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drawings/drawing1.xml" ContentType="application/vnd.openxmlformats-officedocument.drawing+xml"/>
  <Override PartName="/xl/printerSettings/printerSettings3.bin" ContentType="application/vnd.openxmlformats-officedocument.spreadsheetml.printerSettings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rinterSettings/printerSettings4.bin" ContentType="application/vnd.openxmlformats-officedocument.spreadsheetml.printerSettings"/>
  <Override PartName="/xl/drawings/drawing3.xml" ContentType="application/vnd.openxmlformats-officedocument.drawing+xml"/>
  <Override PartName="/xl/printerSettings/printerSettings5.bin" ContentType="application/vnd.openxmlformats-officedocument.spreadsheetml.printerSettings"/>
  <Override PartName="/xl/drawings/drawing4.xml" ContentType="application/vnd.openxmlformats-officedocument.drawing+xml"/>
  <Override PartName="/xl/printerSettings/printerSettings6.bin" ContentType="application/vnd.openxmlformats-officedocument.spreadsheetml.printerSettings"/>
  <Override PartName="/xl/drawings/drawing5.xml" ContentType="application/vnd.openxmlformats-officedocument.drawing+xml"/>
  <Override PartName="/xl/printerSettings/printerSettings7.bin" ContentType="application/vnd.openxmlformats-officedocument.spreadsheetml.printerSettings"/>
  <Override PartName="/xl/drawings/drawing6.xml" ContentType="application/vnd.openxmlformats-officedocument.drawing+xml"/>
  <Override PartName="/xl/printerSettings/printerSettings8.bin" ContentType="application/vnd.openxmlformats-officedocument.spreadsheetml.printerSettings"/>
  <Override PartName="/xl/drawings/drawing7.xml" ContentType="application/vnd.openxmlformats-officedocument.drawing+xml"/>
  <Override PartName="/xl/drawings/drawing8.xml" ContentType="application/vnd.openxmlformats-officedocument.drawing+xml"/>
  <Override PartName="/xl/printerSettings/printerSettings9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KOSILOO\Desktop\"/>
    </mc:Choice>
  </mc:AlternateContent>
  <xr:revisionPtr revIDLastSave="0" documentId="8_{5174DA26-1FFF-4D12-AB7E-EFF1C966B50F}" xr6:coauthVersionLast="47" xr6:coauthVersionMax="47" xr10:uidLastSave="{00000000-0000-0000-0000-000000000000}"/>
  <bookViews>
    <workbookView xWindow="-110" yWindow="-110" windowWidth="19420" windowHeight="10420" firstSheet="3" activeTab="3" xr2:uid="{BA5D1551-4A9A-4309-9C3F-E43802BEB2B5}"/>
  </bookViews>
  <sheets>
    <sheet name="_com.sap.ip.bi.xl.hiddensheet" sheetId="3" state="veryHidden" r:id="rId1"/>
    <sheet name="1 - X5 Template Working File" sheetId="6" state="hidden" r:id="rId2"/>
    <sheet name="1 - X5 Template Print Out" sheetId="1" state="hidden" r:id="rId3"/>
    <sheet name="X5 Template Goals - Tab 1" sheetId="14" r:id="rId4"/>
    <sheet name="1 -  X5 Template Print Out " sheetId="11" state="hidden" r:id="rId5"/>
    <sheet name="2 - Data Input Leads YTD" sheetId="7" state="hidden" r:id="rId6"/>
    <sheet name="X5 Template Resources - Tab 2" sheetId="10" state="hidden" r:id="rId7"/>
    <sheet name="X5 Template Innovation - Tab 3" sheetId="17" state="hidden" r:id="rId8"/>
    <sheet name="3 -  X5 Template Print Out  (2)" sheetId="15" state="hidden" r:id="rId9"/>
    <sheet name="2 - Data Input Opp YTD" sheetId="13" state="hidden" r:id="rId10"/>
    <sheet name="Market Potential" sheetId="16" state="hidden" r:id="rId11"/>
    <sheet name="AfO" sheetId="2" state="hidden" r:id="rId12"/>
    <sheet name="Sales 2019 - 2024" sheetId="5" state="hidden" r:id="rId13"/>
    <sheet name="X5 Old" sheetId="4" r:id="rId14"/>
    <sheet name="AfO - Leads" sheetId="8" state="hidden" r:id="rId15"/>
    <sheet name="Focus Customer" sheetId="12" state="hidden" r:id="rId16"/>
  </sheets>
  <externalReferences>
    <externalReference r:id="rId17"/>
  </externalReferences>
  <definedNames>
    <definedName name="_xlnm._FilterDatabase" localSheetId="14" hidden="1">'AfO - Leads'!$E$1:$G$89</definedName>
    <definedName name="_xlnm._FilterDatabase" localSheetId="10" hidden="1">'Market Potential'!$G$2:$J$223</definedName>
    <definedName name="_xlnm.Print_Area" localSheetId="4">'1 -  X5 Template Print Out '!$A$1:$AQ$78</definedName>
    <definedName name="_xlnm.Print_Area" localSheetId="2">'1 - X5 Template Print Out'!$A$2:$U$77</definedName>
    <definedName name="_xlnm.Print_Area" localSheetId="1">'1 - X5 Template Working File'!$A$2:$U$77</definedName>
    <definedName name="_xlnm.Print_Area" localSheetId="5">'2 - Data Input Leads YTD'!$A$1:$V$41</definedName>
    <definedName name="_xlnm.Print_Area" localSheetId="8">'3 -  X5 Template Print Out  (2)'!$A$1:$AD$69</definedName>
    <definedName name="_xlnm.Print_Area" localSheetId="13">'X5 Old'!$A$1:$AE$36</definedName>
    <definedName name="_xlnm.Print_Area" localSheetId="3">'X5 Template Goals - Tab 1'!$B$1:$BJ$100</definedName>
    <definedName name="_xlnm.Print_Area" localSheetId="7">'X5 Template Innovation - Tab 3'!$A$1:$L$24</definedName>
    <definedName name="_xlnm.Print_Area" localSheetId="6">'X5 Template Resources - Tab 2'!$A$1:$L$40</definedName>
    <definedName name="SAPCrosstab1">AfO!$A$1:$I$228</definedName>
    <definedName name="SAPCrosstab10">'Sales 2019 - 2024'!$N$1:$P$11</definedName>
    <definedName name="SAPCrosstab11">'Sales 2019 - 2024'!$R$1:$T$7</definedName>
    <definedName name="SAPCrosstab12">'Sales 2019 - 2024'!$V$1:$Y$223</definedName>
    <definedName name="SAPCrosstab2">'Sales 2019 - 2024'!$A$1:$E$13213</definedName>
    <definedName name="SAPCrosstab3">'AfO - Leads'!$A$1:$C$49</definedName>
    <definedName name="SAPCrosstab4">'AfO - Leads'!$E$1:$H$51</definedName>
    <definedName name="SAPCrosstab5">'AfO - Leads'!$J$1:$L$49</definedName>
    <definedName name="SAPCrosstab6">'Market Potential'!$A$1:$C$55</definedName>
    <definedName name="SAPCrosstab7">'Market Potential'!$D$1:$E$22</definedName>
    <definedName name="SAPCrosstab8">'Market Potential'!$G$1:$J$229</definedName>
    <definedName name="SAPCrosstab9">'Sales 2019 - 2024'!$H$1:$L$1903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8" i="2" l="1"/>
  <c r="J227" i="2"/>
  <c r="J226" i="2"/>
  <c r="J225" i="2"/>
  <c r="J224" i="2"/>
  <c r="J223" i="2"/>
  <c r="J222" i="2"/>
  <c r="J221" i="2"/>
  <c r="S17" i="14"/>
  <c r="R17" i="14"/>
  <c r="Q17" i="14"/>
  <c r="P17" i="14"/>
  <c r="O17" i="14"/>
  <c r="N17" i="14"/>
  <c r="M17" i="14"/>
  <c r="L17" i="14"/>
  <c r="S15" i="14"/>
  <c r="R15" i="14"/>
  <c r="Q15" i="14"/>
  <c r="P15" i="14"/>
  <c r="O15" i="14"/>
  <c r="N15" i="14"/>
  <c r="M15" i="14"/>
  <c r="L15" i="14"/>
  <c r="S14" i="14"/>
  <c r="R14" i="14"/>
  <c r="Q14" i="14"/>
  <c r="P14" i="14"/>
  <c r="O14" i="14"/>
  <c r="N14" i="14"/>
  <c r="M14" i="14"/>
  <c r="L14" i="14"/>
  <c r="S13" i="14"/>
  <c r="R13" i="14"/>
  <c r="Q13" i="14"/>
  <c r="P13" i="14"/>
  <c r="O13" i="14"/>
  <c r="N13" i="14"/>
  <c r="M13" i="14"/>
  <c r="L13" i="14"/>
  <c r="S12" i="14"/>
  <c r="R12" i="14"/>
  <c r="Q12" i="14"/>
  <c r="P12" i="14"/>
  <c r="O12" i="14"/>
  <c r="N12" i="14"/>
  <c r="M12" i="14"/>
  <c r="L12" i="14"/>
  <c r="S11" i="14"/>
  <c r="R11" i="14"/>
  <c r="Q11" i="14"/>
  <c r="P11" i="14"/>
  <c r="O11" i="14"/>
  <c r="N11" i="14"/>
  <c r="M11" i="14"/>
  <c r="L11" i="14"/>
  <c r="S10" i="14"/>
  <c r="R10" i="14"/>
  <c r="Q10" i="14"/>
  <c r="P10" i="14"/>
  <c r="O10" i="14"/>
  <c r="N10" i="14"/>
  <c r="M10" i="14"/>
  <c r="L10" i="14"/>
  <c r="S9" i="14"/>
  <c r="R9" i="14"/>
  <c r="Q9" i="14"/>
  <c r="P9" i="14"/>
  <c r="O9" i="14"/>
  <c r="N9" i="14"/>
  <c r="M9" i="14"/>
  <c r="L9" i="14"/>
  <c r="S8" i="14"/>
  <c r="R8" i="14"/>
  <c r="Q8" i="14"/>
  <c r="P8" i="14"/>
  <c r="O8" i="14"/>
  <c r="N8" i="14"/>
  <c r="M8" i="14"/>
  <c r="L8" i="14"/>
  <c r="T108" i="14"/>
  <c r="S109" i="14"/>
  <c r="R109" i="14"/>
  <c r="Q109" i="14"/>
  <c r="P109" i="14"/>
  <c r="O109" i="14"/>
  <c r="N109" i="14"/>
  <c r="M109" i="14"/>
  <c r="L109" i="14"/>
  <c r="S107" i="14"/>
  <c r="R107" i="14"/>
  <c r="Q107" i="14"/>
  <c r="P107" i="14"/>
  <c r="O107" i="14"/>
  <c r="N107" i="14"/>
  <c r="M107" i="14"/>
  <c r="L107" i="14"/>
  <c r="R106" i="14"/>
  <c r="Q106" i="14"/>
  <c r="P106" i="14"/>
  <c r="O106" i="14"/>
  <c r="N106" i="14"/>
  <c r="M106" i="14"/>
  <c r="L106" i="14"/>
  <c r="S105" i="14"/>
  <c r="R105" i="14"/>
  <c r="Q105" i="14"/>
  <c r="O105" i="14"/>
  <c r="N105" i="14"/>
  <c r="M105" i="14"/>
  <c r="L105" i="14"/>
  <c r="S104" i="14"/>
  <c r="R104" i="14"/>
  <c r="Q104" i="14"/>
  <c r="O104" i="14"/>
  <c r="N104" i="14"/>
  <c r="M104" i="14"/>
  <c r="L104" i="14"/>
  <c r="S103" i="14"/>
  <c r="R103" i="14"/>
  <c r="S102" i="14"/>
  <c r="R102" i="14"/>
  <c r="S101" i="14"/>
  <c r="R101" i="14"/>
  <c r="S100" i="14"/>
  <c r="R100" i="14"/>
  <c r="R108" i="14" s="1"/>
  <c r="S138" i="14"/>
  <c r="R138" i="14"/>
  <c r="Q138" i="14"/>
  <c r="P138" i="14"/>
  <c r="O138" i="14"/>
  <c r="N138" i="14"/>
  <c r="M138" i="14"/>
  <c r="L138" i="14"/>
  <c r="S128" i="14"/>
  <c r="R128" i="14"/>
  <c r="Q128" i="14"/>
  <c r="P128" i="14"/>
  <c r="O128" i="14"/>
  <c r="N128" i="14"/>
  <c r="M128" i="14"/>
  <c r="L128" i="14"/>
  <c r="S117" i="14"/>
  <c r="R117" i="14"/>
  <c r="Q117" i="14"/>
  <c r="P117" i="14"/>
  <c r="O117" i="14"/>
  <c r="N117" i="14"/>
  <c r="M117" i="14"/>
  <c r="L117" i="14"/>
  <c r="S116" i="14"/>
  <c r="S106" i="14" s="1"/>
  <c r="R116" i="14"/>
  <c r="Q116" i="14"/>
  <c r="P116" i="14"/>
  <c r="O116" i="14"/>
  <c r="N116" i="14"/>
  <c r="M116" i="14"/>
  <c r="L116" i="14"/>
  <c r="S115" i="14"/>
  <c r="R115" i="14"/>
  <c r="Q115" i="14"/>
  <c r="P115" i="14"/>
  <c r="P105" i="14" s="1"/>
  <c r="O115" i="14"/>
  <c r="N115" i="14"/>
  <c r="M115" i="14"/>
  <c r="L115" i="14"/>
  <c r="S114" i="14"/>
  <c r="R114" i="14"/>
  <c r="Q114" i="14"/>
  <c r="P114" i="14"/>
  <c r="P104" i="14" s="1"/>
  <c r="O114" i="14"/>
  <c r="N114" i="14"/>
  <c r="M114" i="14"/>
  <c r="L114" i="14"/>
  <c r="S113" i="14"/>
  <c r="R113" i="14"/>
  <c r="Q113" i="14"/>
  <c r="Q103" i="14" s="1"/>
  <c r="P113" i="14"/>
  <c r="P103" i="14" s="1"/>
  <c r="O113" i="14"/>
  <c r="O103" i="14" s="1"/>
  <c r="N113" i="14"/>
  <c r="N103" i="14" s="1"/>
  <c r="M113" i="14"/>
  <c r="M103" i="14" s="1"/>
  <c r="L113" i="14"/>
  <c r="L103" i="14" s="1"/>
  <c r="S112" i="14"/>
  <c r="R112" i="14"/>
  <c r="Q112" i="14"/>
  <c r="Q102" i="14" s="1"/>
  <c r="P112" i="14"/>
  <c r="P102" i="14" s="1"/>
  <c r="O112" i="14"/>
  <c r="O102" i="14" s="1"/>
  <c r="N112" i="14"/>
  <c r="N102" i="14" s="1"/>
  <c r="M112" i="14"/>
  <c r="M102" i="14" s="1"/>
  <c r="L112" i="14"/>
  <c r="L102" i="14" s="1"/>
  <c r="S111" i="14"/>
  <c r="R111" i="14"/>
  <c r="Q111" i="14"/>
  <c r="Q101" i="14" s="1"/>
  <c r="P111" i="14"/>
  <c r="P101" i="14" s="1"/>
  <c r="O111" i="14"/>
  <c r="O101" i="14" s="1"/>
  <c r="N111" i="14"/>
  <c r="N101" i="14" s="1"/>
  <c r="M111" i="14"/>
  <c r="M101" i="14" s="1"/>
  <c r="L111" i="14"/>
  <c r="L101" i="14" s="1"/>
  <c r="S110" i="14"/>
  <c r="S118" i="14" s="1"/>
  <c r="R110" i="14"/>
  <c r="R118" i="14" s="1"/>
  <c r="Q110" i="14"/>
  <c r="Q118" i="14" s="1"/>
  <c r="P110" i="14"/>
  <c r="P118" i="14" s="1"/>
  <c r="O110" i="14"/>
  <c r="O118" i="14" s="1"/>
  <c r="N110" i="14"/>
  <c r="N118" i="14" s="1"/>
  <c r="M110" i="14"/>
  <c r="M118" i="14" s="1"/>
  <c r="L110" i="14"/>
  <c r="L118" i="14" s="1"/>
  <c r="T118" i="14"/>
  <c r="J15" i="14"/>
  <c r="I15" i="14"/>
  <c r="H15" i="14"/>
  <c r="G15" i="14"/>
  <c r="F15" i="14"/>
  <c r="E15" i="14"/>
  <c r="D15" i="14"/>
  <c r="J14" i="14"/>
  <c r="I14" i="14"/>
  <c r="H14" i="14"/>
  <c r="G14" i="14"/>
  <c r="F14" i="14"/>
  <c r="E14" i="14"/>
  <c r="D14" i="14"/>
  <c r="J13" i="14"/>
  <c r="I13" i="14"/>
  <c r="H13" i="14"/>
  <c r="G13" i="14"/>
  <c r="F13" i="14"/>
  <c r="E13" i="14"/>
  <c r="D13" i="14"/>
  <c r="J12" i="14"/>
  <c r="I12" i="14"/>
  <c r="H12" i="14"/>
  <c r="G12" i="14"/>
  <c r="F12" i="14"/>
  <c r="E12" i="14"/>
  <c r="D12" i="14"/>
  <c r="J11" i="14"/>
  <c r="I11" i="14"/>
  <c r="H11" i="14"/>
  <c r="G11" i="14"/>
  <c r="F11" i="14"/>
  <c r="E11" i="14"/>
  <c r="D11" i="14"/>
  <c r="J10" i="14"/>
  <c r="I10" i="14"/>
  <c r="H10" i="14"/>
  <c r="G10" i="14"/>
  <c r="F10" i="14"/>
  <c r="E10" i="14"/>
  <c r="D10" i="14"/>
  <c r="J9" i="14"/>
  <c r="I9" i="14"/>
  <c r="H9" i="14"/>
  <c r="G9" i="14"/>
  <c r="F9" i="14"/>
  <c r="E9" i="14"/>
  <c r="D9" i="14"/>
  <c r="J8" i="14"/>
  <c r="I8" i="14"/>
  <c r="H8" i="14"/>
  <c r="G8" i="14"/>
  <c r="F8" i="14"/>
  <c r="E8" i="14"/>
  <c r="D8" i="14"/>
  <c r="J56" i="14"/>
  <c r="J46" i="14"/>
  <c r="J36" i="14"/>
  <c r="J76" i="14"/>
  <c r="J86" i="14"/>
  <c r="J96" i="14"/>
  <c r="J66" i="14"/>
  <c r="J26" i="14"/>
  <c r="J137" i="14"/>
  <c r="J127" i="14"/>
  <c r="J117" i="14"/>
  <c r="J157" i="14"/>
  <c r="J167" i="14"/>
  <c r="J177" i="14"/>
  <c r="J187" i="14"/>
  <c r="J197" i="14"/>
  <c r="J207" i="14"/>
  <c r="J147" i="14"/>
  <c r="J107" i="14"/>
  <c r="J228" i="14"/>
  <c r="J238" i="14"/>
  <c r="J248" i="14"/>
  <c r="J258" i="14"/>
  <c r="J218" i="14"/>
  <c r="J279" i="14"/>
  <c r="J289" i="14"/>
  <c r="J299" i="14"/>
  <c r="J309" i="14"/>
  <c r="J319" i="14"/>
  <c r="J269" i="14"/>
  <c r="J207" i="2"/>
  <c r="I56" i="14"/>
  <c r="I36" i="14" s="1"/>
  <c r="I26" i="14" s="1"/>
  <c r="J205" i="2"/>
  <c r="I46" i="14"/>
  <c r="J216" i="2"/>
  <c r="I76" i="14"/>
  <c r="I86" i="14"/>
  <c r="I96" i="14"/>
  <c r="I66" i="14"/>
  <c r="J214" i="2"/>
  <c r="I137" i="14"/>
  <c r="J209" i="2"/>
  <c r="I127" i="14"/>
  <c r="I117" i="14"/>
  <c r="I107" i="14" s="1"/>
  <c r="J204" i="2"/>
  <c r="I157" i="14"/>
  <c r="J206" i="2"/>
  <c r="I167" i="14"/>
  <c r="J208" i="2"/>
  <c r="I177" i="14"/>
  <c r="J217" i="2"/>
  <c r="I187" i="14"/>
  <c r="I197" i="14"/>
  <c r="J200" i="2"/>
  <c r="I207" i="14"/>
  <c r="I147" i="14"/>
  <c r="I228" i="14"/>
  <c r="I218" i="14" s="1"/>
  <c r="J210" i="2"/>
  <c r="I238" i="14"/>
  <c r="J212" i="2"/>
  <c r="I248" i="14"/>
  <c r="J201" i="2"/>
  <c r="I258" i="14"/>
  <c r="J213" i="2"/>
  <c r="I279" i="14"/>
  <c r="J218" i="2"/>
  <c r="I289" i="14"/>
  <c r="I299" i="14"/>
  <c r="I309" i="14"/>
  <c r="J202" i="2"/>
  <c r="I319" i="14"/>
  <c r="I269" i="14"/>
  <c r="H56" i="14"/>
  <c r="H46" i="14"/>
  <c r="H36" i="14"/>
  <c r="H76" i="14"/>
  <c r="H86" i="14"/>
  <c r="H96" i="14"/>
  <c r="H66" i="14"/>
  <c r="H26" i="14"/>
  <c r="H137" i="14"/>
  <c r="H127" i="14"/>
  <c r="H117" i="14"/>
  <c r="H157" i="14"/>
  <c r="H167" i="14"/>
  <c r="H177" i="14"/>
  <c r="H187" i="14"/>
  <c r="H197" i="14"/>
  <c r="H207" i="14"/>
  <c r="H147" i="14"/>
  <c r="H107" i="14"/>
  <c r="H228" i="14"/>
  <c r="H238" i="14"/>
  <c r="H248" i="14"/>
  <c r="H258" i="14"/>
  <c r="H218" i="14"/>
  <c r="H279" i="14"/>
  <c r="H289" i="14"/>
  <c r="H299" i="14"/>
  <c r="H309" i="14"/>
  <c r="H319" i="14"/>
  <c r="H269" i="14"/>
  <c r="G56" i="14"/>
  <c r="G46" i="14"/>
  <c r="G36" i="14"/>
  <c r="G76" i="14"/>
  <c r="G86" i="14"/>
  <c r="G96" i="14"/>
  <c r="G66" i="14"/>
  <c r="G26" i="14"/>
  <c r="G137" i="14"/>
  <c r="G127" i="14"/>
  <c r="G117" i="14"/>
  <c r="G157" i="14"/>
  <c r="G167" i="14"/>
  <c r="G177" i="14"/>
  <c r="G187" i="14"/>
  <c r="G197" i="14"/>
  <c r="G207" i="14"/>
  <c r="G147" i="14"/>
  <c r="G107" i="14"/>
  <c r="G228" i="14"/>
  <c r="G238" i="14"/>
  <c r="G248" i="14"/>
  <c r="G258" i="14"/>
  <c r="G218" i="14"/>
  <c r="G279" i="14"/>
  <c r="G289" i="14"/>
  <c r="G299" i="14"/>
  <c r="G309" i="14"/>
  <c r="G319" i="14"/>
  <c r="G269" i="14"/>
  <c r="F56" i="14"/>
  <c r="F46" i="14"/>
  <c r="F36" i="14"/>
  <c r="F76" i="14"/>
  <c r="F86" i="14"/>
  <c r="F96" i="14"/>
  <c r="F66" i="14"/>
  <c r="F26" i="14"/>
  <c r="F137" i="14"/>
  <c r="F127" i="14"/>
  <c r="F117" i="14"/>
  <c r="F157" i="14"/>
  <c r="F167" i="14"/>
  <c r="F177" i="14"/>
  <c r="F187" i="14"/>
  <c r="F197" i="14"/>
  <c r="F207" i="14"/>
  <c r="F147" i="14"/>
  <c r="F107" i="14"/>
  <c r="F228" i="14"/>
  <c r="F238" i="14"/>
  <c r="F248" i="14"/>
  <c r="F258" i="14"/>
  <c r="F218" i="14"/>
  <c r="F279" i="14"/>
  <c r="F289" i="14"/>
  <c r="F299" i="14"/>
  <c r="F309" i="14"/>
  <c r="F319" i="14"/>
  <c r="F269" i="14"/>
  <c r="E56" i="14"/>
  <c r="E46" i="14"/>
  <c r="E36" i="14"/>
  <c r="E76" i="14"/>
  <c r="E86" i="14"/>
  <c r="E96" i="14"/>
  <c r="E66" i="14"/>
  <c r="E26" i="14"/>
  <c r="E137" i="14"/>
  <c r="E127" i="14"/>
  <c r="E117" i="14"/>
  <c r="E157" i="14"/>
  <c r="E167" i="14"/>
  <c r="E177" i="14"/>
  <c r="E187" i="14"/>
  <c r="E197" i="14"/>
  <c r="E207" i="14"/>
  <c r="E147" i="14"/>
  <c r="E107" i="14"/>
  <c r="E228" i="14"/>
  <c r="E238" i="14"/>
  <c r="E248" i="14"/>
  <c r="E258" i="14"/>
  <c r="E218" i="14"/>
  <c r="E279" i="14"/>
  <c r="E289" i="14"/>
  <c r="E299" i="14"/>
  <c r="E309" i="14"/>
  <c r="E319" i="14"/>
  <c r="E269" i="14"/>
  <c r="D56" i="14"/>
  <c r="D46" i="14"/>
  <c r="D36" i="14"/>
  <c r="D76" i="14"/>
  <c r="D86" i="14"/>
  <c r="D96" i="14"/>
  <c r="D66" i="14"/>
  <c r="D26" i="14"/>
  <c r="D137" i="14"/>
  <c r="D127" i="14"/>
  <c r="D117" i="14"/>
  <c r="D157" i="14"/>
  <c r="D167" i="14"/>
  <c r="D177" i="14"/>
  <c r="D187" i="14"/>
  <c r="D197" i="14"/>
  <c r="D207" i="14"/>
  <c r="D147" i="14"/>
  <c r="D107" i="14"/>
  <c r="D228" i="14"/>
  <c r="D238" i="14"/>
  <c r="D248" i="14"/>
  <c r="D258" i="14"/>
  <c r="D218" i="14"/>
  <c r="D279" i="14"/>
  <c r="D289" i="14"/>
  <c r="D299" i="14"/>
  <c r="D309" i="14"/>
  <c r="D319" i="14"/>
  <c r="D269" i="14"/>
  <c r="J55" i="14"/>
  <c r="J45" i="14"/>
  <c r="J35" i="14"/>
  <c r="J75" i="14"/>
  <c r="J85" i="14"/>
  <c r="J95" i="14"/>
  <c r="J65" i="14"/>
  <c r="J25" i="14"/>
  <c r="J136" i="14"/>
  <c r="J126" i="14"/>
  <c r="J116" i="14"/>
  <c r="J156" i="14"/>
  <c r="J166" i="14"/>
  <c r="J176" i="14"/>
  <c r="J186" i="14"/>
  <c r="J196" i="14"/>
  <c r="J206" i="14"/>
  <c r="J146" i="14"/>
  <c r="J106" i="14"/>
  <c r="J227" i="14"/>
  <c r="J237" i="14"/>
  <c r="J247" i="14"/>
  <c r="J257" i="14"/>
  <c r="J217" i="14"/>
  <c r="J278" i="14"/>
  <c r="J288" i="14"/>
  <c r="J298" i="14"/>
  <c r="J308" i="14"/>
  <c r="J318" i="14"/>
  <c r="J268" i="14"/>
  <c r="J181" i="2"/>
  <c r="I55" i="14"/>
  <c r="I35" i="14" s="1"/>
  <c r="I25" i="14" s="1"/>
  <c r="J179" i="2"/>
  <c r="I45" i="14"/>
  <c r="J189" i="2"/>
  <c r="I75" i="14"/>
  <c r="J196" i="2"/>
  <c r="I85" i="14"/>
  <c r="J197" i="2"/>
  <c r="I95" i="14"/>
  <c r="I65" i="14"/>
  <c r="J187" i="2"/>
  <c r="I136" i="14"/>
  <c r="J183" i="2"/>
  <c r="I126" i="14"/>
  <c r="I116" i="14"/>
  <c r="J178" i="2"/>
  <c r="I156" i="14"/>
  <c r="I146" i="14" s="1"/>
  <c r="I106" i="14" s="1"/>
  <c r="J180" i="2"/>
  <c r="I166" i="14"/>
  <c r="J182" i="2"/>
  <c r="I176" i="14"/>
  <c r="J190" i="2"/>
  <c r="I186" i="14"/>
  <c r="J195" i="2"/>
  <c r="I196" i="14"/>
  <c r="J173" i="2"/>
  <c r="I206" i="14"/>
  <c r="J194" i="2"/>
  <c r="I227" i="14"/>
  <c r="I217" i="14" s="1"/>
  <c r="J184" i="2"/>
  <c r="I237" i="14"/>
  <c r="J185" i="2"/>
  <c r="I247" i="14"/>
  <c r="J174" i="2"/>
  <c r="I257" i="14"/>
  <c r="J186" i="2"/>
  <c r="I278" i="14"/>
  <c r="J191" i="2"/>
  <c r="I288" i="14"/>
  <c r="I298" i="14"/>
  <c r="I268" i="14" s="1"/>
  <c r="J177" i="2"/>
  <c r="I308" i="14"/>
  <c r="J175" i="2"/>
  <c r="I318" i="14"/>
  <c r="H55" i="14"/>
  <c r="H45" i="14"/>
  <c r="H35" i="14"/>
  <c r="H75" i="14"/>
  <c r="H85" i="14"/>
  <c r="H95" i="14"/>
  <c r="H65" i="14"/>
  <c r="H25" i="14"/>
  <c r="H136" i="14"/>
  <c r="H126" i="14"/>
  <c r="H116" i="14"/>
  <c r="H156" i="14"/>
  <c r="H166" i="14"/>
  <c r="H176" i="14"/>
  <c r="H186" i="14"/>
  <c r="H196" i="14"/>
  <c r="H206" i="14"/>
  <c r="H146" i="14"/>
  <c r="H106" i="14"/>
  <c r="H227" i="14"/>
  <c r="H237" i="14"/>
  <c r="H247" i="14"/>
  <c r="H257" i="14"/>
  <c r="H217" i="14"/>
  <c r="H278" i="14"/>
  <c r="H288" i="14"/>
  <c r="H298" i="14"/>
  <c r="H308" i="14"/>
  <c r="H318" i="14"/>
  <c r="H268" i="14"/>
  <c r="G55" i="14"/>
  <c r="G45" i="14"/>
  <c r="G35" i="14"/>
  <c r="G75" i="14"/>
  <c r="G85" i="14"/>
  <c r="G95" i="14"/>
  <c r="G65" i="14"/>
  <c r="G25" i="14"/>
  <c r="G136" i="14"/>
  <c r="G126" i="14"/>
  <c r="G116" i="14"/>
  <c r="G156" i="14"/>
  <c r="G166" i="14"/>
  <c r="G176" i="14"/>
  <c r="G186" i="14"/>
  <c r="G196" i="14"/>
  <c r="G206" i="14"/>
  <c r="G146" i="14"/>
  <c r="G106" i="14"/>
  <c r="G227" i="14"/>
  <c r="G237" i="14"/>
  <c r="G247" i="14"/>
  <c r="G257" i="14"/>
  <c r="G217" i="14"/>
  <c r="G278" i="14"/>
  <c r="G288" i="14"/>
  <c r="G298" i="14"/>
  <c r="G308" i="14"/>
  <c r="G318" i="14"/>
  <c r="G268" i="14"/>
  <c r="F55" i="14"/>
  <c r="F45" i="14"/>
  <c r="F35" i="14"/>
  <c r="F75" i="14"/>
  <c r="F85" i="14"/>
  <c r="F95" i="14"/>
  <c r="F65" i="14"/>
  <c r="F25" i="14"/>
  <c r="F136" i="14"/>
  <c r="F126" i="14"/>
  <c r="F116" i="14"/>
  <c r="F156" i="14"/>
  <c r="F166" i="14"/>
  <c r="F176" i="14"/>
  <c r="F186" i="14"/>
  <c r="F196" i="14"/>
  <c r="F206" i="14"/>
  <c r="F146" i="14"/>
  <c r="F106" i="14"/>
  <c r="F227" i="14"/>
  <c r="F237" i="14"/>
  <c r="F247" i="14"/>
  <c r="F257" i="14"/>
  <c r="F217" i="14"/>
  <c r="F278" i="14"/>
  <c r="F288" i="14"/>
  <c r="F298" i="14"/>
  <c r="F308" i="14"/>
  <c r="F318" i="14"/>
  <c r="F268" i="14"/>
  <c r="E55" i="14"/>
  <c r="E45" i="14"/>
  <c r="E35" i="14"/>
  <c r="E75" i="14"/>
  <c r="E85" i="14"/>
  <c r="E95" i="14"/>
  <c r="E65" i="14"/>
  <c r="E25" i="14"/>
  <c r="E136" i="14"/>
  <c r="E126" i="14"/>
  <c r="E116" i="14"/>
  <c r="E156" i="14"/>
  <c r="E166" i="14"/>
  <c r="E176" i="14"/>
  <c r="E186" i="14"/>
  <c r="E196" i="14"/>
  <c r="E206" i="14"/>
  <c r="E146" i="14"/>
  <c r="E106" i="14"/>
  <c r="E227" i="14"/>
  <c r="E237" i="14"/>
  <c r="E247" i="14"/>
  <c r="E257" i="14"/>
  <c r="E217" i="14"/>
  <c r="E278" i="14"/>
  <c r="E288" i="14"/>
  <c r="E298" i="14"/>
  <c r="E308" i="14"/>
  <c r="E318" i="14"/>
  <c r="E268" i="14"/>
  <c r="D55" i="14"/>
  <c r="D45" i="14"/>
  <c r="D35" i="14"/>
  <c r="D75" i="14"/>
  <c r="D85" i="14"/>
  <c r="D95" i="14"/>
  <c r="D65" i="14"/>
  <c r="D25" i="14"/>
  <c r="D136" i="14"/>
  <c r="D126" i="14"/>
  <c r="D116" i="14"/>
  <c r="D156" i="14"/>
  <c r="D166" i="14"/>
  <c r="D176" i="14"/>
  <c r="D186" i="14"/>
  <c r="D196" i="14"/>
  <c r="D206" i="14"/>
  <c r="D146" i="14"/>
  <c r="D106" i="14"/>
  <c r="D227" i="14"/>
  <c r="D237" i="14"/>
  <c r="D247" i="14"/>
  <c r="D257" i="14"/>
  <c r="D217" i="14"/>
  <c r="D278" i="14"/>
  <c r="D288" i="14"/>
  <c r="D298" i="14"/>
  <c r="D308" i="14"/>
  <c r="D318" i="14"/>
  <c r="D268" i="14"/>
  <c r="J54" i="14"/>
  <c r="J44" i="14"/>
  <c r="J34" i="14"/>
  <c r="J74" i="14"/>
  <c r="J84" i="14"/>
  <c r="J94" i="14"/>
  <c r="J64" i="14"/>
  <c r="J24" i="14"/>
  <c r="J135" i="14"/>
  <c r="J125" i="14"/>
  <c r="J115" i="14"/>
  <c r="J155" i="14"/>
  <c r="J165" i="14"/>
  <c r="J175" i="14"/>
  <c r="J185" i="14"/>
  <c r="J195" i="14"/>
  <c r="J205" i="14"/>
  <c r="J145" i="14"/>
  <c r="J105" i="14"/>
  <c r="J226" i="14"/>
  <c r="J236" i="14"/>
  <c r="J246" i="14"/>
  <c r="J256" i="14"/>
  <c r="J216" i="14"/>
  <c r="J277" i="14"/>
  <c r="J287" i="14"/>
  <c r="J297" i="14"/>
  <c r="J307" i="14"/>
  <c r="J317" i="14"/>
  <c r="J267" i="14"/>
  <c r="J152" i="2"/>
  <c r="I54" i="14"/>
  <c r="J150" i="2"/>
  <c r="I44" i="14"/>
  <c r="I34" i="14"/>
  <c r="J161" i="2"/>
  <c r="I74" i="14"/>
  <c r="I64" i="14" s="1"/>
  <c r="I24" i="14" s="1"/>
  <c r="J169" i="2"/>
  <c r="I84" i="14"/>
  <c r="J170" i="2"/>
  <c r="I94" i="14"/>
  <c r="J159" i="2"/>
  <c r="I135" i="14"/>
  <c r="I115" i="14" s="1"/>
  <c r="I105" i="14" s="1"/>
  <c r="J154" i="2"/>
  <c r="I125" i="14"/>
  <c r="J149" i="2"/>
  <c r="I155" i="14"/>
  <c r="J151" i="2"/>
  <c r="I165" i="14"/>
  <c r="J153" i="2"/>
  <c r="I175" i="14"/>
  <c r="J162" i="2"/>
  <c r="I185" i="14"/>
  <c r="J168" i="2"/>
  <c r="I195" i="14"/>
  <c r="J144" i="2"/>
  <c r="I205" i="14"/>
  <c r="I145" i="14"/>
  <c r="J167" i="2"/>
  <c r="I226" i="14"/>
  <c r="J155" i="2"/>
  <c r="I236" i="14"/>
  <c r="J157" i="2"/>
  <c r="I246" i="14"/>
  <c r="J145" i="2"/>
  <c r="I256" i="14"/>
  <c r="I216" i="14"/>
  <c r="J158" i="2"/>
  <c r="I277" i="14"/>
  <c r="I267" i="14" s="1"/>
  <c r="J163" i="2"/>
  <c r="I287" i="14"/>
  <c r="J166" i="2"/>
  <c r="I297" i="14"/>
  <c r="J148" i="2"/>
  <c r="I307" i="14"/>
  <c r="J146" i="2"/>
  <c r="I317" i="14"/>
  <c r="H54" i="14"/>
  <c r="H44" i="14"/>
  <c r="H34" i="14"/>
  <c r="H74" i="14"/>
  <c r="H84" i="14"/>
  <c r="H94" i="14"/>
  <c r="H64" i="14"/>
  <c r="H24" i="14"/>
  <c r="H135" i="14"/>
  <c r="H125" i="14"/>
  <c r="H115" i="14"/>
  <c r="H155" i="14"/>
  <c r="H165" i="14"/>
  <c r="H175" i="14"/>
  <c r="H185" i="14"/>
  <c r="H195" i="14"/>
  <c r="H205" i="14"/>
  <c r="H145" i="14"/>
  <c r="H105" i="14"/>
  <c r="H226" i="14"/>
  <c r="H236" i="14"/>
  <c r="H246" i="14"/>
  <c r="H256" i="14"/>
  <c r="H216" i="14"/>
  <c r="H277" i="14"/>
  <c r="H287" i="14"/>
  <c r="H297" i="14"/>
  <c r="H307" i="14"/>
  <c r="H317" i="14"/>
  <c r="H267" i="14"/>
  <c r="G54" i="14"/>
  <c r="G44" i="14"/>
  <c r="G34" i="14"/>
  <c r="G74" i="14"/>
  <c r="G84" i="14"/>
  <c r="G94" i="14"/>
  <c r="G64" i="14"/>
  <c r="G24" i="14"/>
  <c r="G135" i="14"/>
  <c r="G125" i="14"/>
  <c r="G115" i="14"/>
  <c r="G155" i="14"/>
  <c r="G165" i="14"/>
  <c r="G175" i="14"/>
  <c r="G185" i="14"/>
  <c r="G195" i="14"/>
  <c r="G205" i="14"/>
  <c r="G145" i="14"/>
  <c r="G105" i="14"/>
  <c r="G226" i="14"/>
  <c r="G236" i="14"/>
  <c r="G246" i="14"/>
  <c r="G256" i="14"/>
  <c r="G216" i="14"/>
  <c r="G277" i="14"/>
  <c r="G287" i="14"/>
  <c r="G297" i="14"/>
  <c r="G307" i="14"/>
  <c r="G317" i="14"/>
  <c r="G267" i="14"/>
  <c r="F54" i="14"/>
  <c r="F44" i="14"/>
  <c r="F34" i="14"/>
  <c r="F74" i="14"/>
  <c r="F84" i="14"/>
  <c r="F94" i="14"/>
  <c r="F64" i="14"/>
  <c r="F24" i="14"/>
  <c r="F135" i="14"/>
  <c r="F125" i="14"/>
  <c r="F115" i="14"/>
  <c r="F155" i="14"/>
  <c r="F165" i="14"/>
  <c r="F175" i="14"/>
  <c r="F185" i="14"/>
  <c r="F195" i="14"/>
  <c r="F205" i="14"/>
  <c r="F145" i="14"/>
  <c r="F105" i="14"/>
  <c r="F226" i="14"/>
  <c r="F236" i="14"/>
  <c r="F246" i="14"/>
  <c r="F256" i="14"/>
  <c r="F216" i="14"/>
  <c r="F277" i="14"/>
  <c r="F287" i="14"/>
  <c r="F297" i="14"/>
  <c r="F307" i="14"/>
  <c r="F317" i="14"/>
  <c r="F267" i="14"/>
  <c r="E54" i="14"/>
  <c r="E44" i="14"/>
  <c r="E34" i="14"/>
  <c r="E74" i="14"/>
  <c r="E84" i="14"/>
  <c r="E94" i="14"/>
  <c r="E64" i="14"/>
  <c r="E24" i="14"/>
  <c r="E135" i="14"/>
  <c r="E125" i="14"/>
  <c r="E115" i="14"/>
  <c r="E155" i="14"/>
  <c r="E165" i="14"/>
  <c r="E175" i="14"/>
  <c r="E185" i="14"/>
  <c r="E195" i="14"/>
  <c r="E205" i="14"/>
  <c r="E145" i="14"/>
  <c r="E105" i="14"/>
  <c r="E226" i="14"/>
  <c r="E236" i="14"/>
  <c r="E246" i="14"/>
  <c r="E256" i="14"/>
  <c r="E216" i="14"/>
  <c r="E277" i="14"/>
  <c r="E287" i="14"/>
  <c r="E297" i="14"/>
  <c r="E307" i="14"/>
  <c r="E317" i="14"/>
  <c r="E267" i="14"/>
  <c r="D54" i="14"/>
  <c r="D44" i="14"/>
  <c r="D34" i="14"/>
  <c r="D74" i="14"/>
  <c r="D84" i="14"/>
  <c r="D94" i="14"/>
  <c r="D64" i="14"/>
  <c r="D24" i="14"/>
  <c r="D135" i="14"/>
  <c r="D125" i="14"/>
  <c r="D115" i="14"/>
  <c r="D155" i="14"/>
  <c r="D165" i="14"/>
  <c r="D175" i="14"/>
  <c r="D185" i="14"/>
  <c r="D195" i="14"/>
  <c r="D205" i="14"/>
  <c r="D145" i="14"/>
  <c r="D105" i="14"/>
  <c r="D226" i="14"/>
  <c r="D236" i="14"/>
  <c r="D246" i="14"/>
  <c r="D256" i="14"/>
  <c r="D216" i="14"/>
  <c r="D277" i="14"/>
  <c r="D287" i="14"/>
  <c r="D297" i="14"/>
  <c r="D307" i="14"/>
  <c r="D317" i="14"/>
  <c r="D267" i="14"/>
  <c r="J53" i="14"/>
  <c r="J43" i="14"/>
  <c r="J33" i="14"/>
  <c r="J73" i="14"/>
  <c r="J83" i="14"/>
  <c r="J93" i="14"/>
  <c r="J63" i="14"/>
  <c r="J23" i="14"/>
  <c r="J134" i="14"/>
  <c r="J124" i="14"/>
  <c r="J114" i="14"/>
  <c r="J154" i="14"/>
  <c r="J164" i="14"/>
  <c r="J174" i="14"/>
  <c r="J184" i="14"/>
  <c r="J194" i="14"/>
  <c r="J204" i="14"/>
  <c r="J144" i="14"/>
  <c r="J104" i="14"/>
  <c r="J225" i="14"/>
  <c r="J235" i="14"/>
  <c r="J245" i="14"/>
  <c r="J255" i="14"/>
  <c r="J215" i="14"/>
  <c r="J276" i="14"/>
  <c r="J286" i="14"/>
  <c r="J296" i="14"/>
  <c r="J306" i="14"/>
  <c r="J316" i="14"/>
  <c r="J266" i="14"/>
  <c r="J124" i="2"/>
  <c r="I53" i="14"/>
  <c r="J122" i="2"/>
  <c r="I43" i="14"/>
  <c r="I33" i="14"/>
  <c r="J132" i="2"/>
  <c r="I73" i="14"/>
  <c r="I63" i="14" s="1"/>
  <c r="I23" i="14" s="1"/>
  <c r="J140" i="2"/>
  <c r="I83" i="14"/>
  <c r="J141" i="2"/>
  <c r="I93" i="14"/>
  <c r="J130" i="2"/>
  <c r="I134" i="14"/>
  <c r="I114" i="14" s="1"/>
  <c r="I104" i="14" s="1"/>
  <c r="J126" i="2"/>
  <c r="I124" i="14"/>
  <c r="J121" i="2"/>
  <c r="I154" i="14"/>
  <c r="J123" i="2"/>
  <c r="I164" i="14"/>
  <c r="J125" i="2"/>
  <c r="I174" i="14"/>
  <c r="J133" i="2"/>
  <c r="I184" i="14"/>
  <c r="J139" i="2"/>
  <c r="I194" i="14"/>
  <c r="J116" i="2"/>
  <c r="I204" i="14"/>
  <c r="I144" i="14"/>
  <c r="J138" i="2"/>
  <c r="I225" i="14"/>
  <c r="J127" i="2"/>
  <c r="I235" i="14"/>
  <c r="J128" i="2"/>
  <c r="I245" i="14"/>
  <c r="J117" i="2"/>
  <c r="I255" i="14"/>
  <c r="I215" i="14"/>
  <c r="J129" i="2"/>
  <c r="I276" i="14"/>
  <c r="I266" i="14" s="1"/>
  <c r="J134" i="2"/>
  <c r="I286" i="14"/>
  <c r="J137" i="2"/>
  <c r="I296" i="14"/>
  <c r="J120" i="2"/>
  <c r="I306" i="14"/>
  <c r="J118" i="2"/>
  <c r="I316" i="14"/>
  <c r="H53" i="14"/>
  <c r="H43" i="14"/>
  <c r="H33" i="14"/>
  <c r="H73" i="14"/>
  <c r="H83" i="14"/>
  <c r="H93" i="14"/>
  <c r="H63" i="14"/>
  <c r="H23" i="14"/>
  <c r="H134" i="14"/>
  <c r="H124" i="14"/>
  <c r="H114" i="14"/>
  <c r="H154" i="14"/>
  <c r="H164" i="14"/>
  <c r="H174" i="14"/>
  <c r="H184" i="14"/>
  <c r="H194" i="14"/>
  <c r="H204" i="14"/>
  <c r="H144" i="14"/>
  <c r="H104" i="14"/>
  <c r="H225" i="14"/>
  <c r="H235" i="14"/>
  <c r="H245" i="14"/>
  <c r="H255" i="14"/>
  <c r="H215" i="14"/>
  <c r="H276" i="14"/>
  <c r="H286" i="14"/>
  <c r="H296" i="14"/>
  <c r="H306" i="14"/>
  <c r="H316" i="14"/>
  <c r="H266" i="14"/>
  <c r="G53" i="14"/>
  <c r="G43" i="14"/>
  <c r="G33" i="14"/>
  <c r="G73" i="14"/>
  <c r="G83" i="14"/>
  <c r="G93" i="14"/>
  <c r="G63" i="14"/>
  <c r="G23" i="14"/>
  <c r="G134" i="14"/>
  <c r="G124" i="14"/>
  <c r="G114" i="14"/>
  <c r="G154" i="14"/>
  <c r="G164" i="14"/>
  <c r="G174" i="14"/>
  <c r="G184" i="14"/>
  <c r="G194" i="14"/>
  <c r="G204" i="14"/>
  <c r="G144" i="14"/>
  <c r="G104" i="14"/>
  <c r="G225" i="14"/>
  <c r="G235" i="14"/>
  <c r="G245" i="14"/>
  <c r="G255" i="14"/>
  <c r="G215" i="14"/>
  <c r="G276" i="14"/>
  <c r="G286" i="14"/>
  <c r="G296" i="14"/>
  <c r="G306" i="14"/>
  <c r="G316" i="14"/>
  <c r="G266" i="14"/>
  <c r="F53" i="14"/>
  <c r="F43" i="14"/>
  <c r="F33" i="14"/>
  <c r="F73" i="14"/>
  <c r="F83" i="14"/>
  <c r="F93" i="14"/>
  <c r="F63" i="14"/>
  <c r="F23" i="14"/>
  <c r="F134" i="14"/>
  <c r="F124" i="14"/>
  <c r="F114" i="14"/>
  <c r="F154" i="14"/>
  <c r="F164" i="14"/>
  <c r="F174" i="14"/>
  <c r="F184" i="14"/>
  <c r="F194" i="14"/>
  <c r="F204" i="14"/>
  <c r="F144" i="14"/>
  <c r="F104" i="14"/>
  <c r="F225" i="14"/>
  <c r="F235" i="14"/>
  <c r="F245" i="14"/>
  <c r="F255" i="14"/>
  <c r="F215" i="14"/>
  <c r="F276" i="14"/>
  <c r="F286" i="14"/>
  <c r="F296" i="14"/>
  <c r="F306" i="14"/>
  <c r="F316" i="14"/>
  <c r="F266" i="14"/>
  <c r="E53" i="14"/>
  <c r="E43" i="14"/>
  <c r="E33" i="14"/>
  <c r="E73" i="14"/>
  <c r="E83" i="14"/>
  <c r="E93" i="14"/>
  <c r="E63" i="14"/>
  <c r="E23" i="14"/>
  <c r="E134" i="14"/>
  <c r="E124" i="14"/>
  <c r="E114" i="14"/>
  <c r="E154" i="14"/>
  <c r="E164" i="14"/>
  <c r="E174" i="14"/>
  <c r="E184" i="14"/>
  <c r="E194" i="14"/>
  <c r="E204" i="14"/>
  <c r="E144" i="14"/>
  <c r="E104" i="14"/>
  <c r="E225" i="14"/>
  <c r="E235" i="14"/>
  <c r="E245" i="14"/>
  <c r="E255" i="14"/>
  <c r="E215" i="14"/>
  <c r="E276" i="14"/>
  <c r="E286" i="14"/>
  <c r="E296" i="14"/>
  <c r="E306" i="14"/>
  <c r="E316" i="14"/>
  <c r="E266" i="14"/>
  <c r="D53" i="14"/>
  <c r="D43" i="14"/>
  <c r="D33" i="14"/>
  <c r="D73" i="14"/>
  <c r="D83" i="14"/>
  <c r="D93" i="14"/>
  <c r="D63" i="14"/>
  <c r="D23" i="14"/>
  <c r="D134" i="14"/>
  <c r="D124" i="14"/>
  <c r="D114" i="14"/>
  <c r="D154" i="14"/>
  <c r="D164" i="14"/>
  <c r="D174" i="14"/>
  <c r="D184" i="14"/>
  <c r="D194" i="14"/>
  <c r="D204" i="14"/>
  <c r="D144" i="14"/>
  <c r="D104" i="14"/>
  <c r="D225" i="14"/>
  <c r="D235" i="14"/>
  <c r="D245" i="14"/>
  <c r="D255" i="14"/>
  <c r="D215" i="14"/>
  <c r="D276" i="14"/>
  <c r="D286" i="14"/>
  <c r="D296" i="14"/>
  <c r="D306" i="14"/>
  <c r="D316" i="14"/>
  <c r="D266" i="14"/>
  <c r="J52" i="14"/>
  <c r="J42" i="14"/>
  <c r="J32" i="14"/>
  <c r="J72" i="14"/>
  <c r="J82" i="14"/>
  <c r="J92" i="14"/>
  <c r="J62" i="14"/>
  <c r="J22" i="14"/>
  <c r="J133" i="14"/>
  <c r="J123" i="14"/>
  <c r="J113" i="14"/>
  <c r="J153" i="14"/>
  <c r="J163" i="14"/>
  <c r="J173" i="14"/>
  <c r="J183" i="14"/>
  <c r="J193" i="14"/>
  <c r="J203" i="14"/>
  <c r="J143" i="14"/>
  <c r="J103" i="14"/>
  <c r="J224" i="14"/>
  <c r="J234" i="14"/>
  <c r="J244" i="14"/>
  <c r="J254" i="14"/>
  <c r="J214" i="14"/>
  <c r="J275" i="14"/>
  <c r="J285" i="14"/>
  <c r="J295" i="14"/>
  <c r="J305" i="14"/>
  <c r="J315" i="14"/>
  <c r="J265" i="14"/>
  <c r="J95" i="2"/>
  <c r="I52" i="14"/>
  <c r="J93" i="2"/>
  <c r="I42" i="14"/>
  <c r="I32" i="14"/>
  <c r="J104" i="2"/>
  <c r="I72" i="14"/>
  <c r="I62" i="14" s="1"/>
  <c r="I22" i="14" s="1"/>
  <c r="J112" i="2"/>
  <c r="I82" i="14"/>
  <c r="J113" i="2"/>
  <c r="I92" i="14"/>
  <c r="J102" i="2"/>
  <c r="I133" i="14"/>
  <c r="I113" i="14" s="1"/>
  <c r="I103" i="14" s="1"/>
  <c r="J97" i="2"/>
  <c r="I123" i="14"/>
  <c r="J92" i="2"/>
  <c r="I153" i="14"/>
  <c r="J94" i="2"/>
  <c r="I163" i="14"/>
  <c r="J96" i="2"/>
  <c r="I173" i="14"/>
  <c r="J105" i="2"/>
  <c r="I183" i="14"/>
  <c r="J111" i="2"/>
  <c r="I193" i="14"/>
  <c r="J88" i="2"/>
  <c r="I203" i="14"/>
  <c r="I143" i="14"/>
  <c r="J110" i="2"/>
  <c r="I224" i="14"/>
  <c r="J98" i="2"/>
  <c r="I234" i="14"/>
  <c r="J100" i="2"/>
  <c r="I244" i="14"/>
  <c r="J89" i="2"/>
  <c r="I254" i="14"/>
  <c r="I214" i="14"/>
  <c r="J101" i="2"/>
  <c r="I275" i="14"/>
  <c r="J106" i="2"/>
  <c r="I285" i="14"/>
  <c r="J109" i="2"/>
  <c r="I295" i="14"/>
  <c r="I305" i="14"/>
  <c r="J90" i="2"/>
  <c r="I315" i="14"/>
  <c r="I265" i="14"/>
  <c r="H52" i="14"/>
  <c r="H42" i="14"/>
  <c r="H32" i="14"/>
  <c r="H72" i="14"/>
  <c r="H82" i="14"/>
  <c r="H92" i="14"/>
  <c r="H62" i="14"/>
  <c r="H22" i="14"/>
  <c r="H133" i="14"/>
  <c r="H123" i="14"/>
  <c r="H113" i="14"/>
  <c r="H153" i="14"/>
  <c r="H163" i="14"/>
  <c r="H173" i="14"/>
  <c r="H183" i="14"/>
  <c r="H193" i="14"/>
  <c r="H203" i="14"/>
  <c r="H143" i="14"/>
  <c r="H103" i="14"/>
  <c r="H224" i="14"/>
  <c r="H234" i="14"/>
  <c r="H244" i="14"/>
  <c r="H254" i="14"/>
  <c r="H214" i="14"/>
  <c r="H275" i="14"/>
  <c r="H285" i="14"/>
  <c r="H295" i="14"/>
  <c r="H305" i="14"/>
  <c r="H315" i="14"/>
  <c r="H265" i="14"/>
  <c r="G52" i="14"/>
  <c r="G42" i="14"/>
  <c r="G32" i="14"/>
  <c r="G72" i="14"/>
  <c r="G82" i="14"/>
  <c r="G92" i="14"/>
  <c r="G62" i="14"/>
  <c r="G22" i="14"/>
  <c r="G133" i="14"/>
  <c r="G123" i="14"/>
  <c r="G113" i="14"/>
  <c r="G153" i="14"/>
  <c r="G163" i="14"/>
  <c r="G173" i="14"/>
  <c r="G183" i="14"/>
  <c r="G193" i="14"/>
  <c r="G203" i="14"/>
  <c r="G143" i="14"/>
  <c r="G103" i="14"/>
  <c r="G224" i="14"/>
  <c r="G234" i="14"/>
  <c r="G244" i="14"/>
  <c r="G254" i="14"/>
  <c r="G214" i="14"/>
  <c r="G275" i="14"/>
  <c r="G285" i="14"/>
  <c r="G295" i="14"/>
  <c r="G305" i="14"/>
  <c r="G315" i="14"/>
  <c r="G265" i="14"/>
  <c r="F52" i="14"/>
  <c r="F42" i="14"/>
  <c r="F32" i="14"/>
  <c r="F72" i="14"/>
  <c r="F82" i="14"/>
  <c r="F92" i="14"/>
  <c r="F62" i="14"/>
  <c r="F22" i="14"/>
  <c r="F133" i="14"/>
  <c r="F123" i="14"/>
  <c r="F113" i="14"/>
  <c r="F153" i="14"/>
  <c r="F163" i="14"/>
  <c r="F173" i="14"/>
  <c r="F183" i="14"/>
  <c r="F193" i="14"/>
  <c r="F203" i="14"/>
  <c r="F143" i="14"/>
  <c r="F103" i="14"/>
  <c r="F224" i="14"/>
  <c r="F234" i="14"/>
  <c r="F244" i="14"/>
  <c r="F254" i="14"/>
  <c r="F214" i="14"/>
  <c r="F275" i="14"/>
  <c r="F285" i="14"/>
  <c r="F295" i="14"/>
  <c r="F305" i="14"/>
  <c r="F315" i="14"/>
  <c r="F265" i="14"/>
  <c r="E52" i="14"/>
  <c r="E42" i="14"/>
  <c r="E32" i="14"/>
  <c r="E72" i="14"/>
  <c r="E82" i="14"/>
  <c r="E92" i="14"/>
  <c r="E62" i="14"/>
  <c r="E22" i="14"/>
  <c r="E133" i="14"/>
  <c r="E123" i="14"/>
  <c r="E113" i="14"/>
  <c r="E153" i="14"/>
  <c r="E163" i="14"/>
  <c r="E173" i="14"/>
  <c r="E183" i="14"/>
  <c r="E193" i="14"/>
  <c r="E203" i="14"/>
  <c r="E143" i="14"/>
  <c r="E103" i="14"/>
  <c r="E224" i="14"/>
  <c r="E234" i="14"/>
  <c r="E244" i="14"/>
  <c r="E254" i="14"/>
  <c r="E214" i="14"/>
  <c r="E275" i="14"/>
  <c r="E285" i="14"/>
  <c r="E295" i="14"/>
  <c r="E305" i="14"/>
  <c r="E315" i="14"/>
  <c r="E265" i="14"/>
  <c r="D52" i="14"/>
  <c r="D42" i="14"/>
  <c r="D32" i="14"/>
  <c r="D72" i="14"/>
  <c r="D82" i="14"/>
  <c r="D92" i="14"/>
  <c r="D62" i="14"/>
  <c r="D22" i="14"/>
  <c r="D133" i="14"/>
  <c r="D123" i="14"/>
  <c r="D113" i="14"/>
  <c r="D153" i="14"/>
  <c r="D163" i="14"/>
  <c r="D173" i="14"/>
  <c r="D183" i="14"/>
  <c r="D193" i="14"/>
  <c r="D203" i="14"/>
  <c r="D143" i="14"/>
  <c r="D103" i="14"/>
  <c r="D224" i="14"/>
  <c r="D234" i="14"/>
  <c r="D244" i="14"/>
  <c r="D254" i="14"/>
  <c r="D214" i="14"/>
  <c r="D275" i="14"/>
  <c r="D285" i="14"/>
  <c r="D295" i="14"/>
  <c r="D305" i="14"/>
  <c r="D315" i="14"/>
  <c r="D265" i="14"/>
  <c r="J51" i="14"/>
  <c r="J41" i="14"/>
  <c r="J31" i="14"/>
  <c r="J71" i="14"/>
  <c r="J81" i="14"/>
  <c r="J91" i="14"/>
  <c r="J61" i="14"/>
  <c r="J21" i="14"/>
  <c r="J132" i="14"/>
  <c r="J122" i="14"/>
  <c r="J112" i="14"/>
  <c r="J152" i="14"/>
  <c r="J162" i="14"/>
  <c r="J172" i="14"/>
  <c r="J182" i="14"/>
  <c r="J192" i="14"/>
  <c r="J202" i="14"/>
  <c r="J142" i="14"/>
  <c r="J102" i="14"/>
  <c r="J223" i="14"/>
  <c r="J233" i="14"/>
  <c r="J243" i="14"/>
  <c r="J253" i="14"/>
  <c r="J213" i="14"/>
  <c r="J274" i="14"/>
  <c r="J284" i="14"/>
  <c r="J294" i="14"/>
  <c r="J304" i="14"/>
  <c r="J314" i="14"/>
  <c r="J264" i="14"/>
  <c r="J68" i="2"/>
  <c r="I51" i="14"/>
  <c r="I31" i="14" s="1"/>
  <c r="I21" i="14" s="1"/>
  <c r="J66" i="2"/>
  <c r="I41" i="14"/>
  <c r="J76" i="2"/>
  <c r="I71" i="14"/>
  <c r="J84" i="2"/>
  <c r="I81" i="14"/>
  <c r="J85" i="2"/>
  <c r="I91" i="14"/>
  <c r="I61" i="14"/>
  <c r="J74" i="2"/>
  <c r="I132" i="14"/>
  <c r="J70" i="2"/>
  <c r="I122" i="14"/>
  <c r="I112" i="14"/>
  <c r="J65" i="2"/>
  <c r="I152" i="14"/>
  <c r="I142" i="14" s="1"/>
  <c r="I102" i="14" s="1"/>
  <c r="J67" i="2"/>
  <c r="I162" i="14"/>
  <c r="J69" i="2"/>
  <c r="I172" i="14"/>
  <c r="J77" i="2"/>
  <c r="I182" i="14"/>
  <c r="J83" i="2"/>
  <c r="I192" i="14"/>
  <c r="J60" i="2"/>
  <c r="I202" i="14"/>
  <c r="J82" i="2"/>
  <c r="I223" i="14"/>
  <c r="I233" i="14"/>
  <c r="J72" i="2"/>
  <c r="I243" i="14"/>
  <c r="J61" i="2"/>
  <c r="I253" i="14"/>
  <c r="I213" i="14"/>
  <c r="J73" i="2"/>
  <c r="I274" i="14"/>
  <c r="I264" i="14" s="1"/>
  <c r="J78" i="2"/>
  <c r="I284" i="14"/>
  <c r="J81" i="2"/>
  <c r="I294" i="14"/>
  <c r="J64" i="2"/>
  <c r="I304" i="14"/>
  <c r="J62" i="2"/>
  <c r="I314" i="14"/>
  <c r="H51" i="14"/>
  <c r="H41" i="14"/>
  <c r="H31" i="14"/>
  <c r="H71" i="14"/>
  <c r="H81" i="14"/>
  <c r="H91" i="14"/>
  <c r="H61" i="14"/>
  <c r="H21" i="14"/>
  <c r="H132" i="14"/>
  <c r="H122" i="14"/>
  <c r="H112" i="14"/>
  <c r="H152" i="14"/>
  <c r="H162" i="14"/>
  <c r="H172" i="14"/>
  <c r="H182" i="14"/>
  <c r="H192" i="14"/>
  <c r="H202" i="14"/>
  <c r="H142" i="14"/>
  <c r="H102" i="14"/>
  <c r="H223" i="14"/>
  <c r="H233" i="14"/>
  <c r="H243" i="14"/>
  <c r="H253" i="14"/>
  <c r="H213" i="14"/>
  <c r="H274" i="14"/>
  <c r="H284" i="14"/>
  <c r="H294" i="14"/>
  <c r="H304" i="14"/>
  <c r="H314" i="14"/>
  <c r="H264" i="14"/>
  <c r="G51" i="14"/>
  <c r="G41" i="14"/>
  <c r="G31" i="14"/>
  <c r="G71" i="14"/>
  <c r="G81" i="14"/>
  <c r="G91" i="14"/>
  <c r="G61" i="14"/>
  <c r="G21" i="14"/>
  <c r="G132" i="14"/>
  <c r="G122" i="14"/>
  <c r="G112" i="14"/>
  <c r="G152" i="14"/>
  <c r="G162" i="14"/>
  <c r="G172" i="14"/>
  <c r="G182" i="14"/>
  <c r="G192" i="14"/>
  <c r="G202" i="14"/>
  <c r="G142" i="14"/>
  <c r="G102" i="14"/>
  <c r="G223" i="14"/>
  <c r="G233" i="14"/>
  <c r="G243" i="14"/>
  <c r="G253" i="14"/>
  <c r="G213" i="14"/>
  <c r="G274" i="14"/>
  <c r="G284" i="14"/>
  <c r="G294" i="14"/>
  <c r="G304" i="14"/>
  <c r="G314" i="14"/>
  <c r="G264" i="14"/>
  <c r="F51" i="14"/>
  <c r="F41" i="14"/>
  <c r="F31" i="14"/>
  <c r="F71" i="14"/>
  <c r="F81" i="14"/>
  <c r="F91" i="14"/>
  <c r="F61" i="14"/>
  <c r="F21" i="14"/>
  <c r="F132" i="14"/>
  <c r="F122" i="14"/>
  <c r="F112" i="14"/>
  <c r="F152" i="14"/>
  <c r="F162" i="14"/>
  <c r="F172" i="14"/>
  <c r="F182" i="14"/>
  <c r="F192" i="14"/>
  <c r="F202" i="14"/>
  <c r="F142" i="14"/>
  <c r="F102" i="14"/>
  <c r="F223" i="14"/>
  <c r="F233" i="14"/>
  <c r="F243" i="14"/>
  <c r="F253" i="14"/>
  <c r="F213" i="14"/>
  <c r="F274" i="14"/>
  <c r="F284" i="14"/>
  <c r="F294" i="14"/>
  <c r="F304" i="14"/>
  <c r="F314" i="14"/>
  <c r="F264" i="14"/>
  <c r="E51" i="14"/>
  <c r="E41" i="14"/>
  <c r="E31" i="14"/>
  <c r="E71" i="14"/>
  <c r="E81" i="14"/>
  <c r="E91" i="14"/>
  <c r="E61" i="14"/>
  <c r="E21" i="14"/>
  <c r="E132" i="14"/>
  <c r="E122" i="14"/>
  <c r="E112" i="14"/>
  <c r="E152" i="14"/>
  <c r="E162" i="14"/>
  <c r="E172" i="14"/>
  <c r="E182" i="14"/>
  <c r="E192" i="14"/>
  <c r="E202" i="14"/>
  <c r="E142" i="14"/>
  <c r="E102" i="14"/>
  <c r="E223" i="14"/>
  <c r="E233" i="14"/>
  <c r="E243" i="14"/>
  <c r="E253" i="14"/>
  <c r="E213" i="14"/>
  <c r="E274" i="14"/>
  <c r="E284" i="14"/>
  <c r="E294" i="14"/>
  <c r="E304" i="14"/>
  <c r="E314" i="14"/>
  <c r="E264" i="14"/>
  <c r="D51" i="14"/>
  <c r="D41" i="14"/>
  <c r="D31" i="14"/>
  <c r="D71" i="14"/>
  <c r="D81" i="14"/>
  <c r="D91" i="14"/>
  <c r="D61" i="14"/>
  <c r="D21" i="14"/>
  <c r="D132" i="14"/>
  <c r="D122" i="14"/>
  <c r="D112" i="14"/>
  <c r="D152" i="14"/>
  <c r="D162" i="14"/>
  <c r="D172" i="14"/>
  <c r="D182" i="14"/>
  <c r="D192" i="14"/>
  <c r="D202" i="14"/>
  <c r="D142" i="14"/>
  <c r="D102" i="14"/>
  <c r="D223" i="14"/>
  <c r="D233" i="14"/>
  <c r="D243" i="14"/>
  <c r="D253" i="14"/>
  <c r="D213" i="14"/>
  <c r="D274" i="14"/>
  <c r="D284" i="14"/>
  <c r="D294" i="14"/>
  <c r="D304" i="14"/>
  <c r="D314" i="14"/>
  <c r="D264" i="14"/>
  <c r="J50" i="14"/>
  <c r="J40" i="14"/>
  <c r="J30" i="14"/>
  <c r="J70" i="14"/>
  <c r="J80" i="14"/>
  <c r="J90" i="14"/>
  <c r="J60" i="14"/>
  <c r="J20" i="14"/>
  <c r="J131" i="14"/>
  <c r="J121" i="14"/>
  <c r="J111" i="14"/>
  <c r="J151" i="14"/>
  <c r="J161" i="14"/>
  <c r="J171" i="14"/>
  <c r="J181" i="14"/>
  <c r="J191" i="14"/>
  <c r="J201" i="14"/>
  <c r="J141" i="14"/>
  <c r="J101" i="14"/>
  <c r="J222" i="14"/>
  <c r="J232" i="14"/>
  <c r="J242" i="14"/>
  <c r="J252" i="14"/>
  <c r="J212" i="14"/>
  <c r="J273" i="14"/>
  <c r="J283" i="14"/>
  <c r="J293" i="14"/>
  <c r="J303" i="14"/>
  <c r="J313" i="14"/>
  <c r="J263" i="14"/>
  <c r="J41" i="2"/>
  <c r="I50" i="14"/>
  <c r="J39" i="2"/>
  <c r="I40" i="14"/>
  <c r="I30" i="14"/>
  <c r="J48" i="2"/>
  <c r="I70" i="14"/>
  <c r="I60" i="14" s="1"/>
  <c r="I20" i="14" s="1"/>
  <c r="J56" i="2"/>
  <c r="I80" i="14"/>
  <c r="J57" i="2"/>
  <c r="I90" i="14"/>
  <c r="J46" i="2"/>
  <c r="I131" i="14"/>
  <c r="I111" i="14" s="1"/>
  <c r="I101" i="14" s="1"/>
  <c r="J43" i="2"/>
  <c r="I121" i="14"/>
  <c r="J38" i="2"/>
  <c r="I151" i="14"/>
  <c r="J40" i="2"/>
  <c r="I161" i="14"/>
  <c r="J42" i="2"/>
  <c r="I171" i="14"/>
  <c r="J49" i="2"/>
  <c r="I181" i="14"/>
  <c r="J55" i="2"/>
  <c r="I191" i="14"/>
  <c r="J33" i="2"/>
  <c r="I201" i="14"/>
  <c r="I141" i="14"/>
  <c r="J54" i="2"/>
  <c r="I222" i="14"/>
  <c r="I232" i="14"/>
  <c r="I212" i="14" s="1"/>
  <c r="J44" i="2"/>
  <c r="I242" i="14"/>
  <c r="J34" i="2"/>
  <c r="I252" i="14"/>
  <c r="J45" i="2"/>
  <c r="I273" i="14"/>
  <c r="J50" i="2"/>
  <c r="I283" i="14"/>
  <c r="J53" i="2"/>
  <c r="I293" i="14"/>
  <c r="J37" i="2"/>
  <c r="I303" i="14"/>
  <c r="J35" i="2"/>
  <c r="I313" i="14"/>
  <c r="I263" i="14"/>
  <c r="H50" i="14"/>
  <c r="H40" i="14"/>
  <c r="H30" i="14"/>
  <c r="H70" i="14"/>
  <c r="H80" i="14"/>
  <c r="H90" i="14"/>
  <c r="H60" i="14"/>
  <c r="H20" i="14"/>
  <c r="H131" i="14"/>
  <c r="H121" i="14"/>
  <c r="H111" i="14"/>
  <c r="H151" i="14"/>
  <c r="H161" i="14"/>
  <c r="H171" i="14"/>
  <c r="H181" i="14"/>
  <c r="H191" i="14"/>
  <c r="H201" i="14"/>
  <c r="H141" i="14"/>
  <c r="H101" i="14"/>
  <c r="H222" i="14"/>
  <c r="H232" i="14"/>
  <c r="H242" i="14"/>
  <c r="H252" i="14"/>
  <c r="H212" i="14"/>
  <c r="H273" i="14"/>
  <c r="H283" i="14"/>
  <c r="H293" i="14"/>
  <c r="H303" i="14"/>
  <c r="H313" i="14"/>
  <c r="H263" i="14"/>
  <c r="G50" i="14"/>
  <c r="G40" i="14"/>
  <c r="G30" i="14"/>
  <c r="G70" i="14"/>
  <c r="G80" i="14"/>
  <c r="G90" i="14"/>
  <c r="G60" i="14"/>
  <c r="G20" i="14"/>
  <c r="G131" i="14"/>
  <c r="G121" i="14"/>
  <c r="G111" i="14"/>
  <c r="G151" i="14"/>
  <c r="G161" i="14"/>
  <c r="G171" i="14"/>
  <c r="G181" i="14"/>
  <c r="G191" i="14"/>
  <c r="G201" i="14"/>
  <c r="G141" i="14"/>
  <c r="G101" i="14"/>
  <c r="G222" i="14"/>
  <c r="G232" i="14"/>
  <c r="G242" i="14"/>
  <c r="G252" i="14"/>
  <c r="G212" i="14"/>
  <c r="G273" i="14"/>
  <c r="G283" i="14"/>
  <c r="G293" i="14"/>
  <c r="G303" i="14"/>
  <c r="G313" i="14"/>
  <c r="G263" i="14"/>
  <c r="F50" i="14"/>
  <c r="F40" i="14"/>
  <c r="F30" i="14"/>
  <c r="F70" i="14"/>
  <c r="F80" i="14"/>
  <c r="F90" i="14"/>
  <c r="F60" i="14"/>
  <c r="F20" i="14"/>
  <c r="F131" i="14"/>
  <c r="F121" i="14"/>
  <c r="F111" i="14"/>
  <c r="F151" i="14"/>
  <c r="F161" i="14"/>
  <c r="F171" i="14"/>
  <c r="F181" i="14"/>
  <c r="F191" i="14"/>
  <c r="F201" i="14"/>
  <c r="F141" i="14"/>
  <c r="F101" i="14"/>
  <c r="F222" i="14"/>
  <c r="F232" i="14"/>
  <c r="F242" i="14"/>
  <c r="F252" i="14"/>
  <c r="F212" i="14"/>
  <c r="F273" i="14"/>
  <c r="F283" i="14"/>
  <c r="F293" i="14"/>
  <c r="F303" i="14"/>
  <c r="F313" i="14"/>
  <c r="F263" i="14"/>
  <c r="E50" i="14"/>
  <c r="E40" i="14"/>
  <c r="E30" i="14"/>
  <c r="E70" i="14"/>
  <c r="E80" i="14"/>
  <c r="E90" i="14"/>
  <c r="E60" i="14"/>
  <c r="E20" i="14"/>
  <c r="E131" i="14"/>
  <c r="E121" i="14"/>
  <c r="E111" i="14"/>
  <c r="E151" i="14"/>
  <c r="E161" i="14"/>
  <c r="E171" i="14"/>
  <c r="E181" i="14"/>
  <c r="E191" i="14"/>
  <c r="E201" i="14"/>
  <c r="E141" i="14"/>
  <c r="E101" i="14"/>
  <c r="E222" i="14"/>
  <c r="E232" i="14"/>
  <c r="E242" i="14"/>
  <c r="E252" i="14"/>
  <c r="E212" i="14"/>
  <c r="E273" i="14"/>
  <c r="E283" i="14"/>
  <c r="E293" i="14"/>
  <c r="E303" i="14"/>
  <c r="E313" i="14"/>
  <c r="E263" i="14"/>
  <c r="D50" i="14"/>
  <c r="D40" i="14"/>
  <c r="D30" i="14"/>
  <c r="D70" i="14"/>
  <c r="D80" i="14"/>
  <c r="D90" i="14"/>
  <c r="D60" i="14"/>
  <c r="D20" i="14"/>
  <c r="D131" i="14"/>
  <c r="D121" i="14"/>
  <c r="D111" i="14"/>
  <c r="D151" i="14"/>
  <c r="D161" i="14"/>
  <c r="D171" i="14"/>
  <c r="D181" i="14"/>
  <c r="D191" i="14"/>
  <c r="D201" i="14"/>
  <c r="D141" i="14"/>
  <c r="D101" i="14"/>
  <c r="D222" i="14"/>
  <c r="D232" i="14"/>
  <c r="D242" i="14"/>
  <c r="D252" i="14"/>
  <c r="D212" i="14"/>
  <c r="D273" i="14"/>
  <c r="D283" i="14"/>
  <c r="D293" i="14"/>
  <c r="D303" i="14"/>
  <c r="D313" i="14"/>
  <c r="D263" i="14"/>
  <c r="J12" i="2"/>
  <c r="I49" i="14"/>
  <c r="I29" i="14" s="1"/>
  <c r="I19" i="14" s="1"/>
  <c r="J10" i="2"/>
  <c r="I39" i="14"/>
  <c r="J21" i="2"/>
  <c r="I69" i="14"/>
  <c r="J29" i="2"/>
  <c r="I79" i="14"/>
  <c r="J30" i="2"/>
  <c r="I89" i="14"/>
  <c r="I59" i="14"/>
  <c r="J19" i="2"/>
  <c r="I130" i="14"/>
  <c r="J14" i="2"/>
  <c r="I120" i="14"/>
  <c r="I110" i="14"/>
  <c r="J9" i="2"/>
  <c r="I150" i="14"/>
  <c r="I140" i="14" s="1"/>
  <c r="J11" i="2"/>
  <c r="I160" i="14"/>
  <c r="J13" i="2"/>
  <c r="I170" i="14"/>
  <c r="J22" i="2"/>
  <c r="I180" i="14"/>
  <c r="J28" i="2"/>
  <c r="I190" i="14"/>
  <c r="J4" i="2"/>
  <c r="I200" i="14"/>
  <c r="J27" i="2"/>
  <c r="I221" i="14"/>
  <c r="I211" i="14" s="1"/>
  <c r="J15" i="2"/>
  <c r="I231" i="14"/>
  <c r="J17" i="2"/>
  <c r="I241" i="14"/>
  <c r="J5" i="2"/>
  <c r="I251" i="14"/>
  <c r="J18" i="2"/>
  <c r="I272" i="14"/>
  <c r="J23" i="2"/>
  <c r="I282" i="14"/>
  <c r="J26" i="2"/>
  <c r="I292" i="14"/>
  <c r="J8" i="2"/>
  <c r="I302" i="14"/>
  <c r="J6" i="2"/>
  <c r="I312" i="14"/>
  <c r="I262" i="14"/>
  <c r="H49" i="14"/>
  <c r="H39" i="14"/>
  <c r="H29" i="14"/>
  <c r="H69" i="14"/>
  <c r="H79" i="14"/>
  <c r="H89" i="14"/>
  <c r="H59" i="14"/>
  <c r="H19" i="14"/>
  <c r="H130" i="14"/>
  <c r="H120" i="14"/>
  <c r="H110" i="14"/>
  <c r="H150" i="14"/>
  <c r="H160" i="14"/>
  <c r="H170" i="14"/>
  <c r="H180" i="14"/>
  <c r="H190" i="14"/>
  <c r="H200" i="14"/>
  <c r="H140" i="14"/>
  <c r="H100" i="14"/>
  <c r="H221" i="14"/>
  <c r="H231" i="14"/>
  <c r="H241" i="14"/>
  <c r="H251" i="14"/>
  <c r="H211" i="14"/>
  <c r="H272" i="14"/>
  <c r="H282" i="14"/>
  <c r="H292" i="14"/>
  <c r="H302" i="14"/>
  <c r="H312" i="14"/>
  <c r="H262" i="14"/>
  <c r="G49" i="14"/>
  <c r="G39" i="14"/>
  <c r="G29" i="14"/>
  <c r="G69" i="14"/>
  <c r="G79" i="14"/>
  <c r="G89" i="14"/>
  <c r="G59" i="14"/>
  <c r="G19" i="14"/>
  <c r="G130" i="14"/>
  <c r="G120" i="14"/>
  <c r="G110" i="14"/>
  <c r="G150" i="14"/>
  <c r="G160" i="14"/>
  <c r="G170" i="14"/>
  <c r="G180" i="14"/>
  <c r="G190" i="14"/>
  <c r="G200" i="14"/>
  <c r="G140" i="14"/>
  <c r="G100" i="14"/>
  <c r="G221" i="14"/>
  <c r="G231" i="14"/>
  <c r="G241" i="14"/>
  <c r="G251" i="14"/>
  <c r="G211" i="14"/>
  <c r="G272" i="14"/>
  <c r="G282" i="14"/>
  <c r="G292" i="14"/>
  <c r="G302" i="14"/>
  <c r="G312" i="14"/>
  <c r="G262" i="14"/>
  <c r="F49" i="14"/>
  <c r="F39" i="14"/>
  <c r="F29" i="14"/>
  <c r="F69" i="14"/>
  <c r="F79" i="14"/>
  <c r="F89" i="14"/>
  <c r="F59" i="14"/>
  <c r="F19" i="14"/>
  <c r="F130" i="14"/>
  <c r="F120" i="14"/>
  <c r="F110" i="14"/>
  <c r="F150" i="14"/>
  <c r="F160" i="14"/>
  <c r="F170" i="14"/>
  <c r="F180" i="14"/>
  <c r="F190" i="14"/>
  <c r="F200" i="14"/>
  <c r="F140" i="14"/>
  <c r="F100" i="14"/>
  <c r="F221" i="14"/>
  <c r="F231" i="14"/>
  <c r="F241" i="14"/>
  <c r="F251" i="14"/>
  <c r="F211" i="14"/>
  <c r="F272" i="14"/>
  <c r="F282" i="14"/>
  <c r="F292" i="14"/>
  <c r="F302" i="14"/>
  <c r="F312" i="14"/>
  <c r="F262" i="14"/>
  <c r="E49" i="14"/>
  <c r="E39" i="14"/>
  <c r="E29" i="14"/>
  <c r="E69" i="14"/>
  <c r="E79" i="14"/>
  <c r="E89" i="14"/>
  <c r="E59" i="14"/>
  <c r="E19" i="14"/>
  <c r="E130" i="14"/>
  <c r="E120" i="14"/>
  <c r="E110" i="14"/>
  <c r="E150" i="14"/>
  <c r="E160" i="14"/>
  <c r="E170" i="14"/>
  <c r="E180" i="14"/>
  <c r="E190" i="14"/>
  <c r="E200" i="14"/>
  <c r="E140" i="14"/>
  <c r="E100" i="14"/>
  <c r="E221" i="14"/>
  <c r="E231" i="14"/>
  <c r="E241" i="14"/>
  <c r="E251" i="14"/>
  <c r="E211" i="14"/>
  <c r="E272" i="14"/>
  <c r="E282" i="14"/>
  <c r="E292" i="14"/>
  <c r="E302" i="14"/>
  <c r="E312" i="14"/>
  <c r="E262" i="14"/>
  <c r="D49" i="14"/>
  <c r="D39" i="14"/>
  <c r="D29" i="14"/>
  <c r="D69" i="14"/>
  <c r="D79" i="14"/>
  <c r="D89" i="14"/>
  <c r="D59" i="14"/>
  <c r="D19" i="14"/>
  <c r="D130" i="14"/>
  <c r="D120" i="14"/>
  <c r="D110" i="14"/>
  <c r="D150" i="14"/>
  <c r="D160" i="14"/>
  <c r="D170" i="14"/>
  <c r="D180" i="14"/>
  <c r="D190" i="14"/>
  <c r="D200" i="14"/>
  <c r="D140" i="14"/>
  <c r="D100" i="14"/>
  <c r="D221" i="14"/>
  <c r="D231" i="14"/>
  <c r="D241" i="14"/>
  <c r="D251" i="14"/>
  <c r="D211" i="14"/>
  <c r="D272" i="14"/>
  <c r="D282" i="14"/>
  <c r="D292" i="14"/>
  <c r="D302" i="14"/>
  <c r="D312" i="14"/>
  <c r="D262" i="14"/>
  <c r="J49" i="14"/>
  <c r="J39" i="14"/>
  <c r="J29" i="14"/>
  <c r="J69" i="14"/>
  <c r="J79" i="14"/>
  <c r="J89" i="14"/>
  <c r="J59" i="14"/>
  <c r="J19" i="14"/>
  <c r="J130" i="14"/>
  <c r="J120" i="14"/>
  <c r="J110" i="14"/>
  <c r="J150" i="14"/>
  <c r="J160" i="14"/>
  <c r="J170" i="14"/>
  <c r="J180" i="14"/>
  <c r="J190" i="14"/>
  <c r="J200" i="14"/>
  <c r="J140" i="14"/>
  <c r="J100" i="14"/>
  <c r="J221" i="14"/>
  <c r="J231" i="14"/>
  <c r="J241" i="14"/>
  <c r="J251" i="14"/>
  <c r="J211" i="14"/>
  <c r="J272" i="14"/>
  <c r="J282" i="14"/>
  <c r="J292" i="14"/>
  <c r="J302" i="14"/>
  <c r="J312" i="14"/>
  <c r="J262" i="14"/>
  <c r="J16" i="14"/>
  <c r="I16" i="14"/>
  <c r="H16" i="14"/>
  <c r="G16" i="14"/>
  <c r="F16" i="14"/>
  <c r="E16" i="14"/>
  <c r="D16" i="14"/>
  <c r="J148" i="14"/>
  <c r="H148" i="14"/>
  <c r="G148" i="14"/>
  <c r="F148" i="14"/>
  <c r="E148" i="14"/>
  <c r="D148" i="14"/>
  <c r="J320" i="14"/>
  <c r="BJ320" i="14"/>
  <c r="BJ319" i="14"/>
  <c r="BJ318" i="14"/>
  <c r="BJ317" i="14"/>
  <c r="BJ316" i="14"/>
  <c r="BJ315" i="14"/>
  <c r="BJ314" i="14"/>
  <c r="BJ313" i="14"/>
  <c r="BJ312" i="14"/>
  <c r="BJ311" i="14"/>
  <c r="J310" i="14"/>
  <c r="BJ310" i="14"/>
  <c r="BJ309" i="14"/>
  <c r="BJ308" i="14"/>
  <c r="BJ307" i="14"/>
  <c r="BJ306" i="14"/>
  <c r="BJ305" i="14"/>
  <c r="BJ304" i="14"/>
  <c r="BJ303" i="14"/>
  <c r="BJ302" i="14"/>
  <c r="BJ301" i="14"/>
  <c r="J300" i="14"/>
  <c r="BJ300" i="14"/>
  <c r="BJ299" i="14"/>
  <c r="BJ298" i="14"/>
  <c r="BJ297" i="14"/>
  <c r="BJ296" i="14"/>
  <c r="BJ295" i="14"/>
  <c r="BJ294" i="14"/>
  <c r="BJ293" i="14"/>
  <c r="BJ292" i="14"/>
  <c r="BJ291" i="14"/>
  <c r="J290" i="14"/>
  <c r="BJ290" i="14"/>
  <c r="BJ289" i="14"/>
  <c r="BJ288" i="14"/>
  <c r="BJ287" i="14"/>
  <c r="BJ286" i="14"/>
  <c r="BJ285" i="14"/>
  <c r="BJ284" i="14"/>
  <c r="BJ283" i="14"/>
  <c r="BJ282" i="14"/>
  <c r="BJ281" i="14"/>
  <c r="J280" i="14"/>
  <c r="BJ280" i="14"/>
  <c r="BJ279" i="14"/>
  <c r="BJ278" i="14"/>
  <c r="BJ277" i="14"/>
  <c r="BJ276" i="14"/>
  <c r="BJ275" i="14"/>
  <c r="BJ274" i="14"/>
  <c r="BJ273" i="14"/>
  <c r="BJ272" i="14"/>
  <c r="BJ271" i="14"/>
  <c r="J270" i="14"/>
  <c r="BI270" i="14"/>
  <c r="BJ270" i="14"/>
  <c r="BI269" i="14"/>
  <c r="BJ269" i="14"/>
  <c r="BI268" i="14"/>
  <c r="BJ268" i="14"/>
  <c r="BI267" i="14"/>
  <c r="BJ267" i="14"/>
  <c r="BI266" i="14"/>
  <c r="BJ266" i="14"/>
  <c r="BI265" i="14"/>
  <c r="BJ265" i="14"/>
  <c r="BI264" i="14"/>
  <c r="BJ264" i="14"/>
  <c r="BI263" i="14"/>
  <c r="BJ263" i="14"/>
  <c r="BI262" i="14"/>
  <c r="BJ262" i="14"/>
  <c r="BJ261" i="14"/>
  <c r="BJ260" i="14"/>
  <c r="J259" i="14"/>
  <c r="BJ259" i="14"/>
  <c r="BJ258" i="14"/>
  <c r="BJ257" i="14"/>
  <c r="BJ256" i="14"/>
  <c r="BJ255" i="14"/>
  <c r="BJ254" i="14"/>
  <c r="BJ253" i="14"/>
  <c r="BJ252" i="14"/>
  <c r="BJ251" i="14"/>
  <c r="BJ250" i="14"/>
  <c r="J249" i="14"/>
  <c r="BJ249" i="14"/>
  <c r="BJ248" i="14"/>
  <c r="BJ247" i="14"/>
  <c r="BJ246" i="14"/>
  <c r="BJ245" i="14"/>
  <c r="BJ244" i="14"/>
  <c r="BJ243" i="14"/>
  <c r="BJ242" i="14"/>
  <c r="BJ241" i="14"/>
  <c r="BJ240" i="14"/>
  <c r="J239" i="14"/>
  <c r="BJ239" i="14"/>
  <c r="BJ238" i="14"/>
  <c r="BJ237" i="14"/>
  <c r="BJ236" i="14"/>
  <c r="BJ235" i="14"/>
  <c r="BJ234" i="14"/>
  <c r="BJ233" i="14"/>
  <c r="BJ232" i="14"/>
  <c r="BJ231" i="14"/>
  <c r="BJ230" i="14"/>
  <c r="J229" i="14"/>
  <c r="BJ229" i="14"/>
  <c r="BJ228" i="14"/>
  <c r="BJ227" i="14"/>
  <c r="BJ226" i="14"/>
  <c r="BJ225" i="14"/>
  <c r="BJ224" i="14"/>
  <c r="BJ223" i="14"/>
  <c r="BJ222" i="14"/>
  <c r="BJ221" i="14"/>
  <c r="BJ220" i="14"/>
  <c r="J219" i="14"/>
  <c r="BI219" i="14"/>
  <c r="BJ219" i="14"/>
  <c r="BI218" i="14"/>
  <c r="BJ218" i="14"/>
  <c r="BI217" i="14"/>
  <c r="BJ217" i="14"/>
  <c r="BI216" i="14"/>
  <c r="BJ216" i="14"/>
  <c r="BI215" i="14"/>
  <c r="BJ215" i="14"/>
  <c r="BI214" i="14"/>
  <c r="BJ214" i="14"/>
  <c r="BI213" i="14"/>
  <c r="BJ213" i="14"/>
  <c r="BI212" i="14"/>
  <c r="BJ212" i="14"/>
  <c r="BI211" i="14"/>
  <c r="BJ211" i="14"/>
  <c r="BJ210" i="14"/>
  <c r="BJ209" i="14"/>
  <c r="J208" i="14"/>
  <c r="BJ208" i="14"/>
  <c r="BJ207" i="14"/>
  <c r="BJ206" i="14"/>
  <c r="BJ205" i="14"/>
  <c r="BJ204" i="14"/>
  <c r="BJ203" i="14"/>
  <c r="BJ202" i="14"/>
  <c r="BJ201" i="14"/>
  <c r="BJ200" i="14"/>
  <c r="BJ199" i="14"/>
  <c r="J198" i="14"/>
  <c r="BJ198" i="14"/>
  <c r="BJ197" i="14"/>
  <c r="BJ196" i="14"/>
  <c r="BJ195" i="14"/>
  <c r="BJ194" i="14"/>
  <c r="BJ193" i="14"/>
  <c r="BJ192" i="14"/>
  <c r="BJ191" i="14"/>
  <c r="BJ190" i="14"/>
  <c r="BJ189" i="14"/>
  <c r="J188" i="14"/>
  <c r="BJ188" i="14"/>
  <c r="BJ187" i="14"/>
  <c r="BJ186" i="14"/>
  <c r="BJ185" i="14"/>
  <c r="BJ184" i="14"/>
  <c r="BJ183" i="14"/>
  <c r="BJ182" i="14"/>
  <c r="BJ181" i="14"/>
  <c r="BJ180" i="14"/>
  <c r="BJ179" i="14"/>
  <c r="J178" i="14"/>
  <c r="BJ178" i="14"/>
  <c r="BJ177" i="14"/>
  <c r="BJ176" i="14"/>
  <c r="BJ175" i="14"/>
  <c r="BJ174" i="14"/>
  <c r="BJ173" i="14"/>
  <c r="BJ172" i="14"/>
  <c r="BJ171" i="14"/>
  <c r="BJ170" i="14"/>
  <c r="BJ169" i="14"/>
  <c r="J168" i="14"/>
  <c r="BJ168" i="14"/>
  <c r="BJ167" i="14"/>
  <c r="BJ166" i="14"/>
  <c r="BJ165" i="14"/>
  <c r="BJ164" i="14"/>
  <c r="BJ163" i="14"/>
  <c r="BJ162" i="14"/>
  <c r="BJ161" i="14"/>
  <c r="BJ160" i="14"/>
  <c r="BJ159" i="14"/>
  <c r="J158" i="14"/>
  <c r="BJ158" i="14"/>
  <c r="BJ157" i="14"/>
  <c r="BJ156" i="14"/>
  <c r="BJ155" i="14"/>
  <c r="BJ154" i="14"/>
  <c r="BJ153" i="14"/>
  <c r="BJ152" i="14"/>
  <c r="BJ151" i="14"/>
  <c r="BJ150" i="14"/>
  <c r="BJ149" i="14"/>
  <c r="BJ147" i="14"/>
  <c r="BJ146" i="14"/>
  <c r="BJ145" i="14"/>
  <c r="BJ144" i="14"/>
  <c r="BJ143" i="14"/>
  <c r="BJ142" i="14"/>
  <c r="BJ141" i="14"/>
  <c r="BJ140" i="14"/>
  <c r="BJ139" i="14"/>
  <c r="J138" i="14"/>
  <c r="BJ138" i="14"/>
  <c r="BJ137" i="14"/>
  <c r="BJ136" i="14"/>
  <c r="BJ135" i="14"/>
  <c r="BJ134" i="14"/>
  <c r="BJ133" i="14"/>
  <c r="BJ132" i="14"/>
  <c r="BJ131" i="14"/>
  <c r="BJ130" i="14"/>
  <c r="BJ129" i="14"/>
  <c r="J128" i="14"/>
  <c r="BJ128" i="14"/>
  <c r="BJ127" i="14"/>
  <c r="BJ126" i="14"/>
  <c r="BJ125" i="14"/>
  <c r="BJ124" i="14"/>
  <c r="BJ123" i="14"/>
  <c r="BJ122" i="14"/>
  <c r="BJ121" i="14"/>
  <c r="BJ120" i="14"/>
  <c r="BJ119" i="14"/>
  <c r="J118" i="14"/>
  <c r="BI118" i="14"/>
  <c r="BJ118" i="14"/>
  <c r="BJ117" i="14"/>
  <c r="BJ116" i="14"/>
  <c r="BJ115" i="14"/>
  <c r="BJ114" i="14"/>
  <c r="BJ113" i="14"/>
  <c r="BJ112" i="14"/>
  <c r="BJ111" i="14"/>
  <c r="BJ110" i="14"/>
  <c r="BJ109" i="14"/>
  <c r="BJ107" i="14"/>
  <c r="BJ106" i="14"/>
  <c r="BJ105" i="14"/>
  <c r="BJ104" i="14"/>
  <c r="BJ103" i="14"/>
  <c r="BJ102" i="14"/>
  <c r="BJ101" i="14"/>
  <c r="BJ100" i="14"/>
  <c r="BJ99" i="14"/>
  <c r="BJ98" i="14"/>
  <c r="J97" i="14"/>
  <c r="BJ97" i="14"/>
  <c r="BJ96" i="14"/>
  <c r="BJ95" i="14"/>
  <c r="BJ94" i="14"/>
  <c r="BJ93" i="14"/>
  <c r="BJ92" i="14"/>
  <c r="BJ91" i="14"/>
  <c r="BJ90" i="14"/>
  <c r="BJ89" i="14"/>
  <c r="BJ88" i="14"/>
  <c r="J87" i="14"/>
  <c r="BJ87" i="14"/>
  <c r="BJ86" i="14"/>
  <c r="BJ85" i="14"/>
  <c r="BJ84" i="14"/>
  <c r="BJ83" i="14"/>
  <c r="BJ82" i="14"/>
  <c r="BJ81" i="14"/>
  <c r="BJ80" i="14"/>
  <c r="BJ79" i="14"/>
  <c r="BJ78" i="14"/>
  <c r="J77" i="14"/>
  <c r="BJ77" i="14"/>
  <c r="BJ76" i="14"/>
  <c r="BJ75" i="14"/>
  <c r="BJ74" i="14"/>
  <c r="BJ73" i="14"/>
  <c r="BJ72" i="14"/>
  <c r="BJ71" i="14"/>
  <c r="BJ70" i="14"/>
  <c r="BJ69" i="14"/>
  <c r="BJ68" i="14"/>
  <c r="J67" i="14"/>
  <c r="BI67" i="14"/>
  <c r="BJ67" i="14"/>
  <c r="BI66" i="14"/>
  <c r="BJ66" i="14"/>
  <c r="BI65" i="14"/>
  <c r="BJ65" i="14"/>
  <c r="BI64" i="14"/>
  <c r="BJ64" i="14"/>
  <c r="BI63" i="14"/>
  <c r="BJ63" i="14"/>
  <c r="BI62" i="14"/>
  <c r="BJ62" i="14"/>
  <c r="BI61" i="14"/>
  <c r="BJ61" i="14"/>
  <c r="BI60" i="14"/>
  <c r="BJ60" i="14"/>
  <c r="BI59" i="14"/>
  <c r="BJ59" i="14"/>
  <c r="BJ58" i="14"/>
  <c r="J57" i="14"/>
  <c r="BJ57" i="14"/>
  <c r="BJ56" i="14"/>
  <c r="BJ55" i="14"/>
  <c r="BJ54" i="14"/>
  <c r="BJ53" i="14"/>
  <c r="BJ52" i="14"/>
  <c r="BJ51" i="14"/>
  <c r="BJ50" i="14"/>
  <c r="BJ49" i="14"/>
  <c r="BJ48" i="14"/>
  <c r="J47" i="14"/>
  <c r="BJ47" i="14"/>
  <c r="BJ46" i="14"/>
  <c r="BJ45" i="14"/>
  <c r="BJ44" i="14"/>
  <c r="BJ43" i="14"/>
  <c r="BJ42" i="14"/>
  <c r="BJ41" i="14"/>
  <c r="BJ40" i="14"/>
  <c r="BJ38" i="14"/>
  <c r="J37" i="14"/>
  <c r="BI37" i="14"/>
  <c r="BJ37" i="14"/>
  <c r="BI36" i="14"/>
  <c r="BJ36" i="14"/>
  <c r="BI35" i="14"/>
  <c r="BJ35" i="14"/>
  <c r="BI34" i="14"/>
  <c r="BJ34" i="14"/>
  <c r="BI33" i="14"/>
  <c r="BJ33" i="14"/>
  <c r="BI32" i="14"/>
  <c r="BJ32" i="14"/>
  <c r="BI31" i="14"/>
  <c r="BJ31" i="14"/>
  <c r="BI30" i="14"/>
  <c r="BJ30" i="14"/>
  <c r="BI29" i="14"/>
  <c r="BJ29" i="14"/>
  <c r="BJ28" i="14"/>
  <c r="J27" i="14"/>
  <c r="BJ27" i="14"/>
  <c r="BJ26" i="14"/>
  <c r="BJ25" i="14"/>
  <c r="BJ24" i="14"/>
  <c r="BJ23" i="14"/>
  <c r="BJ22" i="14"/>
  <c r="BJ21" i="14"/>
  <c r="BJ20" i="14"/>
  <c r="BJ19" i="14"/>
  <c r="BJ18" i="14"/>
  <c r="BJ17" i="14"/>
  <c r="BJ15" i="14"/>
  <c r="BJ14" i="14"/>
  <c r="BJ13" i="14"/>
  <c r="BJ12" i="14"/>
  <c r="BJ11" i="14"/>
  <c r="BJ10" i="14"/>
  <c r="BJ9" i="14"/>
  <c r="BJ8" i="14"/>
  <c r="BJ39" i="14"/>
  <c r="BI147" i="14"/>
  <c r="BI146" i="14"/>
  <c r="BI145" i="14"/>
  <c r="BI144" i="14"/>
  <c r="BI143" i="14"/>
  <c r="BI142" i="14"/>
  <c r="BI141" i="14"/>
  <c r="BI140" i="14"/>
  <c r="BI117" i="14"/>
  <c r="BH117" i="14"/>
  <c r="BG117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BI116" i="14"/>
  <c r="BH116" i="14"/>
  <c r="BG116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BI115" i="14"/>
  <c r="BH115" i="14"/>
  <c r="BG115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P114" i="14"/>
  <c r="AO114" i="14"/>
  <c r="BI113" i="14"/>
  <c r="BH113" i="14"/>
  <c r="BG113" i="14"/>
  <c r="BF113" i="14"/>
  <c r="BE113" i="14"/>
  <c r="BD113" i="14"/>
  <c r="BC113" i="14"/>
  <c r="BB113" i="14"/>
  <c r="BA113" i="14"/>
  <c r="AZ113" i="14"/>
  <c r="AY113" i="14"/>
  <c r="AX113" i="14"/>
  <c r="AW113" i="14"/>
  <c r="AV113" i="14"/>
  <c r="AU113" i="14"/>
  <c r="AT113" i="14"/>
  <c r="AS113" i="14"/>
  <c r="AR113" i="14"/>
  <c r="AQ113" i="14"/>
  <c r="AP113" i="14"/>
  <c r="AO113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P112" i="14"/>
  <c r="AO112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BI107" i="14"/>
  <c r="BI106" i="14"/>
  <c r="BI105" i="14"/>
  <c r="BI104" i="14"/>
  <c r="BI103" i="14"/>
  <c r="BI102" i="14"/>
  <c r="BI101" i="14"/>
  <c r="BI100" i="14"/>
  <c r="BI127" i="14"/>
  <c r="BI126" i="14"/>
  <c r="BI125" i="14"/>
  <c r="BI124" i="14"/>
  <c r="BI123" i="14"/>
  <c r="BI122" i="14"/>
  <c r="BI121" i="14"/>
  <c r="BI120" i="14"/>
  <c r="BI148" i="14"/>
  <c r="BJ148" i="14"/>
  <c r="BI108" i="14"/>
  <c r="J108" i="14"/>
  <c r="BJ108" i="14"/>
  <c r="AO150" i="14"/>
  <c r="AP150" i="14"/>
  <c r="AQ150" i="14"/>
  <c r="AR150" i="14"/>
  <c r="AS150" i="14"/>
  <c r="AT150" i="14"/>
  <c r="AU150" i="14"/>
  <c r="AV150" i="14"/>
  <c r="AW150" i="14"/>
  <c r="AO160" i="14"/>
  <c r="AP160" i="14"/>
  <c r="AQ160" i="14"/>
  <c r="AR160" i="14"/>
  <c r="AS160" i="14"/>
  <c r="AT160" i="14"/>
  <c r="AU160" i="14"/>
  <c r="AV160" i="14"/>
  <c r="AW160" i="14"/>
  <c r="AO170" i="14"/>
  <c r="AP170" i="14"/>
  <c r="AQ170" i="14"/>
  <c r="AR170" i="14"/>
  <c r="AS170" i="14"/>
  <c r="AT170" i="14"/>
  <c r="AU170" i="14"/>
  <c r="AV170" i="14"/>
  <c r="AW170" i="14"/>
  <c r="AO180" i="14"/>
  <c r="AP180" i="14"/>
  <c r="AQ180" i="14"/>
  <c r="AR180" i="14"/>
  <c r="AS180" i="14"/>
  <c r="AT180" i="14"/>
  <c r="AU180" i="14"/>
  <c r="AV180" i="14"/>
  <c r="AW180" i="14"/>
  <c r="AO190" i="14"/>
  <c r="AP190" i="14"/>
  <c r="AQ190" i="14"/>
  <c r="AR190" i="14"/>
  <c r="AS190" i="14"/>
  <c r="AT190" i="14"/>
  <c r="AU190" i="14"/>
  <c r="AV190" i="14"/>
  <c r="AW190" i="14"/>
  <c r="AO200" i="14"/>
  <c r="AP200" i="14"/>
  <c r="AQ200" i="14"/>
  <c r="AR200" i="14"/>
  <c r="AS200" i="14"/>
  <c r="AT200" i="14"/>
  <c r="AU200" i="14"/>
  <c r="AV200" i="14"/>
  <c r="AW200" i="14"/>
  <c r="AW140" i="14"/>
  <c r="BI16" i="14"/>
  <c r="BI15" i="14"/>
  <c r="BI14" i="14"/>
  <c r="BI13" i="14"/>
  <c r="BI12" i="14"/>
  <c r="BI11" i="14"/>
  <c r="BI10" i="14"/>
  <c r="BI9" i="14"/>
  <c r="BI8" i="14"/>
  <c r="BF15" i="14"/>
  <c r="BE15" i="14"/>
  <c r="BD15" i="14"/>
  <c r="BC15" i="14"/>
  <c r="BB15" i="14"/>
  <c r="BA15" i="14"/>
  <c r="AZ15" i="14"/>
  <c r="AY15" i="14"/>
  <c r="BF14" i="14"/>
  <c r="BE14" i="14"/>
  <c r="BD14" i="14"/>
  <c r="BC14" i="14"/>
  <c r="BB14" i="14"/>
  <c r="BA14" i="14"/>
  <c r="AZ14" i="14"/>
  <c r="AY14" i="14"/>
  <c r="BF13" i="14"/>
  <c r="BE13" i="14"/>
  <c r="BD13" i="14"/>
  <c r="BC13" i="14"/>
  <c r="BB13" i="14"/>
  <c r="BA13" i="14"/>
  <c r="AZ13" i="14"/>
  <c r="AY13" i="14"/>
  <c r="BF12" i="14"/>
  <c r="BE12" i="14"/>
  <c r="BD12" i="14"/>
  <c r="BC12" i="14"/>
  <c r="BB12" i="14"/>
  <c r="BA12" i="14"/>
  <c r="AZ12" i="14"/>
  <c r="AY12" i="14"/>
  <c r="BF11" i="14"/>
  <c r="BE11" i="14"/>
  <c r="BD11" i="14"/>
  <c r="BC11" i="14"/>
  <c r="BB11" i="14"/>
  <c r="BA11" i="14"/>
  <c r="AZ11" i="14"/>
  <c r="AY11" i="14"/>
  <c r="BF10" i="14"/>
  <c r="BE10" i="14"/>
  <c r="BD10" i="14"/>
  <c r="BC10" i="14"/>
  <c r="BB10" i="14"/>
  <c r="BA10" i="14"/>
  <c r="AZ10" i="14"/>
  <c r="AY10" i="14"/>
  <c r="BF9" i="14"/>
  <c r="BE9" i="14"/>
  <c r="BD9" i="14"/>
  <c r="BC9" i="14"/>
  <c r="BB9" i="14"/>
  <c r="BA9" i="14"/>
  <c r="AZ9" i="14"/>
  <c r="AY9" i="14"/>
  <c r="BF8" i="14"/>
  <c r="BF16" i="14"/>
  <c r="BE8" i="14"/>
  <c r="BE16" i="14"/>
  <c r="BD8" i="14"/>
  <c r="BD16" i="14"/>
  <c r="BC8" i="14"/>
  <c r="BC16" i="14"/>
  <c r="BB8" i="14"/>
  <c r="BB16" i="14"/>
  <c r="BA8" i="14"/>
  <c r="BA16" i="14"/>
  <c r="AZ8" i="14"/>
  <c r="AZ16" i="14"/>
  <c r="AY8" i="14"/>
  <c r="AY16" i="14"/>
  <c r="S28" i="14"/>
  <c r="R28" i="14"/>
  <c r="Q28" i="14"/>
  <c r="P28" i="14"/>
  <c r="O28" i="14"/>
  <c r="N28" i="14"/>
  <c r="M28" i="14"/>
  <c r="L28" i="14"/>
  <c r="Y5" i="4"/>
  <c r="X5" i="4"/>
  <c r="W5" i="4"/>
  <c r="V5" i="4"/>
  <c r="U5" i="4"/>
  <c r="T5" i="4"/>
  <c r="S5" i="4"/>
  <c r="R5" i="4"/>
  <c r="O5" i="4"/>
  <c r="N5" i="4"/>
  <c r="M5" i="4"/>
  <c r="L5" i="4"/>
  <c r="K5" i="4"/>
  <c r="J5" i="4"/>
  <c r="I5" i="4"/>
  <c r="P5" i="4"/>
  <c r="AL321" i="14"/>
  <c r="AL311" i="14"/>
  <c r="AL301" i="14"/>
  <c r="AL291" i="14"/>
  <c r="AL281" i="14"/>
  <c r="AL271" i="14"/>
  <c r="AL260" i="14"/>
  <c r="AL250" i="14"/>
  <c r="AL240" i="14"/>
  <c r="AL230" i="14"/>
  <c r="AL220" i="14"/>
  <c r="AL209" i="14"/>
  <c r="AL199" i="14"/>
  <c r="AL189" i="14"/>
  <c r="AL179" i="14"/>
  <c r="AL169" i="14"/>
  <c r="AL159" i="14"/>
  <c r="AL149" i="14"/>
  <c r="AL139" i="14"/>
  <c r="AL129" i="14"/>
  <c r="AL119" i="14"/>
  <c r="AC271" i="14"/>
  <c r="AB271" i="14"/>
  <c r="AA271" i="14"/>
  <c r="Z271" i="14"/>
  <c r="Y271" i="14"/>
  <c r="X271" i="14"/>
  <c r="W271" i="14"/>
  <c r="V271" i="14"/>
  <c r="U271" i="14"/>
  <c r="S271" i="14"/>
  <c r="R271" i="14"/>
  <c r="Q271" i="14"/>
  <c r="P271" i="14"/>
  <c r="O271" i="14"/>
  <c r="N271" i="14"/>
  <c r="M271" i="14"/>
  <c r="L271" i="14"/>
  <c r="AC220" i="14"/>
  <c r="AB220" i="14"/>
  <c r="AA220" i="14"/>
  <c r="Z220" i="14"/>
  <c r="Y220" i="14"/>
  <c r="X220" i="14"/>
  <c r="W220" i="14"/>
  <c r="V220" i="14"/>
  <c r="U220" i="14"/>
  <c r="S220" i="14"/>
  <c r="R220" i="14"/>
  <c r="Q220" i="14"/>
  <c r="P220" i="14"/>
  <c r="O220" i="14"/>
  <c r="N220" i="14"/>
  <c r="M220" i="14"/>
  <c r="L220" i="14"/>
  <c r="AD220" i="14"/>
  <c r="AC17" i="14"/>
  <c r="AB17" i="14"/>
  <c r="AA17" i="14"/>
  <c r="Z17" i="14"/>
  <c r="Y17" i="14"/>
  <c r="X17" i="14"/>
  <c r="W17" i="14"/>
  <c r="V17" i="14"/>
  <c r="U17" i="14"/>
  <c r="AC15" i="14"/>
  <c r="AB15" i="14"/>
  <c r="AA15" i="14"/>
  <c r="Z15" i="14"/>
  <c r="Y15" i="14"/>
  <c r="X15" i="14"/>
  <c r="W15" i="14"/>
  <c r="V15" i="14"/>
  <c r="U15" i="14"/>
  <c r="AC14" i="14"/>
  <c r="AB14" i="14"/>
  <c r="AA14" i="14"/>
  <c r="Z14" i="14"/>
  <c r="Y14" i="14"/>
  <c r="X14" i="14"/>
  <c r="W14" i="14"/>
  <c r="V14" i="14"/>
  <c r="U14" i="14"/>
  <c r="AC13" i="14"/>
  <c r="AB13" i="14"/>
  <c r="AA13" i="14"/>
  <c r="Z13" i="14"/>
  <c r="Y13" i="14"/>
  <c r="X13" i="14"/>
  <c r="W13" i="14"/>
  <c r="V13" i="14"/>
  <c r="U13" i="14"/>
  <c r="AC12" i="14"/>
  <c r="AB12" i="14"/>
  <c r="AA12" i="14"/>
  <c r="Z12" i="14"/>
  <c r="Y12" i="14"/>
  <c r="X12" i="14"/>
  <c r="W12" i="14"/>
  <c r="V12" i="14"/>
  <c r="U12" i="14"/>
  <c r="AC11" i="14"/>
  <c r="AB11" i="14"/>
  <c r="AA11" i="14"/>
  <c r="Z11" i="14"/>
  <c r="Y11" i="14"/>
  <c r="X11" i="14"/>
  <c r="W11" i="14"/>
  <c r="V11" i="14"/>
  <c r="U11" i="14"/>
  <c r="AC10" i="14"/>
  <c r="AB10" i="14"/>
  <c r="AA10" i="14"/>
  <c r="Z10" i="14"/>
  <c r="Y10" i="14"/>
  <c r="X10" i="14"/>
  <c r="W10" i="14"/>
  <c r="V10" i="14"/>
  <c r="U10" i="14"/>
  <c r="AC9" i="14"/>
  <c r="AB9" i="14"/>
  <c r="AA9" i="14"/>
  <c r="Z9" i="14"/>
  <c r="Y9" i="14"/>
  <c r="X9" i="14"/>
  <c r="W9" i="14"/>
  <c r="V9" i="14"/>
  <c r="U9" i="14"/>
  <c r="AC8" i="14"/>
  <c r="AC16" i="14" s="1"/>
  <c r="AC5" i="14" s="1"/>
  <c r="AB8" i="14"/>
  <c r="AB16" i="14"/>
  <c r="AB5" i="14" s="1"/>
  <c r="AA8" i="14"/>
  <c r="Z8" i="14"/>
  <c r="Y8" i="14"/>
  <c r="X8" i="14"/>
  <c r="X16" i="14"/>
  <c r="X5" i="14" s="1"/>
  <c r="W8" i="14"/>
  <c r="W16" i="14" s="1"/>
  <c r="W5" i="14" s="1"/>
  <c r="V8" i="14"/>
  <c r="U8" i="14"/>
  <c r="U16" i="14" s="1"/>
  <c r="U5" i="14" s="1"/>
  <c r="AC149" i="14"/>
  <c r="AB149" i="14"/>
  <c r="AA149" i="14"/>
  <c r="Z149" i="14"/>
  <c r="Y149" i="14"/>
  <c r="X149" i="14"/>
  <c r="W149" i="14"/>
  <c r="V149" i="14"/>
  <c r="U149" i="14"/>
  <c r="AC147" i="14"/>
  <c r="AB147" i="14"/>
  <c r="AA147" i="14"/>
  <c r="Z147" i="14"/>
  <c r="Y147" i="14"/>
  <c r="X147" i="14"/>
  <c r="W147" i="14"/>
  <c r="V147" i="14"/>
  <c r="U147" i="14"/>
  <c r="AC146" i="14"/>
  <c r="AB146" i="14"/>
  <c r="AA146" i="14"/>
  <c r="Z146" i="14"/>
  <c r="Y146" i="14"/>
  <c r="X146" i="14"/>
  <c r="W146" i="14"/>
  <c r="V146" i="14"/>
  <c r="U146" i="14"/>
  <c r="AC145" i="14"/>
  <c r="AB145" i="14"/>
  <c r="AA145" i="14"/>
  <c r="Z145" i="14"/>
  <c r="Y145" i="14"/>
  <c r="X145" i="14"/>
  <c r="W145" i="14"/>
  <c r="V145" i="14"/>
  <c r="U145" i="14"/>
  <c r="AC144" i="14"/>
  <c r="AB144" i="14"/>
  <c r="AA144" i="14"/>
  <c r="Z144" i="14"/>
  <c r="Y144" i="14"/>
  <c r="X144" i="14"/>
  <c r="W144" i="14"/>
  <c r="V144" i="14"/>
  <c r="U144" i="14"/>
  <c r="AC143" i="14"/>
  <c r="AB143" i="14"/>
  <c r="AA143" i="14"/>
  <c r="Z143" i="14"/>
  <c r="Y143" i="14"/>
  <c r="X143" i="14"/>
  <c r="W143" i="14"/>
  <c r="V143" i="14"/>
  <c r="U143" i="14"/>
  <c r="AC142" i="14"/>
  <c r="AB142" i="14"/>
  <c r="AA142" i="14"/>
  <c r="Z142" i="14"/>
  <c r="Y142" i="14"/>
  <c r="X142" i="14"/>
  <c r="W142" i="14"/>
  <c r="V142" i="14"/>
  <c r="U142" i="14"/>
  <c r="AC141" i="14"/>
  <c r="AB141" i="14"/>
  <c r="AA141" i="14"/>
  <c r="Z141" i="14"/>
  <c r="Z148" i="14"/>
  <c r="Y141" i="14"/>
  <c r="X141" i="14"/>
  <c r="W141" i="14"/>
  <c r="V141" i="14"/>
  <c r="U141" i="14"/>
  <c r="AC140" i="14"/>
  <c r="AB140" i="14"/>
  <c r="AA140" i="14"/>
  <c r="AA148" i="14"/>
  <c r="Z140" i="14"/>
  <c r="Y140" i="14"/>
  <c r="X140" i="14"/>
  <c r="W140" i="14"/>
  <c r="W148" i="14"/>
  <c r="V140" i="14"/>
  <c r="V148" i="14" s="1"/>
  <c r="U140" i="14"/>
  <c r="AD209" i="14"/>
  <c r="B209" i="14"/>
  <c r="AC208" i="14"/>
  <c r="AB208" i="14"/>
  <c r="AA208" i="14"/>
  <c r="Z208" i="14"/>
  <c r="Y208" i="14"/>
  <c r="X208" i="14"/>
  <c r="W208" i="14"/>
  <c r="V208" i="14"/>
  <c r="U208" i="14"/>
  <c r="BS207" i="14"/>
  <c r="AD207" i="14"/>
  <c r="A207" i="14"/>
  <c r="BS206" i="14"/>
  <c r="AD206" i="14"/>
  <c r="A206" i="14"/>
  <c r="BS205" i="14"/>
  <c r="AD205" i="14"/>
  <c r="A205" i="14"/>
  <c r="BS204" i="14"/>
  <c r="AD204" i="14"/>
  <c r="A204" i="14"/>
  <c r="BS203" i="14"/>
  <c r="AD203" i="14"/>
  <c r="A203" i="14"/>
  <c r="BS202" i="14"/>
  <c r="AD202" i="14"/>
  <c r="A202" i="14"/>
  <c r="BS201" i="14"/>
  <c r="AD201" i="14"/>
  <c r="A201" i="14"/>
  <c r="BS200" i="14"/>
  <c r="AD200" i="14"/>
  <c r="A200" i="14"/>
  <c r="AC119" i="14"/>
  <c r="AC109" i="14"/>
  <c r="AB119" i="14"/>
  <c r="AB109" i="14"/>
  <c r="AA119" i="14"/>
  <c r="AA109" i="14"/>
  <c r="Z119" i="14"/>
  <c r="Z109" i="14"/>
  <c r="Y119" i="14"/>
  <c r="Y109" i="14"/>
  <c r="X119" i="14"/>
  <c r="X109" i="14"/>
  <c r="W119" i="14"/>
  <c r="W109" i="14"/>
  <c r="V119" i="14"/>
  <c r="V109" i="14"/>
  <c r="U119" i="14"/>
  <c r="U109" i="14"/>
  <c r="V100" i="14"/>
  <c r="S218" i="14"/>
  <c r="R218" i="14"/>
  <c r="Q218" i="14"/>
  <c r="P218" i="14"/>
  <c r="O218" i="14"/>
  <c r="N218" i="14"/>
  <c r="M218" i="14"/>
  <c r="L218" i="14"/>
  <c r="S217" i="14"/>
  <c r="R217" i="14"/>
  <c r="Q217" i="14"/>
  <c r="P217" i="14"/>
  <c r="O217" i="14"/>
  <c r="N217" i="14"/>
  <c r="M217" i="14"/>
  <c r="L217" i="14"/>
  <c r="S216" i="14"/>
  <c r="R216" i="14"/>
  <c r="Q216" i="14"/>
  <c r="P216" i="14"/>
  <c r="O216" i="14"/>
  <c r="N216" i="14"/>
  <c r="M216" i="14"/>
  <c r="L216" i="14"/>
  <c r="S215" i="14"/>
  <c r="R215" i="14"/>
  <c r="Q215" i="14"/>
  <c r="P215" i="14"/>
  <c r="O215" i="14"/>
  <c r="N215" i="14"/>
  <c r="M215" i="14"/>
  <c r="L215" i="14"/>
  <c r="S214" i="14"/>
  <c r="R214" i="14"/>
  <c r="Q214" i="14"/>
  <c r="P214" i="14"/>
  <c r="O214" i="14"/>
  <c r="N214" i="14"/>
  <c r="M214" i="14"/>
  <c r="L214" i="14"/>
  <c r="S213" i="14"/>
  <c r="R213" i="14"/>
  <c r="Q213" i="14"/>
  <c r="P213" i="14"/>
  <c r="O213" i="14"/>
  <c r="N213" i="14"/>
  <c r="M213" i="14"/>
  <c r="L213" i="14"/>
  <c r="S212" i="14"/>
  <c r="R212" i="14"/>
  <c r="Q212" i="14"/>
  <c r="P212" i="14"/>
  <c r="O212" i="14"/>
  <c r="N212" i="14"/>
  <c r="M212" i="14"/>
  <c r="L212" i="14"/>
  <c r="S211" i="14"/>
  <c r="R211" i="14"/>
  <c r="R219" i="14"/>
  <c r="Q211" i="14"/>
  <c r="P211" i="14"/>
  <c r="O211" i="14"/>
  <c r="O219" i="14"/>
  <c r="N211" i="14"/>
  <c r="N219" i="14"/>
  <c r="M211" i="14"/>
  <c r="L211" i="14"/>
  <c r="L219" i="14"/>
  <c r="S269" i="14"/>
  <c r="R269" i="14"/>
  <c r="Q269" i="14"/>
  <c r="P269" i="14"/>
  <c r="O269" i="14"/>
  <c r="N269" i="14"/>
  <c r="M269" i="14"/>
  <c r="L269" i="14"/>
  <c r="S268" i="14"/>
  <c r="R268" i="14"/>
  <c r="Q268" i="14"/>
  <c r="P268" i="14"/>
  <c r="O268" i="14"/>
  <c r="N268" i="14"/>
  <c r="M268" i="14"/>
  <c r="L268" i="14"/>
  <c r="S267" i="14"/>
  <c r="R267" i="14"/>
  <c r="Q267" i="14"/>
  <c r="P267" i="14"/>
  <c r="O267" i="14"/>
  <c r="N267" i="14"/>
  <c r="M267" i="14"/>
  <c r="L267" i="14"/>
  <c r="S266" i="14"/>
  <c r="R266" i="14"/>
  <c r="Q266" i="14"/>
  <c r="P266" i="14"/>
  <c r="O266" i="14"/>
  <c r="N266" i="14"/>
  <c r="M266" i="14"/>
  <c r="L266" i="14"/>
  <c r="S265" i="14"/>
  <c r="R265" i="14"/>
  <c r="Q265" i="14"/>
  <c r="P265" i="14"/>
  <c r="O265" i="14"/>
  <c r="N265" i="14"/>
  <c r="M265" i="14"/>
  <c r="L265" i="14"/>
  <c r="S264" i="14"/>
  <c r="R264" i="14"/>
  <c r="Q264" i="14"/>
  <c r="P264" i="14"/>
  <c r="O264" i="14"/>
  <c r="N264" i="14"/>
  <c r="M264" i="14"/>
  <c r="L264" i="14"/>
  <c r="S263" i="14"/>
  <c r="R263" i="14"/>
  <c r="Q263" i="14"/>
  <c r="P263" i="14"/>
  <c r="O263" i="14"/>
  <c r="N263" i="14"/>
  <c r="M263" i="14"/>
  <c r="L263" i="14"/>
  <c r="S262" i="14"/>
  <c r="R262" i="14"/>
  <c r="R270" i="14"/>
  <c r="Q262" i="14"/>
  <c r="P262" i="14"/>
  <c r="O262" i="14"/>
  <c r="O270" i="14"/>
  <c r="N262" i="14"/>
  <c r="N270" i="14"/>
  <c r="M262" i="14"/>
  <c r="L262" i="14"/>
  <c r="L270" i="14"/>
  <c r="AC269" i="14"/>
  <c r="AB269" i="14"/>
  <c r="AA269" i="14"/>
  <c r="Z269" i="14"/>
  <c r="Y269" i="14"/>
  <c r="X269" i="14"/>
  <c r="W269" i="14"/>
  <c r="V269" i="14"/>
  <c r="U269" i="14"/>
  <c r="AC268" i="14"/>
  <c r="AB268" i="14"/>
  <c r="AA268" i="14"/>
  <c r="Z268" i="14"/>
  <c r="Y268" i="14"/>
  <c r="X268" i="14"/>
  <c r="W268" i="14"/>
  <c r="V268" i="14"/>
  <c r="U268" i="14"/>
  <c r="AC267" i="14"/>
  <c r="AB267" i="14"/>
  <c r="AA267" i="14"/>
  <c r="Z267" i="14"/>
  <c r="Y267" i="14"/>
  <c r="X267" i="14"/>
  <c r="W267" i="14"/>
  <c r="V267" i="14"/>
  <c r="U267" i="14"/>
  <c r="AC266" i="14"/>
  <c r="AB266" i="14"/>
  <c r="AA266" i="14"/>
  <c r="Z266" i="14"/>
  <c r="Y266" i="14"/>
  <c r="X266" i="14"/>
  <c r="W266" i="14"/>
  <c r="V266" i="14"/>
  <c r="U266" i="14"/>
  <c r="AC265" i="14"/>
  <c r="AB265" i="14"/>
  <c r="AA265" i="14"/>
  <c r="Z265" i="14"/>
  <c r="Y265" i="14"/>
  <c r="X265" i="14"/>
  <c r="W265" i="14"/>
  <c r="V265" i="14"/>
  <c r="U265" i="14"/>
  <c r="AC264" i="14"/>
  <c r="AB264" i="14"/>
  <c r="AA264" i="14"/>
  <c r="Z264" i="14"/>
  <c r="Y264" i="14"/>
  <c r="X264" i="14"/>
  <c r="W264" i="14"/>
  <c r="V264" i="14"/>
  <c r="U264" i="14"/>
  <c r="AC263" i="14"/>
  <c r="AB263" i="14"/>
  <c r="AA263" i="14"/>
  <c r="Z263" i="14"/>
  <c r="Y263" i="14"/>
  <c r="X263" i="14"/>
  <c r="W263" i="14"/>
  <c r="V263" i="14"/>
  <c r="U263" i="14"/>
  <c r="AC262" i="14"/>
  <c r="AC270" i="14"/>
  <c r="AB262" i="14"/>
  <c r="AB270" i="14"/>
  <c r="AA262" i="14"/>
  <c r="Z262" i="14"/>
  <c r="Z270" i="14"/>
  <c r="Y262" i="14"/>
  <c r="X262" i="14"/>
  <c r="X270" i="14"/>
  <c r="W262" i="14"/>
  <c r="V262" i="14"/>
  <c r="V270" i="14"/>
  <c r="U262" i="14"/>
  <c r="AC218" i="14"/>
  <c r="AB218" i="14"/>
  <c r="AA218" i="14"/>
  <c r="Z218" i="14"/>
  <c r="Y218" i="14"/>
  <c r="X218" i="14"/>
  <c r="W218" i="14"/>
  <c r="V218" i="14"/>
  <c r="U218" i="14"/>
  <c r="AC217" i="14"/>
  <c r="AB217" i="14"/>
  <c r="AA217" i="14"/>
  <c r="Z217" i="14"/>
  <c r="Y217" i="14"/>
  <c r="X217" i="14"/>
  <c r="W217" i="14"/>
  <c r="V217" i="14"/>
  <c r="U217" i="14"/>
  <c r="AC216" i="14"/>
  <c r="AB216" i="14"/>
  <c r="AA216" i="14"/>
  <c r="Z216" i="14"/>
  <c r="Y216" i="14"/>
  <c r="X216" i="14"/>
  <c r="W216" i="14"/>
  <c r="V216" i="14"/>
  <c r="U216" i="14"/>
  <c r="AD216" i="14" s="1"/>
  <c r="AC215" i="14"/>
  <c r="AB215" i="14"/>
  <c r="AA215" i="14"/>
  <c r="Z215" i="14"/>
  <c r="Y215" i="14"/>
  <c r="X215" i="14"/>
  <c r="W215" i="14"/>
  <c r="V215" i="14"/>
  <c r="AD215" i="14" s="1"/>
  <c r="U215" i="14"/>
  <c r="AC214" i="14"/>
  <c r="AB214" i="14"/>
  <c r="AA214" i="14"/>
  <c r="Z214" i="14"/>
  <c r="Y214" i="14"/>
  <c r="AD214" i="14" s="1"/>
  <c r="X214" i="14"/>
  <c r="W214" i="14"/>
  <c r="V214" i="14"/>
  <c r="U214" i="14"/>
  <c r="AC213" i="14"/>
  <c r="AB213" i="14"/>
  <c r="AA213" i="14"/>
  <c r="Z213" i="14"/>
  <c r="Y213" i="14"/>
  <c r="X213" i="14"/>
  <c r="X219" i="14"/>
  <c r="W213" i="14"/>
  <c r="V213" i="14"/>
  <c r="U213" i="14"/>
  <c r="AC212" i="14"/>
  <c r="AB212" i="14"/>
  <c r="AA212" i="14"/>
  <c r="Z212" i="14"/>
  <c r="AD212" i="14" s="1"/>
  <c r="Y212" i="14"/>
  <c r="X212" i="14"/>
  <c r="W212" i="14"/>
  <c r="V212" i="14"/>
  <c r="U212" i="14"/>
  <c r="AC211" i="14"/>
  <c r="AB211" i="14"/>
  <c r="AB219" i="14"/>
  <c r="AA211" i="14"/>
  <c r="AA219" i="14"/>
  <c r="Z211" i="14"/>
  <c r="Y211" i="14"/>
  <c r="Y219" i="14"/>
  <c r="X211" i="14"/>
  <c r="W211" i="14"/>
  <c r="W219" i="14"/>
  <c r="V211" i="14"/>
  <c r="U211" i="14"/>
  <c r="AC148" i="14"/>
  <c r="Y148" i="14"/>
  <c r="U148" i="14"/>
  <c r="AC117" i="14"/>
  <c r="AC107" i="14"/>
  <c r="AB117" i="14"/>
  <c r="AB107" i="14"/>
  <c r="AA117" i="14"/>
  <c r="AA107" i="14"/>
  <c r="Z117" i="14"/>
  <c r="Z107" i="14"/>
  <c r="Y117" i="14"/>
  <c r="Y107" i="14"/>
  <c r="X117" i="14"/>
  <c r="W117" i="14"/>
  <c r="W107" i="14"/>
  <c r="V117" i="14"/>
  <c r="V107" i="14"/>
  <c r="U117" i="14"/>
  <c r="U107" i="14"/>
  <c r="AC116" i="14"/>
  <c r="AC106" i="14"/>
  <c r="AB116" i="14"/>
  <c r="AB106" i="14"/>
  <c r="AA116" i="14"/>
  <c r="AA106" i="14"/>
  <c r="Z116" i="14"/>
  <c r="Z106" i="14"/>
  <c r="Y116" i="14"/>
  <c r="X116" i="14"/>
  <c r="X106" i="14"/>
  <c r="W116" i="14"/>
  <c r="W106" i="14"/>
  <c r="V116" i="14"/>
  <c r="V106" i="14"/>
  <c r="U116" i="14"/>
  <c r="U106" i="14"/>
  <c r="AC115" i="14"/>
  <c r="AC105" i="14"/>
  <c r="AB115" i="14"/>
  <c r="AB105" i="14"/>
  <c r="AA115" i="14"/>
  <c r="AA105" i="14"/>
  <c r="Z115" i="14"/>
  <c r="Y115" i="14"/>
  <c r="Y105" i="14"/>
  <c r="X115" i="14"/>
  <c r="X105" i="14"/>
  <c r="W115" i="14"/>
  <c r="W105" i="14"/>
  <c r="V115" i="14"/>
  <c r="V105" i="14"/>
  <c r="U115" i="14"/>
  <c r="U105" i="14"/>
  <c r="AC114" i="14"/>
  <c r="AC104" i="14"/>
  <c r="AB114" i="14"/>
  <c r="AB104" i="14"/>
  <c r="AA114" i="14"/>
  <c r="Z114" i="14"/>
  <c r="Z104" i="14"/>
  <c r="Y114" i="14"/>
  <c r="Y104" i="14"/>
  <c r="X114" i="14"/>
  <c r="X104" i="14"/>
  <c r="W114" i="14"/>
  <c r="W104" i="14"/>
  <c r="V114" i="14"/>
  <c r="V104" i="14"/>
  <c r="U114" i="14"/>
  <c r="U104" i="14"/>
  <c r="AC113" i="14"/>
  <c r="AC103" i="14"/>
  <c r="AB113" i="14"/>
  <c r="AA113" i="14"/>
  <c r="AA103" i="14"/>
  <c r="Z113" i="14"/>
  <c r="Z103" i="14"/>
  <c r="Y113" i="14"/>
  <c r="Y103" i="14"/>
  <c r="X113" i="14"/>
  <c r="X103" i="14"/>
  <c r="W113" i="14"/>
  <c r="W103" i="14"/>
  <c r="V113" i="14"/>
  <c r="V103" i="14"/>
  <c r="U113" i="14"/>
  <c r="U103" i="14"/>
  <c r="AC112" i="14"/>
  <c r="AB112" i="14"/>
  <c r="AB102" i="14"/>
  <c r="AA112" i="14"/>
  <c r="AA102" i="14"/>
  <c r="Z112" i="14"/>
  <c r="Z102" i="14"/>
  <c r="Y112" i="14"/>
  <c r="Y102" i="14"/>
  <c r="X112" i="14"/>
  <c r="X102" i="14"/>
  <c r="W112" i="14"/>
  <c r="W102" i="14"/>
  <c r="V112" i="14"/>
  <c r="V102" i="14"/>
  <c r="U112" i="14"/>
  <c r="AC111" i="14"/>
  <c r="AC101" i="14"/>
  <c r="AB111" i="14"/>
  <c r="AB101" i="14"/>
  <c r="AA111" i="14"/>
  <c r="AA101" i="14"/>
  <c r="Z111" i="14"/>
  <c r="Z101" i="14"/>
  <c r="Y111" i="14"/>
  <c r="Y101" i="14"/>
  <c r="X111" i="14"/>
  <c r="X101" i="14"/>
  <c r="W111" i="14"/>
  <c r="W101" i="14"/>
  <c r="V111" i="14"/>
  <c r="V101" i="14"/>
  <c r="U111" i="14"/>
  <c r="U101" i="14"/>
  <c r="AC110" i="14"/>
  <c r="AB110" i="14"/>
  <c r="AB100" i="14"/>
  <c r="AA110" i="14"/>
  <c r="Z110" i="14"/>
  <c r="Z100" i="14"/>
  <c r="Y110" i="14"/>
  <c r="X110" i="14"/>
  <c r="X100" i="14"/>
  <c r="W110" i="14"/>
  <c r="W100" i="14"/>
  <c r="V110" i="14"/>
  <c r="U110" i="14"/>
  <c r="U100" i="14"/>
  <c r="Y16" i="14"/>
  <c r="Y5" i="14" s="1"/>
  <c r="W270" i="14"/>
  <c r="T270" i="14"/>
  <c r="AC320" i="14"/>
  <c r="AB320" i="14"/>
  <c r="AA320" i="14"/>
  <c r="Z320" i="14"/>
  <c r="Y320" i="14"/>
  <c r="X320" i="14"/>
  <c r="W320" i="14"/>
  <c r="V320" i="14"/>
  <c r="U320" i="14"/>
  <c r="AC310" i="14"/>
  <c r="AB310" i="14"/>
  <c r="AA310" i="14"/>
  <c r="Z310" i="14"/>
  <c r="Y310" i="14"/>
  <c r="X310" i="14"/>
  <c r="W310" i="14"/>
  <c r="V310" i="14"/>
  <c r="U310" i="14"/>
  <c r="AC300" i="14"/>
  <c r="AB300" i="14"/>
  <c r="AA300" i="14"/>
  <c r="Z300" i="14"/>
  <c r="Y300" i="14"/>
  <c r="X300" i="14"/>
  <c r="W300" i="14"/>
  <c r="V300" i="14"/>
  <c r="U300" i="14"/>
  <c r="AC290" i="14"/>
  <c r="AB290" i="14"/>
  <c r="AA290" i="14"/>
  <c r="Z290" i="14"/>
  <c r="Y290" i="14"/>
  <c r="X290" i="14"/>
  <c r="W290" i="14"/>
  <c r="V290" i="14"/>
  <c r="U290" i="14"/>
  <c r="AC280" i="14"/>
  <c r="AB280" i="14"/>
  <c r="AA280" i="14"/>
  <c r="Z280" i="14"/>
  <c r="Y280" i="14"/>
  <c r="X280" i="14"/>
  <c r="W280" i="14"/>
  <c r="V280" i="14"/>
  <c r="U280" i="14"/>
  <c r="AC259" i="14"/>
  <c r="AB259" i="14"/>
  <c r="AA259" i="14"/>
  <c r="Z259" i="14"/>
  <c r="Y259" i="14"/>
  <c r="X259" i="14"/>
  <c r="W259" i="14"/>
  <c r="V259" i="14"/>
  <c r="U259" i="14"/>
  <c r="AC249" i="14"/>
  <c r="AB249" i="14"/>
  <c r="AA249" i="14"/>
  <c r="Z249" i="14"/>
  <c r="Y249" i="14"/>
  <c r="X249" i="14"/>
  <c r="W249" i="14"/>
  <c r="V249" i="14"/>
  <c r="U249" i="14"/>
  <c r="AC239" i="14"/>
  <c r="AB239" i="14"/>
  <c r="AA239" i="14"/>
  <c r="Z239" i="14"/>
  <c r="Y239" i="14"/>
  <c r="X239" i="14"/>
  <c r="W239" i="14"/>
  <c r="V239" i="14"/>
  <c r="U239" i="14"/>
  <c r="AC229" i="14"/>
  <c r="AB229" i="14"/>
  <c r="AA229" i="14"/>
  <c r="Z229" i="14"/>
  <c r="Y229" i="14"/>
  <c r="X229" i="14"/>
  <c r="W229" i="14"/>
  <c r="V229" i="14"/>
  <c r="U229" i="14"/>
  <c r="Z219" i="14"/>
  <c r="V219" i="14"/>
  <c r="AC198" i="14"/>
  <c r="AB198" i="14"/>
  <c r="AA198" i="14"/>
  <c r="Z198" i="14"/>
  <c r="Y198" i="14"/>
  <c r="X198" i="14"/>
  <c r="W198" i="14"/>
  <c r="V198" i="14"/>
  <c r="U198" i="14"/>
  <c r="AC188" i="14"/>
  <c r="AB188" i="14"/>
  <c r="AA188" i="14"/>
  <c r="Z188" i="14"/>
  <c r="Y188" i="14"/>
  <c r="X188" i="14"/>
  <c r="W188" i="14"/>
  <c r="V188" i="14"/>
  <c r="U188" i="14"/>
  <c r="AC178" i="14"/>
  <c r="AB178" i="14"/>
  <c r="AA178" i="14"/>
  <c r="Z178" i="14"/>
  <c r="Y178" i="14"/>
  <c r="X178" i="14"/>
  <c r="W178" i="14"/>
  <c r="V178" i="14"/>
  <c r="U178" i="14"/>
  <c r="AC168" i="14"/>
  <c r="AB168" i="14"/>
  <c r="AA168" i="14"/>
  <c r="Z168" i="14"/>
  <c r="Y168" i="14"/>
  <c r="X168" i="14"/>
  <c r="W168" i="14"/>
  <c r="V168" i="14"/>
  <c r="U168" i="14"/>
  <c r="AC158" i="14"/>
  <c r="AB158" i="14"/>
  <c r="AA158" i="14"/>
  <c r="Z158" i="14"/>
  <c r="Y158" i="14"/>
  <c r="X158" i="14"/>
  <c r="W158" i="14"/>
  <c r="V158" i="14"/>
  <c r="U158" i="14"/>
  <c r="AB148" i="14"/>
  <c r="X148" i="14"/>
  <c r="AC138" i="14"/>
  <c r="AB138" i="14"/>
  <c r="AA138" i="14"/>
  <c r="Z138" i="14"/>
  <c r="Y138" i="14"/>
  <c r="X138" i="14"/>
  <c r="W138" i="14"/>
  <c r="V138" i="14"/>
  <c r="U138" i="14"/>
  <c r="AC128" i="14"/>
  <c r="AB128" i="14"/>
  <c r="AA128" i="14"/>
  <c r="Z128" i="14"/>
  <c r="Y128" i="14"/>
  <c r="X128" i="14"/>
  <c r="W128" i="14"/>
  <c r="V128" i="14"/>
  <c r="U128" i="14"/>
  <c r="AA118" i="14"/>
  <c r="S320" i="14"/>
  <c r="R320" i="14"/>
  <c r="Q320" i="14"/>
  <c r="P320" i="14"/>
  <c r="O320" i="14"/>
  <c r="N320" i="14"/>
  <c r="M320" i="14"/>
  <c r="L320" i="14"/>
  <c r="AD320" i="14"/>
  <c r="S310" i="14"/>
  <c r="R310" i="14"/>
  <c r="Q310" i="14"/>
  <c r="P310" i="14"/>
  <c r="O310" i="14"/>
  <c r="N310" i="14"/>
  <c r="M310" i="14"/>
  <c r="L310" i="14"/>
  <c r="S300" i="14"/>
  <c r="R300" i="14"/>
  <c r="Q300" i="14"/>
  <c r="P300" i="14"/>
  <c r="O300" i="14"/>
  <c r="N300" i="14"/>
  <c r="M300" i="14"/>
  <c r="L300" i="14"/>
  <c r="AD300" i="14"/>
  <c r="S290" i="14"/>
  <c r="R290" i="14"/>
  <c r="Q290" i="14"/>
  <c r="P290" i="14"/>
  <c r="O290" i="14"/>
  <c r="N290" i="14"/>
  <c r="M290" i="14"/>
  <c r="L290" i="14"/>
  <c r="S280" i="14"/>
  <c r="R280" i="14"/>
  <c r="Q280" i="14"/>
  <c r="P280" i="14"/>
  <c r="O280" i="14"/>
  <c r="N280" i="14"/>
  <c r="M280" i="14"/>
  <c r="L280" i="14"/>
  <c r="AD280" i="14"/>
  <c r="S270" i="14"/>
  <c r="Q270" i="14"/>
  <c r="M270" i="14"/>
  <c r="S259" i="14"/>
  <c r="R259" i="14"/>
  <c r="Q259" i="14"/>
  <c r="P259" i="14"/>
  <c r="O259" i="14"/>
  <c r="N259" i="14"/>
  <c r="M259" i="14"/>
  <c r="L259" i="14"/>
  <c r="AD259" i="14"/>
  <c r="S249" i="14"/>
  <c r="R249" i="14"/>
  <c r="Q249" i="14"/>
  <c r="P249" i="14"/>
  <c r="O249" i="14"/>
  <c r="N249" i="14"/>
  <c r="M249" i="14"/>
  <c r="L249" i="14"/>
  <c r="S239" i="14"/>
  <c r="R239" i="14"/>
  <c r="Q239" i="14"/>
  <c r="P239" i="14"/>
  <c r="O239" i="14"/>
  <c r="N239" i="14"/>
  <c r="M239" i="14"/>
  <c r="L239" i="14"/>
  <c r="AD239" i="14"/>
  <c r="S229" i="14"/>
  <c r="R229" i="14"/>
  <c r="Q229" i="14"/>
  <c r="P229" i="14"/>
  <c r="O229" i="14"/>
  <c r="N229" i="14"/>
  <c r="M229" i="14"/>
  <c r="L229" i="14"/>
  <c r="S219" i="14"/>
  <c r="Q219" i="14"/>
  <c r="M219" i="14"/>
  <c r="S97" i="14"/>
  <c r="R97" i="14"/>
  <c r="Q97" i="14"/>
  <c r="P97" i="14"/>
  <c r="O97" i="14"/>
  <c r="N97" i="14"/>
  <c r="M97" i="14"/>
  <c r="L97" i="14"/>
  <c r="S87" i="14"/>
  <c r="R87" i="14"/>
  <c r="Q87" i="14"/>
  <c r="P87" i="14"/>
  <c r="O87" i="14"/>
  <c r="N87" i="14"/>
  <c r="M87" i="14"/>
  <c r="L87" i="14"/>
  <c r="S77" i="14"/>
  <c r="R77" i="14"/>
  <c r="Q77" i="14"/>
  <c r="P77" i="14"/>
  <c r="O77" i="14"/>
  <c r="N77" i="14"/>
  <c r="M77" i="14"/>
  <c r="L77" i="14"/>
  <c r="S57" i="14"/>
  <c r="R57" i="14"/>
  <c r="Q57" i="14"/>
  <c r="P57" i="14"/>
  <c r="O57" i="14"/>
  <c r="N57" i="14"/>
  <c r="M57" i="14"/>
  <c r="L57" i="14"/>
  <c r="S47" i="14"/>
  <c r="R47" i="14"/>
  <c r="Q47" i="14"/>
  <c r="P47" i="14"/>
  <c r="O47" i="14"/>
  <c r="N47" i="14"/>
  <c r="M47" i="14"/>
  <c r="L47" i="14"/>
  <c r="S26" i="14"/>
  <c r="R26" i="14"/>
  <c r="Q26" i="14"/>
  <c r="P26" i="14"/>
  <c r="O26" i="14"/>
  <c r="N26" i="14"/>
  <c r="M26" i="14"/>
  <c r="L26" i="14"/>
  <c r="S25" i="14"/>
  <c r="R25" i="14"/>
  <c r="Q25" i="14"/>
  <c r="P25" i="14"/>
  <c r="O25" i="14"/>
  <c r="N25" i="14"/>
  <c r="M25" i="14"/>
  <c r="L25" i="14"/>
  <c r="S24" i="14"/>
  <c r="R24" i="14"/>
  <c r="Q24" i="14"/>
  <c r="P24" i="14"/>
  <c r="O24" i="14"/>
  <c r="N24" i="14"/>
  <c r="M24" i="14"/>
  <c r="L24" i="14"/>
  <c r="S23" i="14"/>
  <c r="R23" i="14"/>
  <c r="Q23" i="14"/>
  <c r="P23" i="14"/>
  <c r="O23" i="14"/>
  <c r="N23" i="14"/>
  <c r="M23" i="14"/>
  <c r="L23" i="14"/>
  <c r="S22" i="14"/>
  <c r="R22" i="14"/>
  <c r="Q22" i="14"/>
  <c r="P22" i="14"/>
  <c r="O22" i="14"/>
  <c r="N22" i="14"/>
  <c r="M22" i="14"/>
  <c r="L22" i="14"/>
  <c r="S21" i="14"/>
  <c r="R21" i="14"/>
  <c r="Q21" i="14"/>
  <c r="P21" i="14"/>
  <c r="O21" i="14"/>
  <c r="N21" i="14"/>
  <c r="M21" i="14"/>
  <c r="L21" i="14"/>
  <c r="S20" i="14"/>
  <c r="R20" i="14"/>
  <c r="Q20" i="14"/>
  <c r="P20" i="14"/>
  <c r="O20" i="14"/>
  <c r="N20" i="14"/>
  <c r="M20" i="14"/>
  <c r="L20" i="14"/>
  <c r="S19" i="14"/>
  <c r="S27" i="14"/>
  <c r="R19" i="14"/>
  <c r="R27" i="14"/>
  <c r="Q19" i="14"/>
  <c r="Q27" i="14"/>
  <c r="P19" i="14"/>
  <c r="P27" i="14"/>
  <c r="O19" i="14"/>
  <c r="O27" i="14"/>
  <c r="N19" i="14"/>
  <c r="N27" i="14"/>
  <c r="M19" i="14"/>
  <c r="M27" i="14"/>
  <c r="L19" i="14"/>
  <c r="L27" i="14"/>
  <c r="S16" i="14"/>
  <c r="S5" i="14" s="1"/>
  <c r="R16" i="14"/>
  <c r="R5" i="14" s="1"/>
  <c r="Q16" i="14"/>
  <c r="Q5" i="14" s="1"/>
  <c r="P16" i="14"/>
  <c r="P5" i="14" s="1"/>
  <c r="O16" i="14"/>
  <c r="O5" i="14" s="1"/>
  <c r="N16" i="14"/>
  <c r="N5" i="14" s="1"/>
  <c r="M16" i="14"/>
  <c r="M5" i="14" s="1"/>
  <c r="L16" i="14"/>
  <c r="L5" i="14" s="1"/>
  <c r="J58" i="2"/>
  <c r="Y270" i="14"/>
  <c r="J193" i="2"/>
  <c r="J32" i="2"/>
  <c r="I208" i="14"/>
  <c r="V118" i="14"/>
  <c r="Z118" i="14"/>
  <c r="V16" i="14"/>
  <c r="V5" i="14" s="1"/>
  <c r="Z16" i="14"/>
  <c r="Z5" i="14" s="1"/>
  <c r="D208" i="14"/>
  <c r="AE204" i="14"/>
  <c r="AG204" i="14"/>
  <c r="AE206" i="14"/>
  <c r="AG206" i="14"/>
  <c r="AA16" i="14"/>
  <c r="AA5" i="14" s="1"/>
  <c r="AD321" i="14"/>
  <c r="B321" i="14"/>
  <c r="BS319" i="14"/>
  <c r="AD319" i="14"/>
  <c r="A319" i="14"/>
  <c r="BS318" i="14"/>
  <c r="AD318" i="14"/>
  <c r="A318" i="14"/>
  <c r="BS317" i="14"/>
  <c r="AD317" i="14"/>
  <c r="A317" i="14"/>
  <c r="BS316" i="14"/>
  <c r="AD316" i="14"/>
  <c r="A316" i="14"/>
  <c r="BS315" i="14"/>
  <c r="AD315" i="14"/>
  <c r="A315" i="14"/>
  <c r="BS314" i="14"/>
  <c r="AD314" i="14"/>
  <c r="A314" i="14"/>
  <c r="BS313" i="14"/>
  <c r="AD313" i="14"/>
  <c r="A313" i="14"/>
  <c r="BS312" i="14"/>
  <c r="AD312" i="14"/>
  <c r="A312" i="14"/>
  <c r="AD311" i="14"/>
  <c r="B311" i="14"/>
  <c r="AD310" i="14"/>
  <c r="BS309" i="14"/>
  <c r="AD309" i="14"/>
  <c r="A309" i="14"/>
  <c r="BS308" i="14"/>
  <c r="AD308" i="14"/>
  <c r="A308" i="14"/>
  <c r="BS307" i="14"/>
  <c r="AD307" i="14"/>
  <c r="A307" i="14"/>
  <c r="BS306" i="14"/>
  <c r="AD306" i="14"/>
  <c r="A306" i="14"/>
  <c r="BS305" i="14"/>
  <c r="AD305" i="14"/>
  <c r="A305" i="14"/>
  <c r="BS304" i="14"/>
  <c r="AD304" i="14"/>
  <c r="A304" i="14"/>
  <c r="BS303" i="14"/>
  <c r="AD303" i="14"/>
  <c r="A303" i="14"/>
  <c r="BS302" i="14"/>
  <c r="AD302" i="14"/>
  <c r="A302" i="14"/>
  <c r="AD301" i="14"/>
  <c r="B301" i="14"/>
  <c r="BS299" i="14"/>
  <c r="AD299" i="14"/>
  <c r="A299" i="14"/>
  <c r="BS298" i="14"/>
  <c r="AD298" i="14"/>
  <c r="A298" i="14"/>
  <c r="BS297" i="14"/>
  <c r="AD297" i="14"/>
  <c r="A297" i="14"/>
  <c r="BS296" i="14"/>
  <c r="AD296" i="14"/>
  <c r="A296" i="14"/>
  <c r="BS295" i="14"/>
  <c r="AD295" i="14"/>
  <c r="A295" i="14"/>
  <c r="BS294" i="14"/>
  <c r="AD294" i="14"/>
  <c r="A294" i="14"/>
  <c r="BS293" i="14"/>
  <c r="AD293" i="14"/>
  <c r="A293" i="14"/>
  <c r="BS292" i="14"/>
  <c r="AD292" i="14"/>
  <c r="A292" i="14"/>
  <c r="AD291" i="14"/>
  <c r="B291" i="14"/>
  <c r="AD290" i="14"/>
  <c r="BS289" i="14"/>
  <c r="AD289" i="14"/>
  <c r="A289" i="14"/>
  <c r="BS288" i="14"/>
  <c r="AD288" i="14"/>
  <c r="A288" i="14"/>
  <c r="BS287" i="14"/>
  <c r="AD287" i="14"/>
  <c r="A287" i="14"/>
  <c r="BS286" i="14"/>
  <c r="AD286" i="14"/>
  <c r="A286" i="14"/>
  <c r="BS285" i="14"/>
  <c r="AD285" i="14"/>
  <c r="A285" i="14"/>
  <c r="AZ285" i="14"/>
  <c r="BS284" i="14"/>
  <c r="AD284" i="14"/>
  <c r="A284" i="14"/>
  <c r="BI284" i="14"/>
  <c r="BS283" i="14"/>
  <c r="AD283" i="14"/>
  <c r="A283" i="14"/>
  <c r="BI283" i="14"/>
  <c r="BS282" i="14"/>
  <c r="AD282" i="14"/>
  <c r="A282" i="14"/>
  <c r="BI282" i="14"/>
  <c r="AD281" i="14"/>
  <c r="B281" i="14"/>
  <c r="BS279" i="14"/>
  <c r="AD279" i="14"/>
  <c r="A279" i="14"/>
  <c r="BI279" i="14"/>
  <c r="BS278" i="14"/>
  <c r="AD278" i="14"/>
  <c r="A278" i="14"/>
  <c r="BI278" i="14"/>
  <c r="BS277" i="14"/>
  <c r="AD277" i="14"/>
  <c r="A277" i="14"/>
  <c r="BI277" i="14"/>
  <c r="BS276" i="14"/>
  <c r="AD276" i="14"/>
  <c r="A276" i="14"/>
  <c r="BI276" i="14"/>
  <c r="BS275" i="14"/>
  <c r="AD275" i="14"/>
  <c r="A275" i="14"/>
  <c r="BI275" i="14"/>
  <c r="BS274" i="14"/>
  <c r="AD274" i="14"/>
  <c r="A274" i="14"/>
  <c r="BI274" i="14"/>
  <c r="BS273" i="14"/>
  <c r="AD273" i="14"/>
  <c r="A273" i="14"/>
  <c r="BI273" i="14"/>
  <c r="BS272" i="14"/>
  <c r="AD272" i="14"/>
  <c r="A272" i="14"/>
  <c r="BI272" i="14"/>
  <c r="AD271" i="14"/>
  <c r="B271" i="14"/>
  <c r="BS270" i="14"/>
  <c r="BS269" i="14"/>
  <c r="AD269" i="14"/>
  <c r="BS268" i="14"/>
  <c r="AD268" i="14"/>
  <c r="BS267" i="14"/>
  <c r="AD267" i="14"/>
  <c r="BS266" i="14"/>
  <c r="AD266" i="14"/>
  <c r="BS265" i="14"/>
  <c r="AD265" i="14"/>
  <c r="BS264" i="14"/>
  <c r="AD264" i="14"/>
  <c r="BS263" i="14"/>
  <c r="AD263" i="14"/>
  <c r="BS262" i="14"/>
  <c r="AD262" i="14"/>
  <c r="S36" i="14"/>
  <c r="S35" i="14"/>
  <c r="S34" i="14"/>
  <c r="S33" i="14"/>
  <c r="S32" i="14"/>
  <c r="S31" i="14"/>
  <c r="S30" i="14"/>
  <c r="S29" i="14"/>
  <c r="S37" i="14"/>
  <c r="S66" i="14"/>
  <c r="S65" i="14"/>
  <c r="S64" i="14"/>
  <c r="S63" i="14"/>
  <c r="S62" i="14"/>
  <c r="S61" i="14"/>
  <c r="S60" i="14"/>
  <c r="S59" i="14"/>
  <c r="S67" i="14"/>
  <c r="AC6" i="14"/>
  <c r="AD260" i="14"/>
  <c r="B260" i="14"/>
  <c r="BS258" i="14"/>
  <c r="AD258" i="14"/>
  <c r="A258" i="14"/>
  <c r="BS257" i="14"/>
  <c r="AD257" i="14"/>
  <c r="A257" i="14"/>
  <c r="BS256" i="14"/>
  <c r="AD256" i="14"/>
  <c r="A256" i="14"/>
  <c r="BS255" i="14"/>
  <c r="AD255" i="14"/>
  <c r="A255" i="14"/>
  <c r="BS254" i="14"/>
  <c r="AD254" i="14"/>
  <c r="A254" i="14"/>
  <c r="BS253" i="14"/>
  <c r="AD253" i="14"/>
  <c r="A253" i="14"/>
  <c r="BS252" i="14"/>
  <c r="AD252" i="14"/>
  <c r="A252" i="14"/>
  <c r="BS251" i="14"/>
  <c r="AD251" i="14"/>
  <c r="A251" i="14"/>
  <c r="AD250" i="14"/>
  <c r="B250" i="14"/>
  <c r="AD249" i="14"/>
  <c r="BS248" i="14"/>
  <c r="AD248" i="14"/>
  <c r="A248" i="14"/>
  <c r="BS247" i="14"/>
  <c r="AD247" i="14"/>
  <c r="A247" i="14"/>
  <c r="BS246" i="14"/>
  <c r="AD246" i="14"/>
  <c r="A246" i="14"/>
  <c r="BS245" i="14"/>
  <c r="AD245" i="14"/>
  <c r="A245" i="14"/>
  <c r="BS244" i="14"/>
  <c r="AD244" i="14"/>
  <c r="A244" i="14"/>
  <c r="BS243" i="14"/>
  <c r="AD243" i="14"/>
  <c r="A243" i="14"/>
  <c r="BS242" i="14"/>
  <c r="AD242" i="14"/>
  <c r="A242" i="14"/>
  <c r="BS241" i="14"/>
  <c r="AD241" i="14"/>
  <c r="A241" i="14"/>
  <c r="AD240" i="14"/>
  <c r="B240" i="14"/>
  <c r="BS238" i="14"/>
  <c r="AD238" i="14"/>
  <c r="A238" i="14"/>
  <c r="BS237" i="14"/>
  <c r="AD237" i="14"/>
  <c r="A237" i="14"/>
  <c r="BS236" i="14"/>
  <c r="AD236" i="14"/>
  <c r="A236" i="14"/>
  <c r="BS235" i="14"/>
  <c r="AD235" i="14"/>
  <c r="A235" i="14"/>
  <c r="BS234" i="14"/>
  <c r="AD234" i="14"/>
  <c r="A234" i="14"/>
  <c r="BS233" i="14"/>
  <c r="AD233" i="14"/>
  <c r="A233" i="14"/>
  <c r="BS232" i="14"/>
  <c r="AD232" i="14"/>
  <c r="A232" i="14"/>
  <c r="BS231" i="14"/>
  <c r="AD231" i="14"/>
  <c r="A231" i="14"/>
  <c r="AD230" i="14"/>
  <c r="B230" i="14"/>
  <c r="AD229" i="14"/>
  <c r="BS228" i="14"/>
  <c r="AD228" i="14"/>
  <c r="A228" i="14"/>
  <c r="BS227" i="14"/>
  <c r="AD227" i="14"/>
  <c r="A227" i="14"/>
  <c r="BS226" i="14"/>
  <c r="AD226" i="14"/>
  <c r="A226" i="14"/>
  <c r="BS225" i="14"/>
  <c r="AD225" i="14"/>
  <c r="A225" i="14"/>
  <c r="BD225" i="14"/>
  <c r="BS224" i="14"/>
  <c r="AD224" i="14"/>
  <c r="A224" i="14"/>
  <c r="BI224" i="14"/>
  <c r="BS223" i="14"/>
  <c r="AD223" i="14"/>
  <c r="A223" i="14"/>
  <c r="BI223" i="14"/>
  <c r="BS222" i="14"/>
  <c r="AD222" i="14"/>
  <c r="A222" i="14"/>
  <c r="BI222" i="14"/>
  <c r="BS221" i="14"/>
  <c r="AD221" i="14"/>
  <c r="A221" i="14"/>
  <c r="BI221" i="14"/>
  <c r="B220" i="14"/>
  <c r="BS219" i="14"/>
  <c r="BS218" i="14"/>
  <c r="BS217" i="14"/>
  <c r="BS216" i="14"/>
  <c r="BS215" i="14"/>
  <c r="BS214" i="14"/>
  <c r="BS213" i="14"/>
  <c r="BS212" i="14"/>
  <c r="BS211" i="14"/>
  <c r="AB6" i="14"/>
  <c r="AA6" i="14"/>
  <c r="Z6" i="14"/>
  <c r="Y6" i="14"/>
  <c r="X6" i="14"/>
  <c r="W6" i="14"/>
  <c r="V6" i="14"/>
  <c r="U6" i="14"/>
  <c r="S6" i="14"/>
  <c r="C617" i="2"/>
  <c r="D617" i="2"/>
  <c r="E617" i="2"/>
  <c r="F617" i="2"/>
  <c r="G617" i="2"/>
  <c r="H617" i="2"/>
  <c r="I617" i="2"/>
  <c r="J617" i="2"/>
  <c r="C618" i="2"/>
  <c r="J618" i="2"/>
  <c r="D618" i="2"/>
  <c r="E618" i="2"/>
  <c r="F618" i="2"/>
  <c r="G618" i="2"/>
  <c r="H618" i="2"/>
  <c r="I618" i="2"/>
  <c r="C619" i="2"/>
  <c r="J619" i="2"/>
  <c r="D619" i="2"/>
  <c r="E619" i="2"/>
  <c r="F619" i="2"/>
  <c r="G619" i="2"/>
  <c r="H619" i="2"/>
  <c r="I619" i="2"/>
  <c r="C620" i="2"/>
  <c r="J620" i="2"/>
  <c r="D620" i="2"/>
  <c r="E620" i="2"/>
  <c r="F620" i="2"/>
  <c r="G620" i="2"/>
  <c r="H620" i="2"/>
  <c r="I620" i="2"/>
  <c r="C621" i="2"/>
  <c r="J621" i="2"/>
  <c r="D621" i="2"/>
  <c r="E621" i="2"/>
  <c r="F621" i="2"/>
  <c r="G621" i="2"/>
  <c r="H621" i="2"/>
  <c r="I621" i="2"/>
  <c r="C622" i="2"/>
  <c r="J622" i="2"/>
  <c r="D622" i="2"/>
  <c r="E622" i="2"/>
  <c r="F622" i="2"/>
  <c r="G622" i="2"/>
  <c r="H622" i="2"/>
  <c r="I622" i="2"/>
  <c r="C623" i="2"/>
  <c r="J623" i="2"/>
  <c r="D623" i="2"/>
  <c r="E623" i="2"/>
  <c r="F623" i="2"/>
  <c r="G623" i="2"/>
  <c r="H623" i="2"/>
  <c r="I623" i="2"/>
  <c r="C624" i="2"/>
  <c r="J624" i="2"/>
  <c r="D624" i="2"/>
  <c r="E624" i="2"/>
  <c r="F624" i="2"/>
  <c r="G624" i="2"/>
  <c r="H624" i="2"/>
  <c r="I624" i="2"/>
  <c r="C625" i="2"/>
  <c r="J625" i="2"/>
  <c r="D625" i="2"/>
  <c r="E625" i="2"/>
  <c r="F625" i="2"/>
  <c r="G625" i="2"/>
  <c r="H625" i="2"/>
  <c r="I625" i="2"/>
  <c r="C626" i="2"/>
  <c r="J626" i="2"/>
  <c r="D626" i="2"/>
  <c r="E626" i="2"/>
  <c r="F626" i="2"/>
  <c r="G626" i="2"/>
  <c r="H626" i="2"/>
  <c r="I626" i="2"/>
  <c r="C627" i="2"/>
  <c r="J627" i="2"/>
  <c r="D627" i="2"/>
  <c r="E627" i="2"/>
  <c r="F627" i="2"/>
  <c r="G627" i="2"/>
  <c r="H627" i="2"/>
  <c r="I627" i="2"/>
  <c r="C628" i="2"/>
  <c r="J628" i="2"/>
  <c r="D628" i="2"/>
  <c r="E628" i="2"/>
  <c r="F628" i="2"/>
  <c r="G628" i="2"/>
  <c r="H628" i="2"/>
  <c r="I628" i="2"/>
  <c r="C629" i="2"/>
  <c r="J629" i="2"/>
  <c r="D629" i="2"/>
  <c r="E629" i="2"/>
  <c r="F629" i="2"/>
  <c r="G629" i="2"/>
  <c r="H629" i="2"/>
  <c r="I629" i="2"/>
  <c r="C630" i="2"/>
  <c r="J630" i="2"/>
  <c r="D630" i="2"/>
  <c r="E630" i="2"/>
  <c r="F630" i="2"/>
  <c r="G630" i="2"/>
  <c r="H630" i="2"/>
  <c r="I630" i="2"/>
  <c r="C631" i="2"/>
  <c r="J631" i="2"/>
  <c r="D631" i="2"/>
  <c r="E631" i="2"/>
  <c r="F631" i="2"/>
  <c r="G631" i="2"/>
  <c r="H631" i="2"/>
  <c r="I631" i="2"/>
  <c r="C632" i="2"/>
  <c r="J632" i="2"/>
  <c r="D632" i="2"/>
  <c r="E632" i="2"/>
  <c r="F632" i="2"/>
  <c r="G632" i="2"/>
  <c r="H632" i="2"/>
  <c r="I632" i="2"/>
  <c r="C633" i="2"/>
  <c r="J633" i="2"/>
  <c r="D633" i="2"/>
  <c r="E633" i="2"/>
  <c r="F633" i="2"/>
  <c r="G633" i="2"/>
  <c r="H633" i="2"/>
  <c r="I633" i="2"/>
  <c r="C634" i="2"/>
  <c r="J634" i="2"/>
  <c r="D634" i="2"/>
  <c r="E634" i="2"/>
  <c r="F634" i="2"/>
  <c r="G634" i="2"/>
  <c r="H634" i="2"/>
  <c r="I634" i="2"/>
  <c r="C635" i="2"/>
  <c r="J635" i="2"/>
  <c r="D635" i="2"/>
  <c r="E635" i="2"/>
  <c r="F635" i="2"/>
  <c r="G635" i="2"/>
  <c r="H635" i="2"/>
  <c r="I635" i="2"/>
  <c r="C636" i="2"/>
  <c r="J636" i="2"/>
  <c r="D636" i="2"/>
  <c r="E636" i="2"/>
  <c r="F636" i="2"/>
  <c r="G636" i="2"/>
  <c r="H636" i="2"/>
  <c r="I636" i="2"/>
  <c r="C637" i="2"/>
  <c r="J637" i="2"/>
  <c r="D637" i="2"/>
  <c r="E637" i="2"/>
  <c r="F637" i="2"/>
  <c r="G637" i="2"/>
  <c r="H637" i="2"/>
  <c r="I637" i="2"/>
  <c r="I616" i="2"/>
  <c r="H616" i="2"/>
  <c r="G616" i="2"/>
  <c r="F616" i="2"/>
  <c r="E616" i="2"/>
  <c r="D616" i="2"/>
  <c r="C616" i="2"/>
  <c r="I615" i="2"/>
  <c r="H615" i="2"/>
  <c r="G615" i="2"/>
  <c r="F615" i="2"/>
  <c r="E615" i="2"/>
  <c r="D615" i="2"/>
  <c r="C615" i="2"/>
  <c r="I614" i="2"/>
  <c r="H614" i="2"/>
  <c r="G614" i="2"/>
  <c r="F614" i="2"/>
  <c r="E614" i="2"/>
  <c r="D614" i="2"/>
  <c r="C614" i="2"/>
  <c r="I613" i="2"/>
  <c r="H613" i="2"/>
  <c r="G613" i="2"/>
  <c r="F613" i="2"/>
  <c r="E613" i="2"/>
  <c r="D613" i="2"/>
  <c r="C613" i="2"/>
  <c r="I612" i="2"/>
  <c r="H612" i="2"/>
  <c r="G612" i="2"/>
  <c r="F612" i="2"/>
  <c r="E612" i="2"/>
  <c r="D612" i="2"/>
  <c r="C612" i="2"/>
  <c r="I611" i="2"/>
  <c r="H611" i="2"/>
  <c r="G611" i="2"/>
  <c r="F611" i="2"/>
  <c r="E611" i="2"/>
  <c r="D611" i="2"/>
  <c r="C611" i="2"/>
  <c r="I610" i="2"/>
  <c r="H610" i="2"/>
  <c r="G610" i="2"/>
  <c r="F610" i="2"/>
  <c r="E610" i="2"/>
  <c r="D610" i="2"/>
  <c r="C610" i="2"/>
  <c r="AX15" i="14"/>
  <c r="BG15" i="14"/>
  <c r="AX14" i="14"/>
  <c r="BG14" i="14"/>
  <c r="AX13" i="14"/>
  <c r="BG13" i="14"/>
  <c r="AX12" i="14"/>
  <c r="BG12" i="14"/>
  <c r="AX11" i="14"/>
  <c r="BG11" i="14"/>
  <c r="AX10" i="14"/>
  <c r="BG10" i="14"/>
  <c r="AX9" i="14"/>
  <c r="BG9" i="14"/>
  <c r="AX8" i="14"/>
  <c r="BG8" i="14"/>
  <c r="J220" i="2"/>
  <c r="J219" i="2"/>
  <c r="J215" i="2"/>
  <c r="J211" i="2"/>
  <c r="J203" i="2"/>
  <c r="J199" i="2"/>
  <c r="J198" i="2"/>
  <c r="J192" i="2"/>
  <c r="J188" i="2"/>
  <c r="J176" i="2"/>
  <c r="J172" i="2"/>
  <c r="J171" i="2"/>
  <c r="J165" i="2"/>
  <c r="J164" i="2"/>
  <c r="J160" i="2"/>
  <c r="J156" i="2"/>
  <c r="J147" i="2"/>
  <c r="J143" i="2"/>
  <c r="J142" i="2"/>
  <c r="J136" i="2"/>
  <c r="J135" i="2"/>
  <c r="J131" i="2"/>
  <c r="J119" i="2"/>
  <c r="J115" i="2"/>
  <c r="J114" i="2"/>
  <c r="J108" i="2"/>
  <c r="J107" i="2"/>
  <c r="J103" i="2"/>
  <c r="J99" i="2"/>
  <c r="J91" i="2"/>
  <c r="J87" i="2"/>
  <c r="J86" i="2"/>
  <c r="J80" i="2"/>
  <c r="J79" i="2"/>
  <c r="J75" i="2"/>
  <c r="J71" i="2"/>
  <c r="J63" i="2"/>
  <c r="J59" i="2"/>
  <c r="AD199" i="14"/>
  <c r="B199" i="14"/>
  <c r="BS197" i="14"/>
  <c r="AD197" i="14"/>
  <c r="A197" i="14"/>
  <c r="BS196" i="14"/>
  <c r="AD196" i="14"/>
  <c r="A196" i="14"/>
  <c r="BS195" i="14"/>
  <c r="AD195" i="14"/>
  <c r="A195" i="14"/>
  <c r="BS194" i="14"/>
  <c r="AD194" i="14"/>
  <c r="A194" i="14"/>
  <c r="BS193" i="14"/>
  <c r="AD193" i="14"/>
  <c r="A193" i="14"/>
  <c r="BS192" i="14"/>
  <c r="AD192" i="14"/>
  <c r="A192" i="14"/>
  <c r="BS191" i="14"/>
  <c r="BS198" i="14"/>
  <c r="AD191" i="14"/>
  <c r="A191" i="14"/>
  <c r="BS190" i="14"/>
  <c r="AD190" i="14"/>
  <c r="A190" i="14"/>
  <c r="AD189" i="14"/>
  <c r="B189" i="14"/>
  <c r="BS187" i="14"/>
  <c r="AD187" i="14"/>
  <c r="A187" i="14"/>
  <c r="BS186" i="14"/>
  <c r="AD186" i="14"/>
  <c r="A186" i="14"/>
  <c r="BI186" i="14"/>
  <c r="BS185" i="14"/>
  <c r="AD185" i="14"/>
  <c r="A185" i="14"/>
  <c r="BI185" i="14"/>
  <c r="BS184" i="14"/>
  <c r="AD184" i="14"/>
  <c r="A184" i="14"/>
  <c r="BI184" i="14"/>
  <c r="BS183" i="14"/>
  <c r="AD183" i="14"/>
  <c r="A183" i="14"/>
  <c r="BI183" i="14"/>
  <c r="BS182" i="14"/>
  <c r="AD182" i="14"/>
  <c r="A182" i="14"/>
  <c r="BI182" i="14"/>
  <c r="BS181" i="14"/>
  <c r="AD181" i="14"/>
  <c r="A181" i="14"/>
  <c r="BI181" i="14"/>
  <c r="BS180" i="14"/>
  <c r="AD180" i="14"/>
  <c r="A180" i="14"/>
  <c r="BI180" i="14"/>
  <c r="AD17" i="14"/>
  <c r="B17" i="14"/>
  <c r="AL16" i="14"/>
  <c r="AL17" i="14"/>
  <c r="BS15" i="14"/>
  <c r="AV15" i="14"/>
  <c r="AU15" i="14"/>
  <c r="AT15" i="14"/>
  <c r="AS15" i="14"/>
  <c r="AR15" i="14"/>
  <c r="AQ15" i="14"/>
  <c r="AP15" i="14"/>
  <c r="AO15" i="14"/>
  <c r="BS14" i="14"/>
  <c r="AV14" i="14"/>
  <c r="AU14" i="14"/>
  <c r="AT14" i="14"/>
  <c r="AS14" i="14"/>
  <c r="AR14" i="14"/>
  <c r="AQ14" i="14"/>
  <c r="AP14" i="14"/>
  <c r="AO14" i="14"/>
  <c r="BS13" i="14"/>
  <c r="AV13" i="14"/>
  <c r="AU13" i="14"/>
  <c r="AT13" i="14"/>
  <c r="AS13" i="14"/>
  <c r="AR13" i="14"/>
  <c r="AQ13" i="14"/>
  <c r="AP13" i="14"/>
  <c r="AO13" i="14"/>
  <c r="BS12" i="14"/>
  <c r="AV12" i="14"/>
  <c r="AU12" i="14"/>
  <c r="AT12" i="14"/>
  <c r="AS12" i="14"/>
  <c r="AR12" i="14"/>
  <c r="AQ12" i="14"/>
  <c r="AP12" i="14"/>
  <c r="AO12" i="14"/>
  <c r="BS11" i="14"/>
  <c r="AV11" i="14"/>
  <c r="AU11" i="14"/>
  <c r="AT11" i="14"/>
  <c r="AS11" i="14"/>
  <c r="AR11" i="14"/>
  <c r="AQ11" i="14"/>
  <c r="AP11" i="14"/>
  <c r="AO11" i="14"/>
  <c r="BS10" i="14"/>
  <c r="AV10" i="14"/>
  <c r="AU10" i="14"/>
  <c r="AT10" i="14"/>
  <c r="AS10" i="14"/>
  <c r="AR10" i="14"/>
  <c r="AQ10" i="14"/>
  <c r="AP10" i="14"/>
  <c r="AO10" i="14"/>
  <c r="BS9" i="14"/>
  <c r="AV9" i="14"/>
  <c r="AU9" i="14"/>
  <c r="AU8" i="14"/>
  <c r="AU16" i="14"/>
  <c r="AT9" i="14"/>
  <c r="AS9" i="14"/>
  <c r="AR9" i="14"/>
  <c r="AQ9" i="14"/>
  <c r="AQ8" i="14"/>
  <c r="AQ16" i="14"/>
  <c r="AP9" i="14"/>
  <c r="AO9" i="14"/>
  <c r="BS8" i="14"/>
  <c r="AV8" i="14"/>
  <c r="AT8" i="14"/>
  <c r="AS8" i="14"/>
  <c r="AR8" i="14"/>
  <c r="AR16" i="14"/>
  <c r="AP8" i="14"/>
  <c r="AO8" i="14"/>
  <c r="AW8" i="14"/>
  <c r="AW9" i="14"/>
  <c r="AW10" i="14"/>
  <c r="AW11" i="14"/>
  <c r="AW12" i="14"/>
  <c r="AW13" i="14"/>
  <c r="AW14" i="14"/>
  <c r="AW15" i="14"/>
  <c r="AW16" i="14"/>
  <c r="AL27" i="14"/>
  <c r="AL28" i="14"/>
  <c r="AL37" i="14"/>
  <c r="AL38" i="14"/>
  <c r="AL47" i="14"/>
  <c r="AL48" i="14"/>
  <c r="AL57" i="14"/>
  <c r="AL67" i="14"/>
  <c r="AL68" i="14"/>
  <c r="AL77" i="14"/>
  <c r="AL78" i="14"/>
  <c r="AL87" i="14"/>
  <c r="AL88" i="14"/>
  <c r="AL97" i="14"/>
  <c r="AL108" i="14"/>
  <c r="AL109" i="14"/>
  <c r="AD179" i="14"/>
  <c r="B179" i="14"/>
  <c r="BS177" i="14"/>
  <c r="AD177" i="14"/>
  <c r="A177" i="14"/>
  <c r="BI177" i="14"/>
  <c r="BS176" i="14"/>
  <c r="AD176" i="14"/>
  <c r="A176" i="14"/>
  <c r="BI176" i="14"/>
  <c r="BS175" i="14"/>
  <c r="AD175" i="14"/>
  <c r="A175" i="14"/>
  <c r="BI175" i="14"/>
  <c r="BS174" i="14"/>
  <c r="AD174" i="14"/>
  <c r="A174" i="14"/>
  <c r="BI174" i="14"/>
  <c r="BS173" i="14"/>
  <c r="AD173" i="14"/>
  <c r="A173" i="14"/>
  <c r="BI173" i="14"/>
  <c r="BS172" i="14"/>
  <c r="AD172" i="14"/>
  <c r="A172" i="14"/>
  <c r="BI172" i="14"/>
  <c r="BS171" i="14"/>
  <c r="AD171" i="14"/>
  <c r="A171" i="14"/>
  <c r="BI171" i="14"/>
  <c r="BS170" i="14"/>
  <c r="AD170" i="14"/>
  <c r="A170" i="14"/>
  <c r="BI170" i="14"/>
  <c r="AD169" i="14"/>
  <c r="B169" i="14"/>
  <c r="BS167" i="14"/>
  <c r="AD167" i="14"/>
  <c r="A167" i="14"/>
  <c r="BI167" i="14"/>
  <c r="BS166" i="14"/>
  <c r="AD166" i="14"/>
  <c r="A166" i="14"/>
  <c r="BI166" i="14"/>
  <c r="BS165" i="14"/>
  <c r="AD165" i="14"/>
  <c r="A165" i="14"/>
  <c r="BI165" i="14"/>
  <c r="BS164" i="14"/>
  <c r="AD164" i="14"/>
  <c r="A164" i="14"/>
  <c r="BI164" i="14"/>
  <c r="BS163" i="14"/>
  <c r="AD163" i="14"/>
  <c r="A163" i="14"/>
  <c r="BI163" i="14"/>
  <c r="BS162" i="14"/>
  <c r="AD162" i="14"/>
  <c r="A162" i="14"/>
  <c r="BI162" i="14"/>
  <c r="BS161" i="14"/>
  <c r="AD161" i="14"/>
  <c r="A161" i="14"/>
  <c r="BI161" i="14"/>
  <c r="BS160" i="14"/>
  <c r="AD160" i="14"/>
  <c r="A160" i="14"/>
  <c r="BI160" i="14"/>
  <c r="AD159" i="14"/>
  <c r="B159" i="14"/>
  <c r="BS157" i="14"/>
  <c r="AD157" i="14"/>
  <c r="A157" i="14"/>
  <c r="BI157" i="14"/>
  <c r="BS156" i="14"/>
  <c r="AD156" i="14"/>
  <c r="A156" i="14"/>
  <c r="BI156" i="14"/>
  <c r="BS155" i="14"/>
  <c r="AD155" i="14"/>
  <c r="A155" i="14"/>
  <c r="BI155" i="14"/>
  <c r="BS154" i="14"/>
  <c r="AD154" i="14"/>
  <c r="A154" i="14"/>
  <c r="BI154" i="14"/>
  <c r="BS153" i="14"/>
  <c r="AD153" i="14"/>
  <c r="A153" i="14"/>
  <c r="BI153" i="14"/>
  <c r="BS152" i="14"/>
  <c r="AD152" i="14"/>
  <c r="A152" i="14"/>
  <c r="BI152" i="14"/>
  <c r="BS151" i="14"/>
  <c r="BS158" i="14"/>
  <c r="AD151" i="14"/>
  <c r="A151" i="14"/>
  <c r="BI151" i="14"/>
  <c r="BS150" i="14"/>
  <c r="AD150" i="14"/>
  <c r="A150" i="14"/>
  <c r="BI150" i="14"/>
  <c r="AD149" i="14"/>
  <c r="B149" i="14"/>
  <c r="BS148" i="14"/>
  <c r="BS147" i="14"/>
  <c r="BS146" i="14"/>
  <c r="BS145" i="14"/>
  <c r="BS144" i="14"/>
  <c r="BS143" i="14"/>
  <c r="BS142" i="14"/>
  <c r="BS141" i="14"/>
  <c r="BS140" i="14"/>
  <c r="AD139" i="14"/>
  <c r="B139" i="14"/>
  <c r="BS137" i="14"/>
  <c r="AD137" i="14"/>
  <c r="A137" i="14"/>
  <c r="BS136" i="14"/>
  <c r="AD136" i="14"/>
  <c r="A136" i="14"/>
  <c r="BS135" i="14"/>
  <c r="AD135" i="14"/>
  <c r="A135" i="14"/>
  <c r="BS134" i="14"/>
  <c r="AD134" i="14"/>
  <c r="A134" i="14"/>
  <c r="BS133" i="14"/>
  <c r="AD133" i="14"/>
  <c r="A133" i="14"/>
  <c r="BS132" i="14"/>
  <c r="AD132" i="14"/>
  <c r="A132" i="14"/>
  <c r="BS131" i="14"/>
  <c r="AD131" i="14"/>
  <c r="A131" i="14"/>
  <c r="BS130" i="14"/>
  <c r="AD130" i="14"/>
  <c r="A130" i="14"/>
  <c r="AD129" i="14"/>
  <c r="B129" i="14"/>
  <c r="BS127" i="14"/>
  <c r="AD127" i="14"/>
  <c r="A127" i="14"/>
  <c r="AR127" i="14"/>
  <c r="BS126" i="14"/>
  <c r="AD126" i="14"/>
  <c r="A126" i="14"/>
  <c r="BF126" i="14"/>
  <c r="BS125" i="14"/>
  <c r="AD125" i="14"/>
  <c r="A125" i="14"/>
  <c r="BS124" i="14"/>
  <c r="AD124" i="14"/>
  <c r="AE124" i="14" s="1"/>
  <c r="AG124" i="14" s="1"/>
  <c r="AH124" i="14" s="1" a="1"/>
  <c r="AH124" i="14" s="1"/>
  <c r="A124" i="14"/>
  <c r="BS123" i="14"/>
  <c r="AD123" i="14"/>
  <c r="A123" i="14"/>
  <c r="BS122" i="14"/>
  <c r="AD122" i="14"/>
  <c r="J16" i="2"/>
  <c r="A122" i="14"/>
  <c r="BS121" i="14"/>
  <c r="AD121" i="14"/>
  <c r="A121" i="14"/>
  <c r="BS120" i="14"/>
  <c r="AD120" i="14"/>
  <c r="A120" i="14"/>
  <c r="AD119" i="14"/>
  <c r="B119" i="14"/>
  <c r="BS118" i="14"/>
  <c r="BS117" i="14"/>
  <c r="BS116" i="14"/>
  <c r="BS115" i="14"/>
  <c r="BS114" i="14"/>
  <c r="BS113" i="14"/>
  <c r="BS112" i="14"/>
  <c r="BS111" i="14"/>
  <c r="BS110" i="14"/>
  <c r="B109" i="14"/>
  <c r="BS107" i="14"/>
  <c r="BS106" i="14"/>
  <c r="BS105" i="14"/>
  <c r="BS104" i="14"/>
  <c r="BS103" i="14"/>
  <c r="BS102" i="14"/>
  <c r="BS101" i="14"/>
  <c r="BS100" i="14"/>
  <c r="BS108" i="14"/>
  <c r="J614" i="2"/>
  <c r="J612" i="2"/>
  <c r="J610" i="2"/>
  <c r="J52" i="2"/>
  <c r="J51" i="2"/>
  <c r="J47" i="2"/>
  <c r="J36" i="2"/>
  <c r="J31" i="2"/>
  <c r="J25" i="2"/>
  <c r="J24" i="2"/>
  <c r="J20" i="2"/>
  <c r="J7" i="2"/>
  <c r="AL98" i="14"/>
  <c r="AL58" i="14"/>
  <c r="J611" i="2"/>
  <c r="J613" i="2"/>
  <c r="J615" i="2"/>
  <c r="H14" i="11"/>
  <c r="R6" i="14"/>
  <c r="Q6" i="14"/>
  <c r="P6" i="14"/>
  <c r="O6" i="14"/>
  <c r="N6" i="14"/>
  <c r="M6" i="14"/>
  <c r="L6" i="14"/>
  <c r="B98" i="14"/>
  <c r="B88" i="14"/>
  <c r="B78" i="14"/>
  <c r="B68" i="14"/>
  <c r="B58" i="14"/>
  <c r="B48" i="14"/>
  <c r="B38" i="14"/>
  <c r="B28" i="14"/>
  <c r="M33" i="14"/>
  <c r="BS96" i="14"/>
  <c r="BS95" i="14"/>
  <c r="BS94" i="14"/>
  <c r="BS93" i="14"/>
  <c r="BS92" i="14"/>
  <c r="BS91" i="14"/>
  <c r="BS90" i="14"/>
  <c r="BS89" i="14"/>
  <c r="BS86" i="14"/>
  <c r="BS85" i="14"/>
  <c r="BS84" i="14"/>
  <c r="BS83" i="14"/>
  <c r="BS82" i="14"/>
  <c r="BS81" i="14"/>
  <c r="BS80" i="14"/>
  <c r="BS79" i="14"/>
  <c r="BS87" i="14"/>
  <c r="BS76" i="14"/>
  <c r="BS75" i="14"/>
  <c r="BS74" i="14"/>
  <c r="BS73" i="14"/>
  <c r="BS72" i="14"/>
  <c r="BS71" i="14"/>
  <c r="BS70" i="14"/>
  <c r="BS69" i="14"/>
  <c r="BS77" i="14"/>
  <c r="BS67" i="14"/>
  <c r="BS66" i="14"/>
  <c r="BS65" i="14"/>
  <c r="BS64" i="14"/>
  <c r="BS63" i="14"/>
  <c r="BS62" i="14"/>
  <c r="BS61" i="14"/>
  <c r="BS60" i="14"/>
  <c r="BS59" i="14"/>
  <c r="BS56" i="14"/>
  <c r="BS55" i="14"/>
  <c r="BS54" i="14"/>
  <c r="BS53" i="14"/>
  <c r="BS52" i="14"/>
  <c r="BS51" i="14"/>
  <c r="BS50" i="14"/>
  <c r="BS49" i="14"/>
  <c r="BS46" i="14"/>
  <c r="BS45" i="14"/>
  <c r="BS44" i="14"/>
  <c r="BS43" i="14"/>
  <c r="BS42" i="14"/>
  <c r="BS41" i="14"/>
  <c r="BS40" i="14"/>
  <c r="BS47" i="14"/>
  <c r="BS39" i="14"/>
  <c r="BS37" i="14"/>
  <c r="BS36" i="14"/>
  <c r="BS35" i="14"/>
  <c r="BS34" i="14"/>
  <c r="BS33" i="14"/>
  <c r="BS32" i="14"/>
  <c r="BS31" i="14"/>
  <c r="BS30" i="14"/>
  <c r="BS29" i="14"/>
  <c r="BS26" i="14"/>
  <c r="BS25" i="14"/>
  <c r="BS24" i="14"/>
  <c r="BS23" i="14"/>
  <c r="BS22" i="14"/>
  <c r="BS21" i="14"/>
  <c r="BS20" i="14"/>
  <c r="BS19" i="14"/>
  <c r="BS27" i="14"/>
  <c r="A96" i="14"/>
  <c r="A95" i="14"/>
  <c r="A94" i="14"/>
  <c r="A93" i="14"/>
  <c r="A92" i="14"/>
  <c r="A91" i="14"/>
  <c r="A90" i="14"/>
  <c r="A89" i="14"/>
  <c r="A86" i="14"/>
  <c r="A85" i="14"/>
  <c r="A84" i="14"/>
  <c r="A83" i="14"/>
  <c r="A82" i="14"/>
  <c r="A81" i="14"/>
  <c r="A80" i="14"/>
  <c r="A79" i="14"/>
  <c r="A76" i="14"/>
  <c r="A75" i="14"/>
  <c r="A74" i="14"/>
  <c r="AO74" i="14"/>
  <c r="A73" i="14"/>
  <c r="A72" i="14"/>
  <c r="BF72" i="14"/>
  <c r="A71" i="14"/>
  <c r="A70" i="14"/>
  <c r="BF70" i="14"/>
  <c r="A69" i="14"/>
  <c r="A56" i="14"/>
  <c r="A55" i="14"/>
  <c r="A54" i="14"/>
  <c r="A53" i="14"/>
  <c r="A52" i="14"/>
  <c r="A51" i="14"/>
  <c r="A50" i="14"/>
  <c r="A49" i="14"/>
  <c r="A46" i="14"/>
  <c r="BI46" i="14"/>
  <c r="A45" i="14"/>
  <c r="BI45" i="14"/>
  <c r="A44" i="14"/>
  <c r="BI44" i="14"/>
  <c r="A43" i="14"/>
  <c r="BI43" i="14"/>
  <c r="A42" i="14"/>
  <c r="BI42" i="14"/>
  <c r="AR42" i="14"/>
  <c r="A41" i="14"/>
  <c r="BI41" i="14"/>
  <c r="BF41" i="14"/>
  <c r="A40" i="14"/>
  <c r="BI40" i="14"/>
  <c r="AT40" i="14"/>
  <c r="A39" i="14"/>
  <c r="BI39" i="14"/>
  <c r="AP39" i="14"/>
  <c r="AD98" i="14"/>
  <c r="AD88" i="14"/>
  <c r="AD78" i="14"/>
  <c r="AD68" i="14"/>
  <c r="AD58" i="14"/>
  <c r="AD48" i="14"/>
  <c r="AD38" i="14"/>
  <c r="R66" i="14"/>
  <c r="Q66" i="14"/>
  <c r="P66" i="14"/>
  <c r="O66" i="14"/>
  <c r="F13" i="17"/>
  <c r="N66" i="14"/>
  <c r="M66" i="14"/>
  <c r="AD66" i="14"/>
  <c r="L66" i="14"/>
  <c r="R65" i="14"/>
  <c r="Q65" i="14"/>
  <c r="P65" i="14"/>
  <c r="O65" i="14"/>
  <c r="N65" i="14"/>
  <c r="M65" i="14"/>
  <c r="AD65" i="14"/>
  <c r="L65" i="14"/>
  <c r="R64" i="14"/>
  <c r="Q64" i="14"/>
  <c r="P64" i="14"/>
  <c r="O64" i="14"/>
  <c r="N64" i="14"/>
  <c r="M64" i="14"/>
  <c r="L64" i="14"/>
  <c r="AD64" i="14"/>
  <c r="R63" i="14"/>
  <c r="Q63" i="14"/>
  <c r="P63" i="14"/>
  <c r="O63" i="14"/>
  <c r="N63" i="14"/>
  <c r="M63" i="14"/>
  <c r="AD63" i="14"/>
  <c r="L63" i="14"/>
  <c r="R62" i="14"/>
  <c r="Q62" i="14"/>
  <c r="P62" i="14"/>
  <c r="O62" i="14"/>
  <c r="N62" i="14"/>
  <c r="M62" i="14"/>
  <c r="L62" i="14"/>
  <c r="AD62" i="14"/>
  <c r="R61" i="14"/>
  <c r="Q61" i="14"/>
  <c r="P61" i="14"/>
  <c r="O61" i="14"/>
  <c r="N61" i="14"/>
  <c r="M61" i="14"/>
  <c r="L61" i="14"/>
  <c r="R60" i="14"/>
  <c r="Q60" i="14"/>
  <c r="P60" i="14"/>
  <c r="O60" i="14"/>
  <c r="N60" i="14"/>
  <c r="AD60" i="14"/>
  <c r="M60" i="14"/>
  <c r="D7" i="17"/>
  <c r="L60" i="14"/>
  <c r="R59" i="14"/>
  <c r="Q59" i="14"/>
  <c r="Q67" i="14"/>
  <c r="P59" i="14"/>
  <c r="O59" i="14"/>
  <c r="O67" i="14"/>
  <c r="N59" i="14"/>
  <c r="M59" i="14"/>
  <c r="M67" i="14"/>
  <c r="L59" i="14"/>
  <c r="R36" i="14"/>
  <c r="Q36" i="14"/>
  <c r="P36" i="14"/>
  <c r="O36" i="14"/>
  <c r="N36" i="14"/>
  <c r="M36" i="14"/>
  <c r="L36" i="14"/>
  <c r="R35" i="14"/>
  <c r="Q35" i="14"/>
  <c r="P35" i="14"/>
  <c r="O35" i="14"/>
  <c r="F12" i="10"/>
  <c r="N35" i="14"/>
  <c r="M35" i="14"/>
  <c r="AD35" i="14"/>
  <c r="L35" i="14"/>
  <c r="R34" i="14"/>
  <c r="Q34" i="14"/>
  <c r="P34" i="14"/>
  <c r="O34" i="14"/>
  <c r="N34" i="14"/>
  <c r="M34" i="14"/>
  <c r="L34" i="14"/>
  <c r="R33" i="14"/>
  <c r="Q33" i="14"/>
  <c r="H10" i="10"/>
  <c r="P33" i="14"/>
  <c r="O33" i="14"/>
  <c r="N33" i="14"/>
  <c r="L33" i="14"/>
  <c r="R32" i="14"/>
  <c r="Q32" i="14"/>
  <c r="P32" i="14"/>
  <c r="O32" i="14"/>
  <c r="F9" i="10"/>
  <c r="N32" i="14"/>
  <c r="M32" i="14"/>
  <c r="L32" i="14"/>
  <c r="AD32" i="14"/>
  <c r="R31" i="14"/>
  <c r="Q31" i="14"/>
  <c r="P31" i="14"/>
  <c r="O31" i="14"/>
  <c r="N31" i="14"/>
  <c r="M31" i="14"/>
  <c r="L31" i="14"/>
  <c r="R30" i="14"/>
  <c r="I7" i="17"/>
  <c r="Q30" i="14"/>
  <c r="P30" i="14"/>
  <c r="G7" i="10"/>
  <c r="O30" i="14"/>
  <c r="N30" i="14"/>
  <c r="M30" i="14"/>
  <c r="L30" i="14"/>
  <c r="R29" i="14"/>
  <c r="Q29" i="14"/>
  <c r="Q37" i="14"/>
  <c r="P29" i="14"/>
  <c r="O29" i="14"/>
  <c r="O37" i="14"/>
  <c r="N29" i="14"/>
  <c r="M29" i="14"/>
  <c r="L29" i="14"/>
  <c r="AD29" i="14"/>
  <c r="AD28" i="14"/>
  <c r="AD97" i="14"/>
  <c r="AD96" i="14"/>
  <c r="AD95" i="14"/>
  <c r="AD94" i="14"/>
  <c r="AD93" i="14"/>
  <c r="AD92" i="14"/>
  <c r="AD91" i="14"/>
  <c r="AD90" i="14"/>
  <c r="AD89" i="14"/>
  <c r="AD86" i="14"/>
  <c r="AD85" i="14"/>
  <c r="AD84" i="14"/>
  <c r="AD83" i="14"/>
  <c r="AD82" i="14"/>
  <c r="AD81" i="14"/>
  <c r="AD80" i="14"/>
  <c r="AD79" i="14"/>
  <c r="AD76" i="14"/>
  <c r="AD75" i="14"/>
  <c r="AD74" i="14"/>
  <c r="AD73" i="14"/>
  <c r="AD72" i="14"/>
  <c r="AD71" i="14"/>
  <c r="AD70" i="14"/>
  <c r="AD69" i="14"/>
  <c r="AD57" i="14"/>
  <c r="AD56" i="14"/>
  <c r="AD55" i="14"/>
  <c r="AD54" i="14"/>
  <c r="AD53" i="14"/>
  <c r="AD52" i="14"/>
  <c r="AD51" i="14"/>
  <c r="AD50" i="14"/>
  <c r="AD49" i="14"/>
  <c r="AD46" i="14"/>
  <c r="AD45" i="14"/>
  <c r="AD44" i="14"/>
  <c r="AD43" i="14"/>
  <c r="AD42" i="14"/>
  <c r="AD41" i="14"/>
  <c r="AD40" i="14"/>
  <c r="AD39" i="14"/>
  <c r="AG51" i="11"/>
  <c r="AF51" i="11"/>
  <c r="AE51" i="11"/>
  <c r="AD51" i="11"/>
  <c r="AC51" i="11"/>
  <c r="AB51" i="11"/>
  <c r="AA51" i="11"/>
  <c r="Z51" i="11"/>
  <c r="AG24" i="11"/>
  <c r="AF24" i="11"/>
  <c r="AE24" i="11"/>
  <c r="AD24" i="11"/>
  <c r="AC24" i="11"/>
  <c r="AB24" i="11"/>
  <c r="AA24" i="11"/>
  <c r="Z24" i="11"/>
  <c r="Z6" i="11"/>
  <c r="AQ51" i="11"/>
  <c r="AP51" i="11"/>
  <c r="AO51" i="11"/>
  <c r="AN51" i="11"/>
  <c r="AM51" i="11"/>
  <c r="AL51" i="11"/>
  <c r="AK51" i="11"/>
  <c r="AJ51" i="11"/>
  <c r="AQ24" i="11"/>
  <c r="AP24" i="11"/>
  <c r="AO24" i="11"/>
  <c r="AN24" i="11"/>
  <c r="AM24" i="11"/>
  <c r="AL24" i="11"/>
  <c r="AK24" i="11"/>
  <c r="AJ24" i="11"/>
  <c r="AJ6" i="11"/>
  <c r="K6" i="11"/>
  <c r="S78" i="11"/>
  <c r="S77" i="11"/>
  <c r="I77" i="11"/>
  <c r="T77" i="11"/>
  <c r="V77" i="11"/>
  <c r="H77" i="11"/>
  <c r="G77" i="11"/>
  <c r="F77" i="11"/>
  <c r="E77" i="11"/>
  <c r="D77" i="11"/>
  <c r="C77" i="11"/>
  <c r="S76" i="11"/>
  <c r="I76" i="11"/>
  <c r="T76" i="11"/>
  <c r="V76" i="11"/>
  <c r="H76" i="11"/>
  <c r="G76" i="11"/>
  <c r="F76" i="11"/>
  <c r="E76" i="11"/>
  <c r="D76" i="11"/>
  <c r="C76" i="11"/>
  <c r="S75" i="11"/>
  <c r="I75" i="11"/>
  <c r="H75" i="11"/>
  <c r="G75" i="11"/>
  <c r="F75" i="11"/>
  <c r="E75" i="11"/>
  <c r="D75" i="11"/>
  <c r="C75" i="11"/>
  <c r="S74" i="11"/>
  <c r="I74" i="11"/>
  <c r="H74" i="11"/>
  <c r="G74" i="11"/>
  <c r="F74" i="11"/>
  <c r="E74" i="11"/>
  <c r="D74" i="11"/>
  <c r="C74" i="11"/>
  <c r="S73" i="11"/>
  <c r="I73" i="11"/>
  <c r="H73" i="11"/>
  <c r="G73" i="11"/>
  <c r="F73" i="11"/>
  <c r="E73" i="11"/>
  <c r="D73" i="11"/>
  <c r="C73" i="11"/>
  <c r="S72" i="11"/>
  <c r="I72" i="11"/>
  <c r="H72" i="11"/>
  <c r="G72" i="11"/>
  <c r="F72" i="11"/>
  <c r="E72" i="11"/>
  <c r="D72" i="11"/>
  <c r="C72" i="11"/>
  <c r="S71" i="11"/>
  <c r="I71" i="11"/>
  <c r="H71" i="11"/>
  <c r="G71" i="11"/>
  <c r="F71" i="11"/>
  <c r="E71" i="11"/>
  <c r="D71" i="11"/>
  <c r="C71" i="11"/>
  <c r="S70" i="11"/>
  <c r="I70" i="11"/>
  <c r="I78" i="11"/>
  <c r="H70" i="11"/>
  <c r="G70" i="11"/>
  <c r="G78" i="11"/>
  <c r="F70" i="11"/>
  <c r="E70" i="11"/>
  <c r="D70" i="11"/>
  <c r="C70" i="11"/>
  <c r="S69" i="11"/>
  <c r="S68" i="11"/>
  <c r="I68" i="11"/>
  <c r="H68" i="11"/>
  <c r="G68" i="11"/>
  <c r="F68" i="11"/>
  <c r="E68" i="11"/>
  <c r="D68" i="11"/>
  <c r="C68" i="11"/>
  <c r="S67" i="11"/>
  <c r="I67" i="11"/>
  <c r="H67" i="11"/>
  <c r="G67" i="11"/>
  <c r="F67" i="11"/>
  <c r="E67" i="11"/>
  <c r="D67" i="11"/>
  <c r="C67" i="11"/>
  <c r="S66" i="11"/>
  <c r="I66" i="11"/>
  <c r="H66" i="11"/>
  <c r="G66" i="11"/>
  <c r="F66" i="11"/>
  <c r="E66" i="11"/>
  <c r="D66" i="11"/>
  <c r="C66" i="11"/>
  <c r="S65" i="11"/>
  <c r="I65" i="11"/>
  <c r="H65" i="11"/>
  <c r="G65" i="11"/>
  <c r="F65" i="11"/>
  <c r="E65" i="11"/>
  <c r="D65" i="11"/>
  <c r="C65" i="11"/>
  <c r="S64" i="11"/>
  <c r="I64" i="11"/>
  <c r="H64" i="11"/>
  <c r="G64" i="11"/>
  <c r="F64" i="11"/>
  <c r="E64" i="11"/>
  <c r="D64" i="11"/>
  <c r="C64" i="11"/>
  <c r="S63" i="11"/>
  <c r="I63" i="11"/>
  <c r="H63" i="11"/>
  <c r="G63" i="11"/>
  <c r="F63" i="11"/>
  <c r="E63" i="11"/>
  <c r="D63" i="11"/>
  <c r="C63" i="11"/>
  <c r="S62" i="11"/>
  <c r="I62" i="11"/>
  <c r="H62" i="11"/>
  <c r="G62" i="11"/>
  <c r="F62" i="11"/>
  <c r="E62" i="11"/>
  <c r="D62" i="11"/>
  <c r="C62" i="11"/>
  <c r="S61" i="11"/>
  <c r="I61" i="11"/>
  <c r="H61" i="11"/>
  <c r="H69" i="11" s="1"/>
  <c r="G61" i="11"/>
  <c r="G69" i="11"/>
  <c r="F61" i="11"/>
  <c r="E61" i="11"/>
  <c r="D61" i="11"/>
  <c r="C61" i="11"/>
  <c r="S60" i="11"/>
  <c r="S59" i="11"/>
  <c r="I59" i="11"/>
  <c r="H59" i="11"/>
  <c r="H50" i="11"/>
  <c r="G59" i="11"/>
  <c r="G50" i="11"/>
  <c r="F59" i="11"/>
  <c r="E59" i="11"/>
  <c r="E50" i="11"/>
  <c r="D59" i="11"/>
  <c r="C59" i="11"/>
  <c r="C50" i="11"/>
  <c r="S58" i="11"/>
  <c r="I58" i="11"/>
  <c r="H58" i="11"/>
  <c r="H49" i="11"/>
  <c r="G58" i="11"/>
  <c r="F58" i="11"/>
  <c r="F49" i="11"/>
  <c r="E58" i="11"/>
  <c r="D58" i="11"/>
  <c r="D49" i="11"/>
  <c r="C58" i="11"/>
  <c r="S57" i="11"/>
  <c r="I57" i="11"/>
  <c r="H57" i="11"/>
  <c r="G57" i="11"/>
  <c r="G48" i="11"/>
  <c r="F57" i="11"/>
  <c r="F48" i="11"/>
  <c r="E57" i="11"/>
  <c r="D57" i="11"/>
  <c r="D48" i="11"/>
  <c r="C57" i="11"/>
  <c r="S56" i="11"/>
  <c r="I56" i="11"/>
  <c r="T56" i="11"/>
  <c r="V56" i="11"/>
  <c r="H56" i="11"/>
  <c r="G56" i="11"/>
  <c r="F56" i="11"/>
  <c r="F47" i="11"/>
  <c r="E56" i="11"/>
  <c r="D56" i="11"/>
  <c r="D47" i="11"/>
  <c r="C56" i="11"/>
  <c r="S55" i="11"/>
  <c r="I55" i="11"/>
  <c r="H55" i="11"/>
  <c r="G55" i="11"/>
  <c r="G46" i="11"/>
  <c r="F55" i="11"/>
  <c r="E55" i="11"/>
  <c r="E46" i="11"/>
  <c r="D55" i="11"/>
  <c r="C55" i="11"/>
  <c r="C46" i="11"/>
  <c r="S54" i="11"/>
  <c r="I54" i="11"/>
  <c r="T54" i="11"/>
  <c r="V54" i="11"/>
  <c r="H54" i="11"/>
  <c r="G54" i="11"/>
  <c r="F54" i="11"/>
  <c r="F45" i="11"/>
  <c r="E54" i="11"/>
  <c r="D54" i="11"/>
  <c r="D45" i="11"/>
  <c r="D36" i="11"/>
  <c r="D27" i="11"/>
  <c r="C54" i="11"/>
  <c r="C45" i="11"/>
  <c r="S53" i="11"/>
  <c r="I53" i="11"/>
  <c r="I44" i="11"/>
  <c r="H53" i="11"/>
  <c r="G53" i="11"/>
  <c r="G44" i="11"/>
  <c r="F53" i="11"/>
  <c r="E53" i="11"/>
  <c r="E44" i="11"/>
  <c r="D53" i="11"/>
  <c r="C53" i="11"/>
  <c r="C44" i="11"/>
  <c r="S52" i="11"/>
  <c r="I52" i="11"/>
  <c r="H52" i="11"/>
  <c r="G52" i="11"/>
  <c r="F52" i="11"/>
  <c r="E52" i="11"/>
  <c r="E60" i="11"/>
  <c r="D52" i="11"/>
  <c r="C52" i="11"/>
  <c r="C60" i="11"/>
  <c r="R51" i="11"/>
  <c r="Q51" i="11"/>
  <c r="P51" i="11"/>
  <c r="O51" i="11"/>
  <c r="N51" i="11"/>
  <c r="M51" i="11"/>
  <c r="L51" i="11"/>
  <c r="K51" i="11"/>
  <c r="S51" i="11"/>
  <c r="S50" i="11"/>
  <c r="F50" i="11"/>
  <c r="D50" i="11"/>
  <c r="S49" i="11"/>
  <c r="C49" i="11"/>
  <c r="S48" i="11"/>
  <c r="I48" i="11"/>
  <c r="S47" i="11"/>
  <c r="S46" i="11"/>
  <c r="D46" i="11"/>
  <c r="S45" i="11"/>
  <c r="S44" i="11"/>
  <c r="S43" i="11"/>
  <c r="D43" i="11"/>
  <c r="S42" i="11"/>
  <c r="S41" i="11"/>
  <c r="I41" i="11"/>
  <c r="H41" i="11"/>
  <c r="G41" i="11"/>
  <c r="F41" i="11"/>
  <c r="E41" i="11"/>
  <c r="D41" i="11"/>
  <c r="C41" i="11"/>
  <c r="S40" i="11"/>
  <c r="I40" i="11"/>
  <c r="H40" i="11"/>
  <c r="G40" i="11"/>
  <c r="F40" i="11"/>
  <c r="E40" i="11"/>
  <c r="D40" i="11"/>
  <c r="C40" i="11"/>
  <c r="S39" i="11"/>
  <c r="I39" i="11"/>
  <c r="H39" i="11"/>
  <c r="G39" i="11"/>
  <c r="F39" i="11"/>
  <c r="E39" i="11"/>
  <c r="D39" i="11"/>
  <c r="C39" i="11"/>
  <c r="S38" i="11"/>
  <c r="I38" i="11"/>
  <c r="H38" i="11"/>
  <c r="G38" i="11"/>
  <c r="F38" i="11"/>
  <c r="E38" i="11"/>
  <c r="D38" i="11"/>
  <c r="C38" i="11"/>
  <c r="S37" i="11"/>
  <c r="I37" i="11"/>
  <c r="H37" i="11"/>
  <c r="G37" i="11"/>
  <c r="F37" i="11"/>
  <c r="E37" i="11"/>
  <c r="D37" i="11"/>
  <c r="C37" i="11"/>
  <c r="S36" i="11"/>
  <c r="I36" i="11"/>
  <c r="H36" i="11"/>
  <c r="G36" i="11"/>
  <c r="F36" i="11"/>
  <c r="E36" i="11"/>
  <c r="C36" i="11"/>
  <c r="S35" i="11"/>
  <c r="I35" i="11"/>
  <c r="H35" i="11"/>
  <c r="G35" i="11"/>
  <c r="F35" i="11"/>
  <c r="E35" i="11"/>
  <c r="D35" i="11"/>
  <c r="C35" i="11"/>
  <c r="S34" i="11"/>
  <c r="I34" i="11"/>
  <c r="H34" i="11"/>
  <c r="G34" i="11"/>
  <c r="F34" i="11"/>
  <c r="E34" i="11"/>
  <c r="D34" i="11"/>
  <c r="C34" i="11"/>
  <c r="S33" i="11"/>
  <c r="S32" i="11"/>
  <c r="I32" i="11"/>
  <c r="H32" i="11"/>
  <c r="G32" i="11"/>
  <c r="F32" i="11"/>
  <c r="E32" i="11"/>
  <c r="E23" i="11"/>
  <c r="D32" i="11"/>
  <c r="C32" i="11"/>
  <c r="C23" i="11"/>
  <c r="S31" i="11"/>
  <c r="I31" i="11"/>
  <c r="I22" i="11"/>
  <c r="H31" i="11"/>
  <c r="G31" i="11"/>
  <c r="G22" i="11"/>
  <c r="F31" i="11"/>
  <c r="E31" i="11"/>
  <c r="E22" i="11"/>
  <c r="D31" i="11"/>
  <c r="C31" i="11"/>
  <c r="C22" i="11"/>
  <c r="S30" i="11"/>
  <c r="I30" i="11"/>
  <c r="T30" i="11"/>
  <c r="V30" i="11"/>
  <c r="H30" i="11"/>
  <c r="G30" i="11"/>
  <c r="G21" i="11"/>
  <c r="F30" i="11"/>
  <c r="E30" i="11"/>
  <c r="E21" i="11"/>
  <c r="D30" i="11"/>
  <c r="C30" i="11"/>
  <c r="S29" i="11"/>
  <c r="I29" i="11"/>
  <c r="I20" i="11"/>
  <c r="H29" i="11"/>
  <c r="G29" i="11"/>
  <c r="F29" i="11"/>
  <c r="E29" i="11"/>
  <c r="D29" i="11"/>
  <c r="C29" i="11"/>
  <c r="C20" i="11"/>
  <c r="U20" i="11"/>
  <c r="S28" i="11"/>
  <c r="I28" i="11"/>
  <c r="T28" i="11"/>
  <c r="V28" i="11"/>
  <c r="H28" i="11"/>
  <c r="G28" i="11"/>
  <c r="F28" i="11"/>
  <c r="E28" i="11"/>
  <c r="D28" i="11"/>
  <c r="C28" i="11"/>
  <c r="C19" i="11"/>
  <c r="S27" i="11"/>
  <c r="I27" i="11"/>
  <c r="H27" i="11"/>
  <c r="G27" i="11"/>
  <c r="G18" i="11"/>
  <c r="F27" i="11"/>
  <c r="E27" i="11"/>
  <c r="E18" i="11"/>
  <c r="C27" i="11"/>
  <c r="S26" i="11"/>
  <c r="I26" i="11"/>
  <c r="H26" i="11"/>
  <c r="G26" i="11"/>
  <c r="F26" i="11"/>
  <c r="F17" i="11"/>
  <c r="E26" i="11"/>
  <c r="D26" i="11"/>
  <c r="C26" i="11"/>
  <c r="S25" i="11"/>
  <c r="I25" i="11"/>
  <c r="H25" i="11"/>
  <c r="G25" i="11"/>
  <c r="F25" i="11"/>
  <c r="E25" i="11"/>
  <c r="D25" i="11"/>
  <c r="C25" i="11"/>
  <c r="R24" i="11"/>
  <c r="Q24" i="11"/>
  <c r="P24" i="11"/>
  <c r="O24" i="11"/>
  <c r="N24" i="11"/>
  <c r="M24" i="11"/>
  <c r="L24" i="11"/>
  <c r="K24" i="11"/>
  <c r="S24" i="11"/>
  <c r="S23" i="11"/>
  <c r="S22" i="11"/>
  <c r="S21" i="11"/>
  <c r="S20" i="11"/>
  <c r="S19" i="11"/>
  <c r="F19" i="11"/>
  <c r="S18" i="11"/>
  <c r="S17" i="11"/>
  <c r="S16" i="11"/>
  <c r="S14" i="11"/>
  <c r="I14" i="11"/>
  <c r="G14" i="11"/>
  <c r="F14" i="11"/>
  <c r="E14" i="11"/>
  <c r="D14" i="11"/>
  <c r="C14" i="11"/>
  <c r="S13" i="11"/>
  <c r="S12" i="11"/>
  <c r="S11" i="11"/>
  <c r="S10" i="11"/>
  <c r="S9" i="11"/>
  <c r="S8" i="11"/>
  <c r="S7" i="11"/>
  <c r="S6" i="11"/>
  <c r="S34" i="7"/>
  <c r="S35" i="7"/>
  <c r="S36" i="7"/>
  <c r="S37" i="7"/>
  <c r="S38" i="7"/>
  <c r="S39" i="7"/>
  <c r="S40" i="7"/>
  <c r="S41" i="7"/>
  <c r="S33" i="7"/>
  <c r="T34" i="7"/>
  <c r="T35" i="7"/>
  <c r="T36" i="7"/>
  <c r="T37" i="7"/>
  <c r="T38" i="7"/>
  <c r="T39" i="7"/>
  <c r="T40" i="7"/>
  <c r="T41" i="7"/>
  <c r="T33" i="7"/>
  <c r="U33" i="7"/>
  <c r="N34" i="7"/>
  <c r="N35" i="7"/>
  <c r="N36" i="7"/>
  <c r="N37" i="7"/>
  <c r="N38" i="7"/>
  <c r="N39" i="7"/>
  <c r="N40" i="7"/>
  <c r="N41" i="7"/>
  <c r="N33" i="7"/>
  <c r="O34" i="7"/>
  <c r="O35" i="7"/>
  <c r="O36" i="7"/>
  <c r="O37" i="7"/>
  <c r="O38" i="7"/>
  <c r="O39" i="7"/>
  <c r="O40" i="7"/>
  <c r="O41" i="7"/>
  <c r="O33" i="7"/>
  <c r="P33" i="7"/>
  <c r="I34" i="7"/>
  <c r="I35" i="7"/>
  <c r="I36" i="7"/>
  <c r="I37" i="7"/>
  <c r="I38" i="7"/>
  <c r="I39" i="7"/>
  <c r="I40" i="7"/>
  <c r="I41" i="7"/>
  <c r="I33" i="7"/>
  <c r="J34" i="7"/>
  <c r="J35" i="7"/>
  <c r="J36" i="7"/>
  <c r="J37" i="7"/>
  <c r="J38" i="7"/>
  <c r="J39" i="7"/>
  <c r="J40" i="7"/>
  <c r="J41" i="7"/>
  <c r="J33" i="7"/>
  <c r="K33" i="7"/>
  <c r="D41" i="7"/>
  <c r="E41" i="7"/>
  <c r="F41" i="7"/>
  <c r="D40" i="7"/>
  <c r="E40" i="7"/>
  <c r="F40" i="7"/>
  <c r="D39" i="7"/>
  <c r="E39" i="7"/>
  <c r="F39" i="7"/>
  <c r="D38" i="7"/>
  <c r="E38" i="7"/>
  <c r="F38" i="7"/>
  <c r="D37" i="7"/>
  <c r="E37" i="7"/>
  <c r="F37" i="7"/>
  <c r="D36" i="7"/>
  <c r="E36" i="7"/>
  <c r="F36" i="7"/>
  <c r="D35" i="7"/>
  <c r="E35" i="7"/>
  <c r="F35" i="7"/>
  <c r="D34" i="7"/>
  <c r="E34" i="7"/>
  <c r="F34" i="7"/>
  <c r="D33" i="7"/>
  <c r="E33" i="7"/>
  <c r="F33" i="7"/>
  <c r="N21" i="7"/>
  <c r="N22" i="7"/>
  <c r="N23" i="7"/>
  <c r="N24" i="7"/>
  <c r="N25" i="7"/>
  <c r="N26" i="7"/>
  <c r="N27" i="7"/>
  <c r="N28" i="7"/>
  <c r="N20" i="7"/>
  <c r="O21" i="7"/>
  <c r="O22" i="7"/>
  <c r="O23" i="7"/>
  <c r="O24" i="7"/>
  <c r="O25" i="7"/>
  <c r="O26" i="7"/>
  <c r="O27" i="7"/>
  <c r="O28" i="7"/>
  <c r="O20" i="7"/>
  <c r="P20" i="7"/>
  <c r="I21" i="7"/>
  <c r="I22" i="7"/>
  <c r="I23" i="7"/>
  <c r="I24" i="7"/>
  <c r="I25" i="7"/>
  <c r="I26" i="7"/>
  <c r="I27" i="7"/>
  <c r="I28" i="7"/>
  <c r="I20" i="7"/>
  <c r="J21" i="7"/>
  <c r="J22" i="7"/>
  <c r="J23" i="7"/>
  <c r="J24" i="7"/>
  <c r="J25" i="7"/>
  <c r="J26" i="7"/>
  <c r="J27" i="7"/>
  <c r="J28" i="7"/>
  <c r="J20" i="7"/>
  <c r="K20" i="7"/>
  <c r="D28" i="7"/>
  <c r="E28" i="7"/>
  <c r="F28" i="7"/>
  <c r="D27" i="7"/>
  <c r="E27" i="7"/>
  <c r="F27" i="7"/>
  <c r="D26" i="7"/>
  <c r="E26" i="7"/>
  <c r="F26" i="7"/>
  <c r="D25" i="7"/>
  <c r="E25" i="7"/>
  <c r="F25" i="7"/>
  <c r="D24" i="7"/>
  <c r="E24" i="7"/>
  <c r="F24" i="7"/>
  <c r="D23" i="7"/>
  <c r="E23" i="7"/>
  <c r="F23" i="7"/>
  <c r="D22" i="7"/>
  <c r="E22" i="7"/>
  <c r="F22" i="7"/>
  <c r="D21" i="7"/>
  <c r="E21" i="7"/>
  <c r="F21" i="7"/>
  <c r="D20" i="7"/>
  <c r="E20" i="7"/>
  <c r="F20" i="7"/>
  <c r="D7" i="7"/>
  <c r="D8" i="7"/>
  <c r="D9" i="7"/>
  <c r="D10" i="7"/>
  <c r="D11" i="7"/>
  <c r="D12" i="7"/>
  <c r="D13" i="7"/>
  <c r="D14" i="7"/>
  <c r="D6" i="7"/>
  <c r="C7" i="7"/>
  <c r="G41" i="7"/>
  <c r="G40" i="7"/>
  <c r="G39" i="7"/>
  <c r="G38" i="7"/>
  <c r="G37" i="7"/>
  <c r="G36" i="7"/>
  <c r="G35" i="7"/>
  <c r="G34" i="7"/>
  <c r="G33" i="7"/>
  <c r="U41" i="7"/>
  <c r="U40" i="7"/>
  <c r="U39" i="7"/>
  <c r="U38" i="7"/>
  <c r="U37" i="7"/>
  <c r="U36" i="7"/>
  <c r="U35" i="7"/>
  <c r="U34" i="7"/>
  <c r="P41" i="7"/>
  <c r="P40" i="7"/>
  <c r="P39" i="7"/>
  <c r="P38" i="7"/>
  <c r="P37" i="7"/>
  <c r="P36" i="7"/>
  <c r="P35" i="7"/>
  <c r="P34" i="7"/>
  <c r="K41" i="7"/>
  <c r="K40" i="7"/>
  <c r="K39" i="7"/>
  <c r="K38" i="7"/>
  <c r="K37" i="7"/>
  <c r="K36" i="7"/>
  <c r="K35" i="7"/>
  <c r="K34" i="7"/>
  <c r="P28" i="7"/>
  <c r="P27" i="7"/>
  <c r="P26" i="7"/>
  <c r="P25" i="7"/>
  <c r="P24" i="7"/>
  <c r="P23" i="7"/>
  <c r="P22" i="7"/>
  <c r="P21" i="7"/>
  <c r="K28" i="7"/>
  <c r="K27" i="7"/>
  <c r="K26" i="7"/>
  <c r="K25" i="7"/>
  <c r="K24" i="7"/>
  <c r="K23" i="7"/>
  <c r="K22" i="7"/>
  <c r="K21" i="7"/>
  <c r="G28" i="7"/>
  <c r="G27" i="7"/>
  <c r="G26" i="7"/>
  <c r="G25" i="7"/>
  <c r="G24" i="7"/>
  <c r="G23" i="7"/>
  <c r="G22" i="7"/>
  <c r="G21" i="7"/>
  <c r="G20" i="7"/>
  <c r="F6" i="7"/>
  <c r="F14" i="7"/>
  <c r="F13" i="7"/>
  <c r="F12" i="7"/>
  <c r="F11" i="7"/>
  <c r="F10" i="7"/>
  <c r="F9" i="7"/>
  <c r="F8" i="7"/>
  <c r="F7" i="7"/>
  <c r="E7" i="7"/>
  <c r="E8" i="7"/>
  <c r="E9" i="7"/>
  <c r="E10" i="7"/>
  <c r="E11" i="7"/>
  <c r="E12" i="7"/>
  <c r="E13" i="7"/>
  <c r="E14" i="7"/>
  <c r="H41" i="7"/>
  <c r="H40" i="7"/>
  <c r="H39" i="7"/>
  <c r="H38" i="7"/>
  <c r="H37" i="7"/>
  <c r="H36" i="7"/>
  <c r="H35" i="7"/>
  <c r="H34" i="7"/>
  <c r="H33" i="7"/>
  <c r="M41" i="7"/>
  <c r="M40" i="7"/>
  <c r="M39" i="7"/>
  <c r="M38" i="7"/>
  <c r="M37" i="7"/>
  <c r="M36" i="7"/>
  <c r="M35" i="7"/>
  <c r="M34" i="7"/>
  <c r="R41" i="7"/>
  <c r="R40" i="7"/>
  <c r="R39" i="7"/>
  <c r="R38" i="7"/>
  <c r="R37" i="7"/>
  <c r="R36" i="7"/>
  <c r="C36" i="7"/>
  <c r="R35" i="7"/>
  <c r="R34" i="7"/>
  <c r="M28" i="7"/>
  <c r="M27" i="7"/>
  <c r="M26" i="7"/>
  <c r="M25" i="7"/>
  <c r="M24" i="7"/>
  <c r="M23" i="7"/>
  <c r="H23" i="7"/>
  <c r="C23" i="7"/>
  <c r="M22" i="7"/>
  <c r="M21" i="7"/>
  <c r="H28" i="7"/>
  <c r="C28" i="7"/>
  <c r="H27" i="7"/>
  <c r="H26" i="7"/>
  <c r="H25" i="7"/>
  <c r="C25" i="7"/>
  <c r="H24" i="7"/>
  <c r="H22" i="7"/>
  <c r="H21" i="7"/>
  <c r="C21" i="7"/>
  <c r="C8" i="7"/>
  <c r="C14" i="7"/>
  <c r="C13" i="7"/>
  <c r="C12" i="7"/>
  <c r="C11" i="7"/>
  <c r="C10" i="7"/>
  <c r="C9" i="7"/>
  <c r="G33" i="4"/>
  <c r="E33" i="4"/>
  <c r="E32" i="4"/>
  <c r="E31" i="4"/>
  <c r="H31" i="4"/>
  <c r="G30" i="4"/>
  <c r="E30" i="4"/>
  <c r="H30" i="4"/>
  <c r="G29" i="4"/>
  <c r="E29" i="4"/>
  <c r="H29" i="4"/>
  <c r="C29" i="4"/>
  <c r="G28" i="4"/>
  <c r="E28" i="4"/>
  <c r="H28" i="4"/>
  <c r="G27" i="4"/>
  <c r="E27" i="4"/>
  <c r="H27" i="4"/>
  <c r="G26" i="4"/>
  <c r="E26" i="4"/>
  <c r="H26" i="4"/>
  <c r="G25" i="4"/>
  <c r="H25" i="4"/>
  <c r="G24" i="4"/>
  <c r="E24" i="4"/>
  <c r="H24" i="4"/>
  <c r="G23" i="4"/>
  <c r="E23" i="4"/>
  <c r="H23" i="4"/>
  <c r="C23" i="4"/>
  <c r="G22" i="4"/>
  <c r="E22" i="4"/>
  <c r="H22" i="4"/>
  <c r="G21" i="4"/>
  <c r="E21" i="4"/>
  <c r="H21" i="4"/>
  <c r="G20" i="4"/>
  <c r="E20" i="4"/>
  <c r="H20" i="4"/>
  <c r="G19" i="4"/>
  <c r="G18" i="4"/>
  <c r="G5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H6" i="4"/>
  <c r="C6" i="4"/>
  <c r="AB5" i="4"/>
  <c r="AA5" i="4"/>
  <c r="Z5" i="4"/>
  <c r="Q5" i="4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J7" i="6"/>
  <c r="Q6" i="6"/>
  <c r="P6" i="6"/>
  <c r="O6" i="6"/>
  <c r="N6" i="6"/>
  <c r="M6" i="6"/>
  <c r="L6" i="6"/>
  <c r="K6" i="6"/>
  <c r="J6" i="6"/>
  <c r="R77" i="6"/>
  <c r="I77" i="6"/>
  <c r="S77" i="6" s="1"/>
  <c r="U77" i="6" s="1"/>
  <c r="C77" i="6"/>
  <c r="T77" i="6"/>
  <c r="H77" i="6"/>
  <c r="G77" i="6"/>
  <c r="F77" i="6"/>
  <c r="E77" i="6"/>
  <c r="D77" i="6"/>
  <c r="R76" i="6"/>
  <c r="R75" i="6"/>
  <c r="I75" i="6"/>
  <c r="S75" i="6" s="1"/>
  <c r="U75" i="6" s="1"/>
  <c r="H75" i="6"/>
  <c r="G75" i="6"/>
  <c r="F75" i="6"/>
  <c r="E75" i="6"/>
  <c r="D75" i="6"/>
  <c r="C75" i="6"/>
  <c r="R74" i="6"/>
  <c r="I74" i="6"/>
  <c r="S74" i="6" s="1"/>
  <c r="U74" i="6" s="1"/>
  <c r="H74" i="6"/>
  <c r="G74" i="6"/>
  <c r="F74" i="6"/>
  <c r="E74" i="6"/>
  <c r="D74" i="6"/>
  <c r="C74" i="6"/>
  <c r="R73" i="6"/>
  <c r="I73" i="6"/>
  <c r="S73" i="6" s="1"/>
  <c r="U73" i="6" s="1"/>
  <c r="H73" i="6"/>
  <c r="H76" i="6"/>
  <c r="G73" i="6"/>
  <c r="F73" i="6"/>
  <c r="F76" i="6"/>
  <c r="E73" i="6"/>
  <c r="D73" i="6"/>
  <c r="D76" i="6"/>
  <c r="C73" i="6"/>
  <c r="R72" i="6"/>
  <c r="R71" i="6"/>
  <c r="I71" i="6"/>
  <c r="S71" i="6" s="1"/>
  <c r="U71" i="6" s="1"/>
  <c r="H71" i="6"/>
  <c r="G71" i="6"/>
  <c r="F71" i="6"/>
  <c r="E71" i="6"/>
  <c r="D71" i="6"/>
  <c r="C71" i="6"/>
  <c r="R70" i="6"/>
  <c r="I70" i="6"/>
  <c r="S70" i="6" s="1"/>
  <c r="U70" i="6" s="1"/>
  <c r="H70" i="6"/>
  <c r="H72" i="6"/>
  <c r="G70" i="6"/>
  <c r="G72" i="6"/>
  <c r="F70" i="6"/>
  <c r="F72" i="6"/>
  <c r="E70" i="6"/>
  <c r="E72" i="6"/>
  <c r="D70" i="6"/>
  <c r="D72" i="6"/>
  <c r="C70" i="6"/>
  <c r="R69" i="6"/>
  <c r="I69" i="6"/>
  <c r="S69" i="6"/>
  <c r="U69" i="6" s="1"/>
  <c r="H69" i="6"/>
  <c r="G69" i="6"/>
  <c r="F69" i="6"/>
  <c r="E69" i="6"/>
  <c r="D69" i="6"/>
  <c r="C69" i="6"/>
  <c r="R68" i="6"/>
  <c r="R67" i="6"/>
  <c r="I67" i="6"/>
  <c r="S67" i="6" s="1"/>
  <c r="U67" i="6" s="1"/>
  <c r="H67" i="6"/>
  <c r="G67" i="6"/>
  <c r="F67" i="6"/>
  <c r="E67" i="6"/>
  <c r="D67" i="6"/>
  <c r="C67" i="6"/>
  <c r="R66" i="6"/>
  <c r="I66" i="6"/>
  <c r="S66" i="6" s="1"/>
  <c r="U66" i="6" s="1"/>
  <c r="H66" i="6"/>
  <c r="G66" i="6"/>
  <c r="F66" i="6"/>
  <c r="E66" i="6"/>
  <c r="D66" i="6"/>
  <c r="C66" i="6"/>
  <c r="R65" i="6"/>
  <c r="I65" i="6"/>
  <c r="S65" i="6" s="1"/>
  <c r="U65" i="6" s="1"/>
  <c r="H65" i="6"/>
  <c r="G65" i="6"/>
  <c r="G68" i="6"/>
  <c r="F65" i="6"/>
  <c r="E65" i="6"/>
  <c r="D65" i="6"/>
  <c r="C65" i="6"/>
  <c r="C68" i="6"/>
  <c r="R64" i="6"/>
  <c r="I62" i="6"/>
  <c r="C62" i="6"/>
  <c r="I63" i="6"/>
  <c r="C63" i="6"/>
  <c r="T63" i="6"/>
  <c r="R63" i="6"/>
  <c r="H63" i="6"/>
  <c r="G63" i="6"/>
  <c r="F63" i="6"/>
  <c r="E63" i="6"/>
  <c r="D63" i="6"/>
  <c r="R62" i="6"/>
  <c r="H62" i="6"/>
  <c r="G62" i="6"/>
  <c r="G64" i="6"/>
  <c r="F62" i="6"/>
  <c r="E62" i="6"/>
  <c r="E64" i="6"/>
  <c r="D62" i="6"/>
  <c r="C64" i="6"/>
  <c r="R61" i="6"/>
  <c r="I61" i="6"/>
  <c r="S61" i="6"/>
  <c r="U61" i="6" s="1"/>
  <c r="H61" i="6"/>
  <c r="G61" i="6"/>
  <c r="F61" i="6"/>
  <c r="E61" i="6"/>
  <c r="D61" i="6"/>
  <c r="C61" i="6"/>
  <c r="R60" i="6"/>
  <c r="R59" i="6"/>
  <c r="I59" i="6"/>
  <c r="H59" i="6"/>
  <c r="G59" i="6"/>
  <c r="F59" i="6"/>
  <c r="E59" i="6"/>
  <c r="D59" i="6"/>
  <c r="C59" i="6"/>
  <c r="I58" i="6"/>
  <c r="S58" i="6"/>
  <c r="U58" i="6" s="1"/>
  <c r="C58" i="6"/>
  <c r="R58" i="6"/>
  <c r="H58" i="6"/>
  <c r="G58" i="6"/>
  <c r="F58" i="6"/>
  <c r="E58" i="6"/>
  <c r="D58" i="6"/>
  <c r="R57" i="6"/>
  <c r="I57" i="6"/>
  <c r="S57" i="6" s="1"/>
  <c r="U57" i="6" s="1"/>
  <c r="H57" i="6"/>
  <c r="H60" i="6"/>
  <c r="G57" i="6"/>
  <c r="F57" i="6"/>
  <c r="F60" i="6"/>
  <c r="E57" i="6"/>
  <c r="D57" i="6"/>
  <c r="D60" i="6"/>
  <c r="C57" i="6"/>
  <c r="C60" i="6"/>
  <c r="R56" i="6"/>
  <c r="I54" i="6"/>
  <c r="C54" i="6"/>
  <c r="T54" i="6"/>
  <c r="I55" i="6"/>
  <c r="R55" i="6"/>
  <c r="H55" i="6"/>
  <c r="G55" i="6"/>
  <c r="F55" i="6"/>
  <c r="E55" i="6"/>
  <c r="D55" i="6"/>
  <c r="C55" i="6"/>
  <c r="R54" i="6"/>
  <c r="H54" i="6"/>
  <c r="G54" i="6"/>
  <c r="F54" i="6"/>
  <c r="E54" i="6"/>
  <c r="D54" i="6"/>
  <c r="R53" i="6"/>
  <c r="I53" i="6"/>
  <c r="S53" i="6" s="1"/>
  <c r="U53" i="6" s="1"/>
  <c r="H53" i="6"/>
  <c r="G53" i="6"/>
  <c r="F53" i="6"/>
  <c r="E53" i="6"/>
  <c r="D53" i="6"/>
  <c r="C53" i="6"/>
  <c r="R52" i="6"/>
  <c r="R51" i="6"/>
  <c r="I51" i="6"/>
  <c r="S51" i="6"/>
  <c r="U51" i="6" s="1"/>
  <c r="H51" i="6"/>
  <c r="G51" i="6"/>
  <c r="F51" i="6"/>
  <c r="E51" i="6"/>
  <c r="D51" i="6"/>
  <c r="C51" i="6"/>
  <c r="I50" i="6"/>
  <c r="S50" i="6" s="1"/>
  <c r="U50" i="6" s="1"/>
  <c r="C50" i="6"/>
  <c r="R50" i="6"/>
  <c r="H50" i="6"/>
  <c r="G50" i="6"/>
  <c r="F50" i="6"/>
  <c r="E50" i="6"/>
  <c r="D50" i="6"/>
  <c r="R49" i="6"/>
  <c r="I49" i="6"/>
  <c r="S49" i="6"/>
  <c r="U49" i="6" s="1"/>
  <c r="H49" i="6"/>
  <c r="G49" i="6"/>
  <c r="F49" i="6"/>
  <c r="E49" i="6"/>
  <c r="D49" i="6"/>
  <c r="C49" i="6"/>
  <c r="R48" i="6"/>
  <c r="I46" i="6"/>
  <c r="C46" i="6"/>
  <c r="I47" i="6"/>
  <c r="C47" i="6"/>
  <c r="T47" i="6"/>
  <c r="R47" i="6"/>
  <c r="H47" i="6"/>
  <c r="G47" i="6"/>
  <c r="F47" i="6"/>
  <c r="E47" i="6"/>
  <c r="D47" i="6"/>
  <c r="R46" i="6"/>
  <c r="H46" i="6"/>
  <c r="G46" i="6"/>
  <c r="G48" i="6"/>
  <c r="F46" i="6"/>
  <c r="E46" i="6"/>
  <c r="D46" i="6"/>
  <c r="R45" i="6"/>
  <c r="I45" i="6"/>
  <c r="S45" i="6" s="1"/>
  <c r="U45" i="6" s="1"/>
  <c r="H45" i="6"/>
  <c r="G45" i="6"/>
  <c r="F45" i="6"/>
  <c r="E45" i="6"/>
  <c r="D45" i="6"/>
  <c r="C45" i="6"/>
  <c r="R44" i="6"/>
  <c r="R43" i="6"/>
  <c r="I43" i="6"/>
  <c r="S43" i="6"/>
  <c r="U43" i="6" s="1"/>
  <c r="C43" i="6"/>
  <c r="T43" i="6"/>
  <c r="H43" i="6"/>
  <c r="G43" i="6"/>
  <c r="F43" i="6"/>
  <c r="E43" i="6"/>
  <c r="D43" i="6"/>
  <c r="R42" i="6"/>
  <c r="I42" i="6"/>
  <c r="S42" i="6" s="1"/>
  <c r="U42" i="6" s="1"/>
  <c r="C42" i="6"/>
  <c r="H42" i="6"/>
  <c r="G42" i="6"/>
  <c r="F42" i="6"/>
  <c r="E42" i="6"/>
  <c r="D42" i="6"/>
  <c r="R41" i="6"/>
  <c r="I41" i="6"/>
  <c r="H41" i="6"/>
  <c r="H44" i="6"/>
  <c r="G41" i="6"/>
  <c r="F41" i="6"/>
  <c r="F44" i="6"/>
  <c r="E41" i="6"/>
  <c r="D41" i="6"/>
  <c r="D44" i="6"/>
  <c r="C41" i="6"/>
  <c r="R40" i="6"/>
  <c r="R39" i="6"/>
  <c r="I39" i="6"/>
  <c r="S39" i="6" s="1"/>
  <c r="U39" i="6" s="1"/>
  <c r="H39" i="6"/>
  <c r="G39" i="6"/>
  <c r="F39" i="6"/>
  <c r="E39" i="6"/>
  <c r="D39" i="6"/>
  <c r="C39" i="6"/>
  <c r="C38" i="6"/>
  <c r="R38" i="6"/>
  <c r="I38" i="6"/>
  <c r="T38" i="6"/>
  <c r="H38" i="6"/>
  <c r="H40" i="6"/>
  <c r="G38" i="6"/>
  <c r="F38" i="6"/>
  <c r="F40" i="6"/>
  <c r="E38" i="6"/>
  <c r="D38" i="6"/>
  <c r="D40" i="6"/>
  <c r="R37" i="6"/>
  <c r="I37" i="6"/>
  <c r="S37" i="6" s="1"/>
  <c r="U37" i="6" s="1"/>
  <c r="H37" i="6"/>
  <c r="G37" i="6"/>
  <c r="F37" i="6"/>
  <c r="E37" i="6"/>
  <c r="D37" i="6"/>
  <c r="C37" i="6"/>
  <c r="R36" i="6"/>
  <c r="R35" i="6"/>
  <c r="I35" i="6"/>
  <c r="S35" i="6"/>
  <c r="U35" i="6" s="1"/>
  <c r="H35" i="6"/>
  <c r="G35" i="6"/>
  <c r="F35" i="6"/>
  <c r="E35" i="6"/>
  <c r="D35" i="6"/>
  <c r="C35" i="6"/>
  <c r="R34" i="6"/>
  <c r="I34" i="6"/>
  <c r="C34" i="6"/>
  <c r="H34" i="6"/>
  <c r="G34" i="6"/>
  <c r="F34" i="6"/>
  <c r="E34" i="6"/>
  <c r="D34" i="6"/>
  <c r="R33" i="6"/>
  <c r="I33" i="6"/>
  <c r="S33" i="6"/>
  <c r="U33" i="6" s="1"/>
  <c r="H33" i="6"/>
  <c r="H36" i="6"/>
  <c r="G33" i="6"/>
  <c r="F33" i="6"/>
  <c r="F36" i="6"/>
  <c r="E33" i="6"/>
  <c r="D33" i="6"/>
  <c r="D36" i="6"/>
  <c r="C33" i="6"/>
  <c r="R32" i="6"/>
  <c r="R31" i="6"/>
  <c r="I31" i="6"/>
  <c r="S31" i="6"/>
  <c r="U31" i="6" s="1"/>
  <c r="C31" i="6"/>
  <c r="T31" i="6"/>
  <c r="H31" i="6"/>
  <c r="G31" i="6"/>
  <c r="F31" i="6"/>
  <c r="E31" i="6"/>
  <c r="D31" i="6"/>
  <c r="R30" i="6"/>
  <c r="I30" i="6"/>
  <c r="C30" i="6"/>
  <c r="H30" i="6"/>
  <c r="H32" i="6"/>
  <c r="G30" i="6"/>
  <c r="G32" i="6"/>
  <c r="F30" i="6"/>
  <c r="F32" i="6"/>
  <c r="E30" i="6"/>
  <c r="E32" i="6"/>
  <c r="D30" i="6"/>
  <c r="D32" i="6"/>
  <c r="R29" i="6"/>
  <c r="I29" i="6"/>
  <c r="S29" i="6"/>
  <c r="U29" i="6" s="1"/>
  <c r="H29" i="6"/>
  <c r="G29" i="6"/>
  <c r="F29" i="6"/>
  <c r="E29" i="6"/>
  <c r="D29" i="6"/>
  <c r="C29" i="6"/>
  <c r="R28" i="6"/>
  <c r="R27" i="6"/>
  <c r="I27" i="6"/>
  <c r="S27" i="6" s="1"/>
  <c r="U27" i="6" s="1"/>
  <c r="H27" i="6"/>
  <c r="G27" i="6"/>
  <c r="F27" i="6"/>
  <c r="E27" i="6"/>
  <c r="D27" i="6"/>
  <c r="C27" i="6"/>
  <c r="R26" i="6"/>
  <c r="I26" i="6"/>
  <c r="S26" i="6" s="1"/>
  <c r="U26" i="6" s="1"/>
  <c r="C26" i="6"/>
  <c r="H26" i="6"/>
  <c r="G26" i="6"/>
  <c r="F26" i="6"/>
  <c r="E26" i="6"/>
  <c r="D26" i="6"/>
  <c r="R25" i="6"/>
  <c r="I25" i="6"/>
  <c r="S25" i="6" s="1"/>
  <c r="U25" i="6" s="1"/>
  <c r="H25" i="6"/>
  <c r="G25" i="6"/>
  <c r="F25" i="6"/>
  <c r="E25" i="6"/>
  <c r="D25" i="6"/>
  <c r="C25" i="6"/>
  <c r="R24" i="6"/>
  <c r="R23" i="6"/>
  <c r="I23" i="6"/>
  <c r="S23" i="6"/>
  <c r="U23" i="6" s="1"/>
  <c r="C23" i="6"/>
  <c r="H23" i="6"/>
  <c r="G23" i="6"/>
  <c r="F23" i="6"/>
  <c r="E23" i="6"/>
  <c r="D23" i="6"/>
  <c r="R22" i="6"/>
  <c r="I22" i="6"/>
  <c r="C22" i="6"/>
  <c r="T22" i="6"/>
  <c r="H22" i="6"/>
  <c r="H24" i="6"/>
  <c r="G22" i="6"/>
  <c r="G24" i="6"/>
  <c r="F22" i="6"/>
  <c r="F24" i="6"/>
  <c r="E22" i="6"/>
  <c r="E24" i="6"/>
  <c r="D22" i="6"/>
  <c r="D24" i="6"/>
  <c r="C24" i="6"/>
  <c r="R21" i="6"/>
  <c r="I21" i="6"/>
  <c r="H21" i="6"/>
  <c r="G21" i="6"/>
  <c r="F21" i="6"/>
  <c r="E21" i="6"/>
  <c r="D21" i="6"/>
  <c r="C21" i="6"/>
  <c r="R20" i="6"/>
  <c r="R19" i="6"/>
  <c r="I19" i="6"/>
  <c r="S19" i="6"/>
  <c r="U19" i="6" s="1"/>
  <c r="H19" i="6"/>
  <c r="G19" i="6"/>
  <c r="F19" i="6"/>
  <c r="E19" i="6"/>
  <c r="D19" i="6"/>
  <c r="C19" i="6"/>
  <c r="R18" i="6"/>
  <c r="I18" i="6"/>
  <c r="S18" i="6"/>
  <c r="U18" i="6" s="1"/>
  <c r="C18" i="6"/>
  <c r="H18" i="6"/>
  <c r="G18" i="6"/>
  <c r="F18" i="6"/>
  <c r="E18" i="6"/>
  <c r="D18" i="6"/>
  <c r="R17" i="6"/>
  <c r="I17" i="6"/>
  <c r="S17" i="6"/>
  <c r="U17" i="6" s="1"/>
  <c r="H17" i="6"/>
  <c r="G17" i="6"/>
  <c r="F17" i="6"/>
  <c r="E17" i="6"/>
  <c r="D17" i="6"/>
  <c r="C17" i="6"/>
  <c r="R16" i="6"/>
  <c r="R15" i="6"/>
  <c r="I15" i="6"/>
  <c r="S15" i="6" s="1"/>
  <c r="U15" i="6" s="1"/>
  <c r="C15" i="6"/>
  <c r="H15" i="6"/>
  <c r="G15" i="6"/>
  <c r="F15" i="6"/>
  <c r="E15" i="6"/>
  <c r="D15" i="6"/>
  <c r="R14" i="6"/>
  <c r="I14" i="6"/>
  <c r="C14" i="6"/>
  <c r="H14" i="6"/>
  <c r="H16" i="6"/>
  <c r="G14" i="6"/>
  <c r="F14" i="6"/>
  <c r="F16" i="6"/>
  <c r="E14" i="6"/>
  <c r="D14" i="6"/>
  <c r="D16" i="6"/>
  <c r="I13" i="6"/>
  <c r="C13" i="6"/>
  <c r="H13" i="6"/>
  <c r="G13" i="6"/>
  <c r="F13" i="6"/>
  <c r="E13" i="6"/>
  <c r="D13" i="6"/>
  <c r="R11" i="6"/>
  <c r="I11" i="6"/>
  <c r="S11" i="6" s="1"/>
  <c r="H11" i="6"/>
  <c r="G11" i="6"/>
  <c r="F11" i="6"/>
  <c r="E11" i="6"/>
  <c r="D11" i="6"/>
  <c r="C11" i="6"/>
  <c r="R10" i="6"/>
  <c r="I10" i="6"/>
  <c r="H10" i="6"/>
  <c r="G10" i="6"/>
  <c r="F10" i="6"/>
  <c r="E10" i="6"/>
  <c r="D10" i="6"/>
  <c r="C10" i="6"/>
  <c r="R9" i="6"/>
  <c r="I9" i="6"/>
  <c r="H9" i="6"/>
  <c r="H12" i="6"/>
  <c r="G9" i="6"/>
  <c r="F9" i="6"/>
  <c r="E9" i="6"/>
  <c r="D9" i="6"/>
  <c r="C9" i="6"/>
  <c r="R8" i="6"/>
  <c r="R7" i="6"/>
  <c r="I7" i="6"/>
  <c r="H7" i="6"/>
  <c r="G7" i="6"/>
  <c r="F7" i="6"/>
  <c r="E7" i="6"/>
  <c r="D7" i="6"/>
  <c r="C7" i="6"/>
  <c r="C6" i="6"/>
  <c r="R6" i="6"/>
  <c r="H6" i="6"/>
  <c r="H8" i="6"/>
  <c r="G6" i="6"/>
  <c r="F6" i="6"/>
  <c r="E6" i="6"/>
  <c r="D6" i="6"/>
  <c r="D8" i="6"/>
  <c r="Q13" i="1"/>
  <c r="P13" i="1"/>
  <c r="O13" i="1"/>
  <c r="N13" i="1"/>
  <c r="M13" i="1"/>
  <c r="L13" i="1"/>
  <c r="R13" i="1"/>
  <c r="K13" i="1"/>
  <c r="J13" i="1"/>
  <c r="Q12" i="1"/>
  <c r="P12" i="1"/>
  <c r="O12" i="1"/>
  <c r="N12" i="1"/>
  <c r="M12" i="1"/>
  <c r="L12" i="1"/>
  <c r="K12" i="1"/>
  <c r="J12" i="1"/>
  <c r="Q8" i="1"/>
  <c r="P8" i="1"/>
  <c r="O8" i="1"/>
  <c r="N8" i="1"/>
  <c r="M8" i="1"/>
  <c r="L8" i="1"/>
  <c r="K8" i="1"/>
  <c r="J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2" i="1"/>
  <c r="R11" i="1"/>
  <c r="R10" i="1"/>
  <c r="R9" i="1"/>
  <c r="R8" i="1"/>
  <c r="R7" i="1"/>
  <c r="R6" i="1"/>
  <c r="I13" i="1"/>
  <c r="H13" i="1"/>
  <c r="G13" i="1"/>
  <c r="F13" i="1"/>
  <c r="E13" i="1"/>
  <c r="D13" i="1"/>
  <c r="C13" i="1"/>
  <c r="I11" i="1"/>
  <c r="S11" i="1" s="1"/>
  <c r="U11" i="1" s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7" i="1"/>
  <c r="H7" i="1"/>
  <c r="H6" i="1"/>
  <c r="G7" i="1"/>
  <c r="F7" i="1"/>
  <c r="E7" i="1"/>
  <c r="D7" i="1"/>
  <c r="D6" i="1"/>
  <c r="C7" i="1"/>
  <c r="G6" i="1"/>
  <c r="G8" i="1"/>
  <c r="F6" i="1"/>
  <c r="E6" i="1"/>
  <c r="C6" i="1"/>
  <c r="I77" i="1"/>
  <c r="C77" i="1"/>
  <c r="T77" i="1"/>
  <c r="H77" i="1"/>
  <c r="G77" i="1"/>
  <c r="F77" i="1"/>
  <c r="E77" i="1"/>
  <c r="D77" i="1"/>
  <c r="I75" i="1"/>
  <c r="C75" i="1"/>
  <c r="H75" i="1"/>
  <c r="G75" i="1"/>
  <c r="F75" i="1"/>
  <c r="E75" i="1"/>
  <c r="D75" i="1"/>
  <c r="I74" i="1"/>
  <c r="I73" i="1"/>
  <c r="H74" i="1"/>
  <c r="G74" i="1"/>
  <c r="F74" i="1"/>
  <c r="E74" i="1"/>
  <c r="E73" i="1"/>
  <c r="D74" i="1"/>
  <c r="C74" i="1"/>
  <c r="C73" i="1"/>
  <c r="H73" i="1"/>
  <c r="G73" i="1"/>
  <c r="G76" i="1"/>
  <c r="F73" i="1"/>
  <c r="D73" i="1"/>
  <c r="I71" i="1"/>
  <c r="C71" i="1"/>
  <c r="H71" i="1"/>
  <c r="G71" i="1"/>
  <c r="F71" i="1"/>
  <c r="E71" i="1"/>
  <c r="D71" i="1"/>
  <c r="C70" i="1"/>
  <c r="C72" i="1"/>
  <c r="I70" i="1"/>
  <c r="H70" i="1"/>
  <c r="G70" i="1"/>
  <c r="F70" i="1"/>
  <c r="E70" i="1"/>
  <c r="D70" i="1"/>
  <c r="I69" i="1"/>
  <c r="C69" i="1"/>
  <c r="H69" i="1"/>
  <c r="G69" i="1"/>
  <c r="F69" i="1"/>
  <c r="E69" i="1"/>
  <c r="D69" i="1"/>
  <c r="I67" i="1"/>
  <c r="C67" i="1"/>
  <c r="H67" i="1"/>
  <c r="G67" i="1"/>
  <c r="F67" i="1"/>
  <c r="E67" i="1"/>
  <c r="E65" i="1"/>
  <c r="E66" i="1"/>
  <c r="D67" i="1"/>
  <c r="I66" i="1"/>
  <c r="C66" i="1"/>
  <c r="H66" i="1"/>
  <c r="H65" i="1"/>
  <c r="G66" i="1"/>
  <c r="F66" i="1"/>
  <c r="D66" i="1"/>
  <c r="I65" i="1"/>
  <c r="G65" i="1"/>
  <c r="G68" i="1"/>
  <c r="F65" i="1"/>
  <c r="F68" i="1"/>
  <c r="D65" i="1"/>
  <c r="D68" i="1"/>
  <c r="C65" i="1"/>
  <c r="I63" i="1"/>
  <c r="C63" i="1"/>
  <c r="H63" i="1"/>
  <c r="G63" i="1"/>
  <c r="F63" i="1"/>
  <c r="E63" i="1"/>
  <c r="D63" i="1"/>
  <c r="C62" i="1"/>
  <c r="I62" i="1"/>
  <c r="S62" i="1"/>
  <c r="H62" i="1"/>
  <c r="G62" i="1"/>
  <c r="F62" i="1"/>
  <c r="E62" i="1"/>
  <c r="D62" i="1"/>
  <c r="I61" i="1"/>
  <c r="S61" i="1" s="1"/>
  <c r="C61" i="1"/>
  <c r="H61" i="1"/>
  <c r="G61" i="1"/>
  <c r="F61" i="1"/>
  <c r="E61" i="1"/>
  <c r="D61" i="1"/>
  <c r="I59" i="1"/>
  <c r="S59" i="1" s="1"/>
  <c r="C59" i="1"/>
  <c r="H59" i="1"/>
  <c r="G59" i="1"/>
  <c r="F59" i="1"/>
  <c r="E59" i="1"/>
  <c r="D59" i="1"/>
  <c r="I58" i="1"/>
  <c r="S58" i="1"/>
  <c r="C58" i="1"/>
  <c r="H58" i="1"/>
  <c r="G58" i="1"/>
  <c r="G57" i="1"/>
  <c r="G60" i="1"/>
  <c r="F58" i="1"/>
  <c r="E58" i="1"/>
  <c r="E57" i="1"/>
  <c r="E60" i="1"/>
  <c r="D58" i="1"/>
  <c r="C57" i="1"/>
  <c r="I57" i="1"/>
  <c r="S57" i="1" s="1"/>
  <c r="U57" i="1" s="1"/>
  <c r="H57" i="1"/>
  <c r="F57" i="1"/>
  <c r="F60" i="1"/>
  <c r="D57" i="1"/>
  <c r="D60" i="1"/>
  <c r="I55" i="1"/>
  <c r="S55" i="1" s="1"/>
  <c r="C55" i="1"/>
  <c r="H55" i="1"/>
  <c r="G55" i="1"/>
  <c r="G54" i="1"/>
  <c r="F55" i="1"/>
  <c r="E55" i="1"/>
  <c r="E54" i="1"/>
  <c r="D55" i="1"/>
  <c r="C54" i="1"/>
  <c r="C56" i="1"/>
  <c r="I54" i="1"/>
  <c r="H54" i="1"/>
  <c r="H56" i="1"/>
  <c r="F54" i="1"/>
  <c r="D54" i="1"/>
  <c r="D56" i="1"/>
  <c r="I53" i="1"/>
  <c r="H53" i="1"/>
  <c r="G53" i="1"/>
  <c r="F53" i="1"/>
  <c r="E53" i="1"/>
  <c r="D53" i="1"/>
  <c r="C53" i="1"/>
  <c r="I51" i="1"/>
  <c r="C51" i="1"/>
  <c r="H51" i="1"/>
  <c r="G51" i="1"/>
  <c r="F51" i="1"/>
  <c r="E51" i="1"/>
  <c r="D51" i="1"/>
  <c r="I50" i="1"/>
  <c r="H50" i="1"/>
  <c r="G50" i="1"/>
  <c r="F50" i="1"/>
  <c r="E50" i="1"/>
  <c r="D50" i="1"/>
  <c r="C50" i="1"/>
  <c r="I49" i="1"/>
  <c r="C49" i="1"/>
  <c r="C52" i="1"/>
  <c r="H49" i="1"/>
  <c r="H52" i="1"/>
  <c r="G49" i="1"/>
  <c r="G52" i="1"/>
  <c r="F49" i="1"/>
  <c r="E49" i="1"/>
  <c r="E52" i="1"/>
  <c r="D49" i="1"/>
  <c r="I47" i="1"/>
  <c r="C47" i="1"/>
  <c r="H47" i="1"/>
  <c r="G47" i="1"/>
  <c r="F47" i="1"/>
  <c r="E47" i="1"/>
  <c r="E46" i="1"/>
  <c r="D47" i="1"/>
  <c r="C46" i="1"/>
  <c r="I46" i="1"/>
  <c r="H46" i="1"/>
  <c r="H48" i="1"/>
  <c r="G46" i="1"/>
  <c r="F46" i="1"/>
  <c r="F48" i="1"/>
  <c r="D46" i="1"/>
  <c r="D48" i="1"/>
  <c r="I45" i="1"/>
  <c r="H45" i="1"/>
  <c r="G45" i="1"/>
  <c r="F45" i="1"/>
  <c r="E45" i="1"/>
  <c r="D45" i="1"/>
  <c r="C45" i="1"/>
  <c r="I43" i="1"/>
  <c r="H43" i="1"/>
  <c r="G43" i="1"/>
  <c r="F43" i="1"/>
  <c r="E43" i="1"/>
  <c r="D43" i="1"/>
  <c r="C43" i="1"/>
  <c r="I42" i="1"/>
  <c r="H42" i="1"/>
  <c r="G42" i="1"/>
  <c r="F42" i="1"/>
  <c r="E42" i="1"/>
  <c r="E41" i="1"/>
  <c r="D42" i="1"/>
  <c r="C42" i="1"/>
  <c r="I41" i="1"/>
  <c r="S41" i="1" s="1"/>
  <c r="U41" i="1"/>
  <c r="H41" i="1"/>
  <c r="G41" i="1"/>
  <c r="G44" i="1"/>
  <c r="F41" i="1"/>
  <c r="D41" i="1"/>
  <c r="D44" i="1"/>
  <c r="C41" i="1"/>
  <c r="I39" i="1"/>
  <c r="S39" i="1" s="1"/>
  <c r="H39" i="1"/>
  <c r="G39" i="1"/>
  <c r="F39" i="1"/>
  <c r="E39" i="1"/>
  <c r="D39" i="1"/>
  <c r="C39" i="1"/>
  <c r="I38" i="1"/>
  <c r="C38" i="1"/>
  <c r="C40" i="1"/>
  <c r="H38" i="1"/>
  <c r="H40" i="1"/>
  <c r="G38" i="1"/>
  <c r="F38" i="1"/>
  <c r="E38" i="1"/>
  <c r="D38" i="1"/>
  <c r="C44" i="1"/>
  <c r="I37" i="1"/>
  <c r="C37" i="1"/>
  <c r="H37" i="1"/>
  <c r="G37" i="1"/>
  <c r="F37" i="1"/>
  <c r="E37" i="1"/>
  <c r="D37" i="1"/>
  <c r="I35" i="1"/>
  <c r="S35" i="1"/>
  <c r="C35" i="1"/>
  <c r="H35" i="1"/>
  <c r="G35" i="1"/>
  <c r="F35" i="1"/>
  <c r="E35" i="1"/>
  <c r="D35" i="1"/>
  <c r="I34" i="1"/>
  <c r="S34" i="1"/>
  <c r="U34" i="1" s="1"/>
  <c r="H34" i="1"/>
  <c r="G34" i="1"/>
  <c r="F34" i="1"/>
  <c r="E34" i="1"/>
  <c r="D34" i="1"/>
  <c r="C34" i="1"/>
  <c r="I33" i="1"/>
  <c r="S33" i="1" s="1"/>
  <c r="C33" i="1"/>
  <c r="H33" i="1"/>
  <c r="G33" i="1"/>
  <c r="F33" i="1"/>
  <c r="E33" i="1"/>
  <c r="D33" i="1"/>
  <c r="I31" i="1"/>
  <c r="C31" i="1"/>
  <c r="H31" i="1"/>
  <c r="G31" i="1"/>
  <c r="F31" i="1"/>
  <c r="E31" i="1"/>
  <c r="D31" i="1"/>
  <c r="I30" i="1"/>
  <c r="H30" i="1"/>
  <c r="H32" i="1"/>
  <c r="G30" i="1"/>
  <c r="G32" i="1"/>
  <c r="F30" i="1"/>
  <c r="F32" i="1"/>
  <c r="E30" i="1"/>
  <c r="E32" i="1"/>
  <c r="D30" i="1"/>
  <c r="C30" i="1"/>
  <c r="C32" i="1"/>
  <c r="I29" i="1"/>
  <c r="C29" i="1"/>
  <c r="H29" i="1"/>
  <c r="G29" i="1"/>
  <c r="F29" i="1"/>
  <c r="E29" i="1"/>
  <c r="D29" i="1"/>
  <c r="I27" i="1"/>
  <c r="S27" i="1" s="1"/>
  <c r="U27" i="1"/>
  <c r="H27" i="1"/>
  <c r="G27" i="1"/>
  <c r="F27" i="1"/>
  <c r="E27" i="1"/>
  <c r="D27" i="1"/>
  <c r="C27" i="1"/>
  <c r="I26" i="1"/>
  <c r="S26" i="1"/>
  <c r="U26" i="1" s="1"/>
  <c r="H26" i="1"/>
  <c r="H25" i="1"/>
  <c r="H28" i="1"/>
  <c r="G26" i="1"/>
  <c r="F26" i="1"/>
  <c r="F25" i="1"/>
  <c r="E26" i="1"/>
  <c r="D26" i="1"/>
  <c r="D25" i="1"/>
  <c r="D28" i="1"/>
  <c r="C26" i="1"/>
  <c r="T26" i="1"/>
  <c r="I25" i="1"/>
  <c r="C25" i="1"/>
  <c r="G25" i="1"/>
  <c r="G28" i="1"/>
  <c r="E25" i="1"/>
  <c r="I23" i="1"/>
  <c r="S23" i="1"/>
  <c r="U23" i="1" s="1"/>
  <c r="C23" i="1"/>
  <c r="H23" i="1"/>
  <c r="H22" i="1"/>
  <c r="G23" i="1"/>
  <c r="F23" i="1"/>
  <c r="F22" i="1"/>
  <c r="E23" i="1"/>
  <c r="D23" i="1"/>
  <c r="D22" i="1"/>
  <c r="I22" i="1"/>
  <c r="G22" i="1"/>
  <c r="E22" i="1"/>
  <c r="C22" i="1"/>
  <c r="C24" i="1"/>
  <c r="I21" i="1"/>
  <c r="S21" i="1" s="1"/>
  <c r="U21" i="1" s="1"/>
  <c r="H21" i="1"/>
  <c r="G21" i="1"/>
  <c r="F21" i="1"/>
  <c r="E21" i="1"/>
  <c r="D21" i="1"/>
  <c r="C21" i="1"/>
  <c r="I19" i="1"/>
  <c r="H19" i="1"/>
  <c r="G19" i="1"/>
  <c r="F19" i="1"/>
  <c r="E19" i="1"/>
  <c r="D19" i="1"/>
  <c r="C19" i="1"/>
  <c r="I18" i="1"/>
  <c r="C18" i="1"/>
  <c r="I17" i="1"/>
  <c r="H18" i="1"/>
  <c r="G18" i="1"/>
  <c r="F18" i="1"/>
  <c r="E18" i="1"/>
  <c r="E17" i="1"/>
  <c r="D18" i="1"/>
  <c r="H17" i="1"/>
  <c r="G17" i="1"/>
  <c r="F17" i="1"/>
  <c r="F20" i="1"/>
  <c r="D17" i="1"/>
  <c r="C17" i="1"/>
  <c r="C20" i="1"/>
  <c r="I15" i="1"/>
  <c r="S15" i="1" s="1"/>
  <c r="U15" i="1"/>
  <c r="C15" i="1"/>
  <c r="H15" i="1"/>
  <c r="H14" i="1"/>
  <c r="G15" i="1"/>
  <c r="G14" i="1"/>
  <c r="F15" i="1"/>
  <c r="E15" i="1"/>
  <c r="D15" i="1"/>
  <c r="D14" i="1"/>
  <c r="I14" i="1"/>
  <c r="C14" i="1"/>
  <c r="C16" i="1"/>
  <c r="F14" i="1"/>
  <c r="F16" i="1"/>
  <c r="E14" i="1"/>
  <c r="I56" i="1"/>
  <c r="R12" i="6"/>
  <c r="R13" i="6"/>
  <c r="S13" i="6"/>
  <c r="U13" i="6"/>
  <c r="T11" i="6"/>
  <c r="U11" i="6"/>
  <c r="T17" i="6"/>
  <c r="T25" i="6"/>
  <c r="T33" i="6"/>
  <c r="S34" i="6"/>
  <c r="U34" i="6" s="1"/>
  <c r="S38" i="6"/>
  <c r="U38" i="6" s="1"/>
  <c r="I40" i="6"/>
  <c r="S40" i="6" s="1"/>
  <c r="U40" i="6" s="1"/>
  <c r="T45" i="6"/>
  <c r="C48" i="6"/>
  <c r="I68" i="6"/>
  <c r="S68" i="6"/>
  <c r="U68" i="6" s="1"/>
  <c r="T49" i="6"/>
  <c r="T51" i="6"/>
  <c r="I52" i="6"/>
  <c r="S52" i="6" s="1"/>
  <c r="U52" i="6" s="1"/>
  <c r="T53" i="6"/>
  <c r="T57" i="6"/>
  <c r="I60" i="6"/>
  <c r="T60" i="6"/>
  <c r="T61" i="6"/>
  <c r="T65" i="6"/>
  <c r="T67" i="6"/>
  <c r="T69" i="6"/>
  <c r="T71" i="6"/>
  <c r="C72" i="6"/>
  <c r="T73" i="6"/>
  <c r="T75" i="6"/>
  <c r="I76" i="6"/>
  <c r="S76" i="6"/>
  <c r="U76" i="6" s="1"/>
  <c r="C36" i="1"/>
  <c r="D32" i="1"/>
  <c r="F36" i="1"/>
  <c r="F52" i="1"/>
  <c r="D72" i="1"/>
  <c r="T7" i="1"/>
  <c r="C12" i="1"/>
  <c r="T10" i="1"/>
  <c r="S10" i="1"/>
  <c r="U10" i="1" s="1"/>
  <c r="T27" i="1"/>
  <c r="T42" i="1"/>
  <c r="T45" i="1"/>
  <c r="D76" i="1"/>
  <c r="T11" i="1"/>
  <c r="S7" i="1"/>
  <c r="U7" i="1"/>
  <c r="S73" i="1"/>
  <c r="U73" i="1"/>
  <c r="S75" i="1"/>
  <c r="U75" i="1"/>
  <c r="S38" i="1"/>
  <c r="U38" i="1"/>
  <c r="S42" i="1"/>
  <c r="U42" i="1"/>
  <c r="U58" i="1"/>
  <c r="U62" i="1"/>
  <c r="S66" i="1"/>
  <c r="U66" i="1"/>
  <c r="I48" i="1"/>
  <c r="U33" i="1"/>
  <c r="U35" i="1"/>
  <c r="U39" i="1"/>
  <c r="S45" i="1"/>
  <c r="U45" i="1"/>
  <c r="S49" i="1"/>
  <c r="U49" i="1"/>
  <c r="S51" i="1"/>
  <c r="U51" i="1"/>
  <c r="U55" i="1"/>
  <c r="U59" i="1"/>
  <c r="U61" i="1"/>
  <c r="S63" i="1"/>
  <c r="U63" i="1" s="1"/>
  <c r="S65" i="1"/>
  <c r="U65" i="1" s="1"/>
  <c r="S67" i="1"/>
  <c r="U67" i="1" s="1"/>
  <c r="S69" i="1"/>
  <c r="U69" i="1" s="1"/>
  <c r="S71" i="1"/>
  <c r="U71" i="1" s="1"/>
  <c r="S77" i="1"/>
  <c r="U77" i="1" s="1"/>
  <c r="F7" i="4"/>
  <c r="F10" i="4"/>
  <c r="F11" i="4"/>
  <c r="F12" i="4"/>
  <c r="F15" i="4"/>
  <c r="F16" i="4"/>
  <c r="F20" i="4"/>
  <c r="F21" i="4"/>
  <c r="C40" i="7"/>
  <c r="C38" i="7"/>
  <c r="C27" i="7"/>
  <c r="C35" i="7"/>
  <c r="C37" i="7"/>
  <c r="C39" i="7"/>
  <c r="C41" i="7"/>
  <c r="C34" i="7"/>
  <c r="C24" i="7"/>
  <c r="C22" i="7"/>
  <c r="F9" i="4"/>
  <c r="M20" i="7"/>
  <c r="R33" i="7"/>
  <c r="M33" i="7"/>
  <c r="C6" i="7"/>
  <c r="C26" i="7"/>
  <c r="E6" i="7"/>
  <c r="C33" i="7"/>
  <c r="H20" i="7"/>
  <c r="C20" i="7"/>
  <c r="E5" i="4"/>
  <c r="F17" i="4"/>
  <c r="F5" i="4"/>
  <c r="F22" i="4"/>
  <c r="U14" i="11"/>
  <c r="T14" i="11"/>
  <c r="V14" i="11"/>
  <c r="C16" i="11"/>
  <c r="C33" i="11"/>
  <c r="E16" i="11"/>
  <c r="E33" i="11"/>
  <c r="G16" i="11"/>
  <c r="G33" i="11"/>
  <c r="U25" i="11"/>
  <c r="T25" i="11"/>
  <c r="V25" i="11"/>
  <c r="T27" i="11"/>
  <c r="V27" i="11"/>
  <c r="T29" i="11"/>
  <c r="V29" i="11"/>
  <c r="T31" i="11"/>
  <c r="V31" i="11"/>
  <c r="I33" i="11"/>
  <c r="U34" i="11"/>
  <c r="T35" i="11"/>
  <c r="V35" i="11"/>
  <c r="T37" i="11"/>
  <c r="V37" i="11"/>
  <c r="T39" i="11"/>
  <c r="V39" i="11"/>
  <c r="U40" i="11"/>
  <c r="T40" i="11"/>
  <c r="V40" i="11"/>
  <c r="T44" i="11"/>
  <c r="V44" i="11"/>
  <c r="T48" i="11"/>
  <c r="V48" i="11"/>
  <c r="I16" i="11"/>
  <c r="T16" i="11"/>
  <c r="V16" i="11"/>
  <c r="T78" i="11"/>
  <c r="V78" i="11"/>
  <c r="C43" i="11"/>
  <c r="E43" i="11"/>
  <c r="G43" i="11"/>
  <c r="I43" i="11"/>
  <c r="T43" i="11"/>
  <c r="V43" i="11"/>
  <c r="U52" i="11"/>
  <c r="U54" i="11"/>
  <c r="U56" i="11"/>
  <c r="U58" i="11"/>
  <c r="U62" i="11"/>
  <c r="U64" i="11"/>
  <c r="U66" i="11"/>
  <c r="U68" i="11"/>
  <c r="U70" i="11"/>
  <c r="U72" i="11"/>
  <c r="U74" i="11"/>
  <c r="U76" i="11"/>
  <c r="T52" i="11"/>
  <c r="V52" i="11"/>
  <c r="T70" i="11"/>
  <c r="V70" i="11"/>
  <c r="U28" i="11"/>
  <c r="U30" i="11"/>
  <c r="T59" i="11"/>
  <c r="V59" i="11"/>
  <c r="H16" i="11"/>
  <c r="U22" i="11"/>
  <c r="F33" i="11"/>
  <c r="U36" i="11"/>
  <c r="U38" i="11"/>
  <c r="H60" i="11"/>
  <c r="U32" i="11"/>
  <c r="T62" i="11"/>
  <c r="V62" i="11"/>
  <c r="T64" i="11"/>
  <c r="V64" i="11"/>
  <c r="T66" i="11"/>
  <c r="V66" i="11"/>
  <c r="T68" i="11"/>
  <c r="V68" i="11"/>
  <c r="D33" i="11"/>
  <c r="T34" i="11"/>
  <c r="V34" i="11"/>
  <c r="T36" i="11"/>
  <c r="V36" i="11"/>
  <c r="T38" i="11"/>
  <c r="V38" i="11"/>
  <c r="U53" i="11"/>
  <c r="U55" i="11"/>
  <c r="U57" i="11"/>
  <c r="U61" i="11"/>
  <c r="T63" i="11"/>
  <c r="V63" i="11"/>
  <c r="U67" i="11"/>
  <c r="U73" i="11"/>
  <c r="T74" i="11"/>
  <c r="V74" i="11"/>
  <c r="U75" i="11"/>
  <c r="T22" i="11"/>
  <c r="V22" i="11"/>
  <c r="T26" i="11"/>
  <c r="V26" i="11"/>
  <c r="U27" i="11"/>
  <c r="U29" i="11"/>
  <c r="U31" i="11"/>
  <c r="T32" i="11"/>
  <c r="V32" i="11"/>
  <c r="U35" i="11"/>
  <c r="U37" i="11"/>
  <c r="U39" i="11"/>
  <c r="G23" i="11"/>
  <c r="G13" i="11"/>
  <c r="I23" i="11"/>
  <c r="T23" i="11"/>
  <c r="V23" i="11"/>
  <c r="H43" i="11"/>
  <c r="T55" i="11"/>
  <c r="V55" i="11"/>
  <c r="U59" i="11"/>
  <c r="U63" i="11"/>
  <c r="U65" i="11"/>
  <c r="T67" i="11"/>
  <c r="V67" i="11"/>
  <c r="U71" i="11"/>
  <c r="T73" i="11"/>
  <c r="V73" i="11"/>
  <c r="U26" i="11"/>
  <c r="D17" i="11"/>
  <c r="H17" i="11"/>
  <c r="T41" i="11"/>
  <c r="V41" i="11"/>
  <c r="U41" i="11"/>
  <c r="T20" i="11"/>
  <c r="V20" i="11"/>
  <c r="U44" i="11"/>
  <c r="F43" i="11"/>
  <c r="I47" i="11"/>
  <c r="I10" i="11"/>
  <c r="I69" i="11"/>
  <c r="U77" i="11"/>
  <c r="T53" i="11"/>
  <c r="V53" i="11"/>
  <c r="T57" i="11"/>
  <c r="V57" i="11"/>
  <c r="T61" i="11"/>
  <c r="V61" i="11"/>
  <c r="T65" i="11"/>
  <c r="V65" i="11"/>
  <c r="T71" i="11"/>
  <c r="V71" i="11"/>
  <c r="T75" i="11"/>
  <c r="V75" i="11"/>
  <c r="T69" i="11"/>
  <c r="V69" i="11"/>
  <c r="S18" i="1"/>
  <c r="U18" i="1"/>
  <c r="I64" i="1"/>
  <c r="S64" i="1" s="1"/>
  <c r="U64" i="1" s="1"/>
  <c r="I76" i="1"/>
  <c r="S76" i="1"/>
  <c r="U76" i="1" s="1"/>
  <c r="I20" i="6"/>
  <c r="T19" i="6"/>
  <c r="T37" i="6"/>
  <c r="T42" i="6"/>
  <c r="S55" i="6"/>
  <c r="U55" i="6" s="1"/>
  <c r="H45" i="11"/>
  <c r="T38" i="1"/>
  <c r="S47" i="1"/>
  <c r="U47" i="1" s="1"/>
  <c r="S37" i="1"/>
  <c r="U37" i="1" s="1"/>
  <c r="S31" i="1"/>
  <c r="U31" i="1" s="1"/>
  <c r="S29" i="1"/>
  <c r="U29" i="1" s="1"/>
  <c r="T34" i="1"/>
  <c r="I44" i="1"/>
  <c r="H46" i="11"/>
  <c r="I32" i="1"/>
  <c r="S32" i="1"/>
  <c r="U32" i="1" s="1"/>
  <c r="T65" i="1"/>
  <c r="I60" i="1"/>
  <c r="T15" i="6"/>
  <c r="H33" i="11"/>
  <c r="H18" i="11"/>
  <c r="H19" i="11"/>
  <c r="H23" i="11"/>
  <c r="H13" i="11" s="1"/>
  <c r="H48" i="11"/>
  <c r="T49" i="1"/>
  <c r="I28" i="6"/>
  <c r="S28" i="6" s="1"/>
  <c r="U28" i="6" s="1"/>
  <c r="T27" i="6"/>
  <c r="T29" i="6"/>
  <c r="T39" i="6"/>
  <c r="I44" i="6"/>
  <c r="S44" i="6" s="1"/>
  <c r="U44" i="6" s="1"/>
  <c r="S46" i="6"/>
  <c r="U46" i="6"/>
  <c r="S54" i="6"/>
  <c r="U54" i="6"/>
  <c r="S62" i="6"/>
  <c r="U62" i="6"/>
  <c r="T70" i="6"/>
  <c r="I72" i="6"/>
  <c r="T72" i="6" s="1"/>
  <c r="T74" i="6"/>
  <c r="AR45" i="14"/>
  <c r="BS57" i="14"/>
  <c r="J10" i="10"/>
  <c r="BS97" i="14"/>
  <c r="AS46" i="14"/>
  <c r="AQ44" i="14"/>
  <c r="AS40" i="14"/>
  <c r="C6" i="10"/>
  <c r="I8" i="10"/>
  <c r="C9" i="17"/>
  <c r="E9" i="10"/>
  <c r="I9" i="17"/>
  <c r="J12" i="17"/>
  <c r="F6" i="17"/>
  <c r="J6" i="10"/>
  <c r="D8" i="17"/>
  <c r="H13" i="17"/>
  <c r="AD47" i="14"/>
  <c r="J11" i="10"/>
  <c r="T68" i="6"/>
  <c r="H20" i="11"/>
  <c r="H21" i="11"/>
  <c r="H78" i="11"/>
  <c r="T23" i="6"/>
  <c r="S47" i="6"/>
  <c r="U47" i="6"/>
  <c r="S63" i="6"/>
  <c r="U63" i="6"/>
  <c r="I12" i="6"/>
  <c r="S12" i="6"/>
  <c r="U12" i="6" s="1"/>
  <c r="T9" i="6"/>
  <c r="S9" i="6"/>
  <c r="U9" i="6"/>
  <c r="S7" i="6"/>
  <c r="U7" i="6"/>
  <c r="S21" i="6"/>
  <c r="U21" i="6"/>
  <c r="T21" i="6"/>
  <c r="S30" i="6"/>
  <c r="U30" i="6" s="1"/>
  <c r="I32" i="6"/>
  <c r="S32" i="6" s="1"/>
  <c r="U32" i="6" s="1"/>
  <c r="C7" i="10"/>
  <c r="H6" i="10"/>
  <c r="J8" i="10"/>
  <c r="U23" i="11"/>
  <c r="I6" i="11"/>
  <c r="T6" i="11"/>
  <c r="V6" i="11"/>
  <c r="U16" i="11"/>
  <c r="H20" i="1"/>
  <c r="T22" i="1"/>
  <c r="E24" i="1"/>
  <c r="C28" i="1"/>
  <c r="T31" i="1"/>
  <c r="T35" i="1"/>
  <c r="T39" i="1"/>
  <c r="D52" i="1"/>
  <c r="T51" i="1"/>
  <c r="G56" i="1"/>
  <c r="T57" i="1"/>
  <c r="E64" i="1"/>
  <c r="G64" i="1"/>
  <c r="C68" i="1"/>
  <c r="T67" i="1"/>
  <c r="E28" i="1"/>
  <c r="G48" i="1"/>
  <c r="F56" i="1"/>
  <c r="T73" i="1"/>
  <c r="T18" i="6"/>
  <c r="C17" i="11"/>
  <c r="C7" i="11"/>
  <c r="E17" i="11"/>
  <c r="E7" i="11"/>
  <c r="G17" i="11"/>
  <c r="G7" i="11"/>
  <c r="I17" i="11"/>
  <c r="C18" i="11"/>
  <c r="C8" i="11"/>
  <c r="I18" i="11"/>
  <c r="E19" i="11"/>
  <c r="E9" i="11"/>
  <c r="G19" i="11"/>
  <c r="I19" i="11"/>
  <c r="U19" i="11"/>
  <c r="E20" i="11"/>
  <c r="G20" i="11"/>
  <c r="C21" i="11"/>
  <c r="E72" i="1"/>
  <c r="E76" i="1"/>
  <c r="T75" i="1"/>
  <c r="C8" i="1"/>
  <c r="E12" i="1"/>
  <c r="F12" i="1"/>
  <c r="E8" i="6"/>
  <c r="G8" i="6"/>
  <c r="T13" i="6"/>
  <c r="T34" i="6"/>
  <c r="E44" i="6"/>
  <c r="G44" i="6"/>
  <c r="D48" i="6"/>
  <c r="F48" i="6"/>
  <c r="H48" i="6"/>
  <c r="T46" i="6"/>
  <c r="D52" i="6"/>
  <c r="F52" i="6"/>
  <c r="H52" i="6"/>
  <c r="T50" i="6"/>
  <c r="D64" i="6"/>
  <c r="F64" i="6"/>
  <c r="H64" i="6"/>
  <c r="T62" i="6"/>
  <c r="D68" i="6"/>
  <c r="F68" i="6"/>
  <c r="H68" i="6"/>
  <c r="C76" i="6"/>
  <c r="T76" i="6"/>
  <c r="E76" i="6"/>
  <c r="G76" i="6"/>
  <c r="I60" i="11"/>
  <c r="D78" i="11"/>
  <c r="F78" i="11"/>
  <c r="T14" i="1"/>
  <c r="S60" i="6"/>
  <c r="U60" i="6" s="1"/>
  <c r="S56" i="1"/>
  <c r="U56" i="1" s="1"/>
  <c r="C12" i="6"/>
  <c r="T12" i="6"/>
  <c r="E12" i="6"/>
  <c r="G12" i="6"/>
  <c r="E16" i="6"/>
  <c r="G16" i="6"/>
  <c r="C8" i="6"/>
  <c r="S10" i="6"/>
  <c r="U10" i="6"/>
  <c r="T10" i="6"/>
  <c r="T26" i="6"/>
  <c r="C32" i="6"/>
  <c r="I36" i="6"/>
  <c r="S36" i="6" s="1"/>
  <c r="U36" i="6" s="1"/>
  <c r="T35" i="6"/>
  <c r="T66" i="6"/>
  <c r="F16" i="11"/>
  <c r="F6" i="11"/>
  <c r="I21" i="11"/>
  <c r="D16" i="11"/>
  <c r="D6" i="11"/>
  <c r="J616" i="2"/>
  <c r="I6" i="1"/>
  <c r="S6" i="1"/>
  <c r="U6" i="1" s="1"/>
  <c r="AV39" i="14"/>
  <c r="AO39" i="14"/>
  <c r="AR39" i="14"/>
  <c r="AV41" i="14"/>
  <c r="AO41" i="14"/>
  <c r="AQ41" i="14"/>
  <c r="AS41" i="14"/>
  <c r="AU41" i="14"/>
  <c r="AV43" i="14"/>
  <c r="AR43" i="14"/>
  <c r="AV45" i="14"/>
  <c r="AQ45" i="14"/>
  <c r="AD138" i="14"/>
  <c r="H6" i="17"/>
  <c r="E9" i="17"/>
  <c r="AU39" i="14"/>
  <c r="AQ39" i="14"/>
  <c r="AD158" i="14"/>
  <c r="J12" i="10"/>
  <c r="J13" i="17"/>
  <c r="F9" i="17"/>
  <c r="D7" i="10"/>
  <c r="H7" i="17"/>
  <c r="G8" i="17"/>
  <c r="H10" i="17"/>
  <c r="J13" i="10"/>
  <c r="J6" i="17"/>
  <c r="AT44" i="14"/>
  <c r="AS42" i="14"/>
  <c r="AR40" i="14"/>
  <c r="AV46" i="14"/>
  <c r="AO16" i="14"/>
  <c r="AS16" i="14"/>
  <c r="BS16" i="14"/>
  <c r="G13" i="17"/>
  <c r="G13" i="10"/>
  <c r="H13" i="10"/>
  <c r="D8" i="10"/>
  <c r="F6" i="10"/>
  <c r="I13" i="10"/>
  <c r="F8" i="10"/>
  <c r="F8" i="17"/>
  <c r="H8" i="10"/>
  <c r="H8" i="17"/>
  <c r="G9" i="10"/>
  <c r="G9" i="17"/>
  <c r="C9" i="10"/>
  <c r="G7" i="17"/>
  <c r="F13" i="10"/>
  <c r="I9" i="10"/>
  <c r="I8" i="17"/>
  <c r="I7" i="10"/>
  <c r="C6" i="17"/>
  <c r="J8" i="17"/>
  <c r="F12" i="17"/>
  <c r="J11" i="17"/>
  <c r="J10" i="17"/>
  <c r="C7" i="17"/>
  <c r="AD178" i="14"/>
  <c r="AD111" i="14"/>
  <c r="AD115" i="14"/>
  <c r="AD168" i="14"/>
  <c r="BS178" i="14"/>
  <c r="AD146" i="14"/>
  <c r="AD147" i="14"/>
  <c r="AD142" i="14"/>
  <c r="AD143" i="14"/>
  <c r="AD113" i="14"/>
  <c r="E8" i="17"/>
  <c r="E8" i="10"/>
  <c r="D13" i="10"/>
  <c r="D13" i="17"/>
  <c r="AD140" i="14"/>
  <c r="AD141" i="14"/>
  <c r="AD144" i="14"/>
  <c r="AD145" i="14"/>
  <c r="AD110" i="14"/>
  <c r="AD112" i="14"/>
  <c r="AD114" i="14"/>
  <c r="AD116" i="14"/>
  <c r="AD117" i="14"/>
  <c r="AD128" i="14"/>
  <c r="T19" i="11"/>
  <c r="V19" i="11"/>
  <c r="T60" i="11"/>
  <c r="V60" i="11"/>
  <c r="U60" i="11"/>
  <c r="I51" i="11"/>
  <c r="T51" i="11"/>
  <c r="U18" i="11"/>
  <c r="T18" i="11"/>
  <c r="V18" i="11"/>
  <c r="I7" i="11"/>
  <c r="T17" i="11"/>
  <c r="V17" i="11"/>
  <c r="U17" i="11"/>
  <c r="T21" i="11"/>
  <c r="V21" i="11"/>
  <c r="I11" i="11"/>
  <c r="T11" i="11"/>
  <c r="V11" i="11"/>
  <c r="U21" i="11"/>
  <c r="I13" i="17"/>
  <c r="C12" i="10"/>
  <c r="C12" i="17"/>
  <c r="C13" i="10"/>
  <c r="C13" i="17"/>
  <c r="C11" i="10"/>
  <c r="C11" i="17"/>
  <c r="V51" i="11"/>
  <c r="S20" i="6"/>
  <c r="U20" i="6" s="1"/>
  <c r="T46" i="1"/>
  <c r="S46" i="1"/>
  <c r="U46" i="1"/>
  <c r="T50" i="1"/>
  <c r="S50" i="1"/>
  <c r="U50" i="1" s="1"/>
  <c r="S22" i="6"/>
  <c r="U22" i="6" s="1"/>
  <c r="I24" i="6"/>
  <c r="T24" i="6" s="1"/>
  <c r="I48" i="6"/>
  <c r="T54" i="1"/>
  <c r="S54" i="1"/>
  <c r="U54" i="1" s="1"/>
  <c r="I12" i="1"/>
  <c r="T9" i="1"/>
  <c r="S9" i="1"/>
  <c r="U9" i="1" s="1"/>
  <c r="S41" i="6"/>
  <c r="U41" i="6" s="1"/>
  <c r="T41" i="6"/>
  <c r="I56" i="6"/>
  <c r="T55" i="6"/>
  <c r="S59" i="6"/>
  <c r="U59" i="6"/>
  <c r="T59" i="6"/>
  <c r="I64" i="6"/>
  <c r="I11" i="17"/>
  <c r="C10" i="10"/>
  <c r="C10" i="17"/>
  <c r="H7" i="10"/>
  <c r="E6" i="10"/>
  <c r="G6" i="10"/>
  <c r="AD87" i="14"/>
  <c r="BS138" i="14"/>
  <c r="E12" i="17"/>
  <c r="D11" i="10"/>
  <c r="BS168" i="14"/>
  <c r="AD198" i="14"/>
  <c r="D6" i="17"/>
  <c r="D12" i="10"/>
  <c r="AO43" i="14"/>
  <c r="AS39" i="14"/>
  <c r="AT39" i="14"/>
  <c r="AO44" i="14"/>
  <c r="AP44" i="14"/>
  <c r="H8" i="11"/>
  <c r="S25" i="1"/>
  <c r="U25" i="1"/>
  <c r="I28" i="1"/>
  <c r="T44" i="1"/>
  <c r="S44" i="1"/>
  <c r="U44" i="1"/>
  <c r="S17" i="1"/>
  <c r="U17" i="1"/>
  <c r="T17" i="1"/>
  <c r="T19" i="1"/>
  <c r="S19" i="1"/>
  <c r="U19" i="1"/>
  <c r="I24" i="1"/>
  <c r="T24" i="1"/>
  <c r="S22" i="1"/>
  <c r="U22" i="1"/>
  <c r="T23" i="1"/>
  <c r="J7" i="17"/>
  <c r="F7" i="17"/>
  <c r="AD22" i="14"/>
  <c r="K9" i="17"/>
  <c r="J9" i="17"/>
  <c r="J9" i="10"/>
  <c r="S28" i="1"/>
  <c r="U28" i="1" s="1"/>
  <c r="T28" i="1"/>
  <c r="S24" i="1"/>
  <c r="U24" i="1"/>
  <c r="E10" i="17"/>
  <c r="E10" i="10"/>
  <c r="G11" i="17"/>
  <c r="G11" i="10"/>
  <c r="F7" i="10"/>
  <c r="AO40" i="14"/>
  <c r="AV40" i="14"/>
  <c r="AP40" i="14"/>
  <c r="BE42" i="14"/>
  <c r="AO42" i="14"/>
  <c r="AQ42" i="14"/>
  <c r="AR44" i="14"/>
  <c r="AV44" i="14"/>
  <c r="BS229" i="14"/>
  <c r="BS259" i="14"/>
  <c r="D12" i="17"/>
  <c r="H12" i="10"/>
  <c r="H12" i="17"/>
  <c r="AP16" i="14"/>
  <c r="BS188" i="14"/>
  <c r="AD188" i="14"/>
  <c r="G6" i="17"/>
  <c r="E7" i="17"/>
  <c r="H11" i="17"/>
  <c r="J7" i="10"/>
  <c r="C8" i="10"/>
  <c r="AD21" i="14"/>
  <c r="K8" i="17"/>
  <c r="I6" i="10"/>
  <c r="I6" i="17"/>
  <c r="E6" i="17"/>
  <c r="AV16" i="14"/>
  <c r="AD148" i="14"/>
  <c r="AY39" i="14"/>
  <c r="BA39" i="14"/>
  <c r="BC39" i="14"/>
  <c r="BE39" i="14"/>
  <c r="AX40" i="14"/>
  <c r="AZ40" i="14"/>
  <c r="BB40" i="14"/>
  <c r="BD40" i="14"/>
  <c r="BF40" i="14"/>
  <c r="AY41" i="14"/>
  <c r="BA41" i="14"/>
  <c r="BC41" i="14"/>
  <c r="BE41" i="14"/>
  <c r="AX42" i="14"/>
  <c r="AZ42" i="14"/>
  <c r="BB42" i="14"/>
  <c r="BD42" i="14"/>
  <c r="BD39" i="14"/>
  <c r="BD41" i="14"/>
  <c r="BD43" i="14"/>
  <c r="BD44" i="14"/>
  <c r="BD45" i="14"/>
  <c r="BD46" i="14"/>
  <c r="BD47" i="14"/>
  <c r="BF42" i="14"/>
  <c r="AY43" i="14"/>
  <c r="BA43" i="14"/>
  <c r="BC43" i="14"/>
  <c r="BE43" i="14"/>
  <c r="AX44" i="14"/>
  <c r="AZ44" i="14"/>
  <c r="BB44" i="14"/>
  <c r="BF44" i="14"/>
  <c r="AY45" i="14"/>
  <c r="BA45" i="14"/>
  <c r="BC45" i="14"/>
  <c r="BE45" i="14"/>
  <c r="AX46" i="14"/>
  <c r="AZ46" i="14"/>
  <c r="BB46" i="14"/>
  <c r="BF46" i="14"/>
  <c r="AD20" i="14"/>
  <c r="K7" i="17"/>
  <c r="AP42" i="14"/>
  <c r="AT16" i="14"/>
  <c r="AX16" i="14"/>
  <c r="BG16" i="14"/>
  <c r="AX39" i="14"/>
  <c r="AX41" i="14"/>
  <c r="AX43" i="14"/>
  <c r="AX45" i="14"/>
  <c r="AX47" i="14"/>
  <c r="AZ39" i="14"/>
  <c r="BB39" i="14"/>
  <c r="AY40" i="14"/>
  <c r="AY42" i="14"/>
  <c r="AY44" i="14"/>
  <c r="AY46" i="14"/>
  <c r="AY47" i="14"/>
  <c r="BA40" i="14"/>
  <c r="BC40" i="14"/>
  <c r="BC42" i="14"/>
  <c r="BC44" i="14"/>
  <c r="BC46" i="14"/>
  <c r="BC47" i="14"/>
  <c r="BE40" i="14"/>
  <c r="AZ41" i="14"/>
  <c r="BB41" i="14"/>
  <c r="BA42" i="14"/>
  <c r="BG42" i="14"/>
  <c r="AZ43" i="14"/>
  <c r="BB43" i="14"/>
  <c r="BA44" i="14"/>
  <c r="AZ45" i="14"/>
  <c r="BB45" i="14"/>
  <c r="BA46" i="14"/>
  <c r="BE46" i="14"/>
  <c r="G9" i="11"/>
  <c r="D16" i="1"/>
  <c r="I20" i="1"/>
  <c r="G24" i="1"/>
  <c r="D24" i="1"/>
  <c r="H24" i="1"/>
  <c r="T25" i="1"/>
  <c r="F28" i="1"/>
  <c r="T29" i="1"/>
  <c r="T37" i="1"/>
  <c r="C48" i="1"/>
  <c r="E48" i="1"/>
  <c r="T63" i="1"/>
  <c r="F72" i="1"/>
  <c r="H72" i="1"/>
  <c r="T71" i="1"/>
  <c r="C76" i="1"/>
  <c r="D8" i="1"/>
  <c r="G12" i="1"/>
  <c r="D12" i="6"/>
  <c r="F12" i="6"/>
  <c r="C20" i="6"/>
  <c r="T20" i="6"/>
  <c r="E20" i="6"/>
  <c r="G20" i="6"/>
  <c r="D28" i="6"/>
  <c r="F28" i="6"/>
  <c r="H28" i="6"/>
  <c r="T30" i="6"/>
  <c r="G60" i="11"/>
  <c r="G51" i="11"/>
  <c r="C69" i="11"/>
  <c r="U69" i="11"/>
  <c r="E69" i="11"/>
  <c r="T20" i="1"/>
  <c r="E6" i="11"/>
  <c r="S14" i="1"/>
  <c r="U14" i="1" s="1"/>
  <c r="I16" i="1"/>
  <c r="T16" i="1" s="1"/>
  <c r="H11" i="11"/>
  <c r="U43" i="11"/>
  <c r="E16" i="1"/>
  <c r="G20" i="1"/>
  <c r="F24" i="1"/>
  <c r="T33" i="1"/>
  <c r="I40" i="1"/>
  <c r="T40" i="1" s="1"/>
  <c r="F44" i="1"/>
  <c r="H44" i="1"/>
  <c r="T47" i="1"/>
  <c r="I52" i="1"/>
  <c r="T52" i="1"/>
  <c r="D64" i="1"/>
  <c r="F64" i="1"/>
  <c r="H64" i="1"/>
  <c r="C64" i="1"/>
  <c r="T64" i="1"/>
  <c r="E68" i="1"/>
  <c r="G52" i="6"/>
  <c r="E60" i="6"/>
  <c r="G60" i="6"/>
  <c r="C42" i="11"/>
  <c r="C24" i="11"/>
  <c r="E42" i="11"/>
  <c r="E24" i="11"/>
  <c r="G42" i="11"/>
  <c r="G24" i="11"/>
  <c r="I42" i="11"/>
  <c r="I24" i="11"/>
  <c r="T56" i="1"/>
  <c r="T47" i="11"/>
  <c r="V47" i="11"/>
  <c r="H16" i="1"/>
  <c r="E20" i="1"/>
  <c r="T18" i="1"/>
  <c r="T58" i="1"/>
  <c r="T61" i="1"/>
  <c r="T66" i="1"/>
  <c r="T69" i="1"/>
  <c r="H8" i="1"/>
  <c r="T14" i="6"/>
  <c r="F18" i="11"/>
  <c r="F8" i="11"/>
  <c r="D19" i="11"/>
  <c r="D9" i="11"/>
  <c r="D20" i="11"/>
  <c r="D10" i="11"/>
  <c r="F20" i="11"/>
  <c r="F10" i="11"/>
  <c r="D21" i="11"/>
  <c r="D11" i="11"/>
  <c r="F21" i="11"/>
  <c r="F11" i="11"/>
  <c r="D22" i="11"/>
  <c r="D12" i="11"/>
  <c r="F22" i="11"/>
  <c r="F12" i="11"/>
  <c r="D23" i="11"/>
  <c r="D13" i="11"/>
  <c r="C78" i="11"/>
  <c r="I46" i="11"/>
  <c r="C48" i="11"/>
  <c r="U48" i="11"/>
  <c r="E49" i="11"/>
  <c r="G49" i="11"/>
  <c r="G12" i="11"/>
  <c r="I8" i="1"/>
  <c r="T8" i="1"/>
  <c r="C6" i="11"/>
  <c r="U6" i="11"/>
  <c r="E36" i="1"/>
  <c r="G36" i="1"/>
  <c r="D40" i="1"/>
  <c r="F40" i="1"/>
  <c r="G40" i="1"/>
  <c r="H60" i="1"/>
  <c r="E40" i="6"/>
  <c r="G40" i="6"/>
  <c r="C40" i="6"/>
  <c r="T40" i="6"/>
  <c r="C44" i="6"/>
  <c r="T44" i="6"/>
  <c r="C52" i="6"/>
  <c r="T52" i="6"/>
  <c r="E52" i="6"/>
  <c r="D56" i="6"/>
  <c r="F56" i="6"/>
  <c r="H56" i="6"/>
  <c r="C56" i="6"/>
  <c r="T56" i="6"/>
  <c r="F60" i="11"/>
  <c r="D18" i="11"/>
  <c r="T7" i="11"/>
  <c r="V7" i="11"/>
  <c r="U7" i="11"/>
  <c r="S52" i="1"/>
  <c r="U52" i="1" s="1"/>
  <c r="T76" i="1"/>
  <c r="I6" i="6"/>
  <c r="T32" i="6"/>
  <c r="S72" i="6"/>
  <c r="U72" i="6"/>
  <c r="S8" i="1"/>
  <c r="U8" i="1"/>
  <c r="G6" i="11"/>
  <c r="T6" i="1"/>
  <c r="G16" i="1"/>
  <c r="D20" i="1"/>
  <c r="D36" i="1"/>
  <c r="H36" i="1"/>
  <c r="E40" i="1"/>
  <c r="E44" i="1"/>
  <c r="E56" i="1"/>
  <c r="G72" i="1"/>
  <c r="D12" i="1"/>
  <c r="F23" i="11"/>
  <c r="F13" i="11"/>
  <c r="T58" i="11"/>
  <c r="V58" i="11"/>
  <c r="I49" i="11"/>
  <c r="T72" i="11"/>
  <c r="V72" i="11"/>
  <c r="I45" i="11"/>
  <c r="C60" i="1"/>
  <c r="H68" i="1"/>
  <c r="F76" i="1"/>
  <c r="H76" i="1"/>
  <c r="E8" i="1"/>
  <c r="F8" i="1"/>
  <c r="H12" i="1"/>
  <c r="F8" i="6"/>
  <c r="C16" i="6"/>
  <c r="D20" i="6"/>
  <c r="F20" i="6"/>
  <c r="H20" i="6"/>
  <c r="C28" i="6"/>
  <c r="E28" i="6"/>
  <c r="G28" i="6"/>
  <c r="C36" i="6"/>
  <c r="T36" i="6"/>
  <c r="E36" i="6"/>
  <c r="G36" i="6"/>
  <c r="E48" i="6"/>
  <c r="E56" i="6"/>
  <c r="G56" i="6"/>
  <c r="T58" i="6"/>
  <c r="E68" i="6"/>
  <c r="C9" i="11"/>
  <c r="G11" i="11"/>
  <c r="C12" i="11"/>
  <c r="E12" i="11"/>
  <c r="C13" i="11"/>
  <c r="E13" i="11"/>
  <c r="I50" i="11"/>
  <c r="D60" i="11"/>
  <c r="E47" i="11"/>
  <c r="E10" i="11"/>
  <c r="G47" i="11"/>
  <c r="G10" i="11"/>
  <c r="H22" i="11"/>
  <c r="H12" i="11" s="1"/>
  <c r="D42" i="11"/>
  <c r="D24" i="11"/>
  <c r="F42" i="11"/>
  <c r="F24" i="11"/>
  <c r="H42" i="11"/>
  <c r="H24" i="11" s="1"/>
  <c r="D44" i="11"/>
  <c r="D7" i="11"/>
  <c r="F44" i="11"/>
  <c r="F7" i="11"/>
  <c r="H44" i="11"/>
  <c r="H7" i="11" s="1"/>
  <c r="E45" i="11"/>
  <c r="E8" i="11"/>
  <c r="G45" i="11"/>
  <c r="G8" i="11"/>
  <c r="F46" i="11"/>
  <c r="F9" i="11"/>
  <c r="C47" i="11"/>
  <c r="C10" i="11"/>
  <c r="H47" i="11"/>
  <c r="H10" i="11" s="1"/>
  <c r="E48" i="11"/>
  <c r="E11" i="11"/>
  <c r="D69" i="11"/>
  <c r="F69" i="11"/>
  <c r="F51" i="11"/>
  <c r="E78" i="11"/>
  <c r="E51" i="11"/>
  <c r="S56" i="6"/>
  <c r="U56" i="6"/>
  <c r="T10" i="11"/>
  <c r="V10" i="11"/>
  <c r="U10" i="11"/>
  <c r="T60" i="1"/>
  <c r="H51" i="11"/>
  <c r="H6" i="11"/>
  <c r="T48" i="1"/>
  <c r="T7" i="6"/>
  <c r="U45" i="11"/>
  <c r="D8" i="11"/>
  <c r="S60" i="1"/>
  <c r="U60" i="1"/>
  <c r="H9" i="11"/>
  <c r="T33" i="11"/>
  <c r="V33" i="11"/>
  <c r="U33" i="11"/>
  <c r="T15" i="1"/>
  <c r="I68" i="1"/>
  <c r="S68" i="1" s="1"/>
  <c r="U68" i="1" s="1"/>
  <c r="S64" i="6"/>
  <c r="U64" i="6"/>
  <c r="T64" i="6"/>
  <c r="S12" i="1"/>
  <c r="U12" i="1" s="1"/>
  <c r="T12" i="1"/>
  <c r="S48" i="6"/>
  <c r="U48" i="6"/>
  <c r="T48" i="6"/>
  <c r="S30" i="1"/>
  <c r="U30" i="1" s="1"/>
  <c r="T30" i="1"/>
  <c r="T53" i="1"/>
  <c r="S53" i="1"/>
  <c r="U53" i="1" s="1"/>
  <c r="I72" i="1"/>
  <c r="S70" i="1"/>
  <c r="U70" i="1"/>
  <c r="T74" i="1"/>
  <c r="S74" i="1"/>
  <c r="U74" i="1" s="1"/>
  <c r="T13" i="1"/>
  <c r="S13" i="1"/>
  <c r="U13" i="1"/>
  <c r="S14" i="6"/>
  <c r="U14" i="6"/>
  <c r="I16" i="6"/>
  <c r="S48" i="1"/>
  <c r="U48" i="1" s="1"/>
  <c r="S20" i="1"/>
  <c r="U20" i="1" s="1"/>
  <c r="T32" i="1"/>
  <c r="T28" i="6"/>
  <c r="S16" i="1"/>
  <c r="U16" i="1" s="1"/>
  <c r="T41" i="1"/>
  <c r="I36" i="1"/>
  <c r="S43" i="1"/>
  <c r="U43" i="1" s="1"/>
  <c r="T43" i="1"/>
  <c r="T62" i="1"/>
  <c r="T70" i="1"/>
  <c r="K7" i="10"/>
  <c r="J14" i="17"/>
  <c r="C8" i="17"/>
  <c r="D10" i="10"/>
  <c r="D10" i="17"/>
  <c r="BG41" i="14"/>
  <c r="BG40" i="14"/>
  <c r="K8" i="10"/>
  <c r="J14" i="10"/>
  <c r="U24" i="11"/>
  <c r="T24" i="11"/>
  <c r="V24" i="11"/>
  <c r="U42" i="11"/>
  <c r="T42" i="11"/>
  <c r="V42" i="11"/>
  <c r="C51" i="11"/>
  <c r="U51" i="11"/>
  <c r="U78" i="11"/>
  <c r="C11" i="11"/>
  <c r="U11" i="11"/>
  <c r="D51" i="11"/>
  <c r="I9" i="11"/>
  <c r="U9" i="11"/>
  <c r="T46" i="11"/>
  <c r="V46" i="11"/>
  <c r="U46" i="11"/>
  <c r="T9" i="11"/>
  <c r="V9" i="11"/>
  <c r="U50" i="11"/>
  <c r="I13" i="11"/>
  <c r="T50" i="11"/>
  <c r="V50" i="11"/>
  <c r="U47" i="11"/>
  <c r="T45" i="11"/>
  <c r="V45" i="11"/>
  <c r="I8" i="11"/>
  <c r="T49" i="11"/>
  <c r="V49" i="11"/>
  <c r="I12" i="11"/>
  <c r="U49" i="11"/>
  <c r="S6" i="6"/>
  <c r="U6" i="6"/>
  <c r="I8" i="6"/>
  <c r="T6" i="6"/>
  <c r="S72" i="1"/>
  <c r="U72" i="1" s="1"/>
  <c r="T72" i="1"/>
  <c r="S36" i="1"/>
  <c r="U36" i="1"/>
  <c r="T36" i="1"/>
  <c r="T16" i="6"/>
  <c r="S16" i="6"/>
  <c r="U16" i="6"/>
  <c r="T12" i="11"/>
  <c r="V12" i="11"/>
  <c r="U12" i="11"/>
  <c r="T8" i="11"/>
  <c r="V8" i="11"/>
  <c r="U8" i="11"/>
  <c r="T13" i="11"/>
  <c r="V13" i="11"/>
  <c r="U13" i="11"/>
  <c r="S8" i="6"/>
  <c r="U8" i="6" s="1"/>
  <c r="T8" i="6"/>
  <c r="AF201" i="14"/>
  <c r="AE201" i="14"/>
  <c r="AG201" i="14"/>
  <c r="AF200" i="14"/>
  <c r="F208" i="14"/>
  <c r="E208" i="14"/>
  <c r="AF202" i="14"/>
  <c r="AF205" i="14"/>
  <c r="AE205" i="14"/>
  <c r="AG205" i="14"/>
  <c r="AH205" i="14" a="1"/>
  <c r="AH205" i="14"/>
  <c r="AF206" i="14"/>
  <c r="AH206" i="14" a="1"/>
  <c r="AH206" i="14"/>
  <c r="AF203" i="14"/>
  <c r="AE203" i="14"/>
  <c r="AG203" i="14"/>
  <c r="AH203" i="14" a="1"/>
  <c r="AH203" i="14"/>
  <c r="H208" i="14"/>
  <c r="G208" i="14"/>
  <c r="AF207" i="14"/>
  <c r="AE207" i="14"/>
  <c r="AG207" i="14"/>
  <c r="AF204" i="14"/>
  <c r="AH204" i="14" a="1"/>
  <c r="AH204" i="14"/>
  <c r="AE200" i="14"/>
  <c r="AG200" i="14"/>
  <c r="AH200" i="14" a="1"/>
  <c r="AH200" i="14"/>
  <c r="H17" i="4"/>
  <c r="AD109" i="14"/>
  <c r="H15" i="4"/>
  <c r="H16" i="4"/>
  <c r="H7" i="4"/>
  <c r="H8" i="4"/>
  <c r="H9" i="4"/>
  <c r="H10" i="4"/>
  <c r="C10" i="4"/>
  <c r="H11" i="4"/>
  <c r="H12" i="4"/>
  <c r="H13" i="4"/>
  <c r="H14" i="4"/>
  <c r="BG46" i="14"/>
  <c r="AD33" i="14"/>
  <c r="BF39" i="14"/>
  <c r="AE40" i="14"/>
  <c r="AG40" i="14"/>
  <c r="AE49" i="14"/>
  <c r="AG49" i="14"/>
  <c r="AE86" i="14"/>
  <c r="AG86" i="14"/>
  <c r="AE96" i="14"/>
  <c r="AG96" i="14"/>
  <c r="AE92" i="14"/>
  <c r="AG92" i="14"/>
  <c r="AE136" i="14"/>
  <c r="AG136" i="14" s="1"/>
  <c r="AH136" i="14" s="1" a="1"/>
  <c r="AH136" i="14" s="1"/>
  <c r="AE132" i="14"/>
  <c r="AG132" i="14"/>
  <c r="AE135" i="14"/>
  <c r="AG135" i="14" s="1"/>
  <c r="AH135" i="14" s="1" a="1"/>
  <c r="AH135" i="14" s="1"/>
  <c r="AE276" i="14"/>
  <c r="AG276" i="14"/>
  <c r="AE275" i="14"/>
  <c r="AG275" i="14"/>
  <c r="E280" i="14"/>
  <c r="D280" i="14"/>
  <c r="AE272" i="14"/>
  <c r="AG272" i="14"/>
  <c r="BS280" i="14"/>
  <c r="AE286" i="14"/>
  <c r="AF284" i="14"/>
  <c r="AF282" i="14"/>
  <c r="AE289" i="14"/>
  <c r="AG289" i="14"/>
  <c r="E290" i="14"/>
  <c r="AE294" i="14"/>
  <c r="AG294" i="14"/>
  <c r="AE297" i="14"/>
  <c r="AG297" i="14"/>
  <c r="AF295" i="14"/>
  <c r="AE293" i="14"/>
  <c r="I300" i="14"/>
  <c r="BS300" i="14"/>
  <c r="AE306" i="14"/>
  <c r="AG306" i="14"/>
  <c r="AF305" i="14"/>
  <c r="I310" i="14"/>
  <c r="E310" i="14"/>
  <c r="AF303" i="14"/>
  <c r="BS310" i="14"/>
  <c r="AE318" i="14"/>
  <c r="AG318" i="14"/>
  <c r="AF316" i="14"/>
  <c r="AF314" i="14"/>
  <c r="AE319" i="14"/>
  <c r="AG319" i="14"/>
  <c r="I320" i="14"/>
  <c r="H320" i="14"/>
  <c r="AQ43" i="14"/>
  <c r="AE39" i="14"/>
  <c r="AG39" i="14"/>
  <c r="AE69" i="14"/>
  <c r="AG69" i="14"/>
  <c r="AE95" i="14"/>
  <c r="AG95" i="14"/>
  <c r="L37" i="14"/>
  <c r="N37" i="14"/>
  <c r="P37" i="14"/>
  <c r="R37" i="14"/>
  <c r="L67" i="14"/>
  <c r="N67" i="14"/>
  <c r="P67" i="14"/>
  <c r="R67" i="14"/>
  <c r="AE126" i="14"/>
  <c r="AG126" i="14" s="1"/>
  <c r="AH126" i="14" s="1" a="1"/>
  <c r="AH126" i="14" s="1"/>
  <c r="AE156" i="14"/>
  <c r="AG156" i="14"/>
  <c r="AF150" i="14"/>
  <c r="AF157" i="14"/>
  <c r="AF155" i="14"/>
  <c r="H158" i="14"/>
  <c r="AF153" i="14"/>
  <c r="G158" i="14"/>
  <c r="AF185" i="14"/>
  <c r="AE185" i="14"/>
  <c r="AG185" i="14"/>
  <c r="AH185" i="14" a="1"/>
  <c r="AH185" i="14"/>
  <c r="AF183" i="14"/>
  <c r="AE181" i="14"/>
  <c r="AG181" i="14"/>
  <c r="F188" i="14"/>
  <c r="E188" i="14"/>
  <c r="AF227" i="14"/>
  <c r="AF225" i="14"/>
  <c r="AE223" i="14"/>
  <c r="AG223" i="14"/>
  <c r="I229" i="14"/>
  <c r="I239" i="14"/>
  <c r="I249" i="14"/>
  <c r="I259" i="14"/>
  <c r="I219" i="14"/>
  <c r="AF237" i="14"/>
  <c r="AF235" i="14"/>
  <c r="AF233" i="14"/>
  <c r="H239" i="14"/>
  <c r="H229" i="14"/>
  <c r="H249" i="14"/>
  <c r="H259" i="14"/>
  <c r="H219" i="14"/>
  <c r="AF231" i="14"/>
  <c r="AF238" i="14"/>
  <c r="AF234" i="14"/>
  <c r="F239" i="14"/>
  <c r="BS239" i="14"/>
  <c r="AF253" i="14"/>
  <c r="AF258" i="14"/>
  <c r="AE254" i="14"/>
  <c r="AG254" i="14"/>
  <c r="AE274" i="14"/>
  <c r="AG274" i="14"/>
  <c r="AF274" i="14"/>
  <c r="AH274" i="14" a="1"/>
  <c r="AH274" i="14"/>
  <c r="AE278" i="14"/>
  <c r="AG278" i="14"/>
  <c r="AE283" i="14"/>
  <c r="AG283" i="14"/>
  <c r="AF283" i="14"/>
  <c r="AH283" i="14" a="1"/>
  <c r="AH283" i="14"/>
  <c r="AE285" i="14"/>
  <c r="AG285" i="14"/>
  <c r="AE287" i="14"/>
  <c r="AG287" i="14"/>
  <c r="AF287" i="14"/>
  <c r="AH287" i="14" a="1"/>
  <c r="AH287" i="14"/>
  <c r="AE313" i="14"/>
  <c r="AG313" i="14"/>
  <c r="G310" i="14"/>
  <c r="AE304" i="14"/>
  <c r="AG304" i="14"/>
  <c r="AE308" i="14"/>
  <c r="AG308" i="14"/>
  <c r="AE296" i="14"/>
  <c r="AG296" i="14"/>
  <c r="AE292" i="14"/>
  <c r="AG292" i="14"/>
  <c r="AE298" i="14"/>
  <c r="AG298" i="14"/>
  <c r="I280" i="14"/>
  <c r="AE273" i="14"/>
  <c r="AG273" i="14"/>
  <c r="AF273" i="14"/>
  <c r="AH273" i="14" a="1"/>
  <c r="AH273" i="14"/>
  <c r="AG293" i="14"/>
  <c r="AE277" i="14"/>
  <c r="AG277" i="14"/>
  <c r="AF279" i="14"/>
  <c r="AE279" i="14"/>
  <c r="AG279" i="14"/>
  <c r="AH279" i="14" a="1"/>
  <c r="AH279" i="14"/>
  <c r="H280" i="14"/>
  <c r="AF286" i="14"/>
  <c r="AG286" i="14"/>
  <c r="AH286" i="14" a="1"/>
  <c r="AH286" i="14"/>
  <c r="BS290" i="14"/>
  <c r="AE284" i="14"/>
  <c r="AG284" i="14"/>
  <c r="AH284" i="14" a="1"/>
  <c r="AH284" i="14"/>
  <c r="AF288" i="14"/>
  <c r="AE288" i="14"/>
  <c r="AG288" i="14"/>
  <c r="AE295" i="14"/>
  <c r="AG295" i="14"/>
  <c r="AH295" i="14" a="1"/>
  <c r="AH295" i="14"/>
  <c r="AE299" i="14"/>
  <c r="AG299" i="14"/>
  <c r="AF302" i="14"/>
  <c r="AF312" i="14"/>
  <c r="AE312" i="14"/>
  <c r="AG312" i="14"/>
  <c r="AH312" i="14" a="1"/>
  <c r="AH312" i="14"/>
  <c r="AE303" i="14"/>
  <c r="AG303" i="14"/>
  <c r="AE307" i="14"/>
  <c r="AG307" i="14"/>
  <c r="AE314" i="14"/>
  <c r="AG314" i="14"/>
  <c r="AH314" i="14" a="1"/>
  <c r="AH314" i="14"/>
  <c r="AE316" i="14"/>
  <c r="AG316" i="14"/>
  <c r="G320" i="14"/>
  <c r="BS320" i="14"/>
  <c r="AF318" i="14"/>
  <c r="D6" i="10"/>
  <c r="D57" i="14"/>
  <c r="AF85" i="14"/>
  <c r="AF83" i="14"/>
  <c r="AE81" i="14"/>
  <c r="AG81" i="14"/>
  <c r="AF41" i="14"/>
  <c r="AD30" i="14"/>
  <c r="AF55" i="14"/>
  <c r="AP46" i="14"/>
  <c r="AU40" i="14"/>
  <c r="AQ40" i="14"/>
  <c r="AV42" i="14"/>
  <c r="AV47" i="14"/>
  <c r="AU42" i="14"/>
  <c r="AT42" i="14"/>
  <c r="BE44" i="14"/>
  <c r="AS44" i="14"/>
  <c r="AR46" i="14"/>
  <c r="AU46" i="14"/>
  <c r="AQ46" i="14"/>
  <c r="AT46" i="14"/>
  <c r="AD77" i="14"/>
  <c r="AE77" i="14"/>
  <c r="AG77" i="14"/>
  <c r="AE161" i="14"/>
  <c r="AG161" i="14"/>
  <c r="AE165" i="14"/>
  <c r="AG165" i="14"/>
  <c r="D9" i="10"/>
  <c r="D9" i="17"/>
  <c r="H9" i="17"/>
  <c r="H9" i="10"/>
  <c r="AS43" i="14"/>
  <c r="AR41" i="14"/>
  <c r="AR47" i="14"/>
  <c r="AE44" i="14"/>
  <c r="AG44" i="14"/>
  <c r="AE45" i="14"/>
  <c r="AG45" i="14"/>
  <c r="AE50" i="14"/>
  <c r="AG50" i="14"/>
  <c r="AE52" i="14"/>
  <c r="AG52" i="14"/>
  <c r="AE54" i="14"/>
  <c r="AG54" i="14"/>
  <c r="AE70" i="14"/>
  <c r="AG70" i="14"/>
  <c r="AD59" i="14"/>
  <c r="AF69" i="14"/>
  <c r="AE150" i="14"/>
  <c r="AG150" i="14"/>
  <c r="AD10" i="14"/>
  <c r="G8" i="10"/>
  <c r="I10" i="17"/>
  <c r="D11" i="17"/>
  <c r="E12" i="10"/>
  <c r="AF92" i="14"/>
  <c r="AP45" i="14"/>
  <c r="AT41" i="14"/>
  <c r="AP41" i="14"/>
  <c r="AE46" i="14"/>
  <c r="AG46" i="14"/>
  <c r="AE53" i="14"/>
  <c r="AG53" i="14"/>
  <c r="AE55" i="14"/>
  <c r="AG55" i="14"/>
  <c r="AE56" i="14"/>
  <c r="AG56" i="14"/>
  <c r="AE71" i="14"/>
  <c r="AG71" i="14"/>
  <c r="G77" i="14"/>
  <c r="AE75" i="14"/>
  <c r="AG75" i="14"/>
  <c r="G87" i="14"/>
  <c r="H87" i="14"/>
  <c r="AE137" i="14"/>
  <c r="AG137" i="14" s="1"/>
  <c r="AH137" i="14" s="1" a="1"/>
  <c r="AH137" i="14" s="1"/>
  <c r="AE238" i="14"/>
  <c r="AG238" i="14"/>
  <c r="AE242" i="14"/>
  <c r="AG242" i="14"/>
  <c r="AE163" i="14"/>
  <c r="AG163" i="14"/>
  <c r="E7" i="10"/>
  <c r="AD9" i="14"/>
  <c r="AF96" i="14"/>
  <c r="AD61" i="14"/>
  <c r="AE41" i="14"/>
  <c r="AG41" i="14"/>
  <c r="AH41" i="14" a="1"/>
  <c r="AH41" i="14"/>
  <c r="AE83" i="14"/>
  <c r="AG83" i="14"/>
  <c r="AH83" i="14" a="1"/>
  <c r="AH83" i="14"/>
  <c r="AE89" i="14"/>
  <c r="AG89" i="14"/>
  <c r="AE94" i="14"/>
  <c r="AG94" i="14"/>
  <c r="AD31" i="14"/>
  <c r="AE31" i="14"/>
  <c r="AG31" i="14"/>
  <c r="AD34" i="14"/>
  <c r="AE133" i="14"/>
  <c r="AG133" i="14" s="1"/>
  <c r="AH133" i="14" s="1" a="1"/>
  <c r="AH133" i="14" s="1"/>
  <c r="AE167" i="14"/>
  <c r="AG167" i="14"/>
  <c r="AE170" i="14"/>
  <c r="AG170" i="14"/>
  <c r="AE174" i="14"/>
  <c r="AG174" i="14"/>
  <c r="BS249" i="14"/>
  <c r="AF246" i="14"/>
  <c r="E11" i="10"/>
  <c r="H11" i="10"/>
  <c r="AD19" i="14"/>
  <c r="K6" i="17"/>
  <c r="I11" i="10"/>
  <c r="AF42" i="14"/>
  <c r="AE234" i="14"/>
  <c r="AG234" i="14"/>
  <c r="AE252" i="14"/>
  <c r="AG252" i="14"/>
  <c r="AE256" i="14"/>
  <c r="AG256" i="14"/>
  <c r="H5" i="4"/>
  <c r="C18" i="4"/>
  <c r="AF277" i="14"/>
  <c r="AH277" i="14" a="1"/>
  <c r="AH277" i="14"/>
  <c r="E249" i="14"/>
  <c r="G198" i="14"/>
  <c r="E178" i="14"/>
  <c r="I178" i="14"/>
  <c r="G168" i="14"/>
  <c r="F97" i="14"/>
  <c r="D87" i="14"/>
  <c r="AE209" i="14"/>
  <c r="AG209" i="14"/>
  <c r="AF208" i="14"/>
  <c r="AF209" i="14"/>
  <c r="AE231" i="14"/>
  <c r="AG231" i="14"/>
  <c r="AE235" i="14"/>
  <c r="AG235" i="14"/>
  <c r="AE183" i="14"/>
  <c r="AG183" i="14"/>
  <c r="AE187" i="14"/>
  <c r="AG187" i="14"/>
  <c r="AF180" i="14"/>
  <c r="AE180" i="14"/>
  <c r="AG180" i="14"/>
  <c r="AE184" i="14"/>
  <c r="AG184" i="14"/>
  <c r="AE153" i="14"/>
  <c r="AG153" i="14"/>
  <c r="AE157" i="14"/>
  <c r="AG157" i="14"/>
  <c r="F158" i="14"/>
  <c r="F168" i="14"/>
  <c r="F178" i="14"/>
  <c r="AE154" i="14"/>
  <c r="AG154" i="14"/>
  <c r="AF154" i="14"/>
  <c r="AH154" i="14" a="1"/>
  <c r="AF124" i="14"/>
  <c r="G290" i="14"/>
  <c r="AF285" i="14"/>
  <c r="D290" i="14"/>
  <c r="H290" i="14"/>
  <c r="AF278" i="14"/>
  <c r="AF242" i="14"/>
  <c r="AE246" i="14"/>
  <c r="AG246" i="14"/>
  <c r="AH246" i="14" a="1"/>
  <c r="AH246" i="14"/>
  <c r="D249" i="14"/>
  <c r="AF243" i="14"/>
  <c r="AE243" i="14"/>
  <c r="AG243" i="14"/>
  <c r="AH243" i="14" a="1"/>
  <c r="AH243" i="14"/>
  <c r="AF247" i="14"/>
  <c r="AE247" i="14"/>
  <c r="AG247" i="14"/>
  <c r="D198" i="14"/>
  <c r="H198" i="14"/>
  <c r="AF193" i="14"/>
  <c r="AE193" i="14"/>
  <c r="AG193" i="14"/>
  <c r="AH193" i="14" a="1"/>
  <c r="AH193" i="14"/>
  <c r="AF197" i="14"/>
  <c r="AE197" i="14"/>
  <c r="AG197" i="14"/>
  <c r="AH197" i="14" a="1"/>
  <c r="AH197" i="14"/>
  <c r="AF194" i="14"/>
  <c r="AE194" i="14"/>
  <c r="AG194" i="14"/>
  <c r="AH194" i="14" a="1"/>
  <c r="AH194" i="14"/>
  <c r="AE171" i="14"/>
  <c r="AG171" i="14"/>
  <c r="AF171" i="14"/>
  <c r="AE175" i="14"/>
  <c r="AG175" i="14"/>
  <c r="AF175" i="14"/>
  <c r="D178" i="14"/>
  <c r="H178" i="14"/>
  <c r="AE172" i="14"/>
  <c r="AG172" i="14"/>
  <c r="AF172" i="14"/>
  <c r="AH172" i="14" a="1"/>
  <c r="AH172" i="14"/>
  <c r="AF176" i="14"/>
  <c r="AE176" i="14"/>
  <c r="AG176" i="14"/>
  <c r="AH176" i="14" a="1"/>
  <c r="AH176" i="14"/>
  <c r="AF163" i="14"/>
  <c r="AF167" i="14"/>
  <c r="AF160" i="14"/>
  <c r="AE160" i="14"/>
  <c r="AG160" i="14"/>
  <c r="AH160" i="14" a="1"/>
  <c r="AH160" i="14"/>
  <c r="AF164" i="14"/>
  <c r="AE164" i="14"/>
  <c r="AG164" i="14"/>
  <c r="AH164" i="14" a="1"/>
  <c r="AH164" i="14"/>
  <c r="AF137" i="14"/>
  <c r="AE130" i="14"/>
  <c r="AG130" i="14" s="1"/>
  <c r="AH130" i="14" s="1" a="1"/>
  <c r="AH130" i="14" s="1"/>
  <c r="AF134" i="14"/>
  <c r="AE134" i="14"/>
  <c r="AG134" i="14" s="1"/>
  <c r="AH134" i="14" s="1" a="1"/>
  <c r="AH134" i="14" s="1"/>
  <c r="AE97" i="14"/>
  <c r="AG97" i="14"/>
  <c r="AF93" i="14"/>
  <c r="G97" i="14"/>
  <c r="G67" i="14"/>
  <c r="AF81" i="14"/>
  <c r="AE85" i="14"/>
  <c r="AG85" i="14"/>
  <c r="AH85" i="14" a="1"/>
  <c r="AH85" i="14"/>
  <c r="E87" i="14"/>
  <c r="I87" i="14"/>
  <c r="AF80" i="14"/>
  <c r="AF84" i="14"/>
  <c r="AE84" i="14"/>
  <c r="AG84" i="14"/>
  <c r="F77" i="14"/>
  <c r="AF73" i="14"/>
  <c r="AF63" i="14"/>
  <c r="AE73" i="14"/>
  <c r="AG73" i="14"/>
  <c r="AH73" i="14" a="1"/>
  <c r="AH73" i="14"/>
  <c r="AF72" i="14"/>
  <c r="AE72" i="14"/>
  <c r="AG72" i="14"/>
  <c r="AF76" i="14"/>
  <c r="H57" i="14"/>
  <c r="AF51" i="14"/>
  <c r="AE51" i="14"/>
  <c r="AG51" i="14"/>
  <c r="AH51" i="14" a="1"/>
  <c r="AH51" i="14"/>
  <c r="E57" i="14"/>
  <c r="I57" i="14"/>
  <c r="AF50" i="14"/>
  <c r="AF54" i="14"/>
  <c r="AF46" i="14"/>
  <c r="E47" i="14"/>
  <c r="E37" i="14"/>
  <c r="F47" i="14"/>
  <c r="G47" i="14"/>
  <c r="H47" i="14"/>
  <c r="I47" i="14"/>
  <c r="AF39" i="14"/>
  <c r="AH39" i="14" a="1"/>
  <c r="AH39" i="14"/>
  <c r="AF43" i="14"/>
  <c r="AE43" i="14"/>
  <c r="AG43" i="14"/>
  <c r="D47" i="14"/>
  <c r="D37" i="14"/>
  <c r="AE80" i="14"/>
  <c r="AG80" i="14"/>
  <c r="AH80" i="14" a="1"/>
  <c r="AH80" i="14"/>
  <c r="AE34" i="14"/>
  <c r="AG34" i="14"/>
  <c r="E259" i="14"/>
  <c r="AE253" i="14"/>
  <c r="AG253" i="14"/>
  <c r="AE257" i="14"/>
  <c r="AG257" i="14"/>
  <c r="E239" i="14"/>
  <c r="AE233" i="14"/>
  <c r="AG233" i="14"/>
  <c r="AH233" i="14" a="1"/>
  <c r="AH233" i="14"/>
  <c r="AE237" i="14"/>
  <c r="AG237" i="14"/>
  <c r="AH237" i="14" a="1"/>
  <c r="AH237" i="14"/>
  <c r="AE224" i="14"/>
  <c r="AG224" i="14"/>
  <c r="AF224" i="14"/>
  <c r="AE228" i="14"/>
  <c r="AG228" i="14"/>
  <c r="AE221" i="14"/>
  <c r="AG221" i="14"/>
  <c r="AE225" i="14"/>
  <c r="AG225" i="14"/>
  <c r="I188" i="14"/>
  <c r="H188" i="14"/>
  <c r="AE182" i="14"/>
  <c r="AG182" i="14"/>
  <c r="E158" i="14"/>
  <c r="E168" i="14"/>
  <c r="I158" i="14"/>
  <c r="AE151" i="14"/>
  <c r="AG151" i="14"/>
  <c r="AF143" i="14"/>
  <c r="AE155" i="14"/>
  <c r="AG155" i="14"/>
  <c r="AH155" i="14" a="1"/>
  <c r="AH155" i="14"/>
  <c r="AF152" i="14"/>
  <c r="AE152" i="14"/>
  <c r="AG152" i="14"/>
  <c r="AH152" i="14" a="1"/>
  <c r="AH152" i="14"/>
  <c r="AF156" i="14"/>
  <c r="AH156" i="14" a="1"/>
  <c r="AH156" i="14"/>
  <c r="I128" i="14"/>
  <c r="AF122" i="14"/>
  <c r="AE120" i="14"/>
  <c r="AG120" i="14" s="1"/>
  <c r="AH120" i="14" s="1" a="1"/>
  <c r="AH120" i="14" s="1"/>
  <c r="AF120" i="14"/>
  <c r="I290" i="14"/>
  <c r="AF289" i="14"/>
  <c r="AH289" i="14" a="1"/>
  <c r="AH289" i="14"/>
  <c r="F290" i="14"/>
  <c r="F280" i="14"/>
  <c r="F300" i="14"/>
  <c r="F270" i="14"/>
  <c r="G280" i="14"/>
  <c r="AF275" i="14"/>
  <c r="AF272" i="14"/>
  <c r="AH272" i="14" a="1"/>
  <c r="AH272" i="14"/>
  <c r="AF276" i="14"/>
  <c r="G249" i="14"/>
  <c r="AE244" i="14"/>
  <c r="AG244" i="14"/>
  <c r="AF244" i="14"/>
  <c r="AH244" i="14" a="1"/>
  <c r="AH244" i="14"/>
  <c r="AF248" i="14"/>
  <c r="AE248" i="14"/>
  <c r="AG248" i="14"/>
  <c r="F249" i="14"/>
  <c r="AE241" i="14"/>
  <c r="AG241" i="14"/>
  <c r="AF241" i="14"/>
  <c r="AH241" i="14" a="1"/>
  <c r="AH241" i="14"/>
  <c r="AE245" i="14"/>
  <c r="AG245" i="14"/>
  <c r="AF245" i="14"/>
  <c r="AH245" i="14" a="1"/>
  <c r="AH245" i="14"/>
  <c r="E198" i="14"/>
  <c r="I198" i="14"/>
  <c r="AF191" i="14"/>
  <c r="AE191" i="14"/>
  <c r="AG191" i="14"/>
  <c r="F198" i="14"/>
  <c r="AE190" i="14"/>
  <c r="AG190" i="14"/>
  <c r="AF190" i="14"/>
  <c r="AF195" i="14"/>
  <c r="AE195" i="14"/>
  <c r="AG195" i="14"/>
  <c r="AH195" i="14" a="1"/>
  <c r="AH195" i="14"/>
  <c r="AE192" i="14"/>
  <c r="AG192" i="14"/>
  <c r="AF192" i="14"/>
  <c r="AF196" i="14"/>
  <c r="AE196" i="14"/>
  <c r="AG196" i="14"/>
  <c r="AH196" i="14" a="1"/>
  <c r="AH196" i="14"/>
  <c r="G178" i="14"/>
  <c r="AE173" i="14"/>
  <c r="AG173" i="14"/>
  <c r="AF173" i="14"/>
  <c r="AH173" i="14" a="1"/>
  <c r="AH173" i="14"/>
  <c r="AE177" i="14"/>
  <c r="AG177" i="14"/>
  <c r="AF177" i="14"/>
  <c r="AF170" i="14"/>
  <c r="AH170" i="14" a="1"/>
  <c r="AH170" i="14"/>
  <c r="AF174" i="14"/>
  <c r="I168" i="14"/>
  <c r="AF161" i="14"/>
  <c r="AH161" i="14" a="1"/>
  <c r="AH161" i="14"/>
  <c r="AF165" i="14"/>
  <c r="AH165" i="14" a="1"/>
  <c r="AH165" i="14"/>
  <c r="D168" i="14"/>
  <c r="H168" i="14"/>
  <c r="AE162" i="14"/>
  <c r="AG162" i="14"/>
  <c r="AF162" i="14"/>
  <c r="AE166" i="14"/>
  <c r="AG166" i="14"/>
  <c r="AF166" i="14"/>
  <c r="AF111" i="14"/>
  <c r="AF135" i="14"/>
  <c r="D138" i="14"/>
  <c r="H138" i="14"/>
  <c r="D97" i="14"/>
  <c r="AE91" i="14"/>
  <c r="AG91" i="14"/>
  <c r="AF91" i="14"/>
  <c r="AF95" i="14"/>
  <c r="E97" i="14"/>
  <c r="E77" i="14"/>
  <c r="E67" i="14"/>
  <c r="I97" i="14"/>
  <c r="I67" i="14" s="1"/>
  <c r="AE90" i="14"/>
  <c r="AG90" i="14"/>
  <c r="AF94" i="14"/>
  <c r="F87" i="14"/>
  <c r="F67" i="14"/>
  <c r="AF79" i="14"/>
  <c r="AE79" i="14"/>
  <c r="AG79" i="14"/>
  <c r="AH79" i="14" a="1"/>
  <c r="AH79" i="14"/>
  <c r="AF82" i="14"/>
  <c r="AF86" i="14"/>
  <c r="D77" i="14"/>
  <c r="H77" i="14"/>
  <c r="AF71" i="14"/>
  <c r="AH71" i="14" a="1"/>
  <c r="AH71" i="14"/>
  <c r="AF75" i="14"/>
  <c r="I77" i="14"/>
  <c r="AF70" i="14"/>
  <c r="AH70" i="14" a="1"/>
  <c r="AH70" i="14"/>
  <c r="AE74" i="14"/>
  <c r="AG74" i="14"/>
  <c r="AF74" i="14"/>
  <c r="F57" i="14"/>
  <c r="F37" i="14"/>
  <c r="AF57" i="14"/>
  <c r="AF49" i="14"/>
  <c r="AH49" i="14" a="1"/>
  <c r="AH49" i="14"/>
  <c r="AF33" i="14"/>
  <c r="AF53" i="14"/>
  <c r="G57" i="14"/>
  <c r="AF52" i="14"/>
  <c r="AF56" i="14"/>
  <c r="AF40" i="14"/>
  <c r="AH40" i="14" a="1"/>
  <c r="AH40" i="14"/>
  <c r="AF44" i="14"/>
  <c r="AF45" i="14"/>
  <c r="AH45" i="14" a="1"/>
  <c r="AH45" i="14"/>
  <c r="BG39" i="14"/>
  <c r="AE93" i="14"/>
  <c r="AG93" i="14"/>
  <c r="AH93" i="14" a="1"/>
  <c r="AH93" i="14"/>
  <c r="AE82" i="14"/>
  <c r="AG82" i="14"/>
  <c r="AE42" i="14"/>
  <c r="AG42" i="14"/>
  <c r="AH42" i="14" a="1"/>
  <c r="AH42" i="14"/>
  <c r="AE76" i="14"/>
  <c r="AG76" i="14"/>
  <c r="AH76" i="14" a="1"/>
  <c r="AH76" i="14"/>
  <c r="AF317" i="14"/>
  <c r="AF315" i="14"/>
  <c r="D320" i="14"/>
  <c r="AF320" i="14"/>
  <c r="AF321" i="14"/>
  <c r="AF269" i="14"/>
  <c r="AE267" i="14"/>
  <c r="AG267" i="14"/>
  <c r="AE317" i="14"/>
  <c r="AG317" i="14"/>
  <c r="AH317" i="14" a="1"/>
  <c r="AH317" i="14"/>
  <c r="AF313" i="14"/>
  <c r="AE315" i="14"/>
  <c r="AG315" i="14"/>
  <c r="AH315" i="14" a="1"/>
  <c r="AH315" i="14"/>
  <c r="AF304" i="14"/>
  <c r="AF307" i="14"/>
  <c r="AH307" i="14" a="1"/>
  <c r="AH307" i="14"/>
  <c r="AE302" i="14"/>
  <c r="AG302" i="14"/>
  <c r="AH302" i="14" a="1"/>
  <c r="AH302" i="14"/>
  <c r="AF308" i="14"/>
  <c r="D310" i="14"/>
  <c r="H310" i="14"/>
  <c r="F310" i="14"/>
  <c r="AF306" i="14"/>
  <c r="AE301" i="14"/>
  <c r="AG301" i="14"/>
  <c r="E300" i="14"/>
  <c r="AF299" i="14"/>
  <c r="G300" i="14"/>
  <c r="G270" i="14"/>
  <c r="AF297" i="14"/>
  <c r="AH297" i="14" a="1"/>
  <c r="AH297" i="14"/>
  <c r="AF294" i="14"/>
  <c r="D300" i="14"/>
  <c r="H300" i="14"/>
  <c r="H270" i="14"/>
  <c r="D270" i="14"/>
  <c r="AF298" i="14"/>
  <c r="AF292" i="14"/>
  <c r="AF296" i="14"/>
  <c r="AE321" i="14"/>
  <c r="AG321" i="14"/>
  <c r="AH321" i="14" a="1"/>
  <c r="AH321" i="14"/>
  <c r="AF267" i="14"/>
  <c r="G12" i="10"/>
  <c r="G12" i="17"/>
  <c r="AD25" i="14"/>
  <c r="K12" i="17"/>
  <c r="AW42" i="14"/>
  <c r="BH42" i="14"/>
  <c r="AE78" i="14"/>
  <c r="AG78" i="14"/>
  <c r="AF30" i="14"/>
  <c r="I12" i="10"/>
  <c r="I12" i="17"/>
  <c r="F11" i="10"/>
  <c r="F11" i="17"/>
  <c r="AQ47" i="14"/>
  <c r="AW40" i="14"/>
  <c r="BG44" i="14"/>
  <c r="AD11" i="14"/>
  <c r="AE21" i="14"/>
  <c r="AG21" i="14"/>
  <c r="I10" i="10"/>
  <c r="AE30" i="14"/>
  <c r="AG30" i="14"/>
  <c r="AF37" i="14"/>
  <c r="AF38" i="14"/>
  <c r="AE47" i="14"/>
  <c r="AG47" i="14"/>
  <c r="AE48" i="14"/>
  <c r="AG48" i="14"/>
  <c r="G10" i="17"/>
  <c r="G10" i="10"/>
  <c r="E13" i="10"/>
  <c r="AD26" i="14"/>
  <c r="K13" i="10"/>
  <c r="E13" i="17"/>
  <c r="AD15" i="14"/>
  <c r="E11" i="17"/>
  <c r="AD24" i="14"/>
  <c r="K11" i="17"/>
  <c r="F10" i="10"/>
  <c r="F10" i="17"/>
  <c r="AD23" i="14"/>
  <c r="K6" i="10"/>
  <c r="AD13" i="14"/>
  <c r="AE269" i="14"/>
  <c r="AG269" i="14"/>
  <c r="AE300" i="14"/>
  <c r="AG300" i="14"/>
  <c r="AE29" i="14"/>
  <c r="AG29" i="14"/>
  <c r="AF64" i="14"/>
  <c r="AF61" i="14"/>
  <c r="AF34" i="14"/>
  <c r="AE62" i="14"/>
  <c r="AG62" i="14"/>
  <c r="AF62" i="14"/>
  <c r="AH62" i="14" a="1"/>
  <c r="AH62" i="14"/>
  <c r="AH171" i="14" a="1"/>
  <c r="AH171" i="14"/>
  <c r="AH154" i="14"/>
  <c r="AE158" i="14"/>
  <c r="AG158" i="14"/>
  <c r="AE159" i="14"/>
  <c r="AG159" i="14"/>
  <c r="AF140" i="14"/>
  <c r="AE140" i="14"/>
  <c r="AG140" i="14"/>
  <c r="AH140" i="14" a="1"/>
  <c r="AH140" i="14"/>
  <c r="AE147" i="14"/>
  <c r="AG147" i="14"/>
  <c r="AE143" i="14"/>
  <c r="AG143" i="14"/>
  <c r="AH143" i="14" a="1"/>
  <c r="AH143" i="14"/>
  <c r="AE60" i="14"/>
  <c r="AG60" i="14"/>
  <c r="AF87" i="14"/>
  <c r="AF88" i="14"/>
  <c r="AF116" i="14"/>
  <c r="AE178" i="14"/>
  <c r="AG178" i="14"/>
  <c r="AF178" i="14"/>
  <c r="AH178" i="14" a="1"/>
  <c r="AH178" i="14"/>
  <c r="AF179" i="14"/>
  <c r="AE179" i="14"/>
  <c r="AG179" i="14"/>
  <c r="AE199" i="14"/>
  <c r="AG199" i="14"/>
  <c r="AF198" i="14"/>
  <c r="AF199" i="14"/>
  <c r="AE198" i="14"/>
  <c r="AG198" i="14"/>
  <c r="AE250" i="14"/>
  <c r="AG250" i="14"/>
  <c r="AE249" i="14"/>
  <c r="AG249" i="14"/>
  <c r="AE281" i="14"/>
  <c r="AG281" i="14"/>
  <c r="AE280" i="14"/>
  <c r="AG280" i="14"/>
  <c r="AF36" i="14"/>
  <c r="H37" i="14"/>
  <c r="AF66" i="14"/>
  <c r="AE169" i="14"/>
  <c r="AG169" i="14"/>
  <c r="AF168" i="14"/>
  <c r="AF169" i="14"/>
  <c r="AH247" i="14" a="1"/>
  <c r="AH247" i="14"/>
  <c r="AE144" i="14"/>
  <c r="AG144" i="14"/>
  <c r="AF144" i="14"/>
  <c r="AH144" i="14" a="1"/>
  <c r="AH144" i="14"/>
  <c r="AH157" i="14" a="1"/>
  <c r="AH157" i="14"/>
  <c r="AF266" i="14"/>
  <c r="AE266" i="14"/>
  <c r="AG266" i="14"/>
  <c r="AH266" i="14" a="1"/>
  <c r="AH266" i="14"/>
  <c r="AE262" i="14"/>
  <c r="AG262" i="14"/>
  <c r="AE264" i="14"/>
  <c r="AG264" i="14"/>
  <c r="AE268" i="14"/>
  <c r="AG268" i="14"/>
  <c r="AF268" i="14"/>
  <c r="AF58" i="14"/>
  <c r="AD14" i="14"/>
  <c r="I14" i="17"/>
  <c r="I14" i="10"/>
  <c r="G14" i="17"/>
  <c r="G14" i="10"/>
  <c r="K10" i="17"/>
  <c r="E14" i="17"/>
  <c r="E14" i="10"/>
  <c r="K13" i="17"/>
  <c r="F14" i="17"/>
  <c r="F14" i="10"/>
  <c r="AD12" i="14"/>
  <c r="K11" i="10"/>
  <c r="AH248" i="14" a="1"/>
  <c r="AH248" i="14"/>
  <c r="AH238" i="14" a="1"/>
  <c r="AH238" i="14"/>
  <c r="AD218" i="14"/>
  <c r="AD213" i="14"/>
  <c r="AE149" i="14"/>
  <c r="AG149" i="14"/>
  <c r="AE148" i="14"/>
  <c r="AG148" i="14"/>
  <c r="AE22" i="14"/>
  <c r="AG22" i="14"/>
  <c r="AE230" i="14"/>
  <c r="AG230" i="14"/>
  <c r="AE229" i="14"/>
  <c r="AG229" i="14"/>
  <c r="AE116" i="14"/>
  <c r="AG116" i="14" s="1"/>
  <c r="AH116" i="14" s="1" a="1"/>
  <c r="AH116" i="14" s="1"/>
  <c r="AH190" i="14" a="1"/>
  <c r="AH190" i="14"/>
  <c r="I37" i="14"/>
  <c r="AH234" i="14" a="1"/>
  <c r="AH234" i="14"/>
  <c r="D259" i="14"/>
  <c r="AF252" i="14"/>
  <c r="AF256" i="14"/>
  <c r="AH256" i="14" a="1"/>
  <c r="AH256" i="14"/>
  <c r="AF257" i="14"/>
  <c r="AE232" i="14"/>
  <c r="AG232" i="14"/>
  <c r="AE236" i="14"/>
  <c r="AG236" i="14"/>
  <c r="AF236" i="14"/>
  <c r="AH236" i="14" a="1"/>
  <c r="AH236" i="14"/>
  <c r="F229" i="14"/>
  <c r="AF226" i="14"/>
  <c r="AF228" i="14"/>
  <c r="AE26" i="14"/>
  <c r="AG26" i="14"/>
  <c r="AE38" i="14"/>
  <c r="AG38" i="14"/>
  <c r="AH38" i="14" a="1"/>
  <c r="AH38" i="14"/>
  <c r="AH268" i="14" a="1"/>
  <c r="AH268" i="14"/>
  <c r="AE168" i="14"/>
  <c r="AG168" i="14"/>
  <c r="AH168" i="14" a="1"/>
  <c r="AH168" i="14"/>
  <c r="AF32" i="14"/>
  <c r="AH198" i="14" a="1"/>
  <c r="AH198" i="14"/>
  <c r="AE33" i="14"/>
  <c r="AG33" i="14"/>
  <c r="AH33" i="14" a="1"/>
  <c r="AH33" i="14"/>
  <c r="AH267" i="14" a="1"/>
  <c r="AH267" i="14"/>
  <c r="AH82" i="14" a="1"/>
  <c r="AH82" i="14"/>
  <c r="G37" i="14"/>
  <c r="AH74" i="14" a="1"/>
  <c r="AH74" i="14"/>
  <c r="AE88" i="14"/>
  <c r="AG88" i="14"/>
  <c r="AH88" i="14" a="1"/>
  <c r="AH88" i="14"/>
  <c r="AE87" i="14"/>
  <c r="AG87" i="14"/>
  <c r="AH87" i="14" a="1"/>
  <c r="AH87" i="14"/>
  <c r="AH162" i="14" a="1"/>
  <c r="AH162" i="14"/>
  <c r="AH225" i="14" a="1"/>
  <c r="AH225" i="14"/>
  <c r="AH224" i="14" a="1"/>
  <c r="AH224" i="14"/>
  <c r="G229" i="14"/>
  <c r="AF232" i="14"/>
  <c r="AH257" i="14" a="1"/>
  <c r="AH257" i="14"/>
  <c r="AE226" i="14"/>
  <c r="AG226" i="14"/>
  <c r="AH226" i="14" a="1"/>
  <c r="AH226" i="14"/>
  <c r="AE258" i="14"/>
  <c r="AG258" i="14"/>
  <c r="AH258" i="14" a="1"/>
  <c r="AH258" i="14"/>
  <c r="AH292" i="14" a="1"/>
  <c r="AH292" i="14"/>
  <c r="AH296" i="14" a="1"/>
  <c r="AH296" i="14"/>
  <c r="AE32" i="14"/>
  <c r="AG32" i="14"/>
  <c r="AH32" i="14" a="1"/>
  <c r="AH32" i="14"/>
  <c r="D67" i="14"/>
  <c r="AF77" i="14"/>
  <c r="AF78" i="14"/>
  <c r="AH228" i="14" a="1"/>
  <c r="AH228" i="14"/>
  <c r="G259" i="14"/>
  <c r="F259" i="14"/>
  <c r="AE251" i="14"/>
  <c r="AG251" i="14"/>
  <c r="AF251" i="14"/>
  <c r="AH251" i="14" a="1"/>
  <c r="AH251" i="14"/>
  <c r="AF255" i="14"/>
  <c r="AE255" i="14"/>
  <c r="AG255" i="14"/>
  <c r="AH255" i="14" a="1"/>
  <c r="AH255" i="14"/>
  <c r="D239" i="14"/>
  <c r="E229" i="14"/>
  <c r="E219" i="14"/>
  <c r="AE222" i="14"/>
  <c r="AG222" i="14"/>
  <c r="AF222" i="14"/>
  <c r="AF211" i="14"/>
  <c r="D229" i="14"/>
  <c r="AF229" i="14"/>
  <c r="AF230" i="14"/>
  <c r="AF221" i="14"/>
  <c r="AH221" i="14" a="1"/>
  <c r="AH221" i="14"/>
  <c r="AF223" i="14"/>
  <c r="AH223" i="14" a="1"/>
  <c r="AH223" i="14"/>
  <c r="AE227" i="14"/>
  <c r="AG227" i="14"/>
  <c r="AH227" i="14" a="1"/>
  <c r="AH227" i="14"/>
  <c r="AF181" i="14"/>
  <c r="AH181" i="14" a="1"/>
  <c r="AH181" i="14"/>
  <c r="AF187" i="14"/>
  <c r="AF147" i="14"/>
  <c r="AH147" i="14" a="1"/>
  <c r="AH147" i="14"/>
  <c r="D188" i="14"/>
  <c r="AF188" i="14"/>
  <c r="AF189" i="14"/>
  <c r="AF182" i="14"/>
  <c r="AH182" i="14" a="1"/>
  <c r="AH182" i="14"/>
  <c r="AF184" i="14"/>
  <c r="AH184" i="14" a="1"/>
  <c r="AH184" i="14"/>
  <c r="AE186" i="14"/>
  <c r="AG186" i="14"/>
  <c r="AF186" i="14"/>
  <c r="AH186" i="14" a="1"/>
  <c r="AH186" i="14"/>
  <c r="AH199" i="14" a="1"/>
  <c r="AH199" i="14"/>
  <c r="AH269" i="14" a="1"/>
  <c r="AH269" i="14"/>
  <c r="AH30" i="14" a="1"/>
  <c r="AH30" i="14"/>
  <c r="AH91" i="14" a="1"/>
  <c r="AH91" i="14"/>
  <c r="AH166" i="14" a="1"/>
  <c r="AH166" i="14"/>
  <c r="AH177" i="14" a="1"/>
  <c r="AH177" i="14"/>
  <c r="AH192" i="14" a="1"/>
  <c r="AH192" i="14"/>
  <c r="AH191" i="14" a="1"/>
  <c r="AH191" i="14"/>
  <c r="D158" i="14"/>
  <c r="G108" i="14"/>
  <c r="AF151" i="14"/>
  <c r="AH151" i="14" a="1"/>
  <c r="AH151" i="14"/>
  <c r="AH253" i="14" a="1"/>
  <c r="AH253" i="14"/>
  <c r="AH43" i="14" a="1"/>
  <c r="AH43" i="14"/>
  <c r="AF249" i="14"/>
  <c r="AF250" i="14"/>
  <c r="AH250" i="14" a="1"/>
  <c r="AH250" i="14"/>
  <c r="AH180" i="14" a="1"/>
  <c r="AH180" i="14"/>
  <c r="AH183" i="14" a="1"/>
  <c r="AH183" i="14"/>
  <c r="AH231" i="14" a="1"/>
  <c r="AH231" i="14"/>
  <c r="AH174" i="14" a="1"/>
  <c r="AH174" i="14"/>
  <c r="AH167" i="14" a="1"/>
  <c r="AH167" i="14"/>
  <c r="AH242" i="14" a="1"/>
  <c r="AH242" i="14"/>
  <c r="AH298" i="14" a="1"/>
  <c r="AH298" i="14"/>
  <c r="AH313" i="14" a="1"/>
  <c r="AH313" i="14"/>
  <c r="AH306" i="14" a="1"/>
  <c r="AH306" i="14"/>
  <c r="AH294" i="14" a="1"/>
  <c r="AH294" i="14"/>
  <c r="AH72" i="14" a="1"/>
  <c r="AH72" i="14"/>
  <c r="AH84" i="14" a="1"/>
  <c r="AH84" i="14"/>
  <c r="AH175" i="14" a="1"/>
  <c r="AH175" i="14"/>
  <c r="AH153" i="14" a="1"/>
  <c r="AH153" i="14"/>
  <c r="AH187" i="14" a="1"/>
  <c r="AH187" i="14"/>
  <c r="AH235" i="14" a="1"/>
  <c r="AH235" i="14"/>
  <c r="AH209" i="14" a="1"/>
  <c r="AH209" i="14"/>
  <c r="AH94" i="14" a="1"/>
  <c r="AH94" i="14"/>
  <c r="AH75" i="14" a="1"/>
  <c r="AH75" i="14"/>
  <c r="AH77" i="14" a="1"/>
  <c r="AH77" i="14"/>
  <c r="AH81" i="14" a="1"/>
  <c r="AH81" i="14"/>
  <c r="AF319" i="14"/>
  <c r="AH316" i="14" a="1"/>
  <c r="AH316" i="14"/>
  <c r="AH303" i="14" a="1"/>
  <c r="AH303" i="14"/>
  <c r="AE305" i="14"/>
  <c r="AG305" i="14"/>
  <c r="AH305" i="14" a="1"/>
  <c r="AH305" i="14"/>
  <c r="AF293" i="14"/>
  <c r="AH293" i="14" a="1"/>
  <c r="AH293" i="14"/>
  <c r="I270" i="14"/>
  <c r="AH285" i="14" a="1"/>
  <c r="AH285" i="14"/>
  <c r="AH278" i="14" a="1"/>
  <c r="AH278" i="14"/>
  <c r="AH69" i="14" a="1"/>
  <c r="AH69" i="14"/>
  <c r="AH86" i="14" a="1"/>
  <c r="AH86" i="14"/>
  <c r="AH95" i="14" a="1"/>
  <c r="AH95" i="14"/>
  <c r="AF262" i="14"/>
  <c r="AH262" i="14" a="1"/>
  <c r="AH262" i="14"/>
  <c r="AH319" i="14" a="1"/>
  <c r="AH319" i="14"/>
  <c r="AH318" i="14" a="1"/>
  <c r="AH318" i="14"/>
  <c r="AE309" i="14"/>
  <c r="AG309" i="14"/>
  <c r="AF309" i="14"/>
  <c r="AE282" i="14"/>
  <c r="AG282" i="14"/>
  <c r="AH282" i="14" a="1"/>
  <c r="AH282" i="14"/>
  <c r="AF280" i="14"/>
  <c r="AF281" i="14"/>
  <c r="AH281" i="14" a="1"/>
  <c r="AH281" i="14"/>
  <c r="E270" i="14"/>
  <c r="AH275" i="14" a="1"/>
  <c r="AH275" i="14"/>
  <c r="AF264" i="14"/>
  <c r="AH264" i="14" a="1"/>
  <c r="AH264" i="14"/>
  <c r="AH276" i="14" a="1"/>
  <c r="AH276" i="14"/>
  <c r="AH92" i="14" a="1"/>
  <c r="AH92" i="14"/>
  <c r="AH96" i="14" a="1"/>
  <c r="AH96" i="14"/>
  <c r="AF31" i="14"/>
  <c r="AH31" i="14" a="1"/>
  <c r="AH31" i="14"/>
  <c r="AE110" i="14"/>
  <c r="AG110" i="14" s="1"/>
  <c r="AH110" i="14" s="1" a="1"/>
  <c r="AH110" i="14" s="1"/>
  <c r="BH8" i="14"/>
  <c r="BH10" i="14"/>
  <c r="BH12" i="14"/>
  <c r="BH14" i="14"/>
  <c r="AH163" i="14" a="1"/>
  <c r="AH163" i="14"/>
  <c r="AH55" i="14" a="1"/>
  <c r="AH55" i="14"/>
  <c r="AH46" i="14" a="1"/>
  <c r="AH46" i="14"/>
  <c r="AH150" i="14" a="1"/>
  <c r="AH150" i="14"/>
  <c r="AE59" i="14"/>
  <c r="AG59" i="14"/>
  <c r="AH54" i="14" a="1"/>
  <c r="AH54" i="14"/>
  <c r="AH50" i="14" a="1"/>
  <c r="AH50" i="14"/>
  <c r="AH299" i="14" a="1"/>
  <c r="AH299" i="14"/>
  <c r="AH288" i="14" a="1"/>
  <c r="AH288" i="14"/>
  <c r="AH304" i="14" a="1"/>
  <c r="AH304" i="14"/>
  <c r="G239" i="14"/>
  <c r="G188" i="14"/>
  <c r="D128" i="14"/>
  <c r="D118" i="14"/>
  <c r="H128" i="14"/>
  <c r="H118" i="14"/>
  <c r="AF123" i="14"/>
  <c r="G128" i="14"/>
  <c r="AF126" i="14"/>
  <c r="AD67" i="14"/>
  <c r="E138" i="14"/>
  <c r="I138" i="14"/>
  <c r="I118" i="14" s="1"/>
  <c r="G138" i="14"/>
  <c r="AF130" i="14"/>
  <c r="AF89" i="14"/>
  <c r="AH89" i="14" a="1"/>
  <c r="AH89" i="14"/>
  <c r="H97" i="14"/>
  <c r="H67" i="14"/>
  <c r="AF90" i="14"/>
  <c r="AH90" i="14" a="1"/>
  <c r="AH90" i="14"/>
  <c r="AF29" i="14"/>
  <c r="AH29" i="14" a="1"/>
  <c r="AH29" i="14"/>
  <c r="AH207" i="14" a="1"/>
  <c r="AH207" i="14"/>
  <c r="AH201" i="14" a="1"/>
  <c r="AH201" i="14"/>
  <c r="AZ47" i="14"/>
  <c r="BH16" i="14"/>
  <c r="AU45" i="14"/>
  <c r="K9" i="10"/>
  <c r="AU43" i="14"/>
  <c r="AS45" i="14"/>
  <c r="AS47" i="14"/>
  <c r="AT45" i="14"/>
  <c r="AO45" i="14"/>
  <c r="AT43" i="14"/>
  <c r="AT47" i="14"/>
  <c r="AP43" i="14"/>
  <c r="AW39" i="14"/>
  <c r="BH39" i="14"/>
  <c r="M37" i="14"/>
  <c r="AD37" i="14"/>
  <c r="AD36" i="14"/>
  <c r="AE36" i="14"/>
  <c r="AG36" i="14"/>
  <c r="AH36" i="14" a="1"/>
  <c r="AH36" i="14"/>
  <c r="BI47" i="14"/>
  <c r="BS128" i="14"/>
  <c r="AE121" i="14"/>
  <c r="AG121" i="14" s="1"/>
  <c r="AH121" i="14" s="1" a="1"/>
  <c r="AH121" i="14" s="1"/>
  <c r="AE122" i="14"/>
  <c r="AG122" i="14" s="1"/>
  <c r="AH122" i="14" s="1" a="1"/>
  <c r="AH122" i="14" s="1"/>
  <c r="AE123" i="14"/>
  <c r="AG123" i="14" s="1"/>
  <c r="AH123" i="14" s="1" a="1"/>
  <c r="AH123" i="14" s="1"/>
  <c r="AE125" i="14"/>
  <c r="AG125" i="14" s="1"/>
  <c r="AH125" i="14" s="1" a="1"/>
  <c r="AH125" i="14" s="1"/>
  <c r="BI158" i="14"/>
  <c r="BI168" i="14"/>
  <c r="BI178" i="14"/>
  <c r="BH9" i="14"/>
  <c r="BH11" i="14"/>
  <c r="BH13" i="14"/>
  <c r="BH15" i="14"/>
  <c r="V108" i="14"/>
  <c r="AD211" i="14"/>
  <c r="AE211" i="14"/>
  <c r="AG211" i="14"/>
  <c r="BI280" i="14"/>
  <c r="AB118" i="14"/>
  <c r="X118" i="14"/>
  <c r="AE202" i="14"/>
  <c r="AG202" i="14"/>
  <c r="AH202" i="14" a="1"/>
  <c r="AH202" i="14"/>
  <c r="AD8" i="14"/>
  <c r="AE8" i="14" s="1"/>
  <c r="AG8" i="14" s="1"/>
  <c r="W118" i="14"/>
  <c r="Y100" i="14"/>
  <c r="AA100" i="14"/>
  <c r="AC100" i="14"/>
  <c r="U102" i="14"/>
  <c r="AC102" i="14"/>
  <c r="AB103" i="14"/>
  <c r="AA104" i="14"/>
  <c r="Z105" i="14"/>
  <c r="Y106" i="14"/>
  <c r="AD106" i="14"/>
  <c r="AE106" i="14" s="1"/>
  <c r="AG106" i="14" s="1"/>
  <c r="AH106" i="14" s="1" a="1"/>
  <c r="AH106" i="14" s="1"/>
  <c r="X107" i="14"/>
  <c r="U219" i="14"/>
  <c r="AC219" i="14"/>
  <c r="AA270" i="14"/>
  <c r="U270" i="14"/>
  <c r="P270" i="14"/>
  <c r="P219" i="14"/>
  <c r="BS208" i="14"/>
  <c r="AD208" i="14"/>
  <c r="AE208" i="14"/>
  <c r="AG208" i="14"/>
  <c r="AH208" i="14" a="1"/>
  <c r="AH208" i="14"/>
  <c r="AE37" i="14"/>
  <c r="AG37" i="14"/>
  <c r="AH37" i="14" a="1"/>
  <c r="AH37" i="14"/>
  <c r="AH34" i="14" a="1"/>
  <c r="AH34" i="14"/>
  <c r="AF15" i="14"/>
  <c r="AH56" i="14" a="1"/>
  <c r="AH56" i="14"/>
  <c r="AH53" i="14" a="1"/>
  <c r="AH53" i="14"/>
  <c r="AH52" i="14" a="1"/>
  <c r="AH52" i="14"/>
  <c r="BH40" i="14"/>
  <c r="AE58" i="14"/>
  <c r="AG58" i="14"/>
  <c r="AH58" i="14" a="1"/>
  <c r="AH58" i="14"/>
  <c r="AE57" i="14"/>
  <c r="AG57" i="14"/>
  <c r="AH57" i="14" a="1"/>
  <c r="AH57" i="14"/>
  <c r="AF20" i="14"/>
  <c r="I27" i="14"/>
  <c r="AF14" i="14"/>
  <c r="AF25" i="14"/>
  <c r="AH44" i="14" a="1"/>
  <c r="AH44" i="14"/>
  <c r="C14" i="17"/>
  <c r="C14" i="10"/>
  <c r="AE19" i="14"/>
  <c r="AG19" i="14"/>
  <c r="AF26" i="14"/>
  <c r="AH26" i="14" a="1"/>
  <c r="AH26" i="14"/>
  <c r="AF35" i="14"/>
  <c r="AE35" i="14"/>
  <c r="AG35" i="14"/>
  <c r="AD27" i="14"/>
  <c r="AW41" i="14"/>
  <c r="BH41" i="14"/>
  <c r="AF47" i="14"/>
  <c r="AE25" i="14"/>
  <c r="AG25" i="14"/>
  <c r="BE47" i="14"/>
  <c r="D14" i="17"/>
  <c r="D14" i="10"/>
  <c r="H14" i="17"/>
  <c r="H14" i="10"/>
  <c r="BI50" i="14"/>
  <c r="BE50" i="14"/>
  <c r="BE30" i="14"/>
  <c r="BC50" i="14"/>
  <c r="BC30" i="14"/>
  <c r="BA50" i="14"/>
  <c r="BA30" i="14"/>
  <c r="AY50" i="14"/>
  <c r="AV50" i="14"/>
  <c r="AV30" i="14"/>
  <c r="AT50" i="14"/>
  <c r="AT30" i="14"/>
  <c r="AR50" i="14"/>
  <c r="AR30" i="14"/>
  <c r="AP50" i="14"/>
  <c r="AP30" i="14"/>
  <c r="BF50" i="14"/>
  <c r="BF30" i="14"/>
  <c r="BD50" i="14"/>
  <c r="BD30" i="14"/>
  <c r="BB50" i="14"/>
  <c r="BB30" i="14"/>
  <c r="AZ50" i="14"/>
  <c r="AZ30" i="14"/>
  <c r="AX50" i="14"/>
  <c r="AX30" i="14"/>
  <c r="AU50" i="14"/>
  <c r="AU30" i="14"/>
  <c r="AS50" i="14"/>
  <c r="AS30" i="14"/>
  <c r="AQ50" i="14"/>
  <c r="AQ30" i="14"/>
  <c r="AO50" i="14"/>
  <c r="AO30" i="14"/>
  <c r="BI52" i="14"/>
  <c r="BE52" i="14"/>
  <c r="BE32" i="14"/>
  <c r="BC52" i="14"/>
  <c r="BC32" i="14"/>
  <c r="BA52" i="14"/>
  <c r="BA32" i="14"/>
  <c r="AY52" i="14"/>
  <c r="AV52" i="14"/>
  <c r="AV32" i="14"/>
  <c r="AT52" i="14"/>
  <c r="AT32" i="14"/>
  <c r="AR52" i="14"/>
  <c r="AR32" i="14"/>
  <c r="AP52" i="14"/>
  <c r="AP32" i="14"/>
  <c r="BF52" i="14"/>
  <c r="BF32" i="14"/>
  <c r="BD52" i="14"/>
  <c r="BD32" i="14"/>
  <c r="BB52" i="14"/>
  <c r="BB32" i="14"/>
  <c r="AZ52" i="14"/>
  <c r="AZ32" i="14"/>
  <c r="AX52" i="14"/>
  <c r="AX32" i="14"/>
  <c r="AU52" i="14"/>
  <c r="AU32" i="14"/>
  <c r="AS52" i="14"/>
  <c r="AS32" i="14"/>
  <c r="AQ52" i="14"/>
  <c r="AQ32" i="14"/>
  <c r="AO52" i="14"/>
  <c r="BI54" i="14"/>
  <c r="BE54" i="14"/>
  <c r="BE34" i="14"/>
  <c r="BC54" i="14"/>
  <c r="BC34" i="14"/>
  <c r="BA54" i="14"/>
  <c r="BA34" i="14"/>
  <c r="AY54" i="14"/>
  <c r="AV54" i="14"/>
  <c r="AV34" i="14"/>
  <c r="AT54" i="14"/>
  <c r="AT34" i="14"/>
  <c r="AR54" i="14"/>
  <c r="AR34" i="14"/>
  <c r="AP54" i="14"/>
  <c r="AP34" i="14"/>
  <c r="BF54" i="14"/>
  <c r="BF34" i="14"/>
  <c r="BD54" i="14"/>
  <c r="BD34" i="14"/>
  <c r="BB54" i="14"/>
  <c r="BB34" i="14"/>
  <c r="AZ54" i="14"/>
  <c r="AZ34" i="14"/>
  <c r="AX54" i="14"/>
  <c r="AX34" i="14"/>
  <c r="AU54" i="14"/>
  <c r="AS54" i="14"/>
  <c r="AS34" i="14"/>
  <c r="AQ54" i="14"/>
  <c r="AQ34" i="14"/>
  <c r="AO54" i="14"/>
  <c r="BI56" i="14"/>
  <c r="BE56" i="14"/>
  <c r="BE36" i="14"/>
  <c r="BC56" i="14"/>
  <c r="BA56" i="14"/>
  <c r="BA36" i="14"/>
  <c r="AY56" i="14"/>
  <c r="AV56" i="14"/>
  <c r="AV36" i="14"/>
  <c r="AT56" i="14"/>
  <c r="AT36" i="14"/>
  <c r="AR56" i="14"/>
  <c r="AR36" i="14"/>
  <c r="AP56" i="14"/>
  <c r="AP36" i="14"/>
  <c r="BF56" i="14"/>
  <c r="BD56" i="14"/>
  <c r="BD36" i="14"/>
  <c r="BB56" i="14"/>
  <c r="BB36" i="14"/>
  <c r="AZ56" i="14"/>
  <c r="AZ36" i="14"/>
  <c r="AX56" i="14"/>
  <c r="BG56" i="14"/>
  <c r="BG36" i="14"/>
  <c r="AU56" i="14"/>
  <c r="AU36" i="14"/>
  <c r="AS56" i="14"/>
  <c r="AS36" i="14"/>
  <c r="AQ56" i="14"/>
  <c r="AQ36" i="14"/>
  <c r="AO56" i="14"/>
  <c r="AW56" i="14"/>
  <c r="BF43" i="14"/>
  <c r="BB47" i="14"/>
  <c r="BA47" i="14"/>
  <c r="BC36" i="14"/>
  <c r="AY36" i="14"/>
  <c r="BF36" i="14"/>
  <c r="AX36" i="14"/>
  <c r="AU44" i="14"/>
  <c r="BF45" i="14"/>
  <c r="AO46" i="14"/>
  <c r="BI49" i="14"/>
  <c r="BE49" i="14"/>
  <c r="BC49" i="14"/>
  <c r="BA49" i="14"/>
  <c r="AY49" i="14"/>
  <c r="AY29" i="14"/>
  <c r="AV49" i="14"/>
  <c r="AV29" i="14"/>
  <c r="AT49" i="14"/>
  <c r="AR49" i="14"/>
  <c r="AP49" i="14"/>
  <c r="BF49" i="14"/>
  <c r="BD49" i="14"/>
  <c r="BB49" i="14"/>
  <c r="AZ49" i="14"/>
  <c r="AZ29" i="14"/>
  <c r="AX49" i="14"/>
  <c r="AU49" i="14"/>
  <c r="AU29" i="14"/>
  <c r="AS49" i="14"/>
  <c r="AQ49" i="14"/>
  <c r="AO49" i="14"/>
  <c r="BI51" i="14"/>
  <c r="BE51" i="14"/>
  <c r="BE31" i="14"/>
  <c r="BC51" i="14"/>
  <c r="BC31" i="14"/>
  <c r="BA51" i="14"/>
  <c r="BA31" i="14"/>
  <c r="AY51" i="14"/>
  <c r="AY31" i="14"/>
  <c r="AV51" i="14"/>
  <c r="AV31" i="14"/>
  <c r="AT51" i="14"/>
  <c r="AT31" i="14"/>
  <c r="AR51" i="14"/>
  <c r="AR31" i="14"/>
  <c r="AP51" i="14"/>
  <c r="AP31" i="14"/>
  <c r="BF51" i="14"/>
  <c r="BF31" i="14"/>
  <c r="BD51" i="14"/>
  <c r="BD31" i="14"/>
  <c r="BB51" i="14"/>
  <c r="BB31" i="14"/>
  <c r="AZ51" i="14"/>
  <c r="AZ31" i="14"/>
  <c r="AX51" i="14"/>
  <c r="AU51" i="14"/>
  <c r="AU31" i="14"/>
  <c r="AS51" i="14"/>
  <c r="AS31" i="14"/>
  <c r="AQ51" i="14"/>
  <c r="AQ31" i="14"/>
  <c r="AO51" i="14"/>
  <c r="BI53" i="14"/>
  <c r="BE53" i="14"/>
  <c r="BE33" i="14"/>
  <c r="BC53" i="14"/>
  <c r="BC33" i="14"/>
  <c r="BA53" i="14"/>
  <c r="BA33" i="14"/>
  <c r="AY53" i="14"/>
  <c r="AY33" i="14"/>
  <c r="AV53" i="14"/>
  <c r="AV33" i="14"/>
  <c r="AT53" i="14"/>
  <c r="AT33" i="14"/>
  <c r="AR53" i="14"/>
  <c r="AR33" i="14"/>
  <c r="AP53" i="14"/>
  <c r="AP33" i="14"/>
  <c r="BF53" i="14"/>
  <c r="BD53" i="14"/>
  <c r="BD33" i="14"/>
  <c r="BB53" i="14"/>
  <c r="BB33" i="14"/>
  <c r="AZ53" i="14"/>
  <c r="AZ33" i="14"/>
  <c r="AX53" i="14"/>
  <c r="AU53" i="14"/>
  <c r="AU33" i="14"/>
  <c r="AS53" i="14"/>
  <c r="AS33" i="14"/>
  <c r="AQ53" i="14"/>
  <c r="AQ33" i="14"/>
  <c r="AO53" i="14"/>
  <c r="BI55" i="14"/>
  <c r="BE55" i="14"/>
  <c r="BE35" i="14"/>
  <c r="BC55" i="14"/>
  <c r="BC35" i="14"/>
  <c r="BA55" i="14"/>
  <c r="BA35" i="14"/>
  <c r="AY55" i="14"/>
  <c r="AY35" i="14"/>
  <c r="AV55" i="14"/>
  <c r="AV35" i="14"/>
  <c r="AT55" i="14"/>
  <c r="AT35" i="14"/>
  <c r="AR55" i="14"/>
  <c r="AR35" i="14"/>
  <c r="AP55" i="14"/>
  <c r="AP35" i="14"/>
  <c r="BF55" i="14"/>
  <c r="BD55" i="14"/>
  <c r="BD35" i="14"/>
  <c r="BB55" i="14"/>
  <c r="BB35" i="14"/>
  <c r="AZ55" i="14"/>
  <c r="AZ35" i="14"/>
  <c r="AX55" i="14"/>
  <c r="AU55" i="14"/>
  <c r="AU35" i="14"/>
  <c r="AS55" i="14"/>
  <c r="AS35" i="14"/>
  <c r="AQ55" i="14"/>
  <c r="AQ35" i="14"/>
  <c r="AO55" i="14"/>
  <c r="BF47" i="14"/>
  <c r="AF11" i="14"/>
  <c r="AF22" i="14"/>
  <c r="AH22" i="14" a="1"/>
  <c r="AH22" i="14"/>
  <c r="AH78" i="14" a="1"/>
  <c r="AH78" i="14"/>
  <c r="AE20" i="14"/>
  <c r="AG20" i="14"/>
  <c r="AH20" i="14" a="1"/>
  <c r="AH20" i="14"/>
  <c r="G27" i="14"/>
  <c r="AF21" i="14"/>
  <c r="AH21" i="14" a="1"/>
  <c r="AH21" i="14"/>
  <c r="AF67" i="14"/>
  <c r="AF68" i="14"/>
  <c r="AE68" i="14"/>
  <c r="AG68" i="14"/>
  <c r="AE67" i="14"/>
  <c r="AG67" i="14"/>
  <c r="AE15" i="14"/>
  <c r="AG15" i="14" s="1"/>
  <c r="AH15" i="14" s="1" a="1"/>
  <c r="AH15" i="14" s="1"/>
  <c r="AE11" i="14"/>
  <c r="AG11" i="14"/>
  <c r="AH11" i="14" s="1" a="1"/>
  <c r="AH11" i="14" s="1"/>
  <c r="BI69" i="14"/>
  <c r="BE69" i="14"/>
  <c r="BC69" i="14"/>
  <c r="BA69" i="14"/>
  <c r="AY69" i="14"/>
  <c r="AV69" i="14"/>
  <c r="AT69" i="14"/>
  <c r="AR69" i="14"/>
  <c r="AP69" i="14"/>
  <c r="BI71" i="14"/>
  <c r="BE71" i="14"/>
  <c r="BC71" i="14"/>
  <c r="BA71" i="14"/>
  <c r="AY71" i="14"/>
  <c r="AV71" i="14"/>
  <c r="AT71" i="14"/>
  <c r="AR71" i="14"/>
  <c r="AP71" i="14"/>
  <c r="BI73" i="14"/>
  <c r="BE73" i="14"/>
  <c r="BC73" i="14"/>
  <c r="BA73" i="14"/>
  <c r="AY73" i="14"/>
  <c r="AV73" i="14"/>
  <c r="AT73" i="14"/>
  <c r="AR73" i="14"/>
  <c r="AP73" i="14"/>
  <c r="BI75" i="14"/>
  <c r="BE75" i="14"/>
  <c r="BC75" i="14"/>
  <c r="BA75" i="14"/>
  <c r="AY75" i="14"/>
  <c r="AV75" i="14"/>
  <c r="AT75" i="14"/>
  <c r="AR75" i="14"/>
  <c r="AP75" i="14"/>
  <c r="BF75" i="14"/>
  <c r="BD75" i="14"/>
  <c r="BB75" i="14"/>
  <c r="AZ75" i="14"/>
  <c r="AX75" i="14"/>
  <c r="AU75" i="14"/>
  <c r="AS75" i="14"/>
  <c r="AQ75" i="14"/>
  <c r="AO75" i="14"/>
  <c r="BI79" i="14"/>
  <c r="BE79" i="14"/>
  <c r="BC79" i="14"/>
  <c r="BA79" i="14"/>
  <c r="AY79" i="14"/>
  <c r="AV79" i="14"/>
  <c r="AT79" i="14"/>
  <c r="AR79" i="14"/>
  <c r="AP79" i="14"/>
  <c r="BF79" i="14"/>
  <c r="BD79" i="14"/>
  <c r="BB79" i="14"/>
  <c r="AZ79" i="14"/>
  <c r="AX79" i="14"/>
  <c r="BG79" i="14"/>
  <c r="AU79" i="14"/>
  <c r="AS79" i="14"/>
  <c r="AQ79" i="14"/>
  <c r="AO79" i="14"/>
  <c r="BI81" i="14"/>
  <c r="BE81" i="14"/>
  <c r="BC81" i="14"/>
  <c r="BA81" i="14"/>
  <c r="AY81" i="14"/>
  <c r="AV81" i="14"/>
  <c r="AT81" i="14"/>
  <c r="AR81" i="14"/>
  <c r="AP81" i="14"/>
  <c r="BF81" i="14"/>
  <c r="BD81" i="14"/>
  <c r="BB81" i="14"/>
  <c r="AZ81" i="14"/>
  <c r="AX81" i="14"/>
  <c r="BG81" i="14"/>
  <c r="AU81" i="14"/>
  <c r="AS81" i="14"/>
  <c r="AQ81" i="14"/>
  <c r="AO81" i="14"/>
  <c r="AW81" i="14"/>
  <c r="BI83" i="14"/>
  <c r="BE83" i="14"/>
  <c r="BC83" i="14"/>
  <c r="BA83" i="14"/>
  <c r="AY83" i="14"/>
  <c r="AV83" i="14"/>
  <c r="AT83" i="14"/>
  <c r="AR83" i="14"/>
  <c r="AP83" i="14"/>
  <c r="BF83" i="14"/>
  <c r="BD83" i="14"/>
  <c r="BB83" i="14"/>
  <c r="AZ83" i="14"/>
  <c r="AX83" i="14"/>
  <c r="BG83" i="14"/>
  <c r="AU83" i="14"/>
  <c r="AS83" i="14"/>
  <c r="AQ83" i="14"/>
  <c r="AO83" i="14"/>
  <c r="AW83" i="14"/>
  <c r="BI85" i="14"/>
  <c r="BE85" i="14"/>
  <c r="BC85" i="14"/>
  <c r="BA85" i="14"/>
  <c r="AY85" i="14"/>
  <c r="AV85" i="14"/>
  <c r="AT85" i="14"/>
  <c r="AR85" i="14"/>
  <c r="AP85" i="14"/>
  <c r="BF85" i="14"/>
  <c r="BD85" i="14"/>
  <c r="BB85" i="14"/>
  <c r="AZ85" i="14"/>
  <c r="AX85" i="14"/>
  <c r="BG85" i="14"/>
  <c r="AU85" i="14"/>
  <c r="AS85" i="14"/>
  <c r="AQ85" i="14"/>
  <c r="AO85" i="14"/>
  <c r="AW85" i="14"/>
  <c r="BI89" i="14"/>
  <c r="BE89" i="14"/>
  <c r="BC89" i="14"/>
  <c r="BA89" i="14"/>
  <c r="AY89" i="14"/>
  <c r="AV89" i="14"/>
  <c r="AT89" i="14"/>
  <c r="AR89" i="14"/>
  <c r="AP89" i="14"/>
  <c r="BD89" i="14"/>
  <c r="AZ89" i="14"/>
  <c r="AU89" i="14"/>
  <c r="AQ89" i="14"/>
  <c r="BF89" i="14"/>
  <c r="BB89" i="14"/>
  <c r="AX89" i="14"/>
  <c r="AS89" i="14"/>
  <c r="AO89" i="14"/>
  <c r="BF91" i="14"/>
  <c r="BD91" i="14"/>
  <c r="BB91" i="14"/>
  <c r="AZ91" i="14"/>
  <c r="AX91" i="14"/>
  <c r="AU91" i="14"/>
  <c r="AS91" i="14"/>
  <c r="AQ91" i="14"/>
  <c r="AO91" i="14"/>
  <c r="BI91" i="14"/>
  <c r="BE91" i="14"/>
  <c r="BC91" i="14"/>
  <c r="BA91" i="14"/>
  <c r="AY91" i="14"/>
  <c r="BG91" i="14"/>
  <c r="AV91" i="14"/>
  <c r="AT91" i="14"/>
  <c r="AR91" i="14"/>
  <c r="AP91" i="14"/>
  <c r="BF93" i="14"/>
  <c r="BD93" i="14"/>
  <c r="BB93" i="14"/>
  <c r="AZ93" i="14"/>
  <c r="AX93" i="14"/>
  <c r="AU93" i="14"/>
  <c r="AS93" i="14"/>
  <c r="AQ93" i="14"/>
  <c r="AO93" i="14"/>
  <c r="BI93" i="14"/>
  <c r="BE93" i="14"/>
  <c r="BC93" i="14"/>
  <c r="BA93" i="14"/>
  <c r="AY93" i="14"/>
  <c r="BG93" i="14"/>
  <c r="AV93" i="14"/>
  <c r="AT93" i="14"/>
  <c r="AR93" i="14"/>
  <c r="AP93" i="14"/>
  <c r="BF95" i="14"/>
  <c r="BD95" i="14"/>
  <c r="BB95" i="14"/>
  <c r="AZ95" i="14"/>
  <c r="AX95" i="14"/>
  <c r="AU95" i="14"/>
  <c r="AS95" i="14"/>
  <c r="AQ95" i="14"/>
  <c r="AO95" i="14"/>
  <c r="BI95" i="14"/>
  <c r="BE95" i="14"/>
  <c r="BC95" i="14"/>
  <c r="BA95" i="14"/>
  <c r="AY95" i="14"/>
  <c r="BG95" i="14"/>
  <c r="AV95" i="14"/>
  <c r="AT95" i="14"/>
  <c r="AR95" i="14"/>
  <c r="AP95" i="14"/>
  <c r="AQ69" i="14"/>
  <c r="AU69" i="14"/>
  <c r="AZ69" i="14"/>
  <c r="BD69" i="14"/>
  <c r="AO70" i="14"/>
  <c r="AS70" i="14"/>
  <c r="AX70" i="14"/>
  <c r="BB70" i="14"/>
  <c r="AQ71" i="14"/>
  <c r="AU71" i="14"/>
  <c r="AZ71" i="14"/>
  <c r="BD71" i="14"/>
  <c r="AO72" i="14"/>
  <c r="AS72" i="14"/>
  <c r="AX72" i="14"/>
  <c r="BB72" i="14"/>
  <c r="AQ73" i="14"/>
  <c r="AU73" i="14"/>
  <c r="AZ73" i="14"/>
  <c r="BD73" i="14"/>
  <c r="K10" i="10"/>
  <c r="K12" i="10"/>
  <c r="AE14" i="14"/>
  <c r="AG14" i="14" s="1"/>
  <c r="AH14" i="14" s="1" a="1"/>
  <c r="AH14" i="14" s="1"/>
  <c r="AF97" i="14"/>
  <c r="AF98" i="14"/>
  <c r="AE98" i="14"/>
  <c r="AG98" i="14"/>
  <c r="AH98" i="14" a="1"/>
  <c r="AH98" i="14"/>
  <c r="AE63" i="14"/>
  <c r="AG63" i="14"/>
  <c r="AH63" i="14" a="1"/>
  <c r="AH63" i="14"/>
  <c r="AF60" i="14"/>
  <c r="AH60" i="14" a="1"/>
  <c r="AH60" i="14"/>
  <c r="AE66" i="14"/>
  <c r="AG66" i="14"/>
  <c r="AH66" i="14" a="1"/>
  <c r="AH66" i="14"/>
  <c r="AE61" i="14"/>
  <c r="AG61" i="14"/>
  <c r="AH61" i="14" a="1"/>
  <c r="AH61" i="14"/>
  <c r="AE64" i="14"/>
  <c r="AG64" i="14"/>
  <c r="AH64" i="14" a="1"/>
  <c r="AH64" i="14"/>
  <c r="E27" i="14"/>
  <c r="AF65" i="14"/>
  <c r="AE65" i="14"/>
  <c r="AG65" i="14"/>
  <c r="BI70" i="14"/>
  <c r="BE70" i="14"/>
  <c r="BC70" i="14"/>
  <c r="BA70" i="14"/>
  <c r="AY70" i="14"/>
  <c r="AV70" i="14"/>
  <c r="AT70" i="14"/>
  <c r="AR70" i="14"/>
  <c r="AP70" i="14"/>
  <c r="BI72" i="14"/>
  <c r="BE72" i="14"/>
  <c r="BC72" i="14"/>
  <c r="BA72" i="14"/>
  <c r="AY72" i="14"/>
  <c r="AV72" i="14"/>
  <c r="AT72" i="14"/>
  <c r="AR72" i="14"/>
  <c r="AP72" i="14"/>
  <c r="BI74" i="14"/>
  <c r="BE74" i="14"/>
  <c r="BC74" i="14"/>
  <c r="BA74" i="14"/>
  <c r="AY74" i="14"/>
  <c r="AV74" i="14"/>
  <c r="AT74" i="14"/>
  <c r="AR74" i="14"/>
  <c r="AP74" i="14"/>
  <c r="BF74" i="14"/>
  <c r="BD74" i="14"/>
  <c r="BB74" i="14"/>
  <c r="AZ74" i="14"/>
  <c r="AX74" i="14"/>
  <c r="AU74" i="14"/>
  <c r="AS74" i="14"/>
  <c r="BI76" i="14"/>
  <c r="BE76" i="14"/>
  <c r="BC76" i="14"/>
  <c r="BA76" i="14"/>
  <c r="AY76" i="14"/>
  <c r="AV76" i="14"/>
  <c r="AT76" i="14"/>
  <c r="AR76" i="14"/>
  <c r="AP76" i="14"/>
  <c r="BF76" i="14"/>
  <c r="BD76" i="14"/>
  <c r="BB76" i="14"/>
  <c r="AZ76" i="14"/>
  <c r="AX76" i="14"/>
  <c r="AU76" i="14"/>
  <c r="AS76" i="14"/>
  <c r="AQ76" i="14"/>
  <c r="AO76" i="14"/>
  <c r="BI80" i="14"/>
  <c r="BE80" i="14"/>
  <c r="BC80" i="14"/>
  <c r="BA80" i="14"/>
  <c r="AY80" i="14"/>
  <c r="AV80" i="14"/>
  <c r="AT80" i="14"/>
  <c r="AR80" i="14"/>
  <c r="AP80" i="14"/>
  <c r="BF80" i="14"/>
  <c r="BD80" i="14"/>
  <c r="BB80" i="14"/>
  <c r="AZ80" i="14"/>
  <c r="AX80" i="14"/>
  <c r="AU80" i="14"/>
  <c r="AS80" i="14"/>
  <c r="AQ80" i="14"/>
  <c r="AO80" i="14"/>
  <c r="BI82" i="14"/>
  <c r="BE82" i="14"/>
  <c r="BC82" i="14"/>
  <c r="BA82" i="14"/>
  <c r="AY82" i="14"/>
  <c r="AV82" i="14"/>
  <c r="AT82" i="14"/>
  <c r="AR82" i="14"/>
  <c r="AP82" i="14"/>
  <c r="BF82" i="14"/>
  <c r="BD82" i="14"/>
  <c r="BB82" i="14"/>
  <c r="AZ82" i="14"/>
  <c r="AX82" i="14"/>
  <c r="AU82" i="14"/>
  <c r="AS82" i="14"/>
  <c r="AQ82" i="14"/>
  <c r="AO82" i="14"/>
  <c r="BI84" i="14"/>
  <c r="BE84" i="14"/>
  <c r="BC84" i="14"/>
  <c r="BA84" i="14"/>
  <c r="AY84" i="14"/>
  <c r="AV84" i="14"/>
  <c r="AT84" i="14"/>
  <c r="AR84" i="14"/>
  <c r="AP84" i="14"/>
  <c r="BF84" i="14"/>
  <c r="BD84" i="14"/>
  <c r="BB84" i="14"/>
  <c r="AZ84" i="14"/>
  <c r="AX84" i="14"/>
  <c r="AU84" i="14"/>
  <c r="AS84" i="14"/>
  <c r="AQ84" i="14"/>
  <c r="AO84" i="14"/>
  <c r="BI86" i="14"/>
  <c r="BE86" i="14"/>
  <c r="BC86" i="14"/>
  <c r="BA86" i="14"/>
  <c r="AY86" i="14"/>
  <c r="AV86" i="14"/>
  <c r="BF86" i="14"/>
  <c r="BB86" i="14"/>
  <c r="AX86" i="14"/>
  <c r="AT86" i="14"/>
  <c r="AR86" i="14"/>
  <c r="AP86" i="14"/>
  <c r="BD86" i="14"/>
  <c r="AZ86" i="14"/>
  <c r="AU86" i="14"/>
  <c r="AS86" i="14"/>
  <c r="AQ86" i="14"/>
  <c r="AO86" i="14"/>
  <c r="BI90" i="14"/>
  <c r="BE90" i="14"/>
  <c r="BC90" i="14"/>
  <c r="BA90" i="14"/>
  <c r="AY90" i="14"/>
  <c r="AV90" i="14"/>
  <c r="AV60" i="14"/>
  <c r="AT90" i="14"/>
  <c r="AT60" i="14"/>
  <c r="AR90" i="14"/>
  <c r="AR60" i="14"/>
  <c r="AP90" i="14"/>
  <c r="AP60" i="14"/>
  <c r="BF90" i="14"/>
  <c r="BB90" i="14"/>
  <c r="AX90" i="14"/>
  <c r="AS90" i="14"/>
  <c r="AO90" i="14"/>
  <c r="BD90" i="14"/>
  <c r="AZ90" i="14"/>
  <c r="AU90" i="14"/>
  <c r="AQ90" i="14"/>
  <c r="BF92" i="14"/>
  <c r="BD92" i="14"/>
  <c r="BB92" i="14"/>
  <c r="AZ92" i="14"/>
  <c r="AX92" i="14"/>
  <c r="AU92" i="14"/>
  <c r="AS92" i="14"/>
  <c r="AQ92" i="14"/>
  <c r="AO92" i="14"/>
  <c r="BI92" i="14"/>
  <c r="BE92" i="14"/>
  <c r="BC92" i="14"/>
  <c r="BA92" i="14"/>
  <c r="AY92" i="14"/>
  <c r="AV92" i="14"/>
  <c r="AT92" i="14"/>
  <c r="AR92" i="14"/>
  <c r="AP92" i="14"/>
  <c r="BF94" i="14"/>
  <c r="BD94" i="14"/>
  <c r="BB94" i="14"/>
  <c r="AZ94" i="14"/>
  <c r="AX94" i="14"/>
  <c r="AU94" i="14"/>
  <c r="AS94" i="14"/>
  <c r="AQ94" i="14"/>
  <c r="AO94" i="14"/>
  <c r="BI94" i="14"/>
  <c r="BE94" i="14"/>
  <c r="BC94" i="14"/>
  <c r="BA94" i="14"/>
  <c r="AY94" i="14"/>
  <c r="AV94" i="14"/>
  <c r="AT94" i="14"/>
  <c r="AR94" i="14"/>
  <c r="AP94" i="14"/>
  <c r="BF96" i="14"/>
  <c r="BD96" i="14"/>
  <c r="BB96" i="14"/>
  <c r="AZ96" i="14"/>
  <c r="BE96" i="14"/>
  <c r="BA96" i="14"/>
  <c r="AX96" i="14"/>
  <c r="AU96" i="14"/>
  <c r="AS96" i="14"/>
  <c r="AQ96" i="14"/>
  <c r="AO96" i="14"/>
  <c r="BI96" i="14"/>
  <c r="BC96" i="14"/>
  <c r="AY96" i="14"/>
  <c r="AV96" i="14"/>
  <c r="AT96" i="14"/>
  <c r="AR96" i="14"/>
  <c r="AP96" i="14"/>
  <c r="AO69" i="14"/>
  <c r="AS69" i="14"/>
  <c r="AX69" i="14"/>
  <c r="BB69" i="14"/>
  <c r="BF69" i="14"/>
  <c r="AQ70" i="14"/>
  <c r="AQ20" i="14"/>
  <c r="AU70" i="14"/>
  <c r="AU20" i="14"/>
  <c r="AZ70" i="14"/>
  <c r="BD70" i="14"/>
  <c r="AO71" i="14"/>
  <c r="AS71" i="14"/>
  <c r="AS21" i="14"/>
  <c r="AX71" i="14"/>
  <c r="BB71" i="14"/>
  <c r="BF71" i="14"/>
  <c r="AQ72" i="14"/>
  <c r="AU72" i="14"/>
  <c r="AZ72" i="14"/>
  <c r="BD72" i="14"/>
  <c r="AO73" i="14"/>
  <c r="AS73" i="14"/>
  <c r="AX73" i="14"/>
  <c r="BB73" i="14"/>
  <c r="BF73" i="14"/>
  <c r="AQ74" i="14"/>
  <c r="G118" i="14"/>
  <c r="AF114" i="14"/>
  <c r="E128" i="14"/>
  <c r="E118" i="14"/>
  <c r="AF125" i="14"/>
  <c r="AE127" i="14"/>
  <c r="AG127" i="14" s="1"/>
  <c r="AH127" i="14" s="1" a="1"/>
  <c r="AH127" i="14" s="1"/>
  <c r="AF127" i="14"/>
  <c r="F138" i="14"/>
  <c r="AE131" i="14"/>
  <c r="AG131" i="14"/>
  <c r="AF131" i="14"/>
  <c r="AF133" i="14"/>
  <c r="BE122" i="14"/>
  <c r="BC122" i="14"/>
  <c r="BA122" i="14"/>
  <c r="AY122" i="14"/>
  <c r="AV122" i="14"/>
  <c r="AT122" i="14"/>
  <c r="AR122" i="14"/>
  <c r="AP122" i="14"/>
  <c r="BF122" i="14"/>
  <c r="BD122" i="14"/>
  <c r="BB122" i="14"/>
  <c r="AZ122" i="14"/>
  <c r="AX122" i="14"/>
  <c r="AU122" i="14"/>
  <c r="AS122" i="14"/>
  <c r="AQ122" i="14"/>
  <c r="AO122" i="14"/>
  <c r="BE123" i="14"/>
  <c r="BC123" i="14"/>
  <c r="BA123" i="14"/>
  <c r="AY123" i="14"/>
  <c r="AV123" i="14"/>
  <c r="AT123" i="14"/>
  <c r="AR123" i="14"/>
  <c r="AP123" i="14"/>
  <c r="BF123" i="14"/>
  <c r="BD123" i="14"/>
  <c r="BB123" i="14"/>
  <c r="AZ123" i="14"/>
  <c r="AX123" i="14"/>
  <c r="AU123" i="14"/>
  <c r="AS123" i="14"/>
  <c r="AQ123" i="14"/>
  <c r="AO123" i="14"/>
  <c r="BE124" i="14"/>
  <c r="BC124" i="14"/>
  <c r="BA124" i="14"/>
  <c r="AY124" i="14"/>
  <c r="AV124" i="14"/>
  <c r="AT124" i="14"/>
  <c r="AR124" i="14"/>
  <c r="AP124" i="14"/>
  <c r="BF124" i="14"/>
  <c r="BD124" i="14"/>
  <c r="BB124" i="14"/>
  <c r="AZ124" i="14"/>
  <c r="AX124" i="14"/>
  <c r="AU124" i="14"/>
  <c r="AS124" i="14"/>
  <c r="AQ124" i="14"/>
  <c r="AO124" i="14"/>
  <c r="BE125" i="14"/>
  <c r="BC125" i="14"/>
  <c r="BA125" i="14"/>
  <c r="AY125" i="14"/>
  <c r="AV125" i="14"/>
  <c r="AT125" i="14"/>
  <c r="AR125" i="14"/>
  <c r="AP125" i="14"/>
  <c r="BF125" i="14"/>
  <c r="BD125" i="14"/>
  <c r="BB125" i="14"/>
  <c r="AZ125" i="14"/>
  <c r="AX125" i="14"/>
  <c r="AU125" i="14"/>
  <c r="AS125" i="14"/>
  <c r="AQ125" i="14"/>
  <c r="AO125" i="14"/>
  <c r="AE112" i="14"/>
  <c r="AG112" i="14" s="1"/>
  <c r="AH112" i="14" s="1" a="1"/>
  <c r="AH112" i="14" s="1"/>
  <c r="AE111" i="14"/>
  <c r="AG111" i="14" s="1"/>
  <c r="AH111" i="14" s="1" a="1"/>
  <c r="AH111" i="14" s="1"/>
  <c r="AF136" i="14"/>
  <c r="AF132" i="14"/>
  <c r="AH132" i="14" a="1"/>
  <c r="AH132" i="14" s="1"/>
  <c r="H108" i="14"/>
  <c r="D108" i="14"/>
  <c r="F128" i="14"/>
  <c r="AF121" i="14"/>
  <c r="U108" i="14"/>
  <c r="F108" i="14"/>
  <c r="E108" i="14"/>
  <c r="BF130" i="14"/>
  <c r="BD130" i="14"/>
  <c r="BB130" i="14"/>
  <c r="AZ130" i="14"/>
  <c r="AX130" i="14"/>
  <c r="AU130" i="14"/>
  <c r="AS130" i="14"/>
  <c r="AQ130" i="14"/>
  <c r="AO130" i="14"/>
  <c r="BI130" i="14"/>
  <c r="BE130" i="14"/>
  <c r="BC130" i="14"/>
  <c r="BA130" i="14"/>
  <c r="AY130" i="14"/>
  <c r="AV130" i="14"/>
  <c r="AT130" i="14"/>
  <c r="AR130" i="14"/>
  <c r="AP130" i="14"/>
  <c r="BF132" i="14"/>
  <c r="BD132" i="14"/>
  <c r="BB132" i="14"/>
  <c r="AZ132" i="14"/>
  <c r="AX132" i="14"/>
  <c r="AU132" i="14"/>
  <c r="AS132" i="14"/>
  <c r="AQ132" i="14"/>
  <c r="AO132" i="14"/>
  <c r="BI132" i="14"/>
  <c r="BE132" i="14"/>
  <c r="BC132" i="14"/>
  <c r="BA132" i="14"/>
  <c r="AY132" i="14"/>
  <c r="AV132" i="14"/>
  <c r="AT132" i="14"/>
  <c r="AR132" i="14"/>
  <c r="AP132" i="14"/>
  <c r="BF134" i="14"/>
  <c r="BD134" i="14"/>
  <c r="BB134" i="14"/>
  <c r="AZ134" i="14"/>
  <c r="AX134" i="14"/>
  <c r="AU134" i="14"/>
  <c r="AS134" i="14"/>
  <c r="AQ134" i="14"/>
  <c r="AO134" i="14"/>
  <c r="BI134" i="14"/>
  <c r="BE134" i="14"/>
  <c r="BC134" i="14"/>
  <c r="BA134" i="14"/>
  <c r="AY134" i="14"/>
  <c r="AV134" i="14"/>
  <c r="AT134" i="14"/>
  <c r="AR134" i="14"/>
  <c r="AP134" i="14"/>
  <c r="BF136" i="14"/>
  <c r="BD136" i="14"/>
  <c r="BB136" i="14"/>
  <c r="AZ136" i="14"/>
  <c r="AX136" i="14"/>
  <c r="AU136" i="14"/>
  <c r="AS136" i="14"/>
  <c r="AQ136" i="14"/>
  <c r="AO136" i="14"/>
  <c r="BI136" i="14"/>
  <c r="BE136" i="14"/>
  <c r="BC136" i="14"/>
  <c r="BA136" i="14"/>
  <c r="AY136" i="14"/>
  <c r="AV136" i="14"/>
  <c r="AT136" i="14"/>
  <c r="AR136" i="14"/>
  <c r="AP136" i="14"/>
  <c r="U118" i="14"/>
  <c r="Y118" i="14"/>
  <c r="AC118" i="14"/>
  <c r="AO120" i="14"/>
  <c r="AQ120" i="14"/>
  <c r="AS120" i="14"/>
  <c r="AU120" i="14"/>
  <c r="AX120" i="14"/>
  <c r="AZ120" i="14"/>
  <c r="BB120" i="14"/>
  <c r="BD120" i="14"/>
  <c r="BF120" i="14"/>
  <c r="AO121" i="14"/>
  <c r="AQ121" i="14"/>
  <c r="AS121" i="14"/>
  <c r="AU121" i="14"/>
  <c r="AX121" i="14"/>
  <c r="AZ121" i="14"/>
  <c r="BB121" i="14"/>
  <c r="BD121" i="14"/>
  <c r="BF121" i="14"/>
  <c r="AO126" i="14"/>
  <c r="AQ126" i="14"/>
  <c r="AS126" i="14"/>
  <c r="AU126" i="14"/>
  <c r="AX126" i="14"/>
  <c r="AZ126" i="14"/>
  <c r="BB126" i="14"/>
  <c r="BD126" i="14"/>
  <c r="BF127" i="14"/>
  <c r="BD127" i="14"/>
  <c r="BB127" i="14"/>
  <c r="AZ127" i="14"/>
  <c r="AX127" i="14"/>
  <c r="AU127" i="14"/>
  <c r="AS127" i="14"/>
  <c r="AQ127" i="14"/>
  <c r="AO127" i="14"/>
  <c r="BE127" i="14"/>
  <c r="BC127" i="14"/>
  <c r="BA127" i="14"/>
  <c r="AY127" i="14"/>
  <c r="AV127" i="14"/>
  <c r="AT127" i="14"/>
  <c r="BF131" i="14"/>
  <c r="BD131" i="14"/>
  <c r="BB131" i="14"/>
  <c r="AZ131" i="14"/>
  <c r="AX131" i="14"/>
  <c r="AU131" i="14"/>
  <c r="AS131" i="14"/>
  <c r="AQ131" i="14"/>
  <c r="AO131" i="14"/>
  <c r="BI131" i="14"/>
  <c r="BE131" i="14"/>
  <c r="BC131" i="14"/>
  <c r="BA131" i="14"/>
  <c r="AY131" i="14"/>
  <c r="AV131" i="14"/>
  <c r="AT131" i="14"/>
  <c r="AR131" i="14"/>
  <c r="AP131" i="14"/>
  <c r="BF133" i="14"/>
  <c r="BD133" i="14"/>
  <c r="BB133" i="14"/>
  <c r="AZ133" i="14"/>
  <c r="AX133" i="14"/>
  <c r="AU133" i="14"/>
  <c r="AS133" i="14"/>
  <c r="AQ133" i="14"/>
  <c r="AO133" i="14"/>
  <c r="BI133" i="14"/>
  <c r="BE133" i="14"/>
  <c r="BC133" i="14"/>
  <c r="BA133" i="14"/>
  <c r="AY133" i="14"/>
  <c r="AV133" i="14"/>
  <c r="AT133" i="14"/>
  <c r="AR133" i="14"/>
  <c r="AP133" i="14"/>
  <c r="BF135" i="14"/>
  <c r="BD135" i="14"/>
  <c r="BB135" i="14"/>
  <c r="AZ135" i="14"/>
  <c r="AX135" i="14"/>
  <c r="AU135" i="14"/>
  <c r="AS135" i="14"/>
  <c r="AQ135" i="14"/>
  <c r="AO135" i="14"/>
  <c r="BI135" i="14"/>
  <c r="BE135" i="14"/>
  <c r="BC135" i="14"/>
  <c r="BA135" i="14"/>
  <c r="AY135" i="14"/>
  <c r="AV135" i="14"/>
  <c r="AT135" i="14"/>
  <c r="AR135" i="14"/>
  <c r="AP135" i="14"/>
  <c r="BF137" i="14"/>
  <c r="BD137" i="14"/>
  <c r="BB137" i="14"/>
  <c r="AZ137" i="14"/>
  <c r="AX137" i="14"/>
  <c r="AU137" i="14"/>
  <c r="AS137" i="14"/>
  <c r="AQ137" i="14"/>
  <c r="AO137" i="14"/>
  <c r="BI137" i="14"/>
  <c r="BE137" i="14"/>
  <c r="BC137" i="14"/>
  <c r="BA137" i="14"/>
  <c r="AY137" i="14"/>
  <c r="AV137" i="14"/>
  <c r="AT137" i="14"/>
  <c r="AT138" i="14"/>
  <c r="AR137" i="14"/>
  <c r="AP137" i="14"/>
  <c r="W108" i="14"/>
  <c r="AP120" i="14"/>
  <c r="AR120" i="14"/>
  <c r="AT120" i="14"/>
  <c r="AV120" i="14"/>
  <c r="AY120" i="14"/>
  <c r="BA120" i="14"/>
  <c r="BC120" i="14"/>
  <c r="BE120" i="14"/>
  <c r="AP121" i="14"/>
  <c r="AR121" i="14"/>
  <c r="AT121" i="14"/>
  <c r="AV121" i="14"/>
  <c r="AY121" i="14"/>
  <c r="BA121" i="14"/>
  <c r="BC121" i="14"/>
  <c r="BE121" i="14"/>
  <c r="AP126" i="14"/>
  <c r="AR126" i="14"/>
  <c r="AT126" i="14"/>
  <c r="AV126" i="14"/>
  <c r="AY126" i="14"/>
  <c r="BA126" i="14"/>
  <c r="BC126" i="14"/>
  <c r="BE126" i="14"/>
  <c r="AP127" i="14"/>
  <c r="AH169" i="14" a="1"/>
  <c r="AH169" i="14"/>
  <c r="AH179" i="14" a="1"/>
  <c r="AH179" i="14"/>
  <c r="AF141" i="14"/>
  <c r="AE141" i="14"/>
  <c r="AG141" i="14"/>
  <c r="AH141" i="14" a="1"/>
  <c r="AH141" i="14"/>
  <c r="BI187" i="14"/>
  <c r="BI188" i="14"/>
  <c r="BE187" i="14"/>
  <c r="BC187" i="14"/>
  <c r="BF187" i="14"/>
  <c r="BD187" i="14"/>
  <c r="BB187" i="14"/>
  <c r="AZ187" i="14"/>
  <c r="BI191" i="14"/>
  <c r="BE191" i="14"/>
  <c r="BC191" i="14"/>
  <c r="BA191" i="14"/>
  <c r="AY191" i="14"/>
  <c r="AV191" i="14"/>
  <c r="AT191" i="14"/>
  <c r="AR191" i="14"/>
  <c r="AP191" i="14"/>
  <c r="BF191" i="14"/>
  <c r="BD191" i="14"/>
  <c r="BB191" i="14"/>
  <c r="AZ191" i="14"/>
  <c r="AX191" i="14"/>
  <c r="AU191" i="14"/>
  <c r="AS191" i="14"/>
  <c r="AQ191" i="14"/>
  <c r="AO191" i="14"/>
  <c r="BI193" i="14"/>
  <c r="BE193" i="14"/>
  <c r="BC193" i="14"/>
  <c r="BA193" i="14"/>
  <c r="AY193" i="14"/>
  <c r="AV193" i="14"/>
  <c r="AT193" i="14"/>
  <c r="AR193" i="14"/>
  <c r="AP193" i="14"/>
  <c r="BF193" i="14"/>
  <c r="BD193" i="14"/>
  <c r="BB193" i="14"/>
  <c r="AZ193" i="14"/>
  <c r="AX193" i="14"/>
  <c r="AU193" i="14"/>
  <c r="AS193" i="14"/>
  <c r="AQ193" i="14"/>
  <c r="AO193" i="14"/>
  <c r="BI195" i="14"/>
  <c r="BE195" i="14"/>
  <c r="BC195" i="14"/>
  <c r="BA195" i="14"/>
  <c r="AY195" i="14"/>
  <c r="AV195" i="14"/>
  <c r="AT195" i="14"/>
  <c r="AR195" i="14"/>
  <c r="AP195" i="14"/>
  <c r="BF195" i="14"/>
  <c r="BD195" i="14"/>
  <c r="BB195" i="14"/>
  <c r="AZ195" i="14"/>
  <c r="AX195" i="14"/>
  <c r="AU195" i="14"/>
  <c r="AS195" i="14"/>
  <c r="AQ195" i="14"/>
  <c r="AO195" i="14"/>
  <c r="AW195" i="14"/>
  <c r="BI197" i="14"/>
  <c r="BE197" i="14"/>
  <c r="BC197" i="14"/>
  <c r="BA197" i="14"/>
  <c r="AY197" i="14"/>
  <c r="AV197" i="14"/>
  <c r="AT197" i="14"/>
  <c r="AR197" i="14"/>
  <c r="AP197" i="14"/>
  <c r="BF197" i="14"/>
  <c r="BD197" i="14"/>
  <c r="BB197" i="14"/>
  <c r="AZ197" i="14"/>
  <c r="AX197" i="14"/>
  <c r="BG197" i="14"/>
  <c r="AU197" i="14"/>
  <c r="AS197" i="14"/>
  <c r="AQ197" i="14"/>
  <c r="AO197" i="14"/>
  <c r="AW197" i="14"/>
  <c r="BI202" i="14"/>
  <c r="BE202" i="14"/>
  <c r="BC202" i="14"/>
  <c r="BA202" i="14"/>
  <c r="AY202" i="14"/>
  <c r="AV202" i="14"/>
  <c r="AT202" i="14"/>
  <c r="AR202" i="14"/>
  <c r="AP202" i="14"/>
  <c r="BF202" i="14"/>
  <c r="BD202" i="14"/>
  <c r="BB202" i="14"/>
  <c r="AZ202" i="14"/>
  <c r="AX202" i="14"/>
  <c r="BG202" i="14"/>
  <c r="AU202" i="14"/>
  <c r="AS202" i="14"/>
  <c r="AQ202" i="14"/>
  <c r="AO202" i="14"/>
  <c r="AW202" i="14"/>
  <c r="BI204" i="14"/>
  <c r="BE204" i="14"/>
  <c r="BC204" i="14"/>
  <c r="BA204" i="14"/>
  <c r="AY204" i="14"/>
  <c r="AV204" i="14"/>
  <c r="AT204" i="14"/>
  <c r="AR204" i="14"/>
  <c r="AP204" i="14"/>
  <c r="BF204" i="14"/>
  <c r="BD204" i="14"/>
  <c r="BB204" i="14"/>
  <c r="AZ204" i="14"/>
  <c r="AX204" i="14"/>
  <c r="BG204" i="14"/>
  <c r="AU204" i="14"/>
  <c r="AS204" i="14"/>
  <c r="AQ204" i="14"/>
  <c r="AO204" i="14"/>
  <c r="AW204" i="14"/>
  <c r="BI206" i="14"/>
  <c r="BE206" i="14"/>
  <c r="BC206" i="14"/>
  <c r="BA206" i="14"/>
  <c r="AY206" i="14"/>
  <c r="AV206" i="14"/>
  <c r="AT206" i="14"/>
  <c r="AR206" i="14"/>
  <c r="AP206" i="14"/>
  <c r="BF206" i="14"/>
  <c r="BD206" i="14"/>
  <c r="BB206" i="14"/>
  <c r="AZ206" i="14"/>
  <c r="AX206" i="14"/>
  <c r="BG206" i="14"/>
  <c r="AU206" i="14"/>
  <c r="AS206" i="14"/>
  <c r="AQ206" i="14"/>
  <c r="AO206" i="14"/>
  <c r="AW206" i="14"/>
  <c r="AX150" i="14"/>
  <c r="AZ150" i="14"/>
  <c r="BB150" i="14"/>
  <c r="BD150" i="14"/>
  <c r="BF150" i="14"/>
  <c r="AO151" i="14"/>
  <c r="AQ151" i="14"/>
  <c r="AS151" i="14"/>
  <c r="AU151" i="14"/>
  <c r="AX151" i="14"/>
  <c r="AZ151" i="14"/>
  <c r="BB151" i="14"/>
  <c r="BD151" i="14"/>
  <c r="BF151" i="14"/>
  <c r="AO152" i="14"/>
  <c r="AQ152" i="14"/>
  <c r="AS152" i="14"/>
  <c r="AU152" i="14"/>
  <c r="AX152" i="14"/>
  <c r="AZ152" i="14"/>
  <c r="BB152" i="14"/>
  <c r="BD152" i="14"/>
  <c r="BF152" i="14"/>
  <c r="AO153" i="14"/>
  <c r="AQ153" i="14"/>
  <c r="AS153" i="14"/>
  <c r="AU153" i="14"/>
  <c r="AX153" i="14"/>
  <c r="AZ153" i="14"/>
  <c r="BB153" i="14"/>
  <c r="BD153" i="14"/>
  <c r="BF153" i="14"/>
  <c r="AO154" i="14"/>
  <c r="AQ154" i="14"/>
  <c r="AS154" i="14"/>
  <c r="AU154" i="14"/>
  <c r="AX154" i="14"/>
  <c r="AZ154" i="14"/>
  <c r="BB154" i="14"/>
  <c r="BD154" i="14"/>
  <c r="BF154" i="14"/>
  <c r="AO155" i="14"/>
  <c r="AQ155" i="14"/>
  <c r="AS155" i="14"/>
  <c r="AU155" i="14"/>
  <c r="AX155" i="14"/>
  <c r="AZ155" i="14"/>
  <c r="BB155" i="14"/>
  <c r="BD155" i="14"/>
  <c r="BF155" i="14"/>
  <c r="AO156" i="14"/>
  <c r="AQ156" i="14"/>
  <c r="AS156" i="14"/>
  <c r="AU156" i="14"/>
  <c r="AX156" i="14"/>
  <c r="AZ156" i="14"/>
  <c r="BB156" i="14"/>
  <c r="BD156" i="14"/>
  <c r="BF156" i="14"/>
  <c r="AO157" i="14"/>
  <c r="AQ157" i="14"/>
  <c r="AS157" i="14"/>
  <c r="AU157" i="14"/>
  <c r="AX157" i="14"/>
  <c r="AZ157" i="14"/>
  <c r="BB157" i="14"/>
  <c r="BD157" i="14"/>
  <c r="BF157" i="14"/>
  <c r="AX160" i="14"/>
  <c r="AZ160" i="14"/>
  <c r="BB160" i="14"/>
  <c r="BD160" i="14"/>
  <c r="BF160" i="14"/>
  <c r="AO161" i="14"/>
  <c r="AQ161" i="14"/>
  <c r="AS161" i="14"/>
  <c r="AU161" i="14"/>
  <c r="AX161" i="14"/>
  <c r="AZ161" i="14"/>
  <c r="BB161" i="14"/>
  <c r="BD161" i="14"/>
  <c r="BF161" i="14"/>
  <c r="AO162" i="14"/>
  <c r="AQ162" i="14"/>
  <c r="AS162" i="14"/>
  <c r="AU162" i="14"/>
  <c r="AX162" i="14"/>
  <c r="AZ162" i="14"/>
  <c r="BB162" i="14"/>
  <c r="BD162" i="14"/>
  <c r="BF162" i="14"/>
  <c r="AO163" i="14"/>
  <c r="AQ163" i="14"/>
  <c r="AS163" i="14"/>
  <c r="AU163" i="14"/>
  <c r="AX163" i="14"/>
  <c r="AZ163" i="14"/>
  <c r="BB163" i="14"/>
  <c r="BD163" i="14"/>
  <c r="BF163" i="14"/>
  <c r="AO164" i="14"/>
  <c r="AQ164" i="14"/>
  <c r="AS164" i="14"/>
  <c r="AU164" i="14"/>
  <c r="AX164" i="14"/>
  <c r="AZ164" i="14"/>
  <c r="BB164" i="14"/>
  <c r="BD164" i="14"/>
  <c r="BF164" i="14"/>
  <c r="AO165" i="14"/>
  <c r="AQ165" i="14"/>
  <c r="AS165" i="14"/>
  <c r="AU165" i="14"/>
  <c r="AX165" i="14"/>
  <c r="AZ165" i="14"/>
  <c r="BB165" i="14"/>
  <c r="BD165" i="14"/>
  <c r="BF165" i="14"/>
  <c r="AO166" i="14"/>
  <c r="AQ166" i="14"/>
  <c r="AS166" i="14"/>
  <c r="AU166" i="14"/>
  <c r="AX166" i="14"/>
  <c r="AZ166" i="14"/>
  <c r="BB166" i="14"/>
  <c r="BD166" i="14"/>
  <c r="BF166" i="14"/>
  <c r="AO167" i="14"/>
  <c r="AQ167" i="14"/>
  <c r="AS167" i="14"/>
  <c r="AU167" i="14"/>
  <c r="AX167" i="14"/>
  <c r="AZ167" i="14"/>
  <c r="BB167" i="14"/>
  <c r="BD167" i="14"/>
  <c r="BF167" i="14"/>
  <c r="AX170" i="14"/>
  <c r="AZ170" i="14"/>
  <c r="BB170" i="14"/>
  <c r="BD170" i="14"/>
  <c r="BF170" i="14"/>
  <c r="AO171" i="14"/>
  <c r="AQ171" i="14"/>
  <c r="AS171" i="14"/>
  <c r="AU171" i="14"/>
  <c r="AX171" i="14"/>
  <c r="AZ171" i="14"/>
  <c r="BB171" i="14"/>
  <c r="BD171" i="14"/>
  <c r="BF171" i="14"/>
  <c r="AO172" i="14"/>
  <c r="AQ172" i="14"/>
  <c r="AS172" i="14"/>
  <c r="AU172" i="14"/>
  <c r="AX172" i="14"/>
  <c r="AZ172" i="14"/>
  <c r="BB172" i="14"/>
  <c r="BD172" i="14"/>
  <c r="BF172" i="14"/>
  <c r="AO173" i="14"/>
  <c r="AQ173" i="14"/>
  <c r="AS173" i="14"/>
  <c r="AU173" i="14"/>
  <c r="AX173" i="14"/>
  <c r="AZ173" i="14"/>
  <c r="BB173" i="14"/>
  <c r="BD173" i="14"/>
  <c r="BF173" i="14"/>
  <c r="AO174" i="14"/>
  <c r="AQ174" i="14"/>
  <c r="AS174" i="14"/>
  <c r="AU174" i="14"/>
  <c r="AX174" i="14"/>
  <c r="AZ174" i="14"/>
  <c r="BB174" i="14"/>
  <c r="BD174" i="14"/>
  <c r="BF174" i="14"/>
  <c r="AO175" i="14"/>
  <c r="AQ175" i="14"/>
  <c r="AS175" i="14"/>
  <c r="AU175" i="14"/>
  <c r="AX175" i="14"/>
  <c r="AZ175" i="14"/>
  <c r="BB175" i="14"/>
  <c r="BD175" i="14"/>
  <c r="BF175" i="14"/>
  <c r="AO176" i="14"/>
  <c r="AQ176" i="14"/>
  <c r="AS176" i="14"/>
  <c r="AU176" i="14"/>
  <c r="AX176" i="14"/>
  <c r="AZ176" i="14"/>
  <c r="BB176" i="14"/>
  <c r="BD176" i="14"/>
  <c r="BF176" i="14"/>
  <c r="AO177" i="14"/>
  <c r="AQ177" i="14"/>
  <c r="AS177" i="14"/>
  <c r="AU177" i="14"/>
  <c r="AX177" i="14"/>
  <c r="AZ177" i="14"/>
  <c r="BB177" i="14"/>
  <c r="BD177" i="14"/>
  <c r="BF177" i="14"/>
  <c r="AX180" i="14"/>
  <c r="AZ180" i="14"/>
  <c r="BB180" i="14"/>
  <c r="BD180" i="14"/>
  <c r="BF180" i="14"/>
  <c r="AO181" i="14"/>
  <c r="AQ181" i="14"/>
  <c r="AS181" i="14"/>
  <c r="AU181" i="14"/>
  <c r="AX181" i="14"/>
  <c r="AZ181" i="14"/>
  <c r="BB181" i="14"/>
  <c r="BD181" i="14"/>
  <c r="BF181" i="14"/>
  <c r="AO182" i="14"/>
  <c r="AQ182" i="14"/>
  <c r="AS182" i="14"/>
  <c r="AU182" i="14"/>
  <c r="AX182" i="14"/>
  <c r="AZ182" i="14"/>
  <c r="BB182" i="14"/>
  <c r="BD182" i="14"/>
  <c r="BF182" i="14"/>
  <c r="AO183" i="14"/>
  <c r="AQ183" i="14"/>
  <c r="AS183" i="14"/>
  <c r="AU183" i="14"/>
  <c r="AX183" i="14"/>
  <c r="AZ183" i="14"/>
  <c r="BB183" i="14"/>
  <c r="BD183" i="14"/>
  <c r="BF183" i="14"/>
  <c r="AO184" i="14"/>
  <c r="AQ184" i="14"/>
  <c r="AS184" i="14"/>
  <c r="AU184" i="14"/>
  <c r="AX184" i="14"/>
  <c r="AZ184" i="14"/>
  <c r="BB184" i="14"/>
  <c r="BD184" i="14"/>
  <c r="BF184" i="14"/>
  <c r="AO185" i="14"/>
  <c r="AQ185" i="14"/>
  <c r="AS185" i="14"/>
  <c r="AU185" i="14"/>
  <c r="AX185" i="14"/>
  <c r="AZ185" i="14"/>
  <c r="BB185" i="14"/>
  <c r="BD185" i="14"/>
  <c r="BF185" i="14"/>
  <c r="AO186" i="14"/>
  <c r="AQ186" i="14"/>
  <c r="AS186" i="14"/>
  <c r="AU186" i="14"/>
  <c r="AX186" i="14"/>
  <c r="AZ186" i="14"/>
  <c r="BB186" i="14"/>
  <c r="BD186" i="14"/>
  <c r="BF186" i="14"/>
  <c r="AO187" i="14"/>
  <c r="AQ187" i="14"/>
  <c r="AS187" i="14"/>
  <c r="AU187" i="14"/>
  <c r="AX187" i="14"/>
  <c r="BA187" i="14"/>
  <c r="BI190" i="14"/>
  <c r="BE190" i="14"/>
  <c r="BC190" i="14"/>
  <c r="BA190" i="14"/>
  <c r="AY190" i="14"/>
  <c r="BF190" i="14"/>
  <c r="BD190" i="14"/>
  <c r="BB190" i="14"/>
  <c r="AZ190" i="14"/>
  <c r="AX190" i="14"/>
  <c r="BI192" i="14"/>
  <c r="BE192" i="14"/>
  <c r="BC192" i="14"/>
  <c r="BA192" i="14"/>
  <c r="AY192" i="14"/>
  <c r="AV192" i="14"/>
  <c r="AT192" i="14"/>
  <c r="AR192" i="14"/>
  <c r="AP192" i="14"/>
  <c r="BF192" i="14"/>
  <c r="BD192" i="14"/>
  <c r="BB192" i="14"/>
  <c r="AZ192" i="14"/>
  <c r="AX192" i="14"/>
  <c r="AU192" i="14"/>
  <c r="AS192" i="14"/>
  <c r="AQ192" i="14"/>
  <c r="AO192" i="14"/>
  <c r="BI194" i="14"/>
  <c r="BE194" i="14"/>
  <c r="BC194" i="14"/>
  <c r="BA194" i="14"/>
  <c r="AY194" i="14"/>
  <c r="AV194" i="14"/>
  <c r="AT194" i="14"/>
  <c r="AR194" i="14"/>
  <c r="AP194" i="14"/>
  <c r="BF194" i="14"/>
  <c r="BD194" i="14"/>
  <c r="BB194" i="14"/>
  <c r="AZ194" i="14"/>
  <c r="AX194" i="14"/>
  <c r="AU194" i="14"/>
  <c r="AS194" i="14"/>
  <c r="AQ194" i="14"/>
  <c r="AO194" i="14"/>
  <c r="BI196" i="14"/>
  <c r="BE196" i="14"/>
  <c r="BC196" i="14"/>
  <c r="BA196" i="14"/>
  <c r="AY196" i="14"/>
  <c r="AV196" i="14"/>
  <c r="AT196" i="14"/>
  <c r="AR196" i="14"/>
  <c r="AP196" i="14"/>
  <c r="BF196" i="14"/>
  <c r="BD196" i="14"/>
  <c r="BB196" i="14"/>
  <c r="AZ196" i="14"/>
  <c r="AX196" i="14"/>
  <c r="AU196" i="14"/>
  <c r="AS196" i="14"/>
  <c r="AQ196" i="14"/>
  <c r="AO196" i="14"/>
  <c r="BI200" i="14"/>
  <c r="BE200" i="14"/>
  <c r="BC200" i="14"/>
  <c r="BA200" i="14"/>
  <c r="AY200" i="14"/>
  <c r="BF200" i="14"/>
  <c r="BD200" i="14"/>
  <c r="BB200" i="14"/>
  <c r="AZ200" i="14"/>
  <c r="AX200" i="14"/>
  <c r="BI201" i="14"/>
  <c r="BE201" i="14"/>
  <c r="BC201" i="14"/>
  <c r="BA201" i="14"/>
  <c r="AY201" i="14"/>
  <c r="AV201" i="14"/>
  <c r="AT201" i="14"/>
  <c r="AR201" i="14"/>
  <c r="AP201" i="14"/>
  <c r="BF201" i="14"/>
  <c r="BD201" i="14"/>
  <c r="BB201" i="14"/>
  <c r="AZ201" i="14"/>
  <c r="AX201" i="14"/>
  <c r="AU201" i="14"/>
  <c r="AS201" i="14"/>
  <c r="AQ201" i="14"/>
  <c r="AO201" i="14"/>
  <c r="BI203" i="14"/>
  <c r="BE203" i="14"/>
  <c r="BC203" i="14"/>
  <c r="BA203" i="14"/>
  <c r="AY203" i="14"/>
  <c r="AV203" i="14"/>
  <c r="AT203" i="14"/>
  <c r="AR203" i="14"/>
  <c r="AP203" i="14"/>
  <c r="BF203" i="14"/>
  <c r="BD203" i="14"/>
  <c r="BB203" i="14"/>
  <c r="AZ203" i="14"/>
  <c r="AX203" i="14"/>
  <c r="AU203" i="14"/>
  <c r="AS203" i="14"/>
  <c r="AQ203" i="14"/>
  <c r="AO203" i="14"/>
  <c r="BI205" i="14"/>
  <c r="BE205" i="14"/>
  <c r="BC205" i="14"/>
  <c r="BA205" i="14"/>
  <c r="AY205" i="14"/>
  <c r="AV205" i="14"/>
  <c r="AT205" i="14"/>
  <c r="AR205" i="14"/>
  <c r="AP205" i="14"/>
  <c r="BF205" i="14"/>
  <c r="BD205" i="14"/>
  <c r="BB205" i="14"/>
  <c r="AZ205" i="14"/>
  <c r="AX205" i="14"/>
  <c r="AU205" i="14"/>
  <c r="AS205" i="14"/>
  <c r="AQ205" i="14"/>
  <c r="AO205" i="14"/>
  <c r="BI207" i="14"/>
  <c r="BE207" i="14"/>
  <c r="BC207" i="14"/>
  <c r="BA207" i="14"/>
  <c r="AY207" i="14"/>
  <c r="AV207" i="14"/>
  <c r="AT207" i="14"/>
  <c r="AR207" i="14"/>
  <c r="AP207" i="14"/>
  <c r="BF207" i="14"/>
  <c r="BD207" i="14"/>
  <c r="BB207" i="14"/>
  <c r="AZ207" i="14"/>
  <c r="AX207" i="14"/>
  <c r="AU207" i="14"/>
  <c r="AS207" i="14"/>
  <c r="AQ207" i="14"/>
  <c r="AO207" i="14"/>
  <c r="AY150" i="14"/>
  <c r="BA150" i="14"/>
  <c r="BC150" i="14"/>
  <c r="BE150" i="14"/>
  <c r="AP151" i="14"/>
  <c r="AR151" i="14"/>
  <c r="AT151" i="14"/>
  <c r="AV151" i="14"/>
  <c r="AY151" i="14"/>
  <c r="BA151" i="14"/>
  <c r="BC151" i="14"/>
  <c r="BE151" i="14"/>
  <c r="AP152" i="14"/>
  <c r="AR152" i="14"/>
  <c r="AT152" i="14"/>
  <c r="AV152" i="14"/>
  <c r="AY152" i="14"/>
  <c r="BA152" i="14"/>
  <c r="BC152" i="14"/>
  <c r="BE152" i="14"/>
  <c r="AP153" i="14"/>
  <c r="AR153" i="14"/>
  <c r="AT153" i="14"/>
  <c r="AV153" i="14"/>
  <c r="AY153" i="14"/>
  <c r="BA153" i="14"/>
  <c r="BC153" i="14"/>
  <c r="BE153" i="14"/>
  <c r="AP154" i="14"/>
  <c r="AR154" i="14"/>
  <c r="AT154" i="14"/>
  <c r="AV154" i="14"/>
  <c r="AY154" i="14"/>
  <c r="BA154" i="14"/>
  <c r="BC154" i="14"/>
  <c r="BE154" i="14"/>
  <c r="AP155" i="14"/>
  <c r="AR155" i="14"/>
  <c r="AT155" i="14"/>
  <c r="AV155" i="14"/>
  <c r="AY155" i="14"/>
  <c r="BA155" i="14"/>
  <c r="BC155" i="14"/>
  <c r="BE155" i="14"/>
  <c r="AP156" i="14"/>
  <c r="AR156" i="14"/>
  <c r="AT156" i="14"/>
  <c r="AV156" i="14"/>
  <c r="AY156" i="14"/>
  <c r="BA156" i="14"/>
  <c r="BC156" i="14"/>
  <c r="BE156" i="14"/>
  <c r="AP157" i="14"/>
  <c r="AR157" i="14"/>
  <c r="AT157" i="14"/>
  <c r="AV157" i="14"/>
  <c r="AY157" i="14"/>
  <c r="BA157" i="14"/>
  <c r="BC157" i="14"/>
  <c r="BE157" i="14"/>
  <c r="AY160" i="14"/>
  <c r="BA160" i="14"/>
  <c r="BC160" i="14"/>
  <c r="BE160" i="14"/>
  <c r="AP161" i="14"/>
  <c r="AR161" i="14"/>
  <c r="AT161" i="14"/>
  <c r="AV161" i="14"/>
  <c r="AY161" i="14"/>
  <c r="BA161" i="14"/>
  <c r="BC161" i="14"/>
  <c r="BE161" i="14"/>
  <c r="AP162" i="14"/>
  <c r="AR162" i="14"/>
  <c r="AT162" i="14"/>
  <c r="AV162" i="14"/>
  <c r="AY162" i="14"/>
  <c r="BA162" i="14"/>
  <c r="BC162" i="14"/>
  <c r="BE162" i="14"/>
  <c r="AP163" i="14"/>
  <c r="AR163" i="14"/>
  <c r="AT163" i="14"/>
  <c r="AV163" i="14"/>
  <c r="AY163" i="14"/>
  <c r="BA163" i="14"/>
  <c r="BC163" i="14"/>
  <c r="BE163" i="14"/>
  <c r="AP164" i="14"/>
  <c r="AR164" i="14"/>
  <c r="AT164" i="14"/>
  <c r="AV164" i="14"/>
  <c r="AY164" i="14"/>
  <c r="BA164" i="14"/>
  <c r="BC164" i="14"/>
  <c r="BE164" i="14"/>
  <c r="AP165" i="14"/>
  <c r="AR165" i="14"/>
  <c r="AT165" i="14"/>
  <c r="AV165" i="14"/>
  <c r="AY165" i="14"/>
  <c r="BA165" i="14"/>
  <c r="BC165" i="14"/>
  <c r="BE165" i="14"/>
  <c r="AP166" i="14"/>
  <c r="AR166" i="14"/>
  <c r="AT166" i="14"/>
  <c r="AV166" i="14"/>
  <c r="AY166" i="14"/>
  <c r="BA166" i="14"/>
  <c r="BC166" i="14"/>
  <c r="BE166" i="14"/>
  <c r="AP167" i="14"/>
  <c r="AR167" i="14"/>
  <c r="AT167" i="14"/>
  <c r="AV167" i="14"/>
  <c r="AY167" i="14"/>
  <c r="BA167" i="14"/>
  <c r="BC167" i="14"/>
  <c r="BE167" i="14"/>
  <c r="AY170" i="14"/>
  <c r="BA170" i="14"/>
  <c r="BC170" i="14"/>
  <c r="BE170" i="14"/>
  <c r="AP171" i="14"/>
  <c r="AR171" i="14"/>
  <c r="AT171" i="14"/>
  <c r="AV171" i="14"/>
  <c r="AY171" i="14"/>
  <c r="BA171" i="14"/>
  <c r="BC171" i="14"/>
  <c r="BE171" i="14"/>
  <c r="AP172" i="14"/>
  <c r="AR172" i="14"/>
  <c r="AT172" i="14"/>
  <c r="AV172" i="14"/>
  <c r="AY172" i="14"/>
  <c r="BA172" i="14"/>
  <c r="BC172" i="14"/>
  <c r="BE172" i="14"/>
  <c r="AP173" i="14"/>
  <c r="AR173" i="14"/>
  <c r="AT173" i="14"/>
  <c r="AV173" i="14"/>
  <c r="AY173" i="14"/>
  <c r="BA173" i="14"/>
  <c r="BC173" i="14"/>
  <c r="BE173" i="14"/>
  <c r="AP174" i="14"/>
  <c r="AR174" i="14"/>
  <c r="AT174" i="14"/>
  <c r="AV174" i="14"/>
  <c r="AY174" i="14"/>
  <c r="BA174" i="14"/>
  <c r="BC174" i="14"/>
  <c r="BE174" i="14"/>
  <c r="AP175" i="14"/>
  <c r="AR175" i="14"/>
  <c r="AT175" i="14"/>
  <c r="AV175" i="14"/>
  <c r="AY175" i="14"/>
  <c r="BA175" i="14"/>
  <c r="BC175" i="14"/>
  <c r="BE175" i="14"/>
  <c r="AP176" i="14"/>
  <c r="AR176" i="14"/>
  <c r="AT176" i="14"/>
  <c r="AV176" i="14"/>
  <c r="AY176" i="14"/>
  <c r="BA176" i="14"/>
  <c r="BC176" i="14"/>
  <c r="BE176" i="14"/>
  <c r="AP177" i="14"/>
  <c r="AR177" i="14"/>
  <c r="AT177" i="14"/>
  <c r="AV177" i="14"/>
  <c r="AY177" i="14"/>
  <c r="BA177" i="14"/>
  <c r="BC177" i="14"/>
  <c r="BE177" i="14"/>
  <c r="AY180" i="14"/>
  <c r="BA180" i="14"/>
  <c r="BC180" i="14"/>
  <c r="BE180" i="14"/>
  <c r="AP181" i="14"/>
  <c r="AR181" i="14"/>
  <c r="AT181" i="14"/>
  <c r="AV181" i="14"/>
  <c r="AY181" i="14"/>
  <c r="BA181" i="14"/>
  <c r="BC181" i="14"/>
  <c r="BE181" i="14"/>
  <c r="AP182" i="14"/>
  <c r="AR182" i="14"/>
  <c r="AT182" i="14"/>
  <c r="AV182" i="14"/>
  <c r="AY182" i="14"/>
  <c r="BA182" i="14"/>
  <c r="BC182" i="14"/>
  <c r="BE182" i="14"/>
  <c r="AP183" i="14"/>
  <c r="AR183" i="14"/>
  <c r="AT183" i="14"/>
  <c r="AV183" i="14"/>
  <c r="AY183" i="14"/>
  <c r="BA183" i="14"/>
  <c r="BC183" i="14"/>
  <c r="BE183" i="14"/>
  <c r="AP184" i="14"/>
  <c r="AR184" i="14"/>
  <c r="AT184" i="14"/>
  <c r="AV184" i="14"/>
  <c r="AY184" i="14"/>
  <c r="BA184" i="14"/>
  <c r="BC184" i="14"/>
  <c r="BE184" i="14"/>
  <c r="AP185" i="14"/>
  <c r="AR185" i="14"/>
  <c r="AT185" i="14"/>
  <c r="AV185" i="14"/>
  <c r="AY185" i="14"/>
  <c r="BA185" i="14"/>
  <c r="BC185" i="14"/>
  <c r="BE185" i="14"/>
  <c r="AP186" i="14"/>
  <c r="AR186" i="14"/>
  <c r="AT186" i="14"/>
  <c r="AV186" i="14"/>
  <c r="AY186" i="14"/>
  <c r="BA186" i="14"/>
  <c r="BC186" i="14"/>
  <c r="BE186" i="14"/>
  <c r="AP187" i="14"/>
  <c r="AR187" i="14"/>
  <c r="AT187" i="14"/>
  <c r="AV187" i="14"/>
  <c r="AY187" i="14"/>
  <c r="AD219" i="14"/>
  <c r="AE213" i="14"/>
  <c r="AG213" i="14"/>
  <c r="AF213" i="14"/>
  <c r="AE240" i="14"/>
  <c r="AG240" i="14"/>
  <c r="AF239" i="14"/>
  <c r="AF240" i="14"/>
  <c r="AE239" i="14"/>
  <c r="AG239" i="14"/>
  <c r="AH239" i="14" a="1"/>
  <c r="AH239" i="14"/>
  <c r="AE259" i="14"/>
  <c r="AG259" i="14"/>
  <c r="AE260" i="14"/>
  <c r="AG260" i="14"/>
  <c r="AF259" i="14"/>
  <c r="AF260" i="14"/>
  <c r="AH260" i="14" a="1"/>
  <c r="AH260" i="14"/>
  <c r="AD16" i="14"/>
  <c r="AF217" i="14"/>
  <c r="AF216" i="14"/>
  <c r="D219" i="14"/>
  <c r="AH252" i="14" a="1"/>
  <c r="AH252" i="14"/>
  <c r="AH232" i="14" a="1"/>
  <c r="AH232" i="14"/>
  <c r="AF254" i="14"/>
  <c r="AH254" i="14" a="1"/>
  <c r="AH254" i="14"/>
  <c r="BI226" i="14"/>
  <c r="BE226" i="14"/>
  <c r="BC226" i="14"/>
  <c r="BA226" i="14"/>
  <c r="AY226" i="14"/>
  <c r="AV226" i="14"/>
  <c r="AT226" i="14"/>
  <c r="AR226" i="14"/>
  <c r="AP226" i="14"/>
  <c r="BI228" i="14"/>
  <c r="BE228" i="14"/>
  <c r="BC228" i="14"/>
  <c r="BA228" i="14"/>
  <c r="AY228" i="14"/>
  <c r="AV228" i="14"/>
  <c r="AT228" i="14"/>
  <c r="AR228" i="14"/>
  <c r="AP228" i="14"/>
  <c r="BF228" i="14"/>
  <c r="BD228" i="14"/>
  <c r="BB228" i="14"/>
  <c r="AZ228" i="14"/>
  <c r="AX228" i="14"/>
  <c r="AU228" i="14"/>
  <c r="AS228" i="14"/>
  <c r="AQ228" i="14"/>
  <c r="AO228" i="14"/>
  <c r="BI231" i="14"/>
  <c r="BE231" i="14"/>
  <c r="BC231" i="14"/>
  <c r="BA231" i="14"/>
  <c r="AY231" i="14"/>
  <c r="AV231" i="14"/>
  <c r="AT231" i="14"/>
  <c r="AR231" i="14"/>
  <c r="AP231" i="14"/>
  <c r="BF231" i="14"/>
  <c r="BD231" i="14"/>
  <c r="BB231" i="14"/>
  <c r="AZ231" i="14"/>
  <c r="AX231" i="14"/>
  <c r="AU231" i="14"/>
  <c r="AS231" i="14"/>
  <c r="AQ231" i="14"/>
  <c r="AO231" i="14"/>
  <c r="BI233" i="14"/>
  <c r="BE233" i="14"/>
  <c r="BC233" i="14"/>
  <c r="BA233" i="14"/>
  <c r="AY233" i="14"/>
  <c r="AV233" i="14"/>
  <c r="AT233" i="14"/>
  <c r="AR233" i="14"/>
  <c r="AP233" i="14"/>
  <c r="BF233" i="14"/>
  <c r="BD233" i="14"/>
  <c r="BB233" i="14"/>
  <c r="AZ233" i="14"/>
  <c r="AX233" i="14"/>
  <c r="AU233" i="14"/>
  <c r="AS233" i="14"/>
  <c r="AQ233" i="14"/>
  <c r="AO233" i="14"/>
  <c r="BI235" i="14"/>
  <c r="BE235" i="14"/>
  <c r="BC235" i="14"/>
  <c r="BA235" i="14"/>
  <c r="AY235" i="14"/>
  <c r="AV235" i="14"/>
  <c r="AT235" i="14"/>
  <c r="AR235" i="14"/>
  <c r="AP235" i="14"/>
  <c r="BF235" i="14"/>
  <c r="BD235" i="14"/>
  <c r="BB235" i="14"/>
  <c r="AZ235" i="14"/>
  <c r="AX235" i="14"/>
  <c r="AU235" i="14"/>
  <c r="AS235" i="14"/>
  <c r="AQ235" i="14"/>
  <c r="AO235" i="14"/>
  <c r="BI237" i="14"/>
  <c r="BE237" i="14"/>
  <c r="BC237" i="14"/>
  <c r="BA237" i="14"/>
  <c r="AY237" i="14"/>
  <c r="AV237" i="14"/>
  <c r="AT237" i="14"/>
  <c r="AR237" i="14"/>
  <c r="AP237" i="14"/>
  <c r="BF237" i="14"/>
  <c r="BD237" i="14"/>
  <c r="BB237" i="14"/>
  <c r="AZ237" i="14"/>
  <c r="AX237" i="14"/>
  <c r="AU237" i="14"/>
  <c r="AS237" i="14"/>
  <c r="AQ237" i="14"/>
  <c r="AO237" i="14"/>
  <c r="BI242" i="14"/>
  <c r="BE242" i="14"/>
  <c r="BC242" i="14"/>
  <c r="BA242" i="14"/>
  <c r="AY242" i="14"/>
  <c r="AV242" i="14"/>
  <c r="AT242" i="14"/>
  <c r="AR242" i="14"/>
  <c r="AP242" i="14"/>
  <c r="BF242" i="14"/>
  <c r="BD242" i="14"/>
  <c r="BB242" i="14"/>
  <c r="AZ242" i="14"/>
  <c r="AX242" i="14"/>
  <c r="AU242" i="14"/>
  <c r="AS242" i="14"/>
  <c r="AQ242" i="14"/>
  <c r="AO242" i="14"/>
  <c r="BI244" i="14"/>
  <c r="BE244" i="14"/>
  <c r="BC244" i="14"/>
  <c r="BA244" i="14"/>
  <c r="AY244" i="14"/>
  <c r="AV244" i="14"/>
  <c r="AT244" i="14"/>
  <c r="AR244" i="14"/>
  <c r="AP244" i="14"/>
  <c r="BF244" i="14"/>
  <c r="BD244" i="14"/>
  <c r="BB244" i="14"/>
  <c r="AZ244" i="14"/>
  <c r="AX244" i="14"/>
  <c r="AU244" i="14"/>
  <c r="AS244" i="14"/>
  <c r="AQ244" i="14"/>
  <c r="AO244" i="14"/>
  <c r="BI246" i="14"/>
  <c r="BE246" i="14"/>
  <c r="BC246" i="14"/>
  <c r="BA246" i="14"/>
  <c r="AY246" i="14"/>
  <c r="AV246" i="14"/>
  <c r="AT246" i="14"/>
  <c r="AR246" i="14"/>
  <c r="AP246" i="14"/>
  <c r="BF246" i="14"/>
  <c r="BD246" i="14"/>
  <c r="BB246" i="14"/>
  <c r="AZ246" i="14"/>
  <c r="AX246" i="14"/>
  <c r="AU246" i="14"/>
  <c r="AS246" i="14"/>
  <c r="AQ246" i="14"/>
  <c r="AO246" i="14"/>
  <c r="BF248" i="14"/>
  <c r="BD248" i="14"/>
  <c r="BB248" i="14"/>
  <c r="AZ248" i="14"/>
  <c r="AX248" i="14"/>
  <c r="AU248" i="14"/>
  <c r="AS248" i="14"/>
  <c r="AQ248" i="14"/>
  <c r="BI248" i="14"/>
  <c r="BE248" i="14"/>
  <c r="BC248" i="14"/>
  <c r="BA248" i="14"/>
  <c r="AY248" i="14"/>
  <c r="AV248" i="14"/>
  <c r="AT248" i="14"/>
  <c r="AP248" i="14"/>
  <c r="AR248" i="14"/>
  <c r="AO248" i="14"/>
  <c r="BF251" i="14"/>
  <c r="BD251" i="14"/>
  <c r="BB251" i="14"/>
  <c r="AZ251" i="14"/>
  <c r="AX251" i="14"/>
  <c r="AU251" i="14"/>
  <c r="AS251" i="14"/>
  <c r="AQ251" i="14"/>
  <c r="AO251" i="14"/>
  <c r="BI251" i="14"/>
  <c r="BE251" i="14"/>
  <c r="BC251" i="14"/>
  <c r="BA251" i="14"/>
  <c r="AY251" i="14"/>
  <c r="AV251" i="14"/>
  <c r="AT251" i="14"/>
  <c r="AR251" i="14"/>
  <c r="AP251" i="14"/>
  <c r="BF253" i="14"/>
  <c r="BD253" i="14"/>
  <c r="BB253" i="14"/>
  <c r="AZ253" i="14"/>
  <c r="AX253" i="14"/>
  <c r="AU253" i="14"/>
  <c r="AS253" i="14"/>
  <c r="AQ253" i="14"/>
  <c r="AO253" i="14"/>
  <c r="BI253" i="14"/>
  <c r="BE253" i="14"/>
  <c r="BC253" i="14"/>
  <c r="BA253" i="14"/>
  <c r="AY253" i="14"/>
  <c r="AV253" i="14"/>
  <c r="AT253" i="14"/>
  <c r="AR253" i="14"/>
  <c r="AP253" i="14"/>
  <c r="BF255" i="14"/>
  <c r="BD255" i="14"/>
  <c r="BB255" i="14"/>
  <c r="AZ255" i="14"/>
  <c r="AX255" i="14"/>
  <c r="AU255" i="14"/>
  <c r="AS255" i="14"/>
  <c r="AQ255" i="14"/>
  <c r="AO255" i="14"/>
  <c r="BI255" i="14"/>
  <c r="BE255" i="14"/>
  <c r="BC255" i="14"/>
  <c r="BA255" i="14"/>
  <c r="AY255" i="14"/>
  <c r="AV255" i="14"/>
  <c r="AT255" i="14"/>
  <c r="AR255" i="14"/>
  <c r="AP255" i="14"/>
  <c r="BF257" i="14"/>
  <c r="BD257" i="14"/>
  <c r="BB257" i="14"/>
  <c r="AZ257" i="14"/>
  <c r="AX257" i="14"/>
  <c r="AU257" i="14"/>
  <c r="AS257" i="14"/>
  <c r="AQ257" i="14"/>
  <c r="AO257" i="14"/>
  <c r="BI257" i="14"/>
  <c r="BE257" i="14"/>
  <c r="BC257" i="14"/>
  <c r="BA257" i="14"/>
  <c r="AY257" i="14"/>
  <c r="AV257" i="14"/>
  <c r="AT257" i="14"/>
  <c r="AR257" i="14"/>
  <c r="AP257" i="14"/>
  <c r="AO221" i="14"/>
  <c r="AQ221" i="14"/>
  <c r="AS221" i="14"/>
  <c r="AU221" i="14"/>
  <c r="AX221" i="14"/>
  <c r="AZ221" i="14"/>
  <c r="BB221" i="14"/>
  <c r="BD221" i="14"/>
  <c r="BF221" i="14"/>
  <c r="AO222" i="14"/>
  <c r="AQ222" i="14"/>
  <c r="AS222" i="14"/>
  <c r="AU222" i="14"/>
  <c r="AX222" i="14"/>
  <c r="AZ222" i="14"/>
  <c r="BB222" i="14"/>
  <c r="BD222" i="14"/>
  <c r="BF222" i="14"/>
  <c r="AO223" i="14"/>
  <c r="AQ223" i="14"/>
  <c r="AS223" i="14"/>
  <c r="AU223" i="14"/>
  <c r="AX223" i="14"/>
  <c r="AZ223" i="14"/>
  <c r="BB223" i="14"/>
  <c r="BD223" i="14"/>
  <c r="BF223" i="14"/>
  <c r="AO224" i="14"/>
  <c r="AQ224" i="14"/>
  <c r="AS224" i="14"/>
  <c r="AU224" i="14"/>
  <c r="AX224" i="14"/>
  <c r="AZ224" i="14"/>
  <c r="BB224" i="14"/>
  <c r="BD224" i="14"/>
  <c r="BF224" i="14"/>
  <c r="AO225" i="14"/>
  <c r="AQ225" i="14"/>
  <c r="AS225" i="14"/>
  <c r="AU225" i="14"/>
  <c r="AZ225" i="14"/>
  <c r="AO226" i="14"/>
  <c r="AS226" i="14"/>
  <c r="AX226" i="14"/>
  <c r="BB226" i="14"/>
  <c r="BF226" i="14"/>
  <c r="BI225" i="14"/>
  <c r="BE225" i="14"/>
  <c r="BC225" i="14"/>
  <c r="BA225" i="14"/>
  <c r="AY225" i="14"/>
  <c r="AV225" i="14"/>
  <c r="BI227" i="14"/>
  <c r="BE227" i="14"/>
  <c r="BC227" i="14"/>
  <c r="BA227" i="14"/>
  <c r="AY227" i="14"/>
  <c r="AV227" i="14"/>
  <c r="AT227" i="14"/>
  <c r="AR227" i="14"/>
  <c r="AP227" i="14"/>
  <c r="BF227" i="14"/>
  <c r="BD227" i="14"/>
  <c r="BB227" i="14"/>
  <c r="AZ227" i="14"/>
  <c r="AX227" i="14"/>
  <c r="AU227" i="14"/>
  <c r="AS227" i="14"/>
  <c r="AQ227" i="14"/>
  <c r="BI232" i="14"/>
  <c r="BE232" i="14"/>
  <c r="BC232" i="14"/>
  <c r="BA232" i="14"/>
  <c r="AY232" i="14"/>
  <c r="AV232" i="14"/>
  <c r="AT232" i="14"/>
  <c r="AR232" i="14"/>
  <c r="AP232" i="14"/>
  <c r="BF232" i="14"/>
  <c r="BD232" i="14"/>
  <c r="BB232" i="14"/>
  <c r="AZ232" i="14"/>
  <c r="AX232" i="14"/>
  <c r="BG232" i="14"/>
  <c r="AU232" i="14"/>
  <c r="AS232" i="14"/>
  <c r="AQ232" i="14"/>
  <c r="AO232" i="14"/>
  <c r="AW232" i="14"/>
  <c r="BI234" i="14"/>
  <c r="BE234" i="14"/>
  <c r="BC234" i="14"/>
  <c r="BA234" i="14"/>
  <c r="AY234" i="14"/>
  <c r="AV234" i="14"/>
  <c r="AT234" i="14"/>
  <c r="AR234" i="14"/>
  <c r="AP234" i="14"/>
  <c r="BF234" i="14"/>
  <c r="BD234" i="14"/>
  <c r="BB234" i="14"/>
  <c r="AZ234" i="14"/>
  <c r="AX234" i="14"/>
  <c r="BG234" i="14"/>
  <c r="AU234" i="14"/>
  <c r="AS234" i="14"/>
  <c r="AQ234" i="14"/>
  <c r="AO234" i="14"/>
  <c r="AW234" i="14"/>
  <c r="BI236" i="14"/>
  <c r="BE236" i="14"/>
  <c r="BC236" i="14"/>
  <c r="BA236" i="14"/>
  <c r="AY236" i="14"/>
  <c r="AV236" i="14"/>
  <c r="AT236" i="14"/>
  <c r="AR236" i="14"/>
  <c r="AP236" i="14"/>
  <c r="BF236" i="14"/>
  <c r="BD236" i="14"/>
  <c r="BB236" i="14"/>
  <c r="AZ236" i="14"/>
  <c r="AX236" i="14"/>
  <c r="BG236" i="14"/>
  <c r="AU236" i="14"/>
  <c r="AS236" i="14"/>
  <c r="AQ236" i="14"/>
  <c r="AO236" i="14"/>
  <c r="AW236" i="14"/>
  <c r="BI238" i="14"/>
  <c r="BE238" i="14"/>
  <c r="BC238" i="14"/>
  <c r="BA238" i="14"/>
  <c r="AY238" i="14"/>
  <c r="AV238" i="14"/>
  <c r="AT238" i="14"/>
  <c r="AR238" i="14"/>
  <c r="AP238" i="14"/>
  <c r="BF238" i="14"/>
  <c r="BD238" i="14"/>
  <c r="BB238" i="14"/>
  <c r="AZ238" i="14"/>
  <c r="AX238" i="14"/>
  <c r="BG238" i="14"/>
  <c r="AU238" i="14"/>
  <c r="AS238" i="14"/>
  <c r="AQ238" i="14"/>
  <c r="AO238" i="14"/>
  <c r="AW238" i="14"/>
  <c r="BI241" i="14"/>
  <c r="BE241" i="14"/>
  <c r="BC241" i="14"/>
  <c r="BA241" i="14"/>
  <c r="AY241" i="14"/>
  <c r="AV241" i="14"/>
  <c r="AT241" i="14"/>
  <c r="AR241" i="14"/>
  <c r="AP241" i="14"/>
  <c r="BF241" i="14"/>
  <c r="BD241" i="14"/>
  <c r="BB241" i="14"/>
  <c r="AZ241" i="14"/>
  <c r="AX241" i="14"/>
  <c r="BG241" i="14"/>
  <c r="AU241" i="14"/>
  <c r="AS241" i="14"/>
  <c r="AQ241" i="14"/>
  <c r="AO241" i="14"/>
  <c r="BI243" i="14"/>
  <c r="BE243" i="14"/>
  <c r="BC243" i="14"/>
  <c r="BA243" i="14"/>
  <c r="AY243" i="14"/>
  <c r="AV243" i="14"/>
  <c r="AT243" i="14"/>
  <c r="AR243" i="14"/>
  <c r="AP243" i="14"/>
  <c r="BF243" i="14"/>
  <c r="BD243" i="14"/>
  <c r="BB243" i="14"/>
  <c r="AZ243" i="14"/>
  <c r="AX243" i="14"/>
  <c r="BG243" i="14"/>
  <c r="AU243" i="14"/>
  <c r="AS243" i="14"/>
  <c r="AQ243" i="14"/>
  <c r="AO243" i="14"/>
  <c r="AW243" i="14"/>
  <c r="BI245" i="14"/>
  <c r="BE245" i="14"/>
  <c r="BC245" i="14"/>
  <c r="BA245" i="14"/>
  <c r="AY245" i="14"/>
  <c r="AV245" i="14"/>
  <c r="AT245" i="14"/>
  <c r="AR245" i="14"/>
  <c r="AP245" i="14"/>
  <c r="BF245" i="14"/>
  <c r="BD245" i="14"/>
  <c r="BB245" i="14"/>
  <c r="AZ245" i="14"/>
  <c r="AX245" i="14"/>
  <c r="BG245" i="14"/>
  <c r="AU245" i="14"/>
  <c r="AS245" i="14"/>
  <c r="AQ245" i="14"/>
  <c r="AO245" i="14"/>
  <c r="AW245" i="14"/>
  <c r="BI247" i="14"/>
  <c r="BE247" i="14"/>
  <c r="BC247" i="14"/>
  <c r="BA247" i="14"/>
  <c r="AY247" i="14"/>
  <c r="AV247" i="14"/>
  <c r="AT247" i="14"/>
  <c r="AR247" i="14"/>
  <c r="AP247" i="14"/>
  <c r="BF247" i="14"/>
  <c r="BD247" i="14"/>
  <c r="BB247" i="14"/>
  <c r="AZ247" i="14"/>
  <c r="AX247" i="14"/>
  <c r="BG247" i="14"/>
  <c r="AU247" i="14"/>
  <c r="AS247" i="14"/>
  <c r="AQ247" i="14"/>
  <c r="AO247" i="14"/>
  <c r="AW247" i="14"/>
  <c r="BF252" i="14"/>
  <c r="BD252" i="14"/>
  <c r="BB252" i="14"/>
  <c r="AZ252" i="14"/>
  <c r="AX252" i="14"/>
  <c r="AU252" i="14"/>
  <c r="AS252" i="14"/>
  <c r="AQ252" i="14"/>
  <c r="AO252" i="14"/>
  <c r="BI252" i="14"/>
  <c r="BE252" i="14"/>
  <c r="BC252" i="14"/>
  <c r="BA252" i="14"/>
  <c r="AY252" i="14"/>
  <c r="AV252" i="14"/>
  <c r="AT252" i="14"/>
  <c r="AR252" i="14"/>
  <c r="AP252" i="14"/>
  <c r="BF254" i="14"/>
  <c r="BD254" i="14"/>
  <c r="BB254" i="14"/>
  <c r="AZ254" i="14"/>
  <c r="AX254" i="14"/>
  <c r="AU254" i="14"/>
  <c r="AS254" i="14"/>
  <c r="AQ254" i="14"/>
  <c r="AO254" i="14"/>
  <c r="BI254" i="14"/>
  <c r="BE254" i="14"/>
  <c r="BC254" i="14"/>
  <c r="BA254" i="14"/>
  <c r="AY254" i="14"/>
  <c r="AV254" i="14"/>
  <c r="AT254" i="14"/>
  <c r="AR254" i="14"/>
  <c r="AP254" i="14"/>
  <c r="BF256" i="14"/>
  <c r="BD256" i="14"/>
  <c r="BB256" i="14"/>
  <c r="AZ256" i="14"/>
  <c r="AX256" i="14"/>
  <c r="AU256" i="14"/>
  <c r="AS256" i="14"/>
  <c r="AQ256" i="14"/>
  <c r="AO256" i="14"/>
  <c r="BI256" i="14"/>
  <c r="BE256" i="14"/>
  <c r="BC256" i="14"/>
  <c r="BA256" i="14"/>
  <c r="AY256" i="14"/>
  <c r="AV256" i="14"/>
  <c r="AT256" i="14"/>
  <c r="AR256" i="14"/>
  <c r="AP256" i="14"/>
  <c r="BF258" i="14"/>
  <c r="BD258" i="14"/>
  <c r="BB258" i="14"/>
  <c r="AZ258" i="14"/>
  <c r="AX258" i="14"/>
  <c r="AU258" i="14"/>
  <c r="AS258" i="14"/>
  <c r="AQ258" i="14"/>
  <c r="AO258" i="14"/>
  <c r="BI258" i="14"/>
  <c r="BE258" i="14"/>
  <c r="BC258" i="14"/>
  <c r="BA258" i="14"/>
  <c r="AY258" i="14"/>
  <c r="AV258" i="14"/>
  <c r="AT258" i="14"/>
  <c r="AR258" i="14"/>
  <c r="AP258" i="14"/>
  <c r="AP221" i="14"/>
  <c r="AR221" i="14"/>
  <c r="AT221" i="14"/>
  <c r="AT211" i="14"/>
  <c r="AV221" i="14"/>
  <c r="AV211" i="14"/>
  <c r="AY221" i="14"/>
  <c r="BA221" i="14"/>
  <c r="BC221" i="14"/>
  <c r="BE221" i="14"/>
  <c r="AP222" i="14"/>
  <c r="AP212" i="14"/>
  <c r="AR222" i="14"/>
  <c r="AR212" i="14"/>
  <c r="AT222" i="14"/>
  <c r="AT212" i="14"/>
  <c r="AV222" i="14"/>
  <c r="AV212" i="14"/>
  <c r="AY222" i="14"/>
  <c r="BA222" i="14"/>
  <c r="BA212" i="14"/>
  <c r="BC222" i="14"/>
  <c r="BC212" i="14"/>
  <c r="BE222" i="14"/>
  <c r="BE212" i="14"/>
  <c r="AP223" i="14"/>
  <c r="AP213" i="14"/>
  <c r="AR223" i="14"/>
  <c r="AR213" i="14"/>
  <c r="AT223" i="14"/>
  <c r="AT213" i="14"/>
  <c r="AV223" i="14"/>
  <c r="AV213" i="14"/>
  <c r="AY223" i="14"/>
  <c r="AY213" i="14"/>
  <c r="BA223" i="14"/>
  <c r="BA213" i="14"/>
  <c r="BC223" i="14"/>
  <c r="BC213" i="14"/>
  <c r="BE223" i="14"/>
  <c r="BE213" i="14"/>
  <c r="AP224" i="14"/>
  <c r="AP214" i="14"/>
  <c r="AR224" i="14"/>
  <c r="AR214" i="14"/>
  <c r="AT224" i="14"/>
  <c r="AT214" i="14"/>
  <c r="AV224" i="14"/>
  <c r="AV214" i="14"/>
  <c r="AY224" i="14"/>
  <c r="BA224" i="14"/>
  <c r="BA214" i="14"/>
  <c r="BC224" i="14"/>
  <c r="BC214" i="14"/>
  <c r="BE224" i="14"/>
  <c r="BE214" i="14"/>
  <c r="AP225" i="14"/>
  <c r="AP215" i="14"/>
  <c r="AR225" i="14"/>
  <c r="AR215" i="14"/>
  <c r="AT225" i="14"/>
  <c r="AT215" i="14"/>
  <c r="AX225" i="14"/>
  <c r="BB225" i="14"/>
  <c r="BB215" i="14"/>
  <c r="BF225" i="14"/>
  <c r="BF215" i="14"/>
  <c r="AQ226" i="14"/>
  <c r="AQ216" i="14"/>
  <c r="AU226" i="14"/>
  <c r="AU216" i="14"/>
  <c r="AZ226" i="14"/>
  <c r="AZ216" i="14"/>
  <c r="BD226" i="14"/>
  <c r="BD216" i="14"/>
  <c r="AO227" i="14"/>
  <c r="AD270" i="14"/>
  <c r="AH308" i="14" a="1"/>
  <c r="AH308" i="14"/>
  <c r="BI286" i="14"/>
  <c r="BE286" i="14"/>
  <c r="BC286" i="14"/>
  <c r="BA286" i="14"/>
  <c r="AY286" i="14"/>
  <c r="AV286" i="14"/>
  <c r="AT286" i="14"/>
  <c r="AR286" i="14"/>
  <c r="AP286" i="14"/>
  <c r="BF286" i="14"/>
  <c r="BD286" i="14"/>
  <c r="BB286" i="14"/>
  <c r="AZ286" i="14"/>
  <c r="AX286" i="14"/>
  <c r="BG286" i="14"/>
  <c r="AU286" i="14"/>
  <c r="AS286" i="14"/>
  <c r="AQ286" i="14"/>
  <c r="AO286" i="14"/>
  <c r="BI288" i="14"/>
  <c r="BE288" i="14"/>
  <c r="BC288" i="14"/>
  <c r="BA288" i="14"/>
  <c r="AY288" i="14"/>
  <c r="AV288" i="14"/>
  <c r="AT288" i="14"/>
  <c r="AR288" i="14"/>
  <c r="AP288" i="14"/>
  <c r="BF288" i="14"/>
  <c r="BD288" i="14"/>
  <c r="BB288" i="14"/>
  <c r="AZ288" i="14"/>
  <c r="AX288" i="14"/>
  <c r="AU288" i="14"/>
  <c r="AS288" i="14"/>
  <c r="AQ288" i="14"/>
  <c r="AO288" i="14"/>
  <c r="BI293" i="14"/>
  <c r="BE293" i="14"/>
  <c r="BC293" i="14"/>
  <c r="BA293" i="14"/>
  <c r="AY293" i="14"/>
  <c r="AV293" i="14"/>
  <c r="AT293" i="14"/>
  <c r="AR293" i="14"/>
  <c r="AP293" i="14"/>
  <c r="BF293" i="14"/>
  <c r="BD293" i="14"/>
  <c r="BB293" i="14"/>
  <c r="AZ293" i="14"/>
  <c r="AX293" i="14"/>
  <c r="AU293" i="14"/>
  <c r="AS293" i="14"/>
  <c r="AQ293" i="14"/>
  <c r="AO293" i="14"/>
  <c r="BI295" i="14"/>
  <c r="BE295" i="14"/>
  <c r="BC295" i="14"/>
  <c r="BA295" i="14"/>
  <c r="AY295" i="14"/>
  <c r="AV295" i="14"/>
  <c r="AT295" i="14"/>
  <c r="AR295" i="14"/>
  <c r="AP295" i="14"/>
  <c r="BF295" i="14"/>
  <c r="BD295" i="14"/>
  <c r="BB295" i="14"/>
  <c r="AZ295" i="14"/>
  <c r="AX295" i="14"/>
  <c r="AU295" i="14"/>
  <c r="AS295" i="14"/>
  <c r="AQ295" i="14"/>
  <c r="AO295" i="14"/>
  <c r="BI297" i="14"/>
  <c r="BE297" i="14"/>
  <c r="BC297" i="14"/>
  <c r="BA297" i="14"/>
  <c r="AY297" i="14"/>
  <c r="AV297" i="14"/>
  <c r="AT297" i="14"/>
  <c r="AR297" i="14"/>
  <c r="AP297" i="14"/>
  <c r="BF297" i="14"/>
  <c r="BD297" i="14"/>
  <c r="BB297" i="14"/>
  <c r="AZ297" i="14"/>
  <c r="AX297" i="14"/>
  <c r="AU297" i="14"/>
  <c r="AS297" i="14"/>
  <c r="AQ297" i="14"/>
  <c r="AO297" i="14"/>
  <c r="BI299" i="14"/>
  <c r="BE299" i="14"/>
  <c r="BC299" i="14"/>
  <c r="BA299" i="14"/>
  <c r="AY299" i="14"/>
  <c r="AV299" i="14"/>
  <c r="AT299" i="14"/>
  <c r="AR299" i="14"/>
  <c r="AP299" i="14"/>
  <c r="BF299" i="14"/>
  <c r="BD299" i="14"/>
  <c r="BB299" i="14"/>
  <c r="AZ299" i="14"/>
  <c r="AX299" i="14"/>
  <c r="AU299" i="14"/>
  <c r="AS299" i="14"/>
  <c r="AQ299" i="14"/>
  <c r="AO299" i="14"/>
  <c r="BI302" i="14"/>
  <c r="BE302" i="14"/>
  <c r="BC302" i="14"/>
  <c r="BA302" i="14"/>
  <c r="AY302" i="14"/>
  <c r="AV302" i="14"/>
  <c r="AT302" i="14"/>
  <c r="AR302" i="14"/>
  <c r="AP302" i="14"/>
  <c r="BF302" i="14"/>
  <c r="BD302" i="14"/>
  <c r="BB302" i="14"/>
  <c r="AZ302" i="14"/>
  <c r="AX302" i="14"/>
  <c r="AU302" i="14"/>
  <c r="AS302" i="14"/>
  <c r="AQ302" i="14"/>
  <c r="AO302" i="14"/>
  <c r="BI304" i="14"/>
  <c r="BE304" i="14"/>
  <c r="BC304" i="14"/>
  <c r="BA304" i="14"/>
  <c r="AY304" i="14"/>
  <c r="AV304" i="14"/>
  <c r="AT304" i="14"/>
  <c r="AR304" i="14"/>
  <c r="AP304" i="14"/>
  <c r="BF304" i="14"/>
  <c r="BD304" i="14"/>
  <c r="BB304" i="14"/>
  <c r="AZ304" i="14"/>
  <c r="AX304" i="14"/>
  <c r="AU304" i="14"/>
  <c r="AS304" i="14"/>
  <c r="AQ304" i="14"/>
  <c r="AO304" i="14"/>
  <c r="BI306" i="14"/>
  <c r="BE306" i="14"/>
  <c r="BC306" i="14"/>
  <c r="BA306" i="14"/>
  <c r="AY306" i="14"/>
  <c r="AV306" i="14"/>
  <c r="AT306" i="14"/>
  <c r="AR306" i="14"/>
  <c r="AP306" i="14"/>
  <c r="BF306" i="14"/>
  <c r="BD306" i="14"/>
  <c r="BB306" i="14"/>
  <c r="AZ306" i="14"/>
  <c r="AX306" i="14"/>
  <c r="AU306" i="14"/>
  <c r="AS306" i="14"/>
  <c r="AQ306" i="14"/>
  <c r="AO306" i="14"/>
  <c r="BF308" i="14"/>
  <c r="BD308" i="14"/>
  <c r="BB308" i="14"/>
  <c r="AZ308" i="14"/>
  <c r="AX308" i="14"/>
  <c r="AU308" i="14"/>
  <c r="AS308" i="14"/>
  <c r="AQ308" i="14"/>
  <c r="AO308" i="14"/>
  <c r="BI308" i="14"/>
  <c r="BC308" i="14"/>
  <c r="AY308" i="14"/>
  <c r="AT308" i="14"/>
  <c r="AP308" i="14"/>
  <c r="BE308" i="14"/>
  <c r="BA308" i="14"/>
  <c r="AV308" i="14"/>
  <c r="AR308" i="14"/>
  <c r="BF313" i="14"/>
  <c r="BD313" i="14"/>
  <c r="BB313" i="14"/>
  <c r="AZ313" i="14"/>
  <c r="AX313" i="14"/>
  <c r="AU313" i="14"/>
  <c r="AS313" i="14"/>
  <c r="AQ313" i="14"/>
  <c r="AO313" i="14"/>
  <c r="BI313" i="14"/>
  <c r="BE313" i="14"/>
  <c r="BC313" i="14"/>
  <c r="BA313" i="14"/>
  <c r="AY313" i="14"/>
  <c r="AV313" i="14"/>
  <c r="AT313" i="14"/>
  <c r="AR313" i="14"/>
  <c r="AP313" i="14"/>
  <c r="BF315" i="14"/>
  <c r="BD315" i="14"/>
  <c r="BB315" i="14"/>
  <c r="AZ315" i="14"/>
  <c r="AX315" i="14"/>
  <c r="AU315" i="14"/>
  <c r="AS315" i="14"/>
  <c r="AQ315" i="14"/>
  <c r="AO315" i="14"/>
  <c r="BI315" i="14"/>
  <c r="BE315" i="14"/>
  <c r="BC315" i="14"/>
  <c r="BA315" i="14"/>
  <c r="AY315" i="14"/>
  <c r="AV315" i="14"/>
  <c r="AT315" i="14"/>
  <c r="AR315" i="14"/>
  <c r="AP315" i="14"/>
  <c r="BF317" i="14"/>
  <c r="BD317" i="14"/>
  <c r="BB317" i="14"/>
  <c r="AZ317" i="14"/>
  <c r="AX317" i="14"/>
  <c r="AU317" i="14"/>
  <c r="AS317" i="14"/>
  <c r="AQ317" i="14"/>
  <c r="AO317" i="14"/>
  <c r="BI317" i="14"/>
  <c r="BE317" i="14"/>
  <c r="BC317" i="14"/>
  <c r="BA317" i="14"/>
  <c r="AY317" i="14"/>
  <c r="AV317" i="14"/>
  <c r="AT317" i="14"/>
  <c r="AR317" i="14"/>
  <c r="AP317" i="14"/>
  <c r="BF319" i="14"/>
  <c r="BD319" i="14"/>
  <c r="BB319" i="14"/>
  <c r="AZ319" i="14"/>
  <c r="AX319" i="14"/>
  <c r="AU319" i="14"/>
  <c r="AS319" i="14"/>
  <c r="AQ319" i="14"/>
  <c r="AO319" i="14"/>
  <c r="BI319" i="14"/>
  <c r="BE319" i="14"/>
  <c r="BC319" i="14"/>
  <c r="BA319" i="14"/>
  <c r="AY319" i="14"/>
  <c r="AV319" i="14"/>
  <c r="AT319" i="14"/>
  <c r="AR319" i="14"/>
  <c r="AP319" i="14"/>
  <c r="AO272" i="14"/>
  <c r="AQ272" i="14"/>
  <c r="AS272" i="14"/>
  <c r="AU272" i="14"/>
  <c r="AX272" i="14"/>
  <c r="AZ272" i="14"/>
  <c r="BB272" i="14"/>
  <c r="BD272" i="14"/>
  <c r="BF272" i="14"/>
  <c r="AO273" i="14"/>
  <c r="AQ273" i="14"/>
  <c r="AS273" i="14"/>
  <c r="AU273" i="14"/>
  <c r="AX273" i="14"/>
  <c r="AZ273" i="14"/>
  <c r="BB273" i="14"/>
  <c r="BD273" i="14"/>
  <c r="BF273" i="14"/>
  <c r="AO274" i="14"/>
  <c r="AQ274" i="14"/>
  <c r="AS274" i="14"/>
  <c r="AU274" i="14"/>
  <c r="AX274" i="14"/>
  <c r="AZ274" i="14"/>
  <c r="BB274" i="14"/>
  <c r="BD274" i="14"/>
  <c r="BF274" i="14"/>
  <c r="AO275" i="14"/>
  <c r="AQ275" i="14"/>
  <c r="AS275" i="14"/>
  <c r="AU275" i="14"/>
  <c r="AX275" i="14"/>
  <c r="AZ275" i="14"/>
  <c r="BB275" i="14"/>
  <c r="BD275" i="14"/>
  <c r="BF275" i="14"/>
  <c r="AO276" i="14"/>
  <c r="AQ276" i="14"/>
  <c r="AS276" i="14"/>
  <c r="AU276" i="14"/>
  <c r="AX276" i="14"/>
  <c r="AZ276" i="14"/>
  <c r="BB276" i="14"/>
  <c r="BD276" i="14"/>
  <c r="BF276" i="14"/>
  <c r="AO277" i="14"/>
  <c r="AQ277" i="14"/>
  <c r="AS277" i="14"/>
  <c r="AU277" i="14"/>
  <c r="AX277" i="14"/>
  <c r="AZ277" i="14"/>
  <c r="BB277" i="14"/>
  <c r="BD277" i="14"/>
  <c r="BF277" i="14"/>
  <c r="AO278" i="14"/>
  <c r="AQ278" i="14"/>
  <c r="AS278" i="14"/>
  <c r="AU278" i="14"/>
  <c r="AX278" i="14"/>
  <c r="AZ278" i="14"/>
  <c r="BB278" i="14"/>
  <c r="BD278" i="14"/>
  <c r="BF278" i="14"/>
  <c r="AO279" i="14"/>
  <c r="AQ279" i="14"/>
  <c r="AS279" i="14"/>
  <c r="AU279" i="14"/>
  <c r="AX279" i="14"/>
  <c r="AZ279" i="14"/>
  <c r="BB279" i="14"/>
  <c r="BD279" i="14"/>
  <c r="BF279" i="14"/>
  <c r="AO282" i="14"/>
  <c r="AQ282" i="14"/>
  <c r="AS282" i="14"/>
  <c r="AU282" i="14"/>
  <c r="AX282" i="14"/>
  <c r="AZ282" i="14"/>
  <c r="BB282" i="14"/>
  <c r="BD282" i="14"/>
  <c r="BF282" i="14"/>
  <c r="AO283" i="14"/>
  <c r="AQ283" i="14"/>
  <c r="AS283" i="14"/>
  <c r="AU283" i="14"/>
  <c r="AX283" i="14"/>
  <c r="AZ283" i="14"/>
  <c r="BB283" i="14"/>
  <c r="BD283" i="14"/>
  <c r="BF283" i="14"/>
  <c r="AO284" i="14"/>
  <c r="AQ284" i="14"/>
  <c r="AS284" i="14"/>
  <c r="AU284" i="14"/>
  <c r="AX284" i="14"/>
  <c r="AZ284" i="14"/>
  <c r="BB284" i="14"/>
  <c r="BD284" i="14"/>
  <c r="BF284" i="14"/>
  <c r="AO285" i="14"/>
  <c r="AQ285" i="14"/>
  <c r="AS285" i="14"/>
  <c r="AU285" i="14"/>
  <c r="AX285" i="14"/>
  <c r="AE265" i="14"/>
  <c r="AG265" i="14"/>
  <c r="AF300" i="14"/>
  <c r="AF301" i="14"/>
  <c r="AH301" i="14" a="1"/>
  <c r="AH301" i="14"/>
  <c r="F320" i="14"/>
  <c r="AE320" i="14"/>
  <c r="AG320" i="14"/>
  <c r="AH320" i="14" a="1"/>
  <c r="AH320" i="14"/>
  <c r="E320" i="14"/>
  <c r="BI285" i="14"/>
  <c r="BE285" i="14"/>
  <c r="BC285" i="14"/>
  <c r="BF285" i="14"/>
  <c r="BD285" i="14"/>
  <c r="BB285" i="14"/>
  <c r="BI287" i="14"/>
  <c r="BE287" i="14"/>
  <c r="BC287" i="14"/>
  <c r="BA287" i="14"/>
  <c r="AY287" i="14"/>
  <c r="AV287" i="14"/>
  <c r="AT287" i="14"/>
  <c r="AR287" i="14"/>
  <c r="AP287" i="14"/>
  <c r="BF287" i="14"/>
  <c r="BD287" i="14"/>
  <c r="BB287" i="14"/>
  <c r="AZ287" i="14"/>
  <c r="AX287" i="14"/>
  <c r="AU287" i="14"/>
  <c r="AS287" i="14"/>
  <c r="AQ287" i="14"/>
  <c r="AO287" i="14"/>
  <c r="AW287" i="14"/>
  <c r="BI289" i="14"/>
  <c r="BE289" i="14"/>
  <c r="BC289" i="14"/>
  <c r="BA289" i="14"/>
  <c r="AY289" i="14"/>
  <c r="AV289" i="14"/>
  <c r="AT289" i="14"/>
  <c r="AR289" i="14"/>
  <c r="AP289" i="14"/>
  <c r="BF289" i="14"/>
  <c r="BD289" i="14"/>
  <c r="BB289" i="14"/>
  <c r="AZ289" i="14"/>
  <c r="AX289" i="14"/>
  <c r="BG289" i="14"/>
  <c r="AU289" i="14"/>
  <c r="AS289" i="14"/>
  <c r="AQ289" i="14"/>
  <c r="AO289" i="14"/>
  <c r="AW289" i="14"/>
  <c r="BI292" i="14"/>
  <c r="BE292" i="14"/>
  <c r="BC292" i="14"/>
  <c r="BA292" i="14"/>
  <c r="AY292" i="14"/>
  <c r="AV292" i="14"/>
  <c r="AT292" i="14"/>
  <c r="AR292" i="14"/>
  <c r="AP292" i="14"/>
  <c r="BF292" i="14"/>
  <c r="BD292" i="14"/>
  <c r="BB292" i="14"/>
  <c r="AZ292" i="14"/>
  <c r="AX292" i="14"/>
  <c r="BG292" i="14"/>
  <c r="AU292" i="14"/>
  <c r="AS292" i="14"/>
  <c r="AQ292" i="14"/>
  <c r="AO292" i="14"/>
  <c r="BI294" i="14"/>
  <c r="BE294" i="14"/>
  <c r="BC294" i="14"/>
  <c r="BA294" i="14"/>
  <c r="AY294" i="14"/>
  <c r="AV294" i="14"/>
  <c r="AT294" i="14"/>
  <c r="AR294" i="14"/>
  <c r="AP294" i="14"/>
  <c r="BF294" i="14"/>
  <c r="BD294" i="14"/>
  <c r="BB294" i="14"/>
  <c r="AZ294" i="14"/>
  <c r="AX294" i="14"/>
  <c r="BG294" i="14"/>
  <c r="AU294" i="14"/>
  <c r="AS294" i="14"/>
  <c r="AQ294" i="14"/>
  <c r="AO294" i="14"/>
  <c r="AW294" i="14"/>
  <c r="BI296" i="14"/>
  <c r="BE296" i="14"/>
  <c r="BC296" i="14"/>
  <c r="BA296" i="14"/>
  <c r="AY296" i="14"/>
  <c r="AV296" i="14"/>
  <c r="AT296" i="14"/>
  <c r="AR296" i="14"/>
  <c r="AP296" i="14"/>
  <c r="BF296" i="14"/>
  <c r="BD296" i="14"/>
  <c r="BB296" i="14"/>
  <c r="AZ296" i="14"/>
  <c r="AX296" i="14"/>
  <c r="BG296" i="14"/>
  <c r="AU296" i="14"/>
  <c r="AS296" i="14"/>
  <c r="AQ296" i="14"/>
  <c r="AO296" i="14"/>
  <c r="AW296" i="14"/>
  <c r="BI298" i="14"/>
  <c r="BE298" i="14"/>
  <c r="BC298" i="14"/>
  <c r="BA298" i="14"/>
  <c r="AY298" i="14"/>
  <c r="AV298" i="14"/>
  <c r="AT298" i="14"/>
  <c r="AR298" i="14"/>
  <c r="AP298" i="14"/>
  <c r="BF298" i="14"/>
  <c r="BD298" i="14"/>
  <c r="BB298" i="14"/>
  <c r="AZ298" i="14"/>
  <c r="AX298" i="14"/>
  <c r="BG298" i="14"/>
  <c r="AU298" i="14"/>
  <c r="AS298" i="14"/>
  <c r="AQ298" i="14"/>
  <c r="AO298" i="14"/>
  <c r="AW298" i="14"/>
  <c r="BI303" i="14"/>
  <c r="BE303" i="14"/>
  <c r="BC303" i="14"/>
  <c r="BA303" i="14"/>
  <c r="AY303" i="14"/>
  <c r="AV303" i="14"/>
  <c r="AT303" i="14"/>
  <c r="AR303" i="14"/>
  <c r="AP303" i="14"/>
  <c r="BF303" i="14"/>
  <c r="BD303" i="14"/>
  <c r="BB303" i="14"/>
  <c r="AZ303" i="14"/>
  <c r="AX303" i="14"/>
  <c r="BG303" i="14"/>
  <c r="AU303" i="14"/>
  <c r="AS303" i="14"/>
  <c r="AQ303" i="14"/>
  <c r="AO303" i="14"/>
  <c r="AW303" i="14"/>
  <c r="BI305" i="14"/>
  <c r="BE305" i="14"/>
  <c r="BC305" i="14"/>
  <c r="BA305" i="14"/>
  <c r="AY305" i="14"/>
  <c r="AV305" i="14"/>
  <c r="AT305" i="14"/>
  <c r="AR305" i="14"/>
  <c r="AP305" i="14"/>
  <c r="BF305" i="14"/>
  <c r="BD305" i="14"/>
  <c r="BB305" i="14"/>
  <c r="AZ305" i="14"/>
  <c r="AX305" i="14"/>
  <c r="BG305" i="14"/>
  <c r="AU305" i="14"/>
  <c r="AS305" i="14"/>
  <c r="AQ305" i="14"/>
  <c r="AO305" i="14"/>
  <c r="AW305" i="14"/>
  <c r="BF307" i="14"/>
  <c r="BD307" i="14"/>
  <c r="BB307" i="14"/>
  <c r="BE307" i="14"/>
  <c r="BA307" i="14"/>
  <c r="AY307" i="14"/>
  <c r="AV307" i="14"/>
  <c r="AT307" i="14"/>
  <c r="AR307" i="14"/>
  <c r="AP307" i="14"/>
  <c r="BI307" i="14"/>
  <c r="BC307" i="14"/>
  <c r="AZ307" i="14"/>
  <c r="AX307" i="14"/>
  <c r="BG307" i="14"/>
  <c r="AU307" i="14"/>
  <c r="AS307" i="14"/>
  <c r="AQ307" i="14"/>
  <c r="AO307" i="14"/>
  <c r="AW307" i="14"/>
  <c r="BF309" i="14"/>
  <c r="BD309" i="14"/>
  <c r="BB309" i="14"/>
  <c r="AZ309" i="14"/>
  <c r="AX309" i="14"/>
  <c r="AU309" i="14"/>
  <c r="AS309" i="14"/>
  <c r="AQ309" i="14"/>
  <c r="AO309" i="14"/>
  <c r="BI309" i="14"/>
  <c r="BE309" i="14"/>
  <c r="BC309" i="14"/>
  <c r="BA309" i="14"/>
  <c r="AY309" i="14"/>
  <c r="AV309" i="14"/>
  <c r="AR309" i="14"/>
  <c r="AT309" i="14"/>
  <c r="AP309" i="14"/>
  <c r="BF312" i="14"/>
  <c r="BD312" i="14"/>
  <c r="BB312" i="14"/>
  <c r="AZ312" i="14"/>
  <c r="AX312" i="14"/>
  <c r="AU312" i="14"/>
  <c r="AS312" i="14"/>
  <c r="AQ312" i="14"/>
  <c r="AO312" i="14"/>
  <c r="BI312" i="14"/>
  <c r="BE312" i="14"/>
  <c r="BC312" i="14"/>
  <c r="BA312" i="14"/>
  <c r="AY312" i="14"/>
  <c r="AV312" i="14"/>
  <c r="AT312" i="14"/>
  <c r="AR312" i="14"/>
  <c r="AP312" i="14"/>
  <c r="BF314" i="14"/>
  <c r="BD314" i="14"/>
  <c r="BB314" i="14"/>
  <c r="AZ314" i="14"/>
  <c r="AX314" i="14"/>
  <c r="AU314" i="14"/>
  <c r="AS314" i="14"/>
  <c r="AQ314" i="14"/>
  <c r="AO314" i="14"/>
  <c r="BI314" i="14"/>
  <c r="BE314" i="14"/>
  <c r="BC314" i="14"/>
  <c r="BA314" i="14"/>
  <c r="AY314" i="14"/>
  <c r="AV314" i="14"/>
  <c r="AT314" i="14"/>
  <c r="AR314" i="14"/>
  <c r="AP314" i="14"/>
  <c r="BF316" i="14"/>
  <c r="BD316" i="14"/>
  <c r="BB316" i="14"/>
  <c r="AZ316" i="14"/>
  <c r="AX316" i="14"/>
  <c r="AU316" i="14"/>
  <c r="AS316" i="14"/>
  <c r="AQ316" i="14"/>
  <c r="AO316" i="14"/>
  <c r="BI316" i="14"/>
  <c r="BE316" i="14"/>
  <c r="BC316" i="14"/>
  <c r="BA316" i="14"/>
  <c r="AY316" i="14"/>
  <c r="AV316" i="14"/>
  <c r="AT316" i="14"/>
  <c r="AR316" i="14"/>
  <c r="AP316" i="14"/>
  <c r="BF318" i="14"/>
  <c r="BD318" i="14"/>
  <c r="BB318" i="14"/>
  <c r="AZ318" i="14"/>
  <c r="AX318" i="14"/>
  <c r="AU318" i="14"/>
  <c r="AS318" i="14"/>
  <c r="AQ318" i="14"/>
  <c r="AO318" i="14"/>
  <c r="BI318" i="14"/>
  <c r="BE318" i="14"/>
  <c r="BC318" i="14"/>
  <c r="BA318" i="14"/>
  <c r="AY318" i="14"/>
  <c r="AV318" i="14"/>
  <c r="AT318" i="14"/>
  <c r="AR318" i="14"/>
  <c r="AP318" i="14"/>
  <c r="AP272" i="14"/>
  <c r="AR272" i="14"/>
  <c r="AT272" i="14"/>
  <c r="AV272" i="14"/>
  <c r="AY272" i="14"/>
  <c r="BA272" i="14"/>
  <c r="BC272" i="14"/>
  <c r="BE272" i="14"/>
  <c r="AP273" i="14"/>
  <c r="AR273" i="14"/>
  <c r="AT273" i="14"/>
  <c r="AV273" i="14"/>
  <c r="AY273" i="14"/>
  <c r="BA273" i="14"/>
  <c r="BC273" i="14"/>
  <c r="BE273" i="14"/>
  <c r="AP274" i="14"/>
  <c r="AR274" i="14"/>
  <c r="AT274" i="14"/>
  <c r="AV274" i="14"/>
  <c r="AY274" i="14"/>
  <c r="BA274" i="14"/>
  <c r="BC274" i="14"/>
  <c r="BE274" i="14"/>
  <c r="AP275" i="14"/>
  <c r="AR275" i="14"/>
  <c r="AT275" i="14"/>
  <c r="AV275" i="14"/>
  <c r="AY275" i="14"/>
  <c r="BA275" i="14"/>
  <c r="BC275" i="14"/>
  <c r="BC265" i="14"/>
  <c r="BE275" i="14"/>
  <c r="BE265" i="14"/>
  <c r="AP276" i="14"/>
  <c r="AP266" i="14"/>
  <c r="AR276" i="14"/>
  <c r="AR266" i="14"/>
  <c r="AT276" i="14"/>
  <c r="AT266" i="14"/>
  <c r="AV276" i="14"/>
  <c r="AV266" i="14"/>
  <c r="AY276" i="14"/>
  <c r="AY266" i="14"/>
  <c r="BA276" i="14"/>
  <c r="BA266" i="14"/>
  <c r="BC276" i="14"/>
  <c r="BC266" i="14"/>
  <c r="BE276" i="14"/>
  <c r="BE266" i="14"/>
  <c r="AP277" i="14"/>
  <c r="AP267" i="14"/>
  <c r="AR277" i="14"/>
  <c r="AR267" i="14"/>
  <c r="AT277" i="14"/>
  <c r="AT267" i="14"/>
  <c r="AV277" i="14"/>
  <c r="AV267" i="14"/>
  <c r="AY277" i="14"/>
  <c r="BA277" i="14"/>
  <c r="BA267" i="14"/>
  <c r="BC277" i="14"/>
  <c r="BC267" i="14"/>
  <c r="BE277" i="14"/>
  <c r="BE267" i="14"/>
  <c r="AP278" i="14"/>
  <c r="AP268" i="14"/>
  <c r="AR278" i="14"/>
  <c r="AR268" i="14"/>
  <c r="AT278" i="14"/>
  <c r="AT268" i="14"/>
  <c r="AV278" i="14"/>
  <c r="AV268" i="14"/>
  <c r="AY278" i="14"/>
  <c r="AY268" i="14"/>
  <c r="BA278" i="14"/>
  <c r="BA268" i="14"/>
  <c r="BC278" i="14"/>
  <c r="BC268" i="14"/>
  <c r="BE278" i="14"/>
  <c r="BE268" i="14"/>
  <c r="AP279" i="14"/>
  <c r="AP269" i="14"/>
  <c r="AR279" i="14"/>
  <c r="AR269" i="14"/>
  <c r="AT279" i="14"/>
  <c r="AT269" i="14"/>
  <c r="AV279" i="14"/>
  <c r="AV269" i="14"/>
  <c r="AY279" i="14"/>
  <c r="AY269" i="14"/>
  <c r="BA279" i="14"/>
  <c r="BA269" i="14"/>
  <c r="BC279" i="14"/>
  <c r="BC269" i="14"/>
  <c r="BE279" i="14"/>
  <c r="BE269" i="14"/>
  <c r="AP282" i="14"/>
  <c r="AR282" i="14"/>
  <c r="AT282" i="14"/>
  <c r="AV282" i="14"/>
  <c r="AY282" i="14"/>
  <c r="BA282" i="14"/>
  <c r="BC282" i="14"/>
  <c r="BE282" i="14"/>
  <c r="AP283" i="14"/>
  <c r="AR283" i="14"/>
  <c r="AT283" i="14"/>
  <c r="AV283" i="14"/>
  <c r="AY283" i="14"/>
  <c r="BA283" i="14"/>
  <c r="BC283" i="14"/>
  <c r="BE283" i="14"/>
  <c r="AP284" i="14"/>
  <c r="AR284" i="14"/>
  <c r="AT284" i="14"/>
  <c r="AV284" i="14"/>
  <c r="AY284" i="14"/>
  <c r="BA284" i="14"/>
  <c r="BC284" i="14"/>
  <c r="BE284" i="14"/>
  <c r="AP285" i="14"/>
  <c r="AR285" i="14"/>
  <c r="AT285" i="14"/>
  <c r="AV285" i="14"/>
  <c r="AY285" i="14"/>
  <c r="BA285" i="14"/>
  <c r="AX320" i="14"/>
  <c r="AW312" i="14"/>
  <c r="BH303" i="14"/>
  <c r="BH305" i="14"/>
  <c r="BH307" i="14"/>
  <c r="AW302" i="14"/>
  <c r="BG302" i="14"/>
  <c r="BH294" i="14"/>
  <c r="BH296" i="14"/>
  <c r="BH298" i="14"/>
  <c r="AX300" i="14"/>
  <c r="AW292" i="14"/>
  <c r="BH289" i="14"/>
  <c r="AW285" i="14"/>
  <c r="AX290" i="14"/>
  <c r="AW282" i="14"/>
  <c r="AP280" i="14"/>
  <c r="AR280" i="14"/>
  <c r="AT280" i="14"/>
  <c r="AX280" i="14"/>
  <c r="AW272" i="14"/>
  <c r="AW251" i="14"/>
  <c r="BG251" i="14"/>
  <c r="BH243" i="14"/>
  <c r="BH245" i="14"/>
  <c r="BH247" i="14"/>
  <c r="AP249" i="14"/>
  <c r="AR249" i="14"/>
  <c r="AX249" i="14"/>
  <c r="AW241" i="14"/>
  <c r="BH232" i="14"/>
  <c r="BH234" i="14"/>
  <c r="BH236" i="14"/>
  <c r="AW231" i="14"/>
  <c r="BG231" i="14"/>
  <c r="AT229" i="14"/>
  <c r="AV229" i="14"/>
  <c r="AW221" i="14"/>
  <c r="BH202" i="14"/>
  <c r="BH204" i="14"/>
  <c r="BH206" i="14"/>
  <c r="AX208" i="14"/>
  <c r="BH197" i="14"/>
  <c r="AX198" i="14"/>
  <c r="BG180" i="14"/>
  <c r="AW173" i="14"/>
  <c r="AR178" i="14"/>
  <c r="AV178" i="14"/>
  <c r="AX178" i="14"/>
  <c r="AW171" i="14"/>
  <c r="AW162" i="14"/>
  <c r="BG160" i="14"/>
  <c r="BG150" i="14"/>
  <c r="AV138" i="14"/>
  <c r="AX138" i="14"/>
  <c r="AW130" i="14"/>
  <c r="AX128" i="14"/>
  <c r="AW89" i="14"/>
  <c r="BG89" i="14"/>
  <c r="AU59" i="14"/>
  <c r="BH81" i="14"/>
  <c r="BH83" i="14"/>
  <c r="BH85" i="14"/>
  <c r="AR87" i="14"/>
  <c r="AV87" i="14"/>
  <c r="AX87" i="14"/>
  <c r="AO60" i="14"/>
  <c r="AQ60" i="14"/>
  <c r="AS60" i="14"/>
  <c r="AU60" i="14"/>
  <c r="AW79" i="14"/>
  <c r="AT77" i="14"/>
  <c r="AW70" i="14"/>
  <c r="BH56" i="14"/>
  <c r="AW50" i="14"/>
  <c r="AX57" i="14"/>
  <c r="AW49" i="14"/>
  <c r="AD107" i="14"/>
  <c r="X108" i="14"/>
  <c r="Z108" i="14"/>
  <c r="AA108" i="14"/>
  <c r="BH89" i="14"/>
  <c r="BH160" i="14"/>
  <c r="BH251" i="14"/>
  <c r="BI290" i="14"/>
  <c r="AW193" i="14"/>
  <c r="AW191" i="14"/>
  <c r="BG135" i="14"/>
  <c r="BG133" i="14"/>
  <c r="BG131" i="14"/>
  <c r="BI128" i="14"/>
  <c r="AF100" i="14"/>
  <c r="BF62" i="14"/>
  <c r="BF20" i="14"/>
  <c r="AH67" i="14" a="1"/>
  <c r="AH67" i="14"/>
  <c r="AH68" i="14" a="1"/>
  <c r="AH68" i="14"/>
  <c r="BG55" i="14"/>
  <c r="BG53" i="14"/>
  <c r="BG51" i="14"/>
  <c r="BG31" i="14"/>
  <c r="BG49" i="14"/>
  <c r="BG29" i="14"/>
  <c r="AH211" i="14" a="1"/>
  <c r="AH211" i="14"/>
  <c r="AE146" i="14"/>
  <c r="AG146" i="14"/>
  <c r="AF146" i="14"/>
  <c r="AH146" i="14" a="1"/>
  <c r="AH146" i="14"/>
  <c r="G219" i="14"/>
  <c r="AF112" i="14"/>
  <c r="AE218" i="14"/>
  <c r="AG218" i="14"/>
  <c r="AF218" i="14"/>
  <c r="AH218" i="14" a="1"/>
  <c r="AH218" i="14"/>
  <c r="AH229" i="14" a="1"/>
  <c r="AH229" i="14"/>
  <c r="AH230" i="14" a="1"/>
  <c r="AH230" i="14"/>
  <c r="AH249" i="14" a="1"/>
  <c r="AH249" i="14"/>
  <c r="AW283" i="14"/>
  <c r="AV290" i="14"/>
  <c r="AE270" i="14"/>
  <c r="AG270" i="14"/>
  <c r="BI229" i="14"/>
  <c r="BD215" i="14"/>
  <c r="AF110" i="14"/>
  <c r="AX77" i="14"/>
  <c r="AH35" i="14" a="1"/>
  <c r="AH35" i="14"/>
  <c r="AC108" i="14"/>
  <c r="Y108" i="14"/>
  <c r="AB108" i="14"/>
  <c r="AW43" i="14"/>
  <c r="AP47" i="14"/>
  <c r="AW45" i="14"/>
  <c r="AF265" i="14"/>
  <c r="AH265" i="14" a="1"/>
  <c r="AH265" i="14"/>
  <c r="AE114" i="14"/>
  <c r="AG114" i="14" s="1"/>
  <c r="AH114" i="14" s="1" a="1"/>
  <c r="AH114" i="14" s="1"/>
  <c r="AE290" i="14"/>
  <c r="AG290" i="14"/>
  <c r="AE291" i="14"/>
  <c r="AG291" i="14"/>
  <c r="AF290" i="14"/>
  <c r="AF291" i="14"/>
  <c r="AF263" i="14"/>
  <c r="AE263" i="14"/>
  <c r="AG263" i="14"/>
  <c r="AH263" i="14" a="1"/>
  <c r="AH263" i="14"/>
  <c r="AE310" i="14"/>
  <c r="AG310" i="14"/>
  <c r="AF310" i="14"/>
  <c r="AH310" i="14" a="1"/>
  <c r="AH310" i="14"/>
  <c r="AF311" i="14"/>
  <c r="AE311" i="14"/>
  <c r="AG311" i="14"/>
  <c r="AH311" i="14" a="1"/>
  <c r="AH311" i="14"/>
  <c r="AH309" i="14" a="1"/>
  <c r="AH309" i="14"/>
  <c r="AF158" i="14"/>
  <c r="AF148" i="14"/>
  <c r="AF149" i="14"/>
  <c r="AF142" i="14"/>
  <c r="AE142" i="14"/>
  <c r="AG142" i="14"/>
  <c r="AH142" i="14" a="1"/>
  <c r="AH142" i="14"/>
  <c r="AE189" i="14"/>
  <c r="AG189" i="14"/>
  <c r="AH189" i="14" a="1"/>
  <c r="AH189" i="14"/>
  <c r="AE188" i="14"/>
  <c r="AG188" i="14"/>
  <c r="AH188" i="14" a="1"/>
  <c r="AH188" i="14"/>
  <c r="AF212" i="14"/>
  <c r="AE212" i="14"/>
  <c r="AG212" i="14"/>
  <c r="AH222" i="14" a="1"/>
  <c r="AH222" i="14"/>
  <c r="AE215" i="14"/>
  <c r="AG215" i="14"/>
  <c r="AF215" i="14"/>
  <c r="AH215" i="14" a="1"/>
  <c r="AH215" i="14"/>
  <c r="AF102" i="14"/>
  <c r="AH280" i="14" a="1"/>
  <c r="AH280" i="14"/>
  <c r="AE145" i="14"/>
  <c r="AG145" i="14"/>
  <c r="AF145" i="14"/>
  <c r="AH145" i="14" a="1"/>
  <c r="AH145" i="14"/>
  <c r="AE216" i="14"/>
  <c r="AG216" i="14"/>
  <c r="AH216" i="14" a="1"/>
  <c r="AH216" i="14"/>
  <c r="F219" i="14"/>
  <c r="AF101" i="14"/>
  <c r="AH148" i="14" a="1"/>
  <c r="AH148" i="14"/>
  <c r="AW55" i="14"/>
  <c r="BH55" i="14"/>
  <c r="AO35" i="14"/>
  <c r="AW35" i="14"/>
  <c r="AW53" i="14"/>
  <c r="BH53" i="14"/>
  <c r="AO33" i="14"/>
  <c r="AW33" i="14"/>
  <c r="AW51" i="14"/>
  <c r="BH51" i="14"/>
  <c r="AO31" i="14"/>
  <c r="AW31" i="14"/>
  <c r="BH31" i="14"/>
  <c r="AO57" i="14"/>
  <c r="AO29" i="14"/>
  <c r="AS57" i="14"/>
  <c r="AS37" i="14"/>
  <c r="BB57" i="14"/>
  <c r="BB37" i="14"/>
  <c r="BF57" i="14"/>
  <c r="BF37" i="14"/>
  <c r="AR57" i="14"/>
  <c r="AR37" i="14"/>
  <c r="AR29" i="14"/>
  <c r="BA57" i="14"/>
  <c r="BA37" i="14"/>
  <c r="BE57" i="14"/>
  <c r="BE37" i="14"/>
  <c r="AO36" i="14"/>
  <c r="AW36" i="14"/>
  <c r="AW46" i="14"/>
  <c r="BH46" i="14"/>
  <c r="AU34" i="14"/>
  <c r="AW44" i="14"/>
  <c r="BH44" i="14"/>
  <c r="AU47" i="14"/>
  <c r="BG47" i="14"/>
  <c r="BF33" i="14"/>
  <c r="BG43" i="14"/>
  <c r="BG54" i="14"/>
  <c r="BG52" i="14"/>
  <c r="BG50" i="14"/>
  <c r="BG30" i="14"/>
  <c r="AO47" i="14"/>
  <c r="AX29" i="14"/>
  <c r="AY30" i="14"/>
  <c r="AX31" i="14"/>
  <c r="AY32" i="14"/>
  <c r="BE29" i="14"/>
  <c r="BH50" i="14"/>
  <c r="AV57" i="14"/>
  <c r="AV37" i="14"/>
  <c r="AQ57" i="14"/>
  <c r="AQ37" i="14"/>
  <c r="AQ29" i="14"/>
  <c r="AU57" i="14"/>
  <c r="AU37" i="14"/>
  <c r="AZ57" i="14"/>
  <c r="AZ37" i="14"/>
  <c r="BD57" i="14"/>
  <c r="BD37" i="14"/>
  <c r="AP57" i="14"/>
  <c r="AP37" i="14"/>
  <c r="AP29" i="14"/>
  <c r="AT57" i="14"/>
  <c r="AT37" i="14"/>
  <c r="AT29" i="14"/>
  <c r="AY57" i="14"/>
  <c r="AY37" i="14"/>
  <c r="BC57" i="14"/>
  <c r="BC37" i="14"/>
  <c r="BI57" i="14"/>
  <c r="BF35" i="14"/>
  <c r="BG45" i="14"/>
  <c r="BH45" i="14"/>
  <c r="BH36" i="14"/>
  <c r="AW54" i="14"/>
  <c r="AO34" i="14"/>
  <c r="AW34" i="14"/>
  <c r="AW52" i="14"/>
  <c r="AO32" i="14"/>
  <c r="AW32" i="14"/>
  <c r="AW30" i="14"/>
  <c r="AS29" i="14"/>
  <c r="BC29" i="14"/>
  <c r="BB29" i="14"/>
  <c r="AX35" i="14"/>
  <c r="BF29" i="14"/>
  <c r="AH25" i="14" a="1"/>
  <c r="AH25" i="14"/>
  <c r="AH47" i="14" a="1"/>
  <c r="AH47" i="14"/>
  <c r="AF48" i="14"/>
  <c r="AH48" i="14" a="1"/>
  <c r="AH48" i="14"/>
  <c r="K14" i="17"/>
  <c r="K14" i="10"/>
  <c r="BA29" i="14"/>
  <c r="BD29" i="14"/>
  <c r="AX33" i="14"/>
  <c r="AY34" i="14"/>
  <c r="AW47" i="14"/>
  <c r="F27" i="14"/>
  <c r="BF23" i="14"/>
  <c r="BF63" i="14"/>
  <c r="AW73" i="14"/>
  <c r="AO23" i="14"/>
  <c r="AO63" i="14"/>
  <c r="AQ22" i="14"/>
  <c r="AQ62" i="14"/>
  <c r="BF77" i="14"/>
  <c r="BF19" i="14"/>
  <c r="BF59" i="14"/>
  <c r="AO77" i="14"/>
  <c r="AO19" i="14"/>
  <c r="AO59" i="14"/>
  <c r="AW69" i="14"/>
  <c r="AW19" i="14"/>
  <c r="AQ24" i="14"/>
  <c r="AQ64" i="14"/>
  <c r="BB23" i="14"/>
  <c r="BB63" i="14"/>
  <c r="AS23" i="14"/>
  <c r="AS63" i="14"/>
  <c r="BD22" i="14"/>
  <c r="BD62" i="14"/>
  <c r="AU22" i="14"/>
  <c r="AU62" i="14"/>
  <c r="BF21" i="14"/>
  <c r="BF61" i="14"/>
  <c r="BG71" i="14"/>
  <c r="AX21" i="14"/>
  <c r="AX61" i="14"/>
  <c r="AW71" i="14"/>
  <c r="AO21" i="14"/>
  <c r="AO61" i="14"/>
  <c r="AZ20" i="14"/>
  <c r="AZ60" i="14"/>
  <c r="BB77" i="14"/>
  <c r="BB19" i="14"/>
  <c r="BB59" i="14"/>
  <c r="AS77" i="14"/>
  <c r="AS19" i="14"/>
  <c r="AS59" i="14"/>
  <c r="AW90" i="14"/>
  <c r="BG90" i="14"/>
  <c r="AW86" i="14"/>
  <c r="AW84" i="14"/>
  <c r="AW82" i="14"/>
  <c r="AW80" i="14"/>
  <c r="AW76" i="14"/>
  <c r="AO26" i="14"/>
  <c r="AO66" i="14"/>
  <c r="AS26" i="14"/>
  <c r="AS66" i="14"/>
  <c r="BG76" i="14"/>
  <c r="AX26" i="14"/>
  <c r="AX66" i="14"/>
  <c r="BB26" i="14"/>
  <c r="BB66" i="14"/>
  <c r="BF26" i="14"/>
  <c r="BF66" i="14"/>
  <c r="AR26" i="14"/>
  <c r="AR66" i="14"/>
  <c r="AV26" i="14"/>
  <c r="AV66" i="14"/>
  <c r="BA26" i="14"/>
  <c r="BA66" i="14"/>
  <c r="BE26" i="14"/>
  <c r="BE66" i="14"/>
  <c r="AS24" i="14"/>
  <c r="AS64" i="14"/>
  <c r="AX24" i="14"/>
  <c r="AX64" i="14"/>
  <c r="BB24" i="14"/>
  <c r="BB64" i="14"/>
  <c r="BF24" i="14"/>
  <c r="BF64" i="14"/>
  <c r="AR24" i="14"/>
  <c r="AR64" i="14"/>
  <c r="AV24" i="14"/>
  <c r="AV64" i="14"/>
  <c r="BA24" i="14"/>
  <c r="BA64" i="14"/>
  <c r="BE24" i="14"/>
  <c r="BE64" i="14"/>
  <c r="AP22" i="14"/>
  <c r="AP62" i="14"/>
  <c r="AT22" i="14"/>
  <c r="AT62" i="14"/>
  <c r="BG72" i="14"/>
  <c r="AY22" i="14"/>
  <c r="AY62" i="14"/>
  <c r="BC22" i="14"/>
  <c r="BC62" i="14"/>
  <c r="BI22" i="14"/>
  <c r="AR20" i="14"/>
  <c r="AV20" i="14"/>
  <c r="BA20" i="14"/>
  <c r="BA60" i="14"/>
  <c r="BE20" i="14"/>
  <c r="BE60" i="14"/>
  <c r="AF59" i="14"/>
  <c r="AH59" i="14" a="1"/>
  <c r="AH59" i="14"/>
  <c r="AH65" i="14" a="1"/>
  <c r="AH65" i="14"/>
  <c r="AE23" i="14"/>
  <c r="AG23" i="14"/>
  <c r="AF23" i="14"/>
  <c r="AE24" i="14"/>
  <c r="AG24" i="14"/>
  <c r="AF24" i="14"/>
  <c r="AZ23" i="14"/>
  <c r="AZ63" i="14"/>
  <c r="AQ23" i="14"/>
  <c r="AQ63" i="14"/>
  <c r="AX22" i="14"/>
  <c r="AX62" i="14"/>
  <c r="AW72" i="14"/>
  <c r="AO22" i="14"/>
  <c r="AO62" i="14"/>
  <c r="AZ21" i="14"/>
  <c r="AZ61" i="14"/>
  <c r="AQ21" i="14"/>
  <c r="AQ61" i="14"/>
  <c r="AX20" i="14"/>
  <c r="AX60" i="14"/>
  <c r="AO20" i="14"/>
  <c r="AZ77" i="14"/>
  <c r="AZ87" i="14"/>
  <c r="AZ97" i="14"/>
  <c r="AZ67" i="14"/>
  <c r="AZ19" i="14"/>
  <c r="AZ59" i="14"/>
  <c r="AQ77" i="14"/>
  <c r="AQ19" i="14"/>
  <c r="AQ59" i="14"/>
  <c r="AW95" i="14"/>
  <c r="BH95" i="14"/>
  <c r="AW93" i="14"/>
  <c r="BH93" i="14"/>
  <c r="AW91" i="14"/>
  <c r="BH91" i="14"/>
  <c r="AS61" i="14"/>
  <c r="AS97" i="14"/>
  <c r="BB97" i="14"/>
  <c r="AQ97" i="14"/>
  <c r="AP97" i="14"/>
  <c r="AT97" i="14"/>
  <c r="AY97" i="14"/>
  <c r="BC97" i="14"/>
  <c r="BI97" i="14"/>
  <c r="AQ87" i="14"/>
  <c r="AU87" i="14"/>
  <c r="BD87" i="14"/>
  <c r="AP87" i="14"/>
  <c r="AT87" i="14"/>
  <c r="AY87" i="14"/>
  <c r="BC87" i="14"/>
  <c r="BI87" i="14"/>
  <c r="AQ25" i="14"/>
  <c r="AQ65" i="14"/>
  <c r="AU25" i="14"/>
  <c r="AU65" i="14"/>
  <c r="AZ25" i="14"/>
  <c r="AZ65" i="14"/>
  <c r="BD25" i="14"/>
  <c r="BD65" i="14"/>
  <c r="AP25" i="14"/>
  <c r="AP65" i="14"/>
  <c r="AT25" i="14"/>
  <c r="AT65" i="14"/>
  <c r="AY25" i="14"/>
  <c r="AY65" i="14"/>
  <c r="BC25" i="14"/>
  <c r="BC65" i="14"/>
  <c r="BI25" i="14"/>
  <c r="AR23" i="14"/>
  <c r="AR63" i="14"/>
  <c r="AV23" i="14"/>
  <c r="AV63" i="14"/>
  <c r="BA23" i="14"/>
  <c r="BA63" i="14"/>
  <c r="BE23" i="14"/>
  <c r="BE63" i="14"/>
  <c r="AP21" i="14"/>
  <c r="AP61" i="14"/>
  <c r="AT61" i="14"/>
  <c r="AT21" i="14"/>
  <c r="AY21" i="14"/>
  <c r="AY61" i="14"/>
  <c r="BC21" i="14"/>
  <c r="BC61" i="14"/>
  <c r="BI21" i="14"/>
  <c r="AR77" i="14"/>
  <c r="AR19" i="14"/>
  <c r="AV77" i="14"/>
  <c r="AV19" i="14"/>
  <c r="BA77" i="14"/>
  <c r="BA19" i="14"/>
  <c r="BA59" i="14"/>
  <c r="BE77" i="14"/>
  <c r="BE19" i="14"/>
  <c r="BE59" i="14"/>
  <c r="AF9" i="14"/>
  <c r="AE9" i="14"/>
  <c r="AG9" i="14" s="1"/>
  <c r="AH9" i="14" s="1" a="1"/>
  <c r="AH9" i="14" s="1"/>
  <c r="BF22" i="14"/>
  <c r="AO24" i="14"/>
  <c r="BF60" i="14"/>
  <c r="AW20" i="14"/>
  <c r="AT67" i="14"/>
  <c r="BG73" i="14"/>
  <c r="AX23" i="14"/>
  <c r="AX63" i="14"/>
  <c r="AZ22" i="14"/>
  <c r="AZ62" i="14"/>
  <c r="BB21" i="14"/>
  <c r="BB61" i="14"/>
  <c r="BD20" i="14"/>
  <c r="BD60" i="14"/>
  <c r="BG69" i="14"/>
  <c r="BG19" i="14"/>
  <c r="AX19" i="14"/>
  <c r="AX59" i="14"/>
  <c r="AW96" i="14"/>
  <c r="BG96" i="14"/>
  <c r="AW94" i="14"/>
  <c r="BG94" i="14"/>
  <c r="AW92" i="14"/>
  <c r="BG92" i="14"/>
  <c r="BG86" i="14"/>
  <c r="BH86" i="14"/>
  <c r="BG84" i="14"/>
  <c r="BH84" i="14"/>
  <c r="BG82" i="14"/>
  <c r="BH82" i="14"/>
  <c r="BG80" i="14"/>
  <c r="BH80" i="14"/>
  <c r="AQ26" i="14"/>
  <c r="AQ66" i="14"/>
  <c r="AU26" i="14"/>
  <c r="AU66" i="14"/>
  <c r="AZ26" i="14"/>
  <c r="AZ66" i="14"/>
  <c r="BD26" i="14"/>
  <c r="BD66" i="14"/>
  <c r="AP26" i="14"/>
  <c r="AP66" i="14"/>
  <c r="AT26" i="14"/>
  <c r="AT66" i="14"/>
  <c r="AY26" i="14"/>
  <c r="AY66" i="14"/>
  <c r="BC26" i="14"/>
  <c r="BC66" i="14"/>
  <c r="BI26" i="14"/>
  <c r="AU24" i="14"/>
  <c r="AU64" i="14"/>
  <c r="AZ24" i="14"/>
  <c r="AZ64" i="14"/>
  <c r="BD24" i="14"/>
  <c r="BD64" i="14"/>
  <c r="AP24" i="14"/>
  <c r="AP64" i="14"/>
  <c r="AT24" i="14"/>
  <c r="AT64" i="14"/>
  <c r="BG74" i="14"/>
  <c r="AY24" i="14"/>
  <c r="AY64" i="14"/>
  <c r="BC24" i="14"/>
  <c r="BC64" i="14"/>
  <c r="BI24" i="14"/>
  <c r="AR22" i="14"/>
  <c r="AR62" i="14"/>
  <c r="AV22" i="14"/>
  <c r="AV62" i="14"/>
  <c r="BA22" i="14"/>
  <c r="BA62" i="14"/>
  <c r="BE22" i="14"/>
  <c r="BE62" i="14"/>
  <c r="AP20" i="14"/>
  <c r="AT20" i="14"/>
  <c r="BG70" i="14"/>
  <c r="BG20" i="14"/>
  <c r="AY20" i="14"/>
  <c r="AY60" i="14"/>
  <c r="BC20" i="14"/>
  <c r="BC60" i="14"/>
  <c r="BI20" i="14"/>
  <c r="H27" i="14"/>
  <c r="AE10" i="14"/>
  <c r="AG10" i="14" s="1"/>
  <c r="AH10" i="14" s="1" a="1"/>
  <c r="AH10" i="14" s="1"/>
  <c r="AF10" i="14"/>
  <c r="BD23" i="14"/>
  <c r="BD63" i="14"/>
  <c r="AU23" i="14"/>
  <c r="AU63" i="14"/>
  <c r="BB22" i="14"/>
  <c r="BB62" i="14"/>
  <c r="AS22" i="14"/>
  <c r="AS62" i="14"/>
  <c r="BD21" i="14"/>
  <c r="BD61" i="14"/>
  <c r="AU21" i="14"/>
  <c r="AU61" i="14"/>
  <c r="BB20" i="14"/>
  <c r="BB60" i="14"/>
  <c r="AS20" i="14"/>
  <c r="BD77" i="14"/>
  <c r="BD19" i="14"/>
  <c r="BD59" i="14"/>
  <c r="AU77" i="14"/>
  <c r="AU19" i="14"/>
  <c r="AO97" i="14"/>
  <c r="AX97" i="14"/>
  <c r="BF97" i="14"/>
  <c r="AU97" i="14"/>
  <c r="BD97" i="14"/>
  <c r="AR97" i="14"/>
  <c r="AV97" i="14"/>
  <c r="BA97" i="14"/>
  <c r="BE97" i="14"/>
  <c r="AO87" i="14"/>
  <c r="AS87" i="14"/>
  <c r="BB87" i="14"/>
  <c r="BF87" i="14"/>
  <c r="AR59" i="14"/>
  <c r="AV59" i="14"/>
  <c r="BA87" i="14"/>
  <c r="BE87" i="14"/>
  <c r="AW75" i="14"/>
  <c r="AW25" i="14"/>
  <c r="AO25" i="14"/>
  <c r="AO65" i="14"/>
  <c r="AS25" i="14"/>
  <c r="AS65" i="14"/>
  <c r="BG75" i="14"/>
  <c r="AX25" i="14"/>
  <c r="AX65" i="14"/>
  <c r="BB25" i="14"/>
  <c r="BB65" i="14"/>
  <c r="BF25" i="14"/>
  <c r="BF65" i="14"/>
  <c r="AR25" i="14"/>
  <c r="AR65" i="14"/>
  <c r="AV25" i="14"/>
  <c r="AV65" i="14"/>
  <c r="BA25" i="14"/>
  <c r="BA65" i="14"/>
  <c r="BE25" i="14"/>
  <c r="BE65" i="14"/>
  <c r="AP23" i="14"/>
  <c r="AP63" i="14"/>
  <c r="AT23" i="14"/>
  <c r="AT63" i="14"/>
  <c r="AY23" i="14"/>
  <c r="AY63" i="14"/>
  <c r="BC23" i="14"/>
  <c r="BC63" i="14"/>
  <c r="BI23" i="14"/>
  <c r="AR61" i="14"/>
  <c r="AR21" i="14"/>
  <c r="AV21" i="14"/>
  <c r="AV61" i="14"/>
  <c r="BA21" i="14"/>
  <c r="BA61" i="14"/>
  <c r="BE21" i="14"/>
  <c r="BE61" i="14"/>
  <c r="AP77" i="14"/>
  <c r="AP67" i="14"/>
  <c r="AP19" i="14"/>
  <c r="AP59" i="14"/>
  <c r="AT59" i="14"/>
  <c r="AT19" i="14"/>
  <c r="AY77" i="14"/>
  <c r="AY67" i="14"/>
  <c r="AY19" i="14"/>
  <c r="AY59" i="14"/>
  <c r="BC77" i="14"/>
  <c r="BC67" i="14"/>
  <c r="BC19" i="14"/>
  <c r="BC59" i="14"/>
  <c r="BI77" i="14"/>
  <c r="BI19" i="14"/>
  <c r="AO64" i="14"/>
  <c r="AW64" i="14"/>
  <c r="BG64" i="14"/>
  <c r="BH64" i="14"/>
  <c r="AW74" i="14"/>
  <c r="AH97" i="14" a="1"/>
  <c r="AH97" i="14"/>
  <c r="AX118" i="14"/>
  <c r="BC128" i="14"/>
  <c r="AT128" i="14"/>
  <c r="AT118" i="14"/>
  <c r="BG126" i="14"/>
  <c r="AW126" i="14"/>
  <c r="BF128" i="14"/>
  <c r="BB128" i="14"/>
  <c r="BG120" i="14"/>
  <c r="AS128" i="14"/>
  <c r="AO128" i="14"/>
  <c r="AP138" i="14"/>
  <c r="AY138" i="14"/>
  <c r="BC138" i="14"/>
  <c r="BI138" i="14"/>
  <c r="AQ138" i="14"/>
  <c r="AU138" i="14"/>
  <c r="AZ138" i="14"/>
  <c r="BD138" i="14"/>
  <c r="AE113" i="14"/>
  <c r="AG113" i="14"/>
  <c r="AH113" i="14" s="1" a="1"/>
  <c r="AH113" i="14" s="1"/>
  <c r="AF113" i="14"/>
  <c r="AF115" i="14"/>
  <c r="AE115" i="14"/>
  <c r="AG115" i="14" s="1"/>
  <c r="AH115" i="14" s="1" a="1"/>
  <c r="AH115" i="14" s="1"/>
  <c r="AW125" i="14"/>
  <c r="AW124" i="14"/>
  <c r="BG124" i="14"/>
  <c r="AW123" i="14"/>
  <c r="AW122" i="14"/>
  <c r="BG122" i="14"/>
  <c r="AH131" i="14" a="1"/>
  <c r="AH131" i="14" s="1"/>
  <c r="F118" i="14"/>
  <c r="BG121" i="14"/>
  <c r="AY128" i="14"/>
  <c r="AY118" i="14"/>
  <c r="AW120" i="14"/>
  <c r="AP128" i="14"/>
  <c r="BE128" i="14"/>
  <c r="BA128" i="14"/>
  <c r="AV128" i="14"/>
  <c r="AV118" i="14"/>
  <c r="AR128" i="14"/>
  <c r="AW137" i="14"/>
  <c r="BG137" i="14"/>
  <c r="AW135" i="14"/>
  <c r="BH135" i="14"/>
  <c r="AW133" i="14"/>
  <c r="BH133" i="14"/>
  <c r="AW131" i="14"/>
  <c r="BH131" i="14"/>
  <c r="AW127" i="14"/>
  <c r="BG127" i="14"/>
  <c r="AW121" i="14"/>
  <c r="BD128" i="14"/>
  <c r="BD118" i="14"/>
  <c r="AZ128" i="14"/>
  <c r="AU128" i="14"/>
  <c r="AU118" i="14"/>
  <c r="AQ128" i="14"/>
  <c r="AW136" i="14"/>
  <c r="BG136" i="14"/>
  <c r="AW134" i="14"/>
  <c r="BG134" i="14"/>
  <c r="AW132" i="14"/>
  <c r="BG132" i="14"/>
  <c r="AR138" i="14"/>
  <c r="BA138" i="14"/>
  <c r="BE138" i="14"/>
  <c r="AO138" i="14"/>
  <c r="AS138" i="14"/>
  <c r="BG130" i="14"/>
  <c r="BB138" i="14"/>
  <c r="BF138" i="14"/>
  <c r="AE129" i="14"/>
  <c r="AG129" i="14" s="1"/>
  <c r="AH129" i="14" s="1" a="1"/>
  <c r="AH129" i="14" s="1"/>
  <c r="AE128" i="14"/>
  <c r="AG128" i="14" s="1"/>
  <c r="AH128" i="14" s="1" a="1"/>
  <c r="AH128" i="14" s="1"/>
  <c r="AF128" i="14"/>
  <c r="AF129" i="14"/>
  <c r="AE139" i="14"/>
  <c r="AG139" i="14" s="1"/>
  <c r="AH139" i="14" s="1" a="1"/>
  <c r="AH139" i="14" s="1"/>
  <c r="AF138" i="14"/>
  <c r="AF139" i="14"/>
  <c r="AE138" i="14"/>
  <c r="AG138" i="14" s="1"/>
  <c r="AH138" i="14" s="1" a="1"/>
  <c r="AH138" i="14" s="1"/>
  <c r="AF106" i="14"/>
  <c r="BG125" i="14"/>
  <c r="BG123" i="14"/>
  <c r="AF117" i="14"/>
  <c r="AE117" i="14"/>
  <c r="AG117" i="14" s="1"/>
  <c r="AH117" i="14" s="1" a="1"/>
  <c r="AH117" i="14" s="1"/>
  <c r="BG186" i="14"/>
  <c r="BG184" i="14"/>
  <c r="BH180" i="14"/>
  <c r="BE188" i="14"/>
  <c r="BA188" i="14"/>
  <c r="AV188" i="14"/>
  <c r="AR188" i="14"/>
  <c r="BE178" i="14"/>
  <c r="BA178" i="14"/>
  <c r="BE168" i="14"/>
  <c r="BA168" i="14"/>
  <c r="AV168" i="14"/>
  <c r="AR168" i="14"/>
  <c r="BE147" i="14"/>
  <c r="BE107" i="14"/>
  <c r="BA147" i="14"/>
  <c r="AV147" i="14"/>
  <c r="AV107" i="14"/>
  <c r="AR147" i="14"/>
  <c r="AR107" i="14"/>
  <c r="BE146" i="14"/>
  <c r="BE106" i="14"/>
  <c r="BA146" i="14"/>
  <c r="BA106" i="14"/>
  <c r="AV146" i="14"/>
  <c r="AV106" i="14"/>
  <c r="AR146" i="14"/>
  <c r="AR106" i="14"/>
  <c r="BE145" i="14"/>
  <c r="BE105" i="14"/>
  <c r="BA145" i="14"/>
  <c r="AV145" i="14"/>
  <c r="AV105" i="14"/>
  <c r="AR145" i="14"/>
  <c r="BE144" i="14"/>
  <c r="BE104" i="14"/>
  <c r="BA144" i="14"/>
  <c r="BA104" i="14"/>
  <c r="AV144" i="14"/>
  <c r="AV104" i="14"/>
  <c r="AR144" i="14"/>
  <c r="AR104" i="14"/>
  <c r="BE143" i="14"/>
  <c r="BE103" i="14"/>
  <c r="BA143" i="14"/>
  <c r="BA103" i="14"/>
  <c r="AV143" i="14"/>
  <c r="AV103" i="14"/>
  <c r="AR143" i="14"/>
  <c r="AR103" i="14"/>
  <c r="BE142" i="14"/>
  <c r="BE102" i="14"/>
  <c r="BA142" i="14"/>
  <c r="AV142" i="14"/>
  <c r="AV102" i="14"/>
  <c r="AR142" i="14"/>
  <c r="BE141" i="14"/>
  <c r="BE101" i="14"/>
  <c r="BA141" i="14"/>
  <c r="BA101" i="14"/>
  <c r="AV141" i="14"/>
  <c r="AV101" i="14"/>
  <c r="AR141" i="14"/>
  <c r="AR101" i="14"/>
  <c r="BE158" i="14"/>
  <c r="BE140" i="14"/>
  <c r="BE100" i="14"/>
  <c r="BA158" i="14"/>
  <c r="BA140" i="14"/>
  <c r="BA100" i="14"/>
  <c r="AV158" i="14"/>
  <c r="AV140" i="14"/>
  <c r="AV100" i="14"/>
  <c r="AR158" i="14"/>
  <c r="AR140" i="14"/>
  <c r="AR100" i="14"/>
  <c r="AW207" i="14"/>
  <c r="BG207" i="14"/>
  <c r="AW205" i="14"/>
  <c r="AW203" i="14"/>
  <c r="AW201" i="14"/>
  <c r="AW208" i="14"/>
  <c r="AO208" i="14"/>
  <c r="AS208" i="14"/>
  <c r="BG200" i="14"/>
  <c r="BB208" i="14"/>
  <c r="BF208" i="14"/>
  <c r="AR208" i="14"/>
  <c r="AV208" i="14"/>
  <c r="BA208" i="14"/>
  <c r="BE208" i="14"/>
  <c r="AW196" i="14"/>
  <c r="BG196" i="14"/>
  <c r="AW194" i="14"/>
  <c r="BG194" i="14"/>
  <c r="AW192" i="14"/>
  <c r="AW198" i="14"/>
  <c r="BG192" i="14"/>
  <c r="AO198" i="14"/>
  <c r="AS198" i="14"/>
  <c r="BG190" i="14"/>
  <c r="BB198" i="14"/>
  <c r="BF198" i="14"/>
  <c r="AR198" i="14"/>
  <c r="AV198" i="14"/>
  <c r="BA198" i="14"/>
  <c r="BE198" i="14"/>
  <c r="AW186" i="14"/>
  <c r="AW184" i="14"/>
  <c r="AW182" i="14"/>
  <c r="BF188" i="14"/>
  <c r="BB188" i="14"/>
  <c r="AX188" i="14"/>
  <c r="AS188" i="14"/>
  <c r="AO188" i="14"/>
  <c r="BG176" i="14"/>
  <c r="AW176" i="14"/>
  <c r="BG174" i="14"/>
  <c r="AW174" i="14"/>
  <c r="BG172" i="14"/>
  <c r="AW172" i="14"/>
  <c r="BF178" i="14"/>
  <c r="BB178" i="14"/>
  <c r="BG170" i="14"/>
  <c r="AS178" i="14"/>
  <c r="AO178" i="14"/>
  <c r="AW166" i="14"/>
  <c r="AW164" i="14"/>
  <c r="BF168" i="14"/>
  <c r="BB168" i="14"/>
  <c r="AX168" i="14"/>
  <c r="AS168" i="14"/>
  <c r="AO168" i="14"/>
  <c r="BD147" i="14"/>
  <c r="BD107" i="14"/>
  <c r="AZ147" i="14"/>
  <c r="AZ107" i="14"/>
  <c r="AU147" i="14"/>
  <c r="AU107" i="14"/>
  <c r="AQ147" i="14"/>
  <c r="AQ107" i="14"/>
  <c r="BF146" i="14"/>
  <c r="BF106" i="14"/>
  <c r="BB146" i="14"/>
  <c r="BB106" i="14"/>
  <c r="AX146" i="14"/>
  <c r="AX106" i="14"/>
  <c r="AS146" i="14"/>
  <c r="AS106" i="14"/>
  <c r="AW156" i="14"/>
  <c r="AO146" i="14"/>
  <c r="AO106" i="14"/>
  <c r="BD145" i="14"/>
  <c r="BD105" i="14"/>
  <c r="AZ145" i="14"/>
  <c r="AZ105" i="14"/>
  <c r="AU145" i="14"/>
  <c r="AU105" i="14"/>
  <c r="AQ145" i="14"/>
  <c r="AQ105" i="14"/>
  <c r="BF144" i="14"/>
  <c r="BF104" i="14"/>
  <c r="BB144" i="14"/>
  <c r="BB104" i="14"/>
  <c r="AX144" i="14"/>
  <c r="AX104" i="14"/>
  <c r="AS144" i="14"/>
  <c r="AS104" i="14"/>
  <c r="AW154" i="14"/>
  <c r="AO144" i="14"/>
  <c r="AO104" i="14"/>
  <c r="BD143" i="14"/>
  <c r="AZ143" i="14"/>
  <c r="AZ103" i="14"/>
  <c r="AU143" i="14"/>
  <c r="AQ143" i="14"/>
  <c r="AQ103" i="14"/>
  <c r="BF142" i="14"/>
  <c r="BF102" i="14"/>
  <c r="BB142" i="14"/>
  <c r="BB102" i="14"/>
  <c r="AX142" i="14"/>
  <c r="AX102" i="14"/>
  <c r="AS142" i="14"/>
  <c r="AS102" i="14"/>
  <c r="AW152" i="14"/>
  <c r="AO142" i="14"/>
  <c r="AO102" i="14"/>
  <c r="BD141" i="14"/>
  <c r="BD101" i="14"/>
  <c r="AZ141" i="14"/>
  <c r="AZ101" i="14"/>
  <c r="AU141" i="14"/>
  <c r="AU101" i="14"/>
  <c r="AQ141" i="14"/>
  <c r="AQ101" i="14"/>
  <c r="BF158" i="14"/>
  <c r="BF140" i="14"/>
  <c r="BF100" i="14"/>
  <c r="BB158" i="14"/>
  <c r="BB140" i="14"/>
  <c r="BB100" i="14"/>
  <c r="AX158" i="14"/>
  <c r="AX140" i="14"/>
  <c r="AX100" i="14"/>
  <c r="AS158" i="14"/>
  <c r="AS140" i="14"/>
  <c r="AS100" i="14"/>
  <c r="AO158" i="14"/>
  <c r="AO140" i="14"/>
  <c r="AO100" i="14"/>
  <c r="BG195" i="14"/>
  <c r="BH195" i="14"/>
  <c r="BG193" i="14"/>
  <c r="BH193" i="14"/>
  <c r="BG191" i="14"/>
  <c r="BH191" i="14"/>
  <c r="BG182" i="14"/>
  <c r="BH182" i="14"/>
  <c r="BC188" i="14"/>
  <c r="AY188" i="14"/>
  <c r="AT188" i="14"/>
  <c r="AP188" i="14"/>
  <c r="BG175" i="14"/>
  <c r="BG173" i="14"/>
  <c r="BH173" i="14"/>
  <c r="BG171" i="14"/>
  <c r="BH171" i="14"/>
  <c r="BC178" i="14"/>
  <c r="AY178" i="14"/>
  <c r="AT178" i="14"/>
  <c r="AP178" i="14"/>
  <c r="BG166" i="14"/>
  <c r="BH166" i="14"/>
  <c r="BG164" i="14"/>
  <c r="BH164" i="14"/>
  <c r="BG162" i="14"/>
  <c r="BH162" i="14"/>
  <c r="BC168" i="14"/>
  <c r="AY168" i="14"/>
  <c r="AT168" i="14"/>
  <c r="AP168" i="14"/>
  <c r="BC147" i="14"/>
  <c r="BC107" i="14"/>
  <c r="AY147" i="14"/>
  <c r="AY107" i="14"/>
  <c r="AT147" i="14"/>
  <c r="AT107" i="14"/>
  <c r="AP147" i="14"/>
  <c r="AP107" i="14"/>
  <c r="BC146" i="14"/>
  <c r="BC106" i="14"/>
  <c r="BG156" i="14"/>
  <c r="AY146" i="14"/>
  <c r="AY106" i="14"/>
  <c r="AT146" i="14"/>
  <c r="AT106" i="14"/>
  <c r="AP146" i="14"/>
  <c r="AP106" i="14"/>
  <c r="BC145" i="14"/>
  <c r="BC105" i="14"/>
  <c r="AY145" i="14"/>
  <c r="AY105" i="14"/>
  <c r="AT145" i="14"/>
  <c r="AT105" i="14"/>
  <c r="AP145" i="14"/>
  <c r="AP105" i="14"/>
  <c r="BC144" i="14"/>
  <c r="BC104" i="14"/>
  <c r="BG154" i="14"/>
  <c r="AY144" i="14"/>
  <c r="AY104" i="14"/>
  <c r="AT144" i="14"/>
  <c r="AT104" i="14"/>
  <c r="AP144" i="14"/>
  <c r="AP104" i="14"/>
  <c r="BC143" i="14"/>
  <c r="BC103" i="14"/>
  <c r="AY143" i="14"/>
  <c r="AY103" i="14"/>
  <c r="AT143" i="14"/>
  <c r="AT103" i="14"/>
  <c r="AP143" i="14"/>
  <c r="AP103" i="14"/>
  <c r="BC142" i="14"/>
  <c r="BC102" i="14"/>
  <c r="BG152" i="14"/>
  <c r="AY142" i="14"/>
  <c r="AY102" i="14"/>
  <c r="AT142" i="14"/>
  <c r="AT102" i="14"/>
  <c r="AP142" i="14"/>
  <c r="AP102" i="14"/>
  <c r="BC141" i="14"/>
  <c r="BC101" i="14"/>
  <c r="AY141" i="14"/>
  <c r="AY101" i="14"/>
  <c r="AT141" i="14"/>
  <c r="AT101" i="14"/>
  <c r="AP141" i="14"/>
  <c r="AP101" i="14"/>
  <c r="BC158" i="14"/>
  <c r="BC140" i="14"/>
  <c r="BC100" i="14"/>
  <c r="AY158" i="14"/>
  <c r="AY140" i="14"/>
  <c r="AY100" i="14"/>
  <c r="AT158" i="14"/>
  <c r="AT140" i="14"/>
  <c r="AT100" i="14"/>
  <c r="AP158" i="14"/>
  <c r="AP140" i="14"/>
  <c r="AP100" i="14"/>
  <c r="BG205" i="14"/>
  <c r="BH205" i="14"/>
  <c r="BG203" i="14"/>
  <c r="BH203" i="14"/>
  <c r="BG201" i="14"/>
  <c r="BH201" i="14"/>
  <c r="AQ208" i="14"/>
  <c r="AU208" i="14"/>
  <c r="AZ208" i="14"/>
  <c r="BD208" i="14"/>
  <c r="AP208" i="14"/>
  <c r="AT208" i="14"/>
  <c r="AY208" i="14"/>
  <c r="BC208" i="14"/>
  <c r="BI208" i="14"/>
  <c r="AQ198" i="14"/>
  <c r="AU198" i="14"/>
  <c r="AZ198" i="14"/>
  <c r="BD198" i="14"/>
  <c r="AP198" i="14"/>
  <c r="AT198" i="14"/>
  <c r="AY198" i="14"/>
  <c r="BC198" i="14"/>
  <c r="BG198" i="14"/>
  <c r="BI198" i="14"/>
  <c r="BG187" i="14"/>
  <c r="AW187" i="14"/>
  <c r="BG185" i="14"/>
  <c r="AW185" i="14"/>
  <c r="BG183" i="14"/>
  <c r="AW183" i="14"/>
  <c r="BG181" i="14"/>
  <c r="AW181" i="14"/>
  <c r="AW188" i="14"/>
  <c r="BD188" i="14"/>
  <c r="AZ188" i="14"/>
  <c r="AU188" i="14"/>
  <c r="AQ188" i="14"/>
  <c r="BG177" i="14"/>
  <c r="AW177" i="14"/>
  <c r="AW175" i="14"/>
  <c r="BD178" i="14"/>
  <c r="AZ178" i="14"/>
  <c r="AU178" i="14"/>
  <c r="AQ178" i="14"/>
  <c r="BG167" i="14"/>
  <c r="AW167" i="14"/>
  <c r="BG165" i="14"/>
  <c r="AW165" i="14"/>
  <c r="BH165" i="14"/>
  <c r="BG163" i="14"/>
  <c r="AW163" i="14"/>
  <c r="BH163" i="14"/>
  <c r="BG161" i="14"/>
  <c r="AW161" i="14"/>
  <c r="BH161" i="14"/>
  <c r="BD168" i="14"/>
  <c r="AZ168" i="14"/>
  <c r="AU168" i="14"/>
  <c r="AQ168" i="14"/>
  <c r="BF147" i="14"/>
  <c r="BF107" i="14"/>
  <c r="BB147" i="14"/>
  <c r="BB107" i="14"/>
  <c r="BG157" i="14"/>
  <c r="AX147" i="14"/>
  <c r="AX107" i="14"/>
  <c r="AS147" i="14"/>
  <c r="AS107" i="14"/>
  <c r="AW157" i="14"/>
  <c r="AO147" i="14"/>
  <c r="AO107" i="14"/>
  <c r="BD146" i="14"/>
  <c r="BD106" i="14"/>
  <c r="AZ146" i="14"/>
  <c r="AZ106" i="14"/>
  <c r="AU146" i="14"/>
  <c r="AU106" i="14"/>
  <c r="AQ146" i="14"/>
  <c r="AQ106" i="14"/>
  <c r="BF145" i="14"/>
  <c r="BF105" i="14"/>
  <c r="BB145" i="14"/>
  <c r="BB105" i="14"/>
  <c r="BG155" i="14"/>
  <c r="AX145" i="14"/>
  <c r="AX105" i="14"/>
  <c r="AS145" i="14"/>
  <c r="AS105" i="14"/>
  <c r="AW155" i="14"/>
  <c r="AW145" i="14"/>
  <c r="AO145" i="14"/>
  <c r="AO105" i="14"/>
  <c r="BD144" i="14"/>
  <c r="BD104" i="14"/>
  <c r="AZ144" i="14"/>
  <c r="AZ104" i="14"/>
  <c r="AU144" i="14"/>
  <c r="AU104" i="14"/>
  <c r="AQ144" i="14"/>
  <c r="AQ104" i="14"/>
  <c r="BF143" i="14"/>
  <c r="BF103" i="14"/>
  <c r="BB143" i="14"/>
  <c r="BB103" i="14"/>
  <c r="BG153" i="14"/>
  <c r="AX143" i="14"/>
  <c r="AX103" i="14"/>
  <c r="AS143" i="14"/>
  <c r="AS103" i="14"/>
  <c r="AW153" i="14"/>
  <c r="AO143" i="14"/>
  <c r="AO103" i="14"/>
  <c r="BD142" i="14"/>
  <c r="BD102" i="14"/>
  <c r="AZ142" i="14"/>
  <c r="AZ102" i="14"/>
  <c r="AU142" i="14"/>
  <c r="AU102" i="14"/>
  <c r="AQ142" i="14"/>
  <c r="AQ102" i="14"/>
  <c r="BF141" i="14"/>
  <c r="BF101" i="14"/>
  <c r="BB141" i="14"/>
  <c r="BB101" i="14"/>
  <c r="BG151" i="14"/>
  <c r="AX141" i="14"/>
  <c r="AX101" i="14"/>
  <c r="AS141" i="14"/>
  <c r="AS101" i="14"/>
  <c r="AW151" i="14"/>
  <c r="AW141" i="14"/>
  <c r="AO141" i="14"/>
  <c r="AO101" i="14"/>
  <c r="BD158" i="14"/>
  <c r="BD148" i="14"/>
  <c r="BD108" i="14"/>
  <c r="BD140" i="14"/>
  <c r="BD100" i="14"/>
  <c r="AZ158" i="14"/>
  <c r="AZ148" i="14"/>
  <c r="AZ140" i="14"/>
  <c r="AZ100" i="14"/>
  <c r="AU158" i="14"/>
  <c r="AU148" i="14"/>
  <c r="AU108" i="14"/>
  <c r="AU140" i="14"/>
  <c r="AU100" i="14"/>
  <c r="AQ158" i="14"/>
  <c r="AQ148" i="14"/>
  <c r="AQ140" i="14"/>
  <c r="AQ100" i="14"/>
  <c r="BG225" i="14"/>
  <c r="AX215" i="14"/>
  <c r="BE229" i="14"/>
  <c r="BE211" i="14"/>
  <c r="AO249" i="14"/>
  <c r="AS249" i="14"/>
  <c r="BB249" i="14"/>
  <c r="BF249" i="14"/>
  <c r="AV249" i="14"/>
  <c r="BA249" i="14"/>
  <c r="BE249" i="14"/>
  <c r="AQ217" i="14"/>
  <c r="AU217" i="14"/>
  <c r="AZ217" i="14"/>
  <c r="BD217" i="14"/>
  <c r="AP217" i="14"/>
  <c r="AT217" i="14"/>
  <c r="AY217" i="14"/>
  <c r="BC217" i="14"/>
  <c r="AY215" i="14"/>
  <c r="BC215" i="14"/>
  <c r="BB216" i="14"/>
  <c r="AS216" i="14"/>
  <c r="AZ215" i="14"/>
  <c r="AS215" i="14"/>
  <c r="AW225" i="14"/>
  <c r="AO215" i="14"/>
  <c r="BD214" i="14"/>
  <c r="AZ214" i="14"/>
  <c r="AU214" i="14"/>
  <c r="AQ214" i="14"/>
  <c r="BF213" i="14"/>
  <c r="BB213" i="14"/>
  <c r="BG223" i="14"/>
  <c r="AX213" i="14"/>
  <c r="AS213" i="14"/>
  <c r="AW223" i="14"/>
  <c r="AO213" i="14"/>
  <c r="BD212" i="14"/>
  <c r="AZ212" i="14"/>
  <c r="AU212" i="14"/>
  <c r="AQ212" i="14"/>
  <c r="BF229" i="14"/>
  <c r="BF211" i="14"/>
  <c r="BB229" i="14"/>
  <c r="BB211" i="14"/>
  <c r="BG221" i="14"/>
  <c r="BG211" i="14"/>
  <c r="AX211" i="14"/>
  <c r="AS229" i="14"/>
  <c r="AS211" i="14"/>
  <c r="AO229" i="14"/>
  <c r="AO211" i="14"/>
  <c r="AW257" i="14"/>
  <c r="AW255" i="14"/>
  <c r="AW253" i="14"/>
  <c r="AR259" i="14"/>
  <c r="AV259" i="14"/>
  <c r="BA259" i="14"/>
  <c r="BE259" i="14"/>
  <c r="AO259" i="14"/>
  <c r="AS259" i="14"/>
  <c r="AX259" i="14"/>
  <c r="BB259" i="14"/>
  <c r="BF259" i="14"/>
  <c r="BG248" i="14"/>
  <c r="BG246" i="14"/>
  <c r="BG244" i="14"/>
  <c r="BG242" i="14"/>
  <c r="BG237" i="14"/>
  <c r="BG235" i="14"/>
  <c r="BG233" i="14"/>
  <c r="AQ239" i="14"/>
  <c r="AU239" i="14"/>
  <c r="AZ239" i="14"/>
  <c r="BD239" i="14"/>
  <c r="AP239" i="14"/>
  <c r="AT239" i="14"/>
  <c r="AY239" i="14"/>
  <c r="BC239" i="14"/>
  <c r="BI239" i="14"/>
  <c r="AQ218" i="14"/>
  <c r="AU218" i="14"/>
  <c r="AZ218" i="14"/>
  <c r="BD218" i="14"/>
  <c r="AP218" i="14"/>
  <c r="AT218" i="14"/>
  <c r="AY218" i="14"/>
  <c r="BC218" i="14"/>
  <c r="AR216" i="14"/>
  <c r="AV216" i="14"/>
  <c r="BA216" i="14"/>
  <c r="BE216" i="14"/>
  <c r="AH240" i="14" a="1"/>
  <c r="AH240" i="14"/>
  <c r="AW211" i="14"/>
  <c r="BA229" i="14"/>
  <c r="BA211" i="14"/>
  <c r="AR229" i="14"/>
  <c r="AR211" i="14"/>
  <c r="AX229" i="14"/>
  <c r="BH231" i="14"/>
  <c r="AW227" i="14"/>
  <c r="AO217" i="14"/>
  <c r="BG224" i="14"/>
  <c r="AY214" i="14"/>
  <c r="BG222" i="14"/>
  <c r="AY212" i="14"/>
  <c r="BC229" i="14"/>
  <c r="BC211" i="14"/>
  <c r="AY229" i="14"/>
  <c r="AY211" i="14"/>
  <c r="AP229" i="14"/>
  <c r="AP211" i="14"/>
  <c r="AW258" i="14"/>
  <c r="BG258" i="14"/>
  <c r="AW256" i="14"/>
  <c r="BG256" i="14"/>
  <c r="AW254" i="14"/>
  <c r="BG254" i="14"/>
  <c r="AW252" i="14"/>
  <c r="AW259" i="14"/>
  <c r="BG252" i="14"/>
  <c r="AQ249" i="14"/>
  <c r="AU249" i="14"/>
  <c r="AZ249" i="14"/>
  <c r="BD249" i="14"/>
  <c r="AT249" i="14"/>
  <c r="AT259" i="14"/>
  <c r="AT219" i="14"/>
  <c r="AY249" i="14"/>
  <c r="BC249" i="14"/>
  <c r="BI249" i="14"/>
  <c r="BH238" i="14"/>
  <c r="AS217" i="14"/>
  <c r="BG227" i="14"/>
  <c r="AX217" i="14"/>
  <c r="BB217" i="14"/>
  <c r="BF217" i="14"/>
  <c r="AR217" i="14"/>
  <c r="AV217" i="14"/>
  <c r="BA217" i="14"/>
  <c r="BE217" i="14"/>
  <c r="AV215" i="14"/>
  <c r="BA215" i="14"/>
  <c r="BE215" i="14"/>
  <c r="BF216" i="14"/>
  <c r="AX216" i="14"/>
  <c r="AW226" i="14"/>
  <c r="AO216" i="14"/>
  <c r="AU215" i="14"/>
  <c r="AQ215" i="14"/>
  <c r="BF214" i="14"/>
  <c r="BB214" i="14"/>
  <c r="AX214" i="14"/>
  <c r="AS214" i="14"/>
  <c r="AW224" i="14"/>
  <c r="AO214" i="14"/>
  <c r="BD213" i="14"/>
  <c r="AZ213" i="14"/>
  <c r="AU213" i="14"/>
  <c r="AQ213" i="14"/>
  <c r="BF212" i="14"/>
  <c r="BB212" i="14"/>
  <c r="AX212" i="14"/>
  <c r="AS212" i="14"/>
  <c r="AW222" i="14"/>
  <c r="AO212" i="14"/>
  <c r="BD229" i="14"/>
  <c r="BD211" i="14"/>
  <c r="AZ229" i="14"/>
  <c r="AZ211" i="14"/>
  <c r="AU229" i="14"/>
  <c r="AU211" i="14"/>
  <c r="AQ229" i="14"/>
  <c r="AQ211" i="14"/>
  <c r="BG257" i="14"/>
  <c r="BG255" i="14"/>
  <c r="BH255" i="14"/>
  <c r="BG253" i="14"/>
  <c r="AP259" i="14"/>
  <c r="AY259" i="14"/>
  <c r="BC259" i="14"/>
  <c r="BI259" i="14"/>
  <c r="AQ259" i="14"/>
  <c r="AU259" i="14"/>
  <c r="AZ259" i="14"/>
  <c r="BD259" i="14"/>
  <c r="AW248" i="14"/>
  <c r="AW246" i="14"/>
  <c r="AW244" i="14"/>
  <c r="AW242" i="14"/>
  <c r="AW249" i="14"/>
  <c r="AW237" i="14"/>
  <c r="AW235" i="14"/>
  <c r="AW233" i="14"/>
  <c r="AO239" i="14"/>
  <c r="AS239" i="14"/>
  <c r="AX239" i="14"/>
  <c r="BB239" i="14"/>
  <c r="BF239" i="14"/>
  <c r="AR239" i="14"/>
  <c r="AV239" i="14"/>
  <c r="AV219" i="14"/>
  <c r="BA239" i="14"/>
  <c r="BE239" i="14"/>
  <c r="AW228" i="14"/>
  <c r="AO218" i="14"/>
  <c r="AS218" i="14"/>
  <c r="BG228" i="14"/>
  <c r="AX218" i="14"/>
  <c r="BB218" i="14"/>
  <c r="BF218" i="14"/>
  <c r="AR218" i="14"/>
  <c r="AV218" i="14"/>
  <c r="BA218" i="14"/>
  <c r="BE218" i="14"/>
  <c r="AP216" i="14"/>
  <c r="AT216" i="14"/>
  <c r="BG226" i="14"/>
  <c r="AY216" i="14"/>
  <c r="BC216" i="14"/>
  <c r="AF214" i="14"/>
  <c r="AE214" i="14"/>
  <c r="AG214" i="14"/>
  <c r="AH259" i="14" a="1"/>
  <c r="AH259" i="14"/>
  <c r="AF219" i="14"/>
  <c r="AF220" i="14"/>
  <c r="AE220" i="14"/>
  <c r="AG220" i="14"/>
  <c r="AH220" i="14" a="1"/>
  <c r="AH220" i="14"/>
  <c r="AH213" i="14" a="1"/>
  <c r="AH213" i="14"/>
  <c r="AE219" i="14"/>
  <c r="AG219" i="14"/>
  <c r="AH219" i="14" a="1"/>
  <c r="AH219" i="14"/>
  <c r="BA290" i="14"/>
  <c r="AR290" i="14"/>
  <c r="AW262" i="14"/>
  <c r="BH302" i="14"/>
  <c r="BG285" i="14"/>
  <c r="BG283" i="14"/>
  <c r="BH283" i="14"/>
  <c r="BC290" i="14"/>
  <c r="AY290" i="14"/>
  <c r="AT290" i="14"/>
  <c r="AP290" i="14"/>
  <c r="BG277" i="14"/>
  <c r="AY267" i="14"/>
  <c r="BG275" i="14"/>
  <c r="AY265" i="14"/>
  <c r="AT265" i="14"/>
  <c r="AP265" i="14"/>
  <c r="BC264" i="14"/>
  <c r="AY264" i="14"/>
  <c r="AT264" i="14"/>
  <c r="AP264" i="14"/>
  <c r="BC263" i="14"/>
  <c r="BG273" i="14"/>
  <c r="AY263" i="14"/>
  <c r="AT263" i="14"/>
  <c r="AP263" i="14"/>
  <c r="BC280" i="14"/>
  <c r="BC262" i="14"/>
  <c r="AY280" i="14"/>
  <c r="AY262" i="14"/>
  <c r="AT262" i="14"/>
  <c r="AP262" i="14"/>
  <c r="AW318" i="14"/>
  <c r="BG318" i="14"/>
  <c r="BH318" i="14"/>
  <c r="AW316" i="14"/>
  <c r="BG316" i="14"/>
  <c r="BH316" i="14"/>
  <c r="AW314" i="14"/>
  <c r="BG314" i="14"/>
  <c r="BH314" i="14"/>
  <c r="AR320" i="14"/>
  <c r="AV320" i="14"/>
  <c r="BA320" i="14"/>
  <c r="BE320" i="14"/>
  <c r="AO320" i="14"/>
  <c r="AS320" i="14"/>
  <c r="BG312" i="14"/>
  <c r="BB320" i="14"/>
  <c r="BF320" i="14"/>
  <c r="AW309" i="14"/>
  <c r="BG309" i="14"/>
  <c r="AQ300" i="14"/>
  <c r="AU300" i="14"/>
  <c r="AZ300" i="14"/>
  <c r="BD300" i="14"/>
  <c r="AP300" i="14"/>
  <c r="AT300" i="14"/>
  <c r="AY300" i="14"/>
  <c r="BC300" i="14"/>
  <c r="BI300" i="14"/>
  <c r="BG287" i="14"/>
  <c r="BH287" i="14"/>
  <c r="BD290" i="14"/>
  <c r="AZ290" i="14"/>
  <c r="AU290" i="14"/>
  <c r="AQ290" i="14"/>
  <c r="BF269" i="14"/>
  <c r="BB269" i="14"/>
  <c r="BG279" i="14"/>
  <c r="AX269" i="14"/>
  <c r="AS269" i="14"/>
  <c r="AW279" i="14"/>
  <c r="AO269" i="14"/>
  <c r="BD268" i="14"/>
  <c r="AZ268" i="14"/>
  <c r="AU268" i="14"/>
  <c r="AQ268" i="14"/>
  <c r="BF267" i="14"/>
  <c r="BB267" i="14"/>
  <c r="AX267" i="14"/>
  <c r="AS267" i="14"/>
  <c r="AW277" i="14"/>
  <c r="AO267" i="14"/>
  <c r="BD266" i="14"/>
  <c r="AZ266" i="14"/>
  <c r="AU266" i="14"/>
  <c r="AQ266" i="14"/>
  <c r="BF265" i="14"/>
  <c r="BB265" i="14"/>
  <c r="AX265" i="14"/>
  <c r="AS265" i="14"/>
  <c r="AW275" i="14"/>
  <c r="AO265" i="14"/>
  <c r="BD264" i="14"/>
  <c r="AZ264" i="14"/>
  <c r="AU264" i="14"/>
  <c r="AQ264" i="14"/>
  <c r="BF263" i="14"/>
  <c r="BB263" i="14"/>
  <c r="AX263" i="14"/>
  <c r="AS263" i="14"/>
  <c r="AW273" i="14"/>
  <c r="AO263" i="14"/>
  <c r="BD280" i="14"/>
  <c r="BD262" i="14"/>
  <c r="AZ280" i="14"/>
  <c r="AZ262" i="14"/>
  <c r="AU280" i="14"/>
  <c r="AU262" i="14"/>
  <c r="AQ280" i="14"/>
  <c r="AQ262" i="14"/>
  <c r="BG317" i="14"/>
  <c r="BG315" i="14"/>
  <c r="BG313" i="14"/>
  <c r="BG308" i="14"/>
  <c r="AW306" i="14"/>
  <c r="AW304" i="14"/>
  <c r="AW308" i="14"/>
  <c r="AW310" i="14"/>
  <c r="AO310" i="14"/>
  <c r="AS310" i="14"/>
  <c r="AX310" i="14"/>
  <c r="BB310" i="14"/>
  <c r="BF310" i="14"/>
  <c r="AR310" i="14"/>
  <c r="AV310" i="14"/>
  <c r="BA310" i="14"/>
  <c r="BE310" i="14"/>
  <c r="AW299" i="14"/>
  <c r="BG299" i="14"/>
  <c r="AW297" i="14"/>
  <c r="AW295" i="14"/>
  <c r="AW293" i="14"/>
  <c r="AW300" i="14"/>
  <c r="AW288" i="14"/>
  <c r="BG288" i="14"/>
  <c r="BH288" i="14"/>
  <c r="AW286" i="14"/>
  <c r="BH286" i="14"/>
  <c r="AH300" i="14" a="1"/>
  <c r="AH300" i="14"/>
  <c r="AX270" i="14"/>
  <c r="BH285" i="14"/>
  <c r="BE290" i="14"/>
  <c r="BA265" i="14"/>
  <c r="AV265" i="14"/>
  <c r="AR265" i="14"/>
  <c r="BE264" i="14"/>
  <c r="BA264" i="14"/>
  <c r="AV264" i="14"/>
  <c r="AR264" i="14"/>
  <c r="BE263" i="14"/>
  <c r="BA263" i="14"/>
  <c r="AV263" i="14"/>
  <c r="AR263" i="14"/>
  <c r="BE280" i="14"/>
  <c r="BE262" i="14"/>
  <c r="BA280" i="14"/>
  <c r="BA262" i="14"/>
  <c r="AV280" i="14"/>
  <c r="AV262" i="14"/>
  <c r="AR262" i="14"/>
  <c r="AP320" i="14"/>
  <c r="AT320" i="14"/>
  <c r="AY320" i="14"/>
  <c r="BC320" i="14"/>
  <c r="BI320" i="14"/>
  <c r="AQ320" i="14"/>
  <c r="AU320" i="14"/>
  <c r="AZ320" i="14"/>
  <c r="BD320" i="14"/>
  <c r="AO300" i="14"/>
  <c r="AS300" i="14"/>
  <c r="BB300" i="14"/>
  <c r="BF300" i="14"/>
  <c r="AR300" i="14"/>
  <c r="AR270" i="14"/>
  <c r="AV300" i="14"/>
  <c r="BA300" i="14"/>
  <c r="BE300" i="14"/>
  <c r="BG284" i="14"/>
  <c r="AW284" i="14"/>
  <c r="BF290" i="14"/>
  <c r="BB290" i="14"/>
  <c r="BG282" i="14"/>
  <c r="BH282" i="14"/>
  <c r="AS290" i="14"/>
  <c r="AO290" i="14"/>
  <c r="BD269" i="14"/>
  <c r="AZ269" i="14"/>
  <c r="AU269" i="14"/>
  <c r="AQ269" i="14"/>
  <c r="BF268" i="14"/>
  <c r="BB268" i="14"/>
  <c r="BG278" i="14"/>
  <c r="AX268" i="14"/>
  <c r="AS268" i="14"/>
  <c r="AW278" i="14"/>
  <c r="AO268" i="14"/>
  <c r="BD267" i="14"/>
  <c r="AZ267" i="14"/>
  <c r="AU267" i="14"/>
  <c r="AQ267" i="14"/>
  <c r="BF266" i="14"/>
  <c r="BB266" i="14"/>
  <c r="BG276" i="14"/>
  <c r="AX266" i="14"/>
  <c r="AS266" i="14"/>
  <c r="AW276" i="14"/>
  <c r="AW266" i="14"/>
  <c r="AO266" i="14"/>
  <c r="BD265" i="14"/>
  <c r="AZ265" i="14"/>
  <c r="AU265" i="14"/>
  <c r="AQ265" i="14"/>
  <c r="BF264" i="14"/>
  <c r="BB264" i="14"/>
  <c r="BG274" i="14"/>
  <c r="AX264" i="14"/>
  <c r="AS264" i="14"/>
  <c r="AW274" i="14"/>
  <c r="AO264" i="14"/>
  <c r="BD263" i="14"/>
  <c r="AZ263" i="14"/>
  <c r="AU263" i="14"/>
  <c r="AQ263" i="14"/>
  <c r="BF280" i="14"/>
  <c r="BF262" i="14"/>
  <c r="BB280" i="14"/>
  <c r="BB262" i="14"/>
  <c r="BG272" i="14"/>
  <c r="AX262" i="14"/>
  <c r="AS280" i="14"/>
  <c r="AS262" i="14"/>
  <c r="AO280" i="14"/>
  <c r="AO270" i="14"/>
  <c r="AO262" i="14"/>
  <c r="AW319" i="14"/>
  <c r="BG319" i="14"/>
  <c r="AW317" i="14"/>
  <c r="AW315" i="14"/>
  <c r="AW313" i="14"/>
  <c r="AW320" i="14"/>
  <c r="BG306" i="14"/>
  <c r="BH306" i="14"/>
  <c r="BG304" i="14"/>
  <c r="AQ310" i="14"/>
  <c r="AU310" i="14"/>
  <c r="AZ310" i="14"/>
  <c r="BD310" i="14"/>
  <c r="AP310" i="14"/>
  <c r="AT310" i="14"/>
  <c r="AY310" i="14"/>
  <c r="BC310" i="14"/>
  <c r="BI310" i="14"/>
  <c r="BG297" i="14"/>
  <c r="BG295" i="14"/>
  <c r="BH295" i="14"/>
  <c r="BG293" i="14"/>
  <c r="BH312" i="14"/>
  <c r="BH292" i="14"/>
  <c r="AW290" i="14"/>
  <c r="BH241" i="14"/>
  <c r="BH221" i="14"/>
  <c r="BH200" i="14"/>
  <c r="BH190" i="14"/>
  <c r="BH170" i="14"/>
  <c r="BH150" i="14"/>
  <c r="BH130" i="14"/>
  <c r="AW60" i="14"/>
  <c r="BG60" i="14"/>
  <c r="BH60" i="14"/>
  <c r="BH79" i="14"/>
  <c r="AW77" i="14"/>
  <c r="BG77" i="14"/>
  <c r="AX67" i="14"/>
  <c r="BH69" i="14"/>
  <c r="BG57" i="14"/>
  <c r="AX37" i="14"/>
  <c r="AW57" i="14"/>
  <c r="BH49" i="14"/>
  <c r="BH19" i="14"/>
  <c r="BG300" i="14"/>
  <c r="BH300" i="14"/>
  <c r="AT270" i="14"/>
  <c r="BH140" i="14"/>
  <c r="BH293" i="14"/>
  <c r="BH297" i="14"/>
  <c r="BH304" i="14"/>
  <c r="BH319" i="14"/>
  <c r="BG290" i="14"/>
  <c r="BG320" i="14"/>
  <c r="AP270" i="14"/>
  <c r="AW218" i="14"/>
  <c r="AW239" i="14"/>
  <c r="BH248" i="14"/>
  <c r="BH253" i="14"/>
  <c r="BH257" i="14"/>
  <c r="AU219" i="14"/>
  <c r="BD219" i="14"/>
  <c r="BG249" i="14"/>
  <c r="BH252" i="14"/>
  <c r="BH254" i="14"/>
  <c r="BH256" i="14"/>
  <c r="BH258" i="14"/>
  <c r="AW143" i="14"/>
  <c r="AW147" i="14"/>
  <c r="AW107" i="14"/>
  <c r="AW168" i="14"/>
  <c r="BG208" i="14"/>
  <c r="BH208" i="14"/>
  <c r="BG178" i="14"/>
  <c r="AO148" i="14"/>
  <c r="AS148" i="14"/>
  <c r="BB148" i="14"/>
  <c r="BF148" i="14"/>
  <c r="AW142" i="14"/>
  <c r="AU103" i="14"/>
  <c r="BD103" i="14"/>
  <c r="AW144" i="14"/>
  <c r="AW146" i="14"/>
  <c r="BG140" i="14"/>
  <c r="BH172" i="14"/>
  <c r="BH174" i="14"/>
  <c r="BH176" i="14"/>
  <c r="BH192" i="14"/>
  <c r="BH194" i="14"/>
  <c r="BH196" i="14"/>
  <c r="AR102" i="14"/>
  <c r="BA102" i="14"/>
  <c r="AR105" i="14"/>
  <c r="BA105" i="14"/>
  <c r="BA107" i="14"/>
  <c r="BG138" i="14"/>
  <c r="BH132" i="14"/>
  <c r="BH134" i="14"/>
  <c r="BH136" i="14"/>
  <c r="AQ118" i="14"/>
  <c r="AZ118" i="14"/>
  <c r="BH137" i="14"/>
  <c r="AP118" i="14"/>
  <c r="AW24" i="14"/>
  <c r="BD67" i="14"/>
  <c r="BH92" i="14"/>
  <c r="BH94" i="14"/>
  <c r="BH96" i="14"/>
  <c r="BG87" i="14"/>
  <c r="AW87" i="14"/>
  <c r="BH87" i="14"/>
  <c r="AH212" i="14" a="1"/>
  <c r="AH212" i="14"/>
  <c r="AF270" i="14"/>
  <c r="AF271" i="14"/>
  <c r="AE271" i="14"/>
  <c r="AG271" i="14"/>
  <c r="AH290" i="14" a="1"/>
  <c r="AH290" i="14"/>
  <c r="AF104" i="14"/>
  <c r="AQ108" i="14"/>
  <c r="AZ108" i="14"/>
  <c r="AW101" i="14"/>
  <c r="BH198" i="14"/>
  <c r="AW178" i="14"/>
  <c r="AV67" i="14"/>
  <c r="AW97" i="14"/>
  <c r="AF159" i="14"/>
  <c r="AH159" i="14" a="1"/>
  <c r="AH159" i="14"/>
  <c r="AH158" i="14" a="1"/>
  <c r="AH158" i="14"/>
  <c r="AH291" i="14" a="1"/>
  <c r="AH291" i="14"/>
  <c r="AH270" i="14" a="1"/>
  <c r="AH270" i="14"/>
  <c r="BG32" i="14"/>
  <c r="BH32" i="14"/>
  <c r="BH52" i="14"/>
  <c r="BH43" i="14"/>
  <c r="BG33" i="14"/>
  <c r="BH33" i="14"/>
  <c r="BH47" i="14"/>
  <c r="AO37" i="14"/>
  <c r="BC27" i="14"/>
  <c r="AP27" i="14"/>
  <c r="AU27" i="14"/>
  <c r="AW37" i="14"/>
  <c r="BH30" i="14"/>
  <c r="BG34" i="14"/>
  <c r="BH34" i="14"/>
  <c r="BH54" i="14"/>
  <c r="AW29" i="14"/>
  <c r="BH29" i="14"/>
  <c r="BG35" i="14"/>
  <c r="BH35" i="14"/>
  <c r="BH77" i="14"/>
  <c r="BI27" i="14"/>
  <c r="AY27" i="14"/>
  <c r="AT27" i="14"/>
  <c r="BG25" i="14"/>
  <c r="BH75" i="14"/>
  <c r="BH25" i="14"/>
  <c r="AU67" i="14"/>
  <c r="BD27" i="14"/>
  <c r="AX27" i="14"/>
  <c r="BG23" i="14"/>
  <c r="BH73" i="14"/>
  <c r="BH23" i="14"/>
  <c r="BE67" i="14"/>
  <c r="BA27" i="14"/>
  <c r="AV27" i="14"/>
  <c r="AR27" i="14"/>
  <c r="AQ67" i="14"/>
  <c r="AZ27" i="14"/>
  <c r="AW63" i="14"/>
  <c r="BG63" i="14"/>
  <c r="BH63" i="14"/>
  <c r="AH24" i="14" a="1"/>
  <c r="AH24" i="14"/>
  <c r="AH23" i="14" a="1"/>
  <c r="AH23" i="14"/>
  <c r="BG26" i="14"/>
  <c r="BH76" i="14"/>
  <c r="BH26" i="14"/>
  <c r="BH90" i="14"/>
  <c r="AS67" i="14"/>
  <c r="BB27" i="14"/>
  <c r="AW61" i="14"/>
  <c r="BG61" i="14"/>
  <c r="BH61" i="14"/>
  <c r="AW21" i="14"/>
  <c r="AO27" i="14"/>
  <c r="BF67" i="14"/>
  <c r="AE28" i="14"/>
  <c r="AG28" i="14"/>
  <c r="AE27" i="14"/>
  <c r="AG27" i="14"/>
  <c r="AW65" i="14"/>
  <c r="BG65" i="14"/>
  <c r="BH65" i="14"/>
  <c r="BG97" i="14"/>
  <c r="BG24" i="14"/>
  <c r="BH74" i="14"/>
  <c r="BH24" i="14"/>
  <c r="BH70" i="14"/>
  <c r="BH20" i="14"/>
  <c r="BH71" i="14"/>
  <c r="BH21" i="14"/>
  <c r="BH72" i="14"/>
  <c r="BH22" i="14"/>
  <c r="BH27" i="14"/>
  <c r="BE27" i="14"/>
  <c r="BA67" i="14"/>
  <c r="AR67" i="14"/>
  <c r="BH97" i="14"/>
  <c r="AQ27" i="14"/>
  <c r="AW62" i="14"/>
  <c r="BG62" i="14"/>
  <c r="BH62" i="14"/>
  <c r="AW22" i="14"/>
  <c r="AE13" i="14"/>
  <c r="AG13" i="14" s="1"/>
  <c r="AH13" i="14" s="1" a="1"/>
  <c r="AH13" i="14" s="1"/>
  <c r="AF13" i="14"/>
  <c r="AF12" i="14"/>
  <c r="AE12" i="14"/>
  <c r="AG12" i="14" s="1"/>
  <c r="AH12" i="14" s="1" a="1"/>
  <c r="AH12" i="14" s="1"/>
  <c r="D27" i="14"/>
  <c r="AF27" i="14"/>
  <c r="AF28" i="14"/>
  <c r="AF8" i="14"/>
  <c r="AF19" i="14"/>
  <c r="AH19" i="14" a="1"/>
  <c r="AH19" i="14"/>
  <c r="BG22" i="14"/>
  <c r="AW66" i="14"/>
  <c r="BG66" i="14"/>
  <c r="BH66" i="14"/>
  <c r="AW26" i="14"/>
  <c r="AS27" i="14"/>
  <c r="BB67" i="14"/>
  <c r="BG21" i="14"/>
  <c r="BG27" i="14"/>
  <c r="AW59" i="14"/>
  <c r="BG59" i="14"/>
  <c r="BH59" i="14"/>
  <c r="AO67" i="14"/>
  <c r="BF27" i="14"/>
  <c r="AW23" i="14"/>
  <c r="AW27" i="14"/>
  <c r="BH123" i="14"/>
  <c r="AR118" i="14"/>
  <c r="BA118" i="14"/>
  <c r="BE118" i="14"/>
  <c r="AW102" i="14"/>
  <c r="BH124" i="14"/>
  <c r="BH104" i="14"/>
  <c r="AF103" i="14"/>
  <c r="BC118" i="14"/>
  <c r="AW103" i="14"/>
  <c r="AE107" i="14"/>
  <c r="AG107" i="14" s="1"/>
  <c r="AH107" i="14" s="1" a="1"/>
  <c r="AH107" i="14" s="1"/>
  <c r="AF107" i="14"/>
  <c r="BH125" i="14"/>
  <c r="BH105" i="14"/>
  <c r="AE119" i="14"/>
  <c r="AG119" i="14" s="1"/>
  <c r="AH119" i="14" s="1" a="1"/>
  <c r="AH119" i="14" s="1"/>
  <c r="AF118" i="14"/>
  <c r="AF119" i="14"/>
  <c r="BH127" i="14"/>
  <c r="AW128" i="14"/>
  <c r="BH121" i="14"/>
  <c r="BH101" i="14"/>
  <c r="BH122" i="14"/>
  <c r="AW104" i="14"/>
  <c r="AW105" i="14"/>
  <c r="AF105" i="14"/>
  <c r="AO118" i="14"/>
  <c r="AO108" i="14"/>
  <c r="AS118" i="14"/>
  <c r="AS108" i="14"/>
  <c r="BH120" i="14"/>
  <c r="BB118" i="14"/>
  <c r="BB108" i="14"/>
  <c r="BF118" i="14"/>
  <c r="BF108" i="14"/>
  <c r="AW106" i="14"/>
  <c r="BH126" i="14"/>
  <c r="BH106" i="14"/>
  <c r="AW138" i="14"/>
  <c r="BH138" i="14"/>
  <c r="BG128" i="14"/>
  <c r="BG143" i="14"/>
  <c r="BG103" i="14"/>
  <c r="BH153" i="14"/>
  <c r="BG147" i="14"/>
  <c r="BG107" i="14"/>
  <c r="BH157" i="14"/>
  <c r="BH167" i="14"/>
  <c r="AP148" i="14"/>
  <c r="AP108" i="14"/>
  <c r="AT148" i="14"/>
  <c r="AT108" i="14"/>
  <c r="AY148" i="14"/>
  <c r="AY108" i="14"/>
  <c r="BC148" i="14"/>
  <c r="BC108" i="14"/>
  <c r="BG142" i="14"/>
  <c r="BH152" i="14"/>
  <c r="BH142" i="14"/>
  <c r="BH102" i="14"/>
  <c r="BG146" i="14"/>
  <c r="BH156" i="14"/>
  <c r="BG168" i="14"/>
  <c r="BH168" i="14"/>
  <c r="BG188" i="14"/>
  <c r="BH188" i="14"/>
  <c r="AR148" i="14"/>
  <c r="AR108" i="14"/>
  <c r="AV148" i="14"/>
  <c r="AV108" i="14"/>
  <c r="BA148" i="14"/>
  <c r="BE148" i="14"/>
  <c r="BE108" i="14"/>
  <c r="BH184" i="14"/>
  <c r="BG141" i="14"/>
  <c r="BG101" i="14"/>
  <c r="BH151" i="14"/>
  <c r="BG145" i="14"/>
  <c r="BG105" i="14"/>
  <c r="BH155" i="14"/>
  <c r="BH177" i="14"/>
  <c r="BH181" i="14"/>
  <c r="BH183" i="14"/>
  <c r="BH185" i="14"/>
  <c r="BH187" i="14"/>
  <c r="BG144" i="14"/>
  <c r="BH154" i="14"/>
  <c r="BH175" i="14"/>
  <c r="AW158" i="14"/>
  <c r="BG158" i="14"/>
  <c r="AX148" i="14"/>
  <c r="AX108" i="14"/>
  <c r="BH207" i="14"/>
  <c r="BH186" i="14"/>
  <c r="BH249" i="14"/>
  <c r="AQ219" i="14"/>
  <c r="AZ219" i="14"/>
  <c r="AW212" i="14"/>
  <c r="AW214" i="14"/>
  <c r="AW216" i="14"/>
  <c r="BH233" i="14"/>
  <c r="BH237" i="14"/>
  <c r="BH244" i="14"/>
  <c r="BG259" i="14"/>
  <c r="BH259" i="14"/>
  <c r="BG213" i="14"/>
  <c r="BH223" i="14"/>
  <c r="BH213" i="14"/>
  <c r="AW215" i="14"/>
  <c r="BH211" i="14"/>
  <c r="AH214" i="14" a="1"/>
  <c r="AH214" i="14"/>
  <c r="BG216" i="14"/>
  <c r="BH226" i="14"/>
  <c r="BG218" i="14"/>
  <c r="BH228" i="14"/>
  <c r="BH218" i="14"/>
  <c r="BG239" i="14"/>
  <c r="BH239" i="14"/>
  <c r="BG217" i="14"/>
  <c r="BH227" i="14"/>
  <c r="BH217" i="14"/>
  <c r="AP219" i="14"/>
  <c r="AY219" i="14"/>
  <c r="BC219" i="14"/>
  <c r="BG212" i="14"/>
  <c r="BH222" i="14"/>
  <c r="BG214" i="14"/>
  <c r="BH224" i="14"/>
  <c r="BH214" i="14"/>
  <c r="AW217" i="14"/>
  <c r="BG229" i="14"/>
  <c r="AX219" i="14"/>
  <c r="AR219" i="14"/>
  <c r="BA219" i="14"/>
  <c r="AW229" i="14"/>
  <c r="AW219" i="14"/>
  <c r="BH235" i="14"/>
  <c r="BH242" i="14"/>
  <c r="BH246" i="14"/>
  <c r="AO219" i="14"/>
  <c r="AS219" i="14"/>
  <c r="BB219" i="14"/>
  <c r="BF219" i="14"/>
  <c r="AW213" i="14"/>
  <c r="BE219" i="14"/>
  <c r="BG215" i="14"/>
  <c r="BH225" i="14"/>
  <c r="BH215" i="14"/>
  <c r="BH320" i="14"/>
  <c r="BH290" i="14"/>
  <c r="BG264" i="14"/>
  <c r="BH274" i="14"/>
  <c r="BG268" i="14"/>
  <c r="BH278" i="14"/>
  <c r="AS270" i="14"/>
  <c r="BG262" i="14"/>
  <c r="BH272" i="14"/>
  <c r="BH262" i="14"/>
  <c r="BB270" i="14"/>
  <c r="BF270" i="14"/>
  <c r="AW264" i="14"/>
  <c r="BG266" i="14"/>
  <c r="BH276" i="14"/>
  <c r="BH266" i="14"/>
  <c r="AW268" i="14"/>
  <c r="BH284" i="14"/>
  <c r="AV270" i="14"/>
  <c r="BA270" i="14"/>
  <c r="BE270" i="14"/>
  <c r="BG280" i="14"/>
  <c r="BH299" i="14"/>
  <c r="BG310" i="14"/>
  <c r="BH310" i="14"/>
  <c r="BH313" i="14"/>
  <c r="BH317" i="14"/>
  <c r="AQ270" i="14"/>
  <c r="AU270" i="14"/>
  <c r="AZ270" i="14"/>
  <c r="BD270" i="14"/>
  <c r="AW263" i="14"/>
  <c r="AW265" i="14"/>
  <c r="AW267" i="14"/>
  <c r="AW269" i="14"/>
  <c r="BH309" i="14"/>
  <c r="AY270" i="14"/>
  <c r="BC270" i="14"/>
  <c r="BG263" i="14"/>
  <c r="BH273" i="14"/>
  <c r="BH263" i="14"/>
  <c r="AW280" i="14"/>
  <c r="AW270" i="14"/>
  <c r="BH308" i="14"/>
  <c r="BH315" i="14"/>
  <c r="BG269" i="14"/>
  <c r="BH279" i="14"/>
  <c r="BH269" i="14"/>
  <c r="BG265" i="14"/>
  <c r="BH275" i="14"/>
  <c r="BH265" i="14"/>
  <c r="BG267" i="14"/>
  <c r="BH277" i="14"/>
  <c r="BH267" i="14"/>
  <c r="AW100" i="14"/>
  <c r="BH100" i="14"/>
  <c r="BG100" i="14"/>
  <c r="BG37" i="14"/>
  <c r="BH37" i="14"/>
  <c r="BH57" i="14"/>
  <c r="BG148" i="14"/>
  <c r="BG104" i="14"/>
  <c r="BA108" i="14"/>
  <c r="BG102" i="14"/>
  <c r="AW67" i="14"/>
  <c r="BG67" i="14"/>
  <c r="BH67" i="14"/>
  <c r="AH271" i="14" a="1"/>
  <c r="AH271" i="14"/>
  <c r="BH178" i="14"/>
  <c r="AH27" i="14" a="1"/>
  <c r="AH27" i="14"/>
  <c r="AH28" i="14" a="1"/>
  <c r="AH28" i="14"/>
  <c r="AW118" i="14"/>
  <c r="BG118" i="14"/>
  <c r="BG108" i="14"/>
  <c r="BG106" i="14"/>
  <c r="BH128" i="14"/>
  <c r="BH118" i="14"/>
  <c r="BH108" i="14"/>
  <c r="AE109" i="14"/>
  <c r="AG109" i="14" s="1"/>
  <c r="AH109" i="14" s="1" a="1"/>
  <c r="AH109" i="14" s="1"/>
  <c r="BH141" i="14"/>
  <c r="BH147" i="14"/>
  <c r="BH107" i="14"/>
  <c r="BH143" i="14"/>
  <c r="BH103" i="14"/>
  <c r="BH145" i="14"/>
  <c r="BH158" i="14"/>
  <c r="BH148" i="14"/>
  <c r="AW148" i="14"/>
  <c r="AW108" i="14"/>
  <c r="BH144" i="14"/>
  <c r="BH146" i="14"/>
  <c r="BH229" i="14"/>
  <c r="BH219" i="14"/>
  <c r="BG219" i="14"/>
  <c r="BH212" i="14"/>
  <c r="BH216" i="14"/>
  <c r="BH268" i="14"/>
  <c r="BH264" i="14"/>
  <c r="BH280" i="14"/>
  <c r="BH270" i="14"/>
  <c r="BG270" i="14"/>
  <c r="AE16" i="14"/>
  <c r="AG16" i="14" s="1"/>
  <c r="BJ16" i="14"/>
  <c r="AE17" i="14"/>
  <c r="AG17" i="14" s="1"/>
  <c r="AH17" i="14" s="1" a="1"/>
  <c r="AH17" i="14" s="1"/>
  <c r="AF16" i="14"/>
  <c r="AF17" i="14"/>
  <c r="AH149" i="14" a="1"/>
  <c r="AH149" i="14"/>
  <c r="AF108" i="14"/>
  <c r="AF109" i="14"/>
  <c r="AD217" i="14" l="1"/>
  <c r="AE217" i="14" s="1"/>
  <c r="AG217" i="14" s="1"/>
  <c r="AH217" i="14" s="1" a="1"/>
  <c r="AH217" i="14" s="1"/>
  <c r="S108" i="14"/>
  <c r="AD105" i="14"/>
  <c r="AE105" i="14" s="1"/>
  <c r="AG105" i="14" s="1"/>
  <c r="AH105" i="14" s="1" a="1"/>
  <c r="AH105" i="14" s="1"/>
  <c r="AD104" i="14"/>
  <c r="AE104" i="14" s="1"/>
  <c r="AG104" i="14" s="1"/>
  <c r="AH104" i="14" s="1" a="1"/>
  <c r="AH104" i="14" s="1"/>
  <c r="AD103" i="14"/>
  <c r="AE103" i="14" s="1"/>
  <c r="AG103" i="14" s="1"/>
  <c r="AH103" i="14" s="1" a="1"/>
  <c r="AH103" i="14" s="1"/>
  <c r="AD101" i="14"/>
  <c r="AD102" i="14"/>
  <c r="AE102" i="14" s="1"/>
  <c r="AG102" i="14" s="1"/>
  <c r="AH102" i="14" s="1" a="1"/>
  <c r="AH102" i="14" s="1"/>
  <c r="N100" i="14"/>
  <c r="N108" i="14" s="1"/>
  <c r="P100" i="14"/>
  <c r="M100" i="14"/>
  <c r="M108" i="14" s="1"/>
  <c r="O100" i="14"/>
  <c r="Q100" i="14"/>
  <c r="AD118" i="14"/>
  <c r="AE118" i="14" s="1"/>
  <c r="AG118" i="14" s="1"/>
  <c r="AH118" i="14" s="1" a="1"/>
  <c r="AH118" i="14" s="1"/>
  <c r="Q108" i="14"/>
  <c r="O108" i="14"/>
  <c r="L100" i="14"/>
  <c r="P108" i="14"/>
  <c r="I148" i="14"/>
  <c r="I100" i="14"/>
  <c r="I108" i="14" s="1"/>
  <c r="T68" i="1"/>
  <c r="S40" i="1"/>
  <c r="U40" i="1" s="1"/>
  <c r="S24" i="6"/>
  <c r="U24" i="6" s="1"/>
  <c r="T21" i="1"/>
  <c r="T55" i="1"/>
  <c r="T59" i="1"/>
  <c r="AE101" i="14"/>
  <c r="AG101" i="14" s="1"/>
  <c r="AH101" i="14" s="1" a="1"/>
  <c r="AH101" i="14" s="1"/>
  <c r="AH16" i="14" a="1"/>
  <c r="AH16" i="14" s="1"/>
  <c r="AH8" i="14" a="1"/>
  <c r="AH8" i="14" s="1"/>
  <c r="L108" i="14" l="1"/>
  <c r="AD100" i="14"/>
  <c r="AE100" i="14" l="1"/>
  <c r="AG100" i="14" s="1"/>
  <c r="AH100" i="14" s="1" a="1"/>
  <c r="AH100" i="14" s="1"/>
  <c r="AD108" i="14"/>
  <c r="AE108" i="14" s="1"/>
  <c r="AG108" i="14" s="1"/>
  <c r="AH108" i="14" s="1" a="1"/>
  <c r="AH108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Lanzerath</author>
    <author>tc={F692B162-4E05-4010-9DCC-155018B99F85}</author>
    <author>tc={FA8CA64E-94FB-440A-A8D4-9FD3574ACF8A}</author>
    <author>tc={D5D2DD9C-9AE1-4561-A913-C355EAA63984}</author>
    <author>tc={306917F1-A2AC-4234-BB19-7C0770B12BD3}</author>
    <author>tc={DD03311B-2F2F-4AF6-B572-8547CF13488E}</author>
    <author>tc={659B7E1C-19C1-4F30-A84A-BBD37E7C54CB}</author>
    <author>tc={3AC5FD65-C377-4302-BBE6-DD0B82CF457B}</author>
    <author>tc={643AB110-1F08-4131-AB0D-8CDE5D23595D}</author>
    <author>tc={1AB59072-1927-4CF4-8331-C27DD50C9238}</author>
    <author>tc={1AD2BFFB-6DFE-4074-81AC-0561AFFEF450}</author>
  </authors>
  <commentList>
    <comment ref="K5" authorId="0" shapeId="0" xr:uid="{4411C2C1-902F-4FF5-A90D-5E2E926E3F14}">
      <text>
        <r>
          <rPr>
            <b/>
            <sz val="12"/>
            <color indexed="81"/>
            <rFont val="Tahoma"/>
            <family val="2"/>
          </rPr>
          <t xml:space="preserve">Marc Lanzerath:
</t>
        </r>
        <r>
          <rPr>
            <sz val="12"/>
            <color indexed="81"/>
            <rFont val="Tahoma"/>
            <family val="2"/>
          </rPr>
          <t xml:space="preserve">
FY BUD 2024 + X5 Targets (GROWTH VALUE)</t>
        </r>
      </text>
    </comment>
    <comment ref="AE97" authorId="1" shapeId="0" xr:uid="{F692B162-4E05-4010-9DCC-155018B99F85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178" authorId="2" shapeId="0" xr:uid="{FA8CA64E-94FB-440A-A8D4-9FD3574ACF8A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188" authorId="3" shapeId="0" xr:uid="{D5D2DD9C-9AE1-4561-A913-C355EAA63984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198" authorId="4" shapeId="0" xr:uid="{306917F1-A2AC-4234-BB19-7C0770B12BD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208" authorId="5" shapeId="0" xr:uid="{DD03311B-2F2F-4AF6-B572-8547CF13488E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249" authorId="6" shapeId="0" xr:uid="{659B7E1C-19C1-4F30-A84A-BBD37E7C54CB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259" authorId="7" shapeId="0" xr:uid="{3AC5FD65-C377-4302-BBE6-DD0B82CF457B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300" authorId="8" shapeId="0" xr:uid="{643AB110-1F08-4131-AB0D-8CDE5D23595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310" authorId="9" shapeId="0" xr:uid="{1AB59072-1927-4CF4-8331-C27DD50C9238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  <comment ref="AE320" authorId="10" shapeId="0" xr:uid="{1AD2BFFB-6DFE-4074-81AC-0561AFFEF450}">
      <text>
        <t>[Threaded comment]
Your version of Excel allows you to read this threaded comment; however, any edits to it will get removed if the file is opened in a newer version of Excel. Learn more: https://go.microsoft.com/fwlink/?linkid=870924
Comment:
    100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<sst xmlns="http://schemas.openxmlformats.org/spreadsheetml/2006/main" count="64426" uniqueCount="193">
  <si>
    <t>X5 Targets</t>
  </si>
  <si>
    <t>Gross Sales 
['mio. €]</t>
  </si>
  <si>
    <t>B2C Applications Beverage</t>
  </si>
  <si>
    <t>Region</t>
  </si>
  <si>
    <t>Market Segments L2</t>
  </si>
  <si>
    <t xml:space="preserve">FY
2019
</t>
  </si>
  <si>
    <t xml:space="preserve">FY
2020
</t>
  </si>
  <si>
    <t xml:space="preserve">FY
2021
</t>
  </si>
  <si>
    <t xml:space="preserve">FY
2022
</t>
  </si>
  <si>
    <t xml:space="preserve">FY
2023
</t>
  </si>
  <si>
    <t xml:space="preserve">BUD
2024
</t>
  </si>
  <si>
    <t xml:space="preserve">RunRate
2024
</t>
  </si>
  <si>
    <t>Beer &amp; Malt Bev.</t>
  </si>
  <si>
    <t>Cider, Wine, Spirits</t>
  </si>
  <si>
    <t>Instant &amp; Dry Bev.</t>
  </si>
  <si>
    <t>Juices &amp; Juice Drnks</t>
  </si>
  <si>
    <t>Soft Drinks &amp; Waters</t>
  </si>
  <si>
    <t>Sports,Ener,FuncDrnk</t>
  </si>
  <si>
    <t>Syrups</t>
  </si>
  <si>
    <t>Tea &amp; Coffee Drinks</t>
  </si>
  <si>
    <t xml:space="preserve">X5
Growth
</t>
  </si>
  <si>
    <t xml:space="preserve">FY
2029
(est.)
</t>
  </si>
  <si>
    <t xml:space="preserve">CAGR
'19 - '24
</t>
  </si>
  <si>
    <t xml:space="preserve">CAGR
'24 - '29
</t>
  </si>
  <si>
    <t>*mio. €</t>
  </si>
  <si>
    <t>%</t>
  </si>
  <si>
    <t>Group</t>
  </si>
  <si>
    <t>Brewery</t>
  </si>
  <si>
    <t>Cider, Wine &amp; Spirit</t>
  </si>
  <si>
    <t>Alc. Beverages</t>
  </si>
  <si>
    <t>Juice &amp; Juice Drink</t>
  </si>
  <si>
    <t>Soft Drink</t>
  </si>
  <si>
    <t>Tea &amp; Coffee</t>
  </si>
  <si>
    <t>Non-Alc. Beverages</t>
  </si>
  <si>
    <t>Overall</t>
  </si>
  <si>
    <t>Result</t>
  </si>
  <si>
    <t>EUR</t>
  </si>
  <si>
    <t>CIS</t>
  </si>
  <si>
    <t>MEA</t>
  </si>
  <si>
    <t>TIP</t>
  </si>
  <si>
    <t>WAPAC</t>
  </si>
  <si>
    <t>EAPAC</t>
  </si>
  <si>
    <t>NA</t>
  </si>
  <si>
    <t>SA</t>
  </si>
  <si>
    <t>Please fill in the yellow fields with your growth targets for X5 (2024 - 2029) - No final values for 2029. They will be calculated (column AE) based on your growth targets!</t>
  </si>
  <si>
    <t>For your reference:</t>
  </si>
  <si>
    <t>X5 Targets (GROWTH VALUE)</t>
  </si>
  <si>
    <t>Sales Results - MS Beverage</t>
  </si>
  <si>
    <t>FY Bud
2024</t>
  </si>
  <si>
    <t>B2C Applications Food</t>
  </si>
  <si>
    <t>B2C Applications Beverage + Food</t>
  </si>
  <si>
    <t>Historic Development
'19 - '24 RR</t>
  </si>
  <si>
    <t>All Other Food</t>
  </si>
  <si>
    <t>Bakery</t>
  </si>
  <si>
    <t>Cereals &amp; Snacks</t>
  </si>
  <si>
    <t>Confectionery</t>
  </si>
  <si>
    <t>Culinary</t>
  </si>
  <si>
    <t>Dairy &amp; Ice Cream</t>
  </si>
  <si>
    <t>Functional Food</t>
  </si>
  <si>
    <t>Plantbsd Dairy &amp; Ice</t>
  </si>
  <si>
    <t>Babyfood</t>
  </si>
  <si>
    <t>X5
Growth</t>
  </si>
  <si>
    <t>FY
2029
(est.)</t>
  </si>
  <si>
    <t>CAGR
'19 - '24</t>
  </si>
  <si>
    <t>CAGR
'24 - '29</t>
  </si>
  <si>
    <t>X5
Trend</t>
  </si>
  <si>
    <t>Comments</t>
  </si>
  <si>
    <t>BUD Beverage Appl.</t>
  </si>
  <si>
    <t>BUD Food Appl.</t>
  </si>
  <si>
    <t>B2C Non-Food</t>
  </si>
  <si>
    <t>Total BUD</t>
  </si>
  <si>
    <t>FY 2029 (est.)</t>
  </si>
  <si>
    <t xml:space="preserve">Doubled Sales in 5 years </t>
  </si>
  <si>
    <t>Market Potential</t>
  </si>
  <si>
    <t>= CAGR of 15%</t>
  </si>
  <si>
    <t>Overall Result</t>
  </si>
  <si>
    <t>Prior X5 GROWTH</t>
  </si>
  <si>
    <t>Beverage</t>
  </si>
  <si>
    <t>Alc. Bev.</t>
  </si>
  <si>
    <t>Beer + CWS inakzeptabel (all Regions)</t>
  </si>
  <si>
    <t>susanne</t>
  </si>
  <si>
    <t>CWS</t>
  </si>
  <si>
    <t>nicht anspruchsvoll /100-150 X5 Growth</t>
  </si>
  <si>
    <t>nicht anspruchsvoll</t>
  </si>
  <si>
    <t>CSD Check</t>
  </si>
  <si>
    <t>CSD / Energy Check</t>
  </si>
  <si>
    <t>Non-Alc. Bev.</t>
  </si>
  <si>
    <t>Juc. &amp; Juc. Drink</t>
  </si>
  <si>
    <t>Challenge mit Tony --&gt; 25?</t>
  </si>
  <si>
    <t>Food</t>
  </si>
  <si>
    <t>Dairy &amp; Ice-Cream</t>
  </si>
  <si>
    <t>D&amp;I</t>
  </si>
  <si>
    <t>Dairy</t>
  </si>
  <si>
    <t>Ice-Cream</t>
  </si>
  <si>
    <t>Food (Agneta)</t>
  </si>
  <si>
    <t>Cereal</t>
  </si>
  <si>
    <t>Meat &amp; Culinary</t>
  </si>
  <si>
    <t>Snack Food</t>
  </si>
  <si>
    <t>&gt;60% of All other Food is BEV!</t>
  </si>
  <si>
    <t>Foodservice &amp; Retail</t>
  </si>
  <si>
    <t>Retail</t>
  </si>
  <si>
    <t>e-Commerce</t>
  </si>
  <si>
    <t>Foodservice</t>
  </si>
  <si>
    <t>FDF included in Syrups application (previous years in Tea &amp; Coffe Drinks)</t>
  </si>
  <si>
    <t>All other Foodservice &amp; Retail</t>
  </si>
  <si>
    <t>Lifescience &amp; Nutrition</t>
  </si>
  <si>
    <t>L&amp;N</t>
  </si>
  <si>
    <t>Functional Nutrition</t>
  </si>
  <si>
    <t>Regional Application capabilities :
Functional Drinks: PH Neutral Drinks (Protein Drinks) +
Instant &amp; Dry Bev. powders (Instant Functional Drinks)</t>
  </si>
  <si>
    <t>Drops introduction under Snacks</t>
  </si>
  <si>
    <t>Nutraceuticals</t>
  </si>
  <si>
    <t>Drops introduction under Snacks
Functional Food accelarating in EUR, NA market untouched today</t>
  </si>
  <si>
    <t>Pharma</t>
  </si>
  <si>
    <t>Baby &amp; Infant Food</t>
  </si>
  <si>
    <t>Bottom-up budgetting</t>
  </si>
  <si>
    <t>All other Lifescience &amp; Nutrition</t>
  </si>
  <si>
    <t>Botanical companies</t>
  </si>
  <si>
    <t xml:space="preserve">Markt potential </t>
  </si>
  <si>
    <t>BUD</t>
  </si>
  <si>
    <t xml:space="preserve">technologie </t>
  </si>
  <si>
    <t>personal</t>
  </si>
  <si>
    <t>Old x5</t>
  </si>
  <si>
    <t>YTD 06.2024</t>
  </si>
  <si>
    <t>Market Segment L2</t>
  </si>
  <si>
    <t>Lead Source L2
MSDP-A</t>
  </si>
  <si>
    <t>New
Leads</t>
  </si>
  <si>
    <t>History</t>
  </si>
  <si>
    <t>Converted
Leads</t>
  </si>
  <si>
    <t>Conversion
Rate 
(by Number)</t>
  </si>
  <si>
    <t>Opportunity out of Lead</t>
  </si>
  <si>
    <t>*k €</t>
  </si>
  <si>
    <t>Resource Requirements and GAP analysis (Qualitative Input)</t>
  </si>
  <si>
    <t>Group
X5 Targets</t>
  </si>
  <si>
    <t>Apsect</t>
  </si>
  <si>
    <t>Overall 
Comments</t>
  </si>
  <si>
    <t>Technology / B2B / Products / Applications</t>
  </si>
  <si>
    <t>Personnel (MS)</t>
  </si>
  <si>
    <t>Others</t>
  </si>
  <si>
    <t>Innovation Ideas (Qualitative Input)</t>
  </si>
  <si>
    <t>Innovation</t>
  </si>
  <si>
    <t>Technology / B2B / Products / Application</t>
  </si>
  <si>
    <t>Personal (MS)</t>
  </si>
  <si>
    <t>Zahlen</t>
  </si>
  <si>
    <t>Innovation nur für die Big buckets (Product / Ingredient / Technology / Packaging / Others)</t>
  </si>
  <si>
    <t>①</t>
  </si>
  <si>
    <t>②</t>
  </si>
  <si>
    <t>untereinander</t>
  </si>
  <si>
    <t>Screenshots Dashboard from TOP Opportunities</t>
  </si>
  <si>
    <t>Market Segment L1</t>
  </si>
  <si>
    <t>Region (Pot.)</t>
  </si>
  <si>
    <t>Market Potential in EURk (9)</t>
  </si>
  <si>
    <t>B2C Level 2</t>
  </si>
  <si>
    <t/>
  </si>
  <si>
    <t>Customer Potential in EURk</t>
  </si>
  <si>
    <t>Customer Share (EUR) in %</t>
  </si>
  <si>
    <t>Animal Nutrition</t>
  </si>
  <si>
    <t>All other Special Segments</t>
  </si>
  <si>
    <t>#</t>
  </si>
  <si>
    <t>Home &amp; Personal Care</t>
  </si>
  <si>
    <t>Other Non-Food</t>
  </si>
  <si>
    <t>Ingredient Industry</t>
  </si>
  <si>
    <t>Not assigned</t>
  </si>
  <si>
    <t>Personal Care</t>
  </si>
  <si>
    <t>Pet Food</t>
  </si>
  <si>
    <t>Special Segments</t>
  </si>
  <si>
    <t>Feed</t>
  </si>
  <si>
    <t>GROSS SALES</t>
  </si>
  <si>
    <t>Period Structure EGROUP</t>
  </si>
  <si>
    <t>06.2024 ytd</t>
  </si>
  <si>
    <t>1-12 2019</t>
  </si>
  <si>
    <t>1-12 2020</t>
  </si>
  <si>
    <t>1-12 2021</t>
  </si>
  <si>
    <t>1-12 2022</t>
  </si>
  <si>
    <t>1-12 2023</t>
  </si>
  <si>
    <t>RunRate</t>
  </si>
  <si>
    <t xml:space="preserve">* 1.000 </t>
  </si>
  <si>
    <t>B2C Level 1</t>
  </si>
  <si>
    <t>Non-Food</t>
  </si>
  <si>
    <t>05.2024 ytd</t>
  </si>
  <si>
    <t>MSDP Plan 2028</t>
  </si>
  <si>
    <t>5 years</t>
  </si>
  <si>
    <t>Target 
2028</t>
  </si>
  <si>
    <t>FC 2023</t>
  </si>
  <si>
    <t>2028 Growth</t>
  </si>
  <si>
    <t>2028
TOTAL</t>
  </si>
  <si>
    <t>MS</t>
  </si>
  <si>
    <t>TOTAL</t>
  </si>
  <si>
    <t>Food Supplement &amp; Nutraceutical</t>
  </si>
  <si>
    <t>Multi-Level Marketing</t>
  </si>
  <si>
    <t>Lead Potential</t>
  </si>
  <si>
    <t>Rate</t>
  </si>
  <si>
    <t>Market Segment L2 (Customer)</t>
  </si>
  <si>
    <t>Market Segment L2 (Account)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</si>
</sst>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##,000"/>
    <numFmt numFmtId="165" formatCode="_-* #,##0.0_-;\-* #,##0.0_-;_-* &quot;-&quot;??_-;_-@_-"/>
    <numFmt numFmtId="166" formatCode="_-* #,##0_-;\-* #,##0_-;_-* &quot;-&quot;??_-;_-@_-"/>
    <numFmt numFmtId="167" formatCode="0.0%"/>
    <numFmt numFmtId="168" formatCode="0.0"/>
    <numFmt numFmtId="169" formatCode="_(* #,##0_);_(* \(#,##0\);_(* &quot;-&quot;??_);_(@_)"/>
    <numFmt numFmtId="170" formatCode="_(* #,##0,_);_(* \(#,##0,\);_(* &quot;-&quot;??_);_(@_)"/>
    <numFmt numFmtId="171" formatCode="0.00000%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72"/>
      <color rgb="FF00233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2348"/>
      <name val="Verdana"/>
      <family val="2"/>
    </font>
    <font>
      <sz val="10"/>
      <color rgb="FF002348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28"/>
      <color rgb="FFFFFFFF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8"/>
      <name val="Calibri"/>
      <family val="2"/>
      <scheme val="minor"/>
    </font>
    <font>
      <sz val="18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name val="Calibri"/>
      <family val="2"/>
    </font>
    <font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name val="Verdana"/>
      <family val="2"/>
    </font>
    <font>
      <b/>
      <sz val="26"/>
      <color theme="0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i/>
      <sz val="16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33E"/>
        <bgColor rgb="FF000000"/>
      </patternFill>
    </fill>
    <fill>
      <patternFill patternType="solid">
        <fgColor rgb="FF40577A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234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00233E"/>
        <bgColor indexed="64"/>
      </patternFill>
    </fill>
    <fill>
      <patternFill patternType="solid">
        <fgColor rgb="FF09478D"/>
        <bgColor indexed="64"/>
      </patternFill>
    </fill>
    <fill>
      <patternFill patternType="solid">
        <fgColor rgb="FF457D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CB854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B25"/>
        <bgColor indexed="64"/>
      </patternFill>
    </fill>
    <fill>
      <patternFill patternType="solid">
        <fgColor rgb="FFFFCB25"/>
        <bgColor rgb="FF000000"/>
      </patternFill>
    </fill>
  </fills>
  <borders count="2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/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/>
      <top/>
      <bottom/>
      <diagonal/>
    </border>
    <border>
      <left style="thin">
        <color theme="2" tint="-9.9948118533890809E-2"/>
      </left>
      <right/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rgb="FF000000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indexed="64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/>
      <diagonal/>
    </border>
    <border>
      <left style="thin">
        <color indexed="64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/>
      <diagonal/>
    </border>
    <border>
      <left/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indexed="64"/>
      </right>
      <top style="medium">
        <color indexed="64"/>
      </top>
      <bottom style="thin">
        <color theme="2" tint="-9.9948118533890809E-2"/>
      </bottom>
      <diagonal style="medium">
        <color indexed="64"/>
      </diagonal>
    </border>
    <border diagonalDown="1"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 style="medium">
        <color indexed="64"/>
      </diagonal>
    </border>
    <border diagonalDown="1">
      <left style="medium">
        <color indexed="64"/>
      </left>
      <right style="thin">
        <color theme="2" tint="-9.9948118533890809E-2"/>
      </right>
      <top/>
      <bottom style="thin">
        <color indexed="64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theme="2" tint="-9.9948118533890809E-2"/>
      </right>
      <top/>
      <bottom style="thin">
        <color indexed="64"/>
      </bottom>
      <diagonal style="medium">
        <color indexed="64"/>
      </diagonal>
    </border>
    <border diagonalDown="1">
      <left style="thin">
        <color theme="2" tint="-9.9948118533890809E-2"/>
      </left>
      <right style="thin">
        <color indexed="64"/>
      </right>
      <top/>
      <bottom style="thin">
        <color indexed="64"/>
      </bottom>
      <diagonal style="medium">
        <color indexed="64"/>
      </diagonal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2" tint="-9.9948118533890809E-2"/>
      </left>
      <right/>
      <top style="medium">
        <color indexed="64"/>
      </top>
      <bottom/>
      <diagonal/>
    </border>
    <border>
      <left style="thin">
        <color theme="2" tint="-9.9948118533890809E-2"/>
      </left>
      <right/>
      <top style="thin">
        <color theme="0" tint="-0.24994659260841701"/>
      </top>
      <bottom style="thin">
        <color theme="0" tint="-0.24994659260841701"/>
      </bottom>
      <diagonal/>
    </border>
    <border diagonalDown="1">
      <left style="medium">
        <color indexed="64"/>
      </left>
      <right style="thin">
        <color theme="2" tint="-9.9948118533890809E-2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 diagonalDown="1"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 diagonalDown="1">
      <left style="thin">
        <color theme="2" tint="-9.9948118533890809E-2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2" tint="-9.9948118533890809E-2"/>
      </right>
      <top style="medium">
        <color indexed="64"/>
      </top>
      <bottom/>
      <diagonal/>
    </border>
    <border>
      <left/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indexed="64"/>
      </bottom>
      <diagonal/>
    </border>
    <border>
      <left style="thin">
        <color theme="2" tint="-9.9948118533890809E-2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2" tint="-9.9948118533890809E-2"/>
      </left>
      <right style="thin">
        <color theme="2" tint="-9.9917600024414813E-2"/>
      </right>
      <top style="medium">
        <color indexed="64"/>
      </top>
      <bottom/>
      <diagonal/>
    </border>
    <border>
      <left style="thin">
        <color theme="2" tint="-9.9948118533890809E-2"/>
      </left>
      <right style="thin">
        <color theme="2" tint="-9.9917600024414813E-2"/>
      </right>
      <top/>
      <bottom/>
      <diagonal/>
    </border>
    <border>
      <left style="thick">
        <color rgb="FFFF0000"/>
      </left>
      <right style="thin">
        <color theme="2" tint="-9.9948118533890809E-2"/>
      </right>
      <top style="thick">
        <color rgb="FFFF0000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rgb="FFFF0000"/>
      </top>
      <bottom/>
      <diagonal/>
    </border>
    <border>
      <left style="thin">
        <color theme="2" tint="-9.9948118533890809E-2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thick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0000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FF0000"/>
      </right>
      <top/>
      <bottom style="thin">
        <color theme="2" tint="-9.9948118533890809E-2"/>
      </bottom>
      <diagonal/>
    </border>
    <border>
      <left style="thick">
        <color rgb="FFFF0000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rgb="FFFF000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rgb="FFFF0000"/>
      </left>
      <right style="thin">
        <color theme="2" tint="-9.9948118533890809E-2"/>
      </right>
      <top style="thin">
        <color theme="0" tint="-0.24994659260841701"/>
      </top>
      <bottom style="thick">
        <color rgb="FFFF0000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0" tint="-0.24994659260841701"/>
      </top>
      <bottom style="thick">
        <color rgb="FFFF0000"/>
      </bottom>
      <diagonal/>
    </border>
    <border>
      <left style="thin">
        <color theme="2" tint="-9.9948118533890809E-2"/>
      </left>
      <right style="thick">
        <color rgb="FFFF0000"/>
      </right>
      <top style="thin">
        <color theme="0" tint="-0.24994659260841701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>
        <color theme="2" tint="-9.9917600024414813E-2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17600024414813E-2"/>
      </left>
      <right style="thin">
        <color theme="2" tint="-9.9948118533890809E-2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theme="2" tint="-9.9917600024414813E-2"/>
      </right>
      <top/>
      <bottom style="medium">
        <color indexed="64"/>
      </bottom>
      <diagonal/>
    </border>
    <border>
      <left style="thin">
        <color theme="2" tint="-9.9917600024414813E-2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thin">
        <color theme="2" tint="-9.9948118533890809E-2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2" tint="-9.9948118533890809E-2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theme="2" tint="-9.9948118533890809E-2"/>
      </bottom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theme="0" tint="-0.24994659260841701"/>
      </diagonal>
    </border>
    <border>
      <left style="medium">
        <color rgb="FFFFFFFF"/>
      </left>
      <right/>
      <top style="medium">
        <color rgb="FFFFFFFF"/>
      </top>
      <bottom style="thin">
        <color indexed="64"/>
      </bottom>
      <diagonal/>
    </border>
    <border>
      <left style="thin">
        <color theme="2" tint="-9.9948118533890809E-2"/>
      </left>
      <right/>
      <top style="thick">
        <color rgb="FFFF0000"/>
      </top>
      <bottom/>
      <diagonal/>
    </border>
    <border>
      <left style="thin">
        <color theme="2" tint="-9.9948118533890809E-2"/>
      </left>
      <right/>
      <top style="thin">
        <color theme="0" tint="-0.24994659260841701"/>
      </top>
      <bottom style="thick">
        <color rgb="FFFF0000"/>
      </bottom>
      <diagonal/>
    </border>
    <border>
      <left style="thin">
        <color theme="2" tint="-9.9948118533890809E-2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auto="1"/>
      </right>
      <top style="thin">
        <color indexed="64"/>
      </top>
      <bottom/>
      <diagonal/>
    </border>
    <border>
      <left style="thin">
        <color theme="2" tint="-9.9948118533890809E-2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medium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n">
        <color theme="2" tint="-9.9948118533890809E-2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 style="thick">
        <color rgb="FFFF0000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ck">
        <color rgb="FFFF0000"/>
      </bottom>
      <diagonal/>
    </border>
    <border>
      <left/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thick">
        <color rgb="FFFF0000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ck">
        <color rgb="FFFF0000"/>
      </bottom>
      <diagonal/>
    </border>
    <border>
      <left style="thin">
        <color theme="2" tint="-9.9948118533890809E-2"/>
      </left>
      <right style="medium">
        <color auto="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medium">
        <color indexed="64"/>
      </top>
      <bottom/>
      <diagonal/>
    </border>
    <border>
      <left style="thin">
        <color theme="2" tint="-9.9948118533890809E-2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48118533890809E-2"/>
      </left>
      <right style="medium">
        <color theme="1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0" tint="-0.2499465926084170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medium">
        <color indexed="64"/>
      </top>
      <bottom/>
      <diagonal/>
    </border>
    <border>
      <left style="medium">
        <color theme="1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 style="medium">
        <color indexed="64"/>
      </right>
      <top/>
      <bottom style="thick">
        <color rgb="FFFF0000"/>
      </bottom>
      <diagonal/>
    </border>
    <border>
      <left style="thin">
        <color theme="2" tint="-9.9948118533890809E-2"/>
      </left>
      <right style="medium">
        <color theme="1"/>
      </right>
      <top/>
      <bottom/>
      <diagonal/>
    </border>
    <border>
      <left style="thin">
        <color theme="2" tint="-9.9948118533890809E-2"/>
      </left>
      <right style="medium">
        <color theme="1"/>
      </right>
      <top/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theme="2" tint="-9.9948118533890809E-2"/>
      </right>
      <top/>
      <bottom/>
      <diagonal/>
    </border>
    <border>
      <left style="medium">
        <color theme="1"/>
      </left>
      <right style="thin">
        <color theme="2" tint="-9.9948118533890809E-2"/>
      </right>
      <top/>
      <bottom style="thin">
        <color indexed="64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indexed="64"/>
      </top>
      <bottom style="thick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9" borderId="45" applyNumberFormat="0" applyAlignment="0" applyProtection="0">
      <alignment horizontal="left" vertical="center" indent="1"/>
    </xf>
    <xf numFmtId="164" fontId="13" fillId="0" borderId="46" applyNumberFormat="0" applyProtection="0">
      <alignment horizontal="right" vertical="center"/>
    </xf>
    <xf numFmtId="164" fontId="12" fillId="0" borderId="47" applyNumberFormat="0" applyProtection="0">
      <alignment horizontal="right" vertical="center"/>
    </xf>
    <xf numFmtId="164" fontId="13" fillId="10" borderId="45" applyNumberFormat="0" applyAlignment="0" applyProtection="0">
      <alignment horizontal="left" vertical="center" indent="1"/>
    </xf>
    <xf numFmtId="0" fontId="14" fillId="11" borderId="47" applyNumberFormat="0" applyAlignment="0">
      <alignment horizontal="left" vertical="center" indent="1"/>
      <protection locked="0"/>
    </xf>
    <xf numFmtId="0" fontId="14" fillId="12" borderId="47" applyNumberFormat="0" applyAlignment="0" applyProtection="0">
      <alignment horizontal="left" vertical="center" indent="1"/>
    </xf>
    <xf numFmtId="164" fontId="13" fillId="13" borderId="46" applyNumberFormat="0" applyBorder="0">
      <alignment horizontal="right" vertical="center"/>
      <protection locked="0"/>
    </xf>
    <xf numFmtId="0" fontId="14" fillId="11" borderId="47" applyNumberFormat="0" applyAlignment="0">
      <alignment horizontal="left" vertical="center" indent="1"/>
      <protection locked="0"/>
    </xf>
    <xf numFmtId="164" fontId="12" fillId="12" borderId="47" applyNumberFormat="0" applyProtection="0">
      <alignment horizontal="right" vertical="center"/>
    </xf>
    <xf numFmtId="164" fontId="12" fillId="13" borderId="47" applyNumberFormat="0" applyBorder="0">
      <alignment horizontal="right" vertical="center"/>
      <protection locked="0"/>
    </xf>
    <xf numFmtId="164" fontId="15" fillId="14" borderId="48" applyNumberFormat="0" applyBorder="0" applyAlignment="0" applyProtection="0">
      <alignment horizontal="right" vertical="center" indent="1"/>
    </xf>
    <xf numFmtId="164" fontId="16" fillId="15" borderId="48" applyNumberFormat="0" applyBorder="0" applyAlignment="0" applyProtection="0">
      <alignment horizontal="right" vertical="center" indent="1"/>
    </xf>
    <xf numFmtId="164" fontId="16" fillId="16" borderId="48" applyNumberFormat="0" applyBorder="0" applyAlignment="0" applyProtection="0">
      <alignment horizontal="right" vertical="center" indent="1"/>
    </xf>
    <xf numFmtId="164" fontId="17" fillId="17" borderId="48" applyNumberFormat="0" applyBorder="0" applyAlignment="0" applyProtection="0">
      <alignment horizontal="right" vertical="center" indent="1"/>
    </xf>
    <xf numFmtId="164" fontId="17" fillId="18" borderId="48" applyNumberFormat="0" applyBorder="0" applyAlignment="0" applyProtection="0">
      <alignment horizontal="right" vertical="center" indent="1"/>
    </xf>
    <xf numFmtId="164" fontId="17" fillId="19" borderId="48" applyNumberFormat="0" applyBorder="0" applyAlignment="0" applyProtection="0">
      <alignment horizontal="right" vertical="center" indent="1"/>
    </xf>
    <xf numFmtId="164" fontId="18" fillId="20" borderId="48" applyNumberFormat="0" applyBorder="0" applyAlignment="0" applyProtection="0">
      <alignment horizontal="right" vertical="center" indent="1"/>
    </xf>
    <xf numFmtId="164" fontId="18" fillId="21" borderId="48" applyNumberFormat="0" applyBorder="0" applyAlignment="0" applyProtection="0">
      <alignment horizontal="right" vertical="center" indent="1"/>
    </xf>
    <xf numFmtId="164" fontId="18" fillId="22" borderId="48" applyNumberFormat="0" applyBorder="0" applyAlignment="0" applyProtection="0">
      <alignment horizontal="right" vertical="center" indent="1"/>
    </xf>
    <xf numFmtId="0" fontId="19" fillId="0" borderId="45" applyNumberFormat="0" applyFont="0" applyFill="0" applyAlignment="0" applyProtection="0"/>
    <xf numFmtId="164" fontId="20" fillId="10" borderId="0" applyNumberFormat="0" applyAlignment="0" applyProtection="0">
      <alignment horizontal="left" vertical="center" indent="1"/>
    </xf>
    <xf numFmtId="0" fontId="19" fillId="0" borderId="49" applyNumberFormat="0" applyFont="0" applyFill="0" applyAlignment="0" applyProtection="0"/>
    <xf numFmtId="164" fontId="13" fillId="0" borderId="46" applyNumberFormat="0" applyFill="0" applyBorder="0" applyAlignment="0" applyProtection="0">
      <alignment horizontal="right" vertical="center"/>
    </xf>
    <xf numFmtId="164" fontId="13" fillId="10" borderId="45" applyNumberFormat="0" applyAlignment="0" applyProtection="0">
      <alignment horizontal="left" vertical="center" indent="1"/>
    </xf>
    <xf numFmtId="0" fontId="12" fillId="9" borderId="47" applyNumberFormat="0" applyAlignment="0" applyProtection="0">
      <alignment horizontal="left" vertical="center" indent="1"/>
    </xf>
    <xf numFmtId="0" fontId="14" fillId="23" borderId="45" applyNumberFormat="0" applyAlignment="0" applyProtection="0">
      <alignment horizontal="left" vertical="center" indent="1"/>
    </xf>
    <xf numFmtId="0" fontId="14" fillId="24" borderId="45" applyNumberFormat="0" applyAlignment="0" applyProtection="0">
      <alignment horizontal="left" vertical="center" indent="1"/>
    </xf>
    <xf numFmtId="0" fontId="14" fillId="25" borderId="45" applyNumberFormat="0" applyAlignment="0" applyProtection="0">
      <alignment horizontal="left" vertical="center" indent="1"/>
    </xf>
    <xf numFmtId="0" fontId="14" fillId="13" borderId="45" applyNumberFormat="0" applyAlignment="0" applyProtection="0">
      <alignment horizontal="left" vertical="center" indent="1"/>
    </xf>
    <xf numFmtId="0" fontId="14" fillId="12" borderId="47" applyNumberFormat="0" applyAlignment="0" applyProtection="0">
      <alignment horizontal="left" vertical="center" indent="1"/>
    </xf>
    <xf numFmtId="0" fontId="21" fillId="0" borderId="50" applyNumberFormat="0" applyFill="0" applyBorder="0" applyAlignment="0" applyProtection="0"/>
    <xf numFmtId="0" fontId="22" fillId="0" borderId="50" applyNumberFormat="0" applyBorder="0" applyAlignment="0" applyProtection="0"/>
    <xf numFmtId="0" fontId="21" fillId="11" borderId="47" applyNumberFormat="0" applyAlignment="0">
      <alignment horizontal="left" vertical="center" indent="1"/>
      <protection locked="0"/>
    </xf>
    <xf numFmtId="0" fontId="21" fillId="11" borderId="47" applyNumberFormat="0" applyAlignment="0">
      <alignment horizontal="left" vertical="center" indent="1"/>
      <protection locked="0"/>
    </xf>
    <xf numFmtId="0" fontId="21" fillId="12" borderId="47" applyNumberFormat="0" applyAlignment="0" applyProtection="0">
      <alignment horizontal="left" vertical="center" indent="1"/>
    </xf>
    <xf numFmtId="164" fontId="23" fillId="12" borderId="47" applyNumberFormat="0" applyProtection="0">
      <alignment horizontal="right" vertical="center"/>
    </xf>
    <xf numFmtId="164" fontId="24" fillId="13" borderId="46" applyNumberFormat="0" applyBorder="0">
      <alignment horizontal="right" vertical="center"/>
      <protection locked="0"/>
    </xf>
    <xf numFmtId="164" fontId="23" fillId="13" borderId="47" applyNumberFormat="0" applyBorder="0">
      <alignment horizontal="right" vertical="center"/>
      <protection locked="0"/>
    </xf>
    <xf numFmtId="164" fontId="13" fillId="0" borderId="46" applyNumberFormat="0" applyFill="0" applyBorder="0" applyAlignment="0" applyProtection="0">
      <alignment horizontal="right" vertical="center"/>
    </xf>
    <xf numFmtId="0" fontId="65" fillId="0" borderId="0" applyNumberFormat="0" applyFill="0" applyBorder="0" applyAlignment="0" applyProtection="0"/>
  </cellStyleXfs>
  <cellXfs count="896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8" fillId="8" borderId="0" xfId="0" applyFont="1" applyFill="1"/>
    <xf numFmtId="0" fontId="0" fillId="8" borderId="0" xfId="0" applyFill="1"/>
    <xf numFmtId="0" fontId="4" fillId="8" borderId="0" xfId="0" applyFont="1" applyFill="1"/>
    <xf numFmtId="0" fontId="4" fillId="3" borderId="3" xfId="0" applyFont="1" applyFill="1" applyBorder="1"/>
    <xf numFmtId="0" fontId="4" fillId="3" borderId="4" xfId="0" applyFont="1" applyFill="1" applyBorder="1"/>
    <xf numFmtId="0" fontId="10" fillId="4" borderId="5" xfId="0" applyFont="1" applyFill="1" applyBorder="1"/>
    <xf numFmtId="0" fontId="4" fillId="3" borderId="19" xfId="0" applyFont="1" applyFill="1" applyBorder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1" fillId="6" borderId="17" xfId="0" applyFont="1" applyFill="1" applyBorder="1" applyAlignment="1">
      <alignment vertical="center" wrapText="1"/>
    </xf>
    <xf numFmtId="0" fontId="0" fillId="8" borderId="0" xfId="0" applyFill="1" applyAlignment="1">
      <alignment horizontal="center"/>
    </xf>
    <xf numFmtId="37" fontId="13" fillId="0" borderId="46" xfId="4" applyNumberFormat="1">
      <alignment horizontal="right" vertical="center"/>
    </xf>
    <xf numFmtId="37" fontId="12" fillId="0" borderId="47" xfId="5" applyNumberFormat="1">
      <alignment horizontal="right" vertical="center"/>
    </xf>
    <xf numFmtId="37" fontId="12" fillId="0" borderId="51" xfId="5" applyNumberFormat="1" applyBorder="1">
      <alignment horizontal="right" vertical="center"/>
    </xf>
    <xf numFmtId="37" fontId="13" fillId="0" borderId="53" xfId="4" applyNumberFormat="1" applyBorder="1">
      <alignment horizontal="right" vertical="center"/>
    </xf>
    <xf numFmtId="37" fontId="12" fillId="0" borderId="54" xfId="5" applyNumberFormat="1" applyBorder="1">
      <alignment horizontal="right" vertical="center"/>
    </xf>
    <xf numFmtId="0" fontId="13" fillId="10" borderId="45" xfId="26" quotePrefix="1" applyNumberFormat="1" applyAlignment="1"/>
    <xf numFmtId="0" fontId="13" fillId="10" borderId="45" xfId="26" quotePrefix="1" applyNumberFormat="1" applyAlignment="1">
      <alignment wrapText="1"/>
    </xf>
    <xf numFmtId="0" fontId="13" fillId="10" borderId="55" xfId="26" applyNumberFormat="1" applyBorder="1" applyAlignment="1"/>
    <xf numFmtId="166" fontId="0" fillId="0" borderId="0" xfId="1" applyNumberFormat="1" applyFont="1"/>
    <xf numFmtId="37" fontId="12" fillId="0" borderId="56" xfId="5" applyNumberFormat="1" applyBorder="1">
      <alignment horizontal="right" vertical="center"/>
    </xf>
    <xf numFmtId="0" fontId="12" fillId="9" borderId="54" xfId="27" applyNumberFormat="1" applyBorder="1" applyAlignment="1"/>
    <xf numFmtId="0" fontId="12" fillId="9" borderId="56" xfId="27" quotePrefix="1" applyNumberFormat="1" applyBorder="1" applyAlignment="1"/>
    <xf numFmtId="0" fontId="12" fillId="9" borderId="52" xfId="27" quotePrefix="1" applyNumberFormat="1" applyBorder="1" applyAlignment="1"/>
    <xf numFmtId="0" fontId="13" fillId="10" borderId="57" xfId="26" applyNumberFormat="1" applyBorder="1" applyAlignment="1"/>
    <xf numFmtId="166" fontId="0" fillId="0" borderId="0" xfId="0" applyNumberFormat="1"/>
    <xf numFmtId="165" fontId="3" fillId="0" borderId="7" xfId="1" applyNumberFormat="1" applyFont="1" applyBorder="1" applyAlignment="1">
      <alignment horizontal="center"/>
    </xf>
    <xf numFmtId="165" fontId="3" fillId="0" borderId="8" xfId="1" applyNumberFormat="1" applyFont="1" applyBorder="1"/>
    <xf numFmtId="165" fontId="3" fillId="2" borderId="10" xfId="1" applyNumberFormat="1" applyFont="1" applyFill="1" applyBorder="1"/>
    <xf numFmtId="165" fontId="3" fillId="2" borderId="0" xfId="1" applyNumberFormat="1" applyFont="1" applyFill="1" applyBorder="1"/>
    <xf numFmtId="165" fontId="3" fillId="0" borderId="10" xfId="1" applyNumberFormat="1" applyFont="1" applyBorder="1"/>
    <xf numFmtId="165" fontId="3" fillId="0" borderId="0" xfId="1" applyNumberFormat="1" applyFont="1" applyBorder="1"/>
    <xf numFmtId="165" fontId="3" fillId="0" borderId="11" xfId="1" applyNumberFormat="1" applyFont="1" applyBorder="1"/>
    <xf numFmtId="165" fontId="3" fillId="0" borderId="12" xfId="1" applyNumberFormat="1" applyFont="1" applyBorder="1"/>
    <xf numFmtId="165" fontId="25" fillId="0" borderId="10" xfId="1" applyNumberFormat="1" applyFont="1" applyFill="1" applyBorder="1"/>
    <xf numFmtId="165" fontId="25" fillId="0" borderId="0" xfId="1" applyNumberFormat="1" applyFont="1" applyFill="1" applyBorder="1"/>
    <xf numFmtId="0" fontId="11" fillId="6" borderId="2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11" fillId="6" borderId="23" xfId="0" applyFont="1" applyFill="1" applyBorder="1" applyAlignment="1">
      <alignment vertical="center" wrapText="1"/>
    </xf>
    <xf numFmtId="165" fontId="3" fillId="2" borderId="7" xfId="1" applyNumberFormat="1" applyFont="1" applyFill="1" applyBorder="1"/>
    <xf numFmtId="165" fontId="3" fillId="2" borderId="8" xfId="1" applyNumberFormat="1" applyFont="1" applyFill="1" applyBorder="1"/>
    <xf numFmtId="165" fontId="3" fillId="2" borderId="11" xfId="1" applyNumberFormat="1" applyFont="1" applyFill="1" applyBorder="1"/>
    <xf numFmtId="165" fontId="3" fillId="2" borderId="12" xfId="1" applyNumberFormat="1" applyFont="1" applyFill="1" applyBorder="1"/>
    <xf numFmtId="165" fontId="3" fillId="0" borderId="7" xfId="1" applyNumberFormat="1" applyFont="1" applyBorder="1"/>
    <xf numFmtId="168" fontId="3" fillId="0" borderId="7" xfId="0" applyNumberFormat="1" applyFont="1" applyBorder="1"/>
    <xf numFmtId="168" fontId="3" fillId="0" borderId="8" xfId="0" applyNumberFormat="1" applyFont="1" applyBorder="1"/>
    <xf numFmtId="168" fontId="3" fillId="2" borderId="10" xfId="0" applyNumberFormat="1" applyFont="1" applyFill="1" applyBorder="1"/>
    <xf numFmtId="168" fontId="3" fillId="2" borderId="0" xfId="0" applyNumberFormat="1" applyFont="1" applyFill="1"/>
    <xf numFmtId="168" fontId="3" fillId="0" borderId="10" xfId="0" applyNumberFormat="1" applyFont="1" applyBorder="1"/>
    <xf numFmtId="168" fontId="3" fillId="0" borderId="0" xfId="0" applyNumberFormat="1" applyFont="1"/>
    <xf numFmtId="168" fontId="3" fillId="0" borderId="11" xfId="0" applyNumberFormat="1" applyFont="1" applyBorder="1"/>
    <xf numFmtId="168" fontId="3" fillId="0" borderId="12" xfId="0" applyNumberFormat="1" applyFont="1" applyBorder="1"/>
    <xf numFmtId="168" fontId="25" fillId="0" borderId="10" xfId="0" applyNumberFormat="1" applyFont="1" applyBorder="1"/>
    <xf numFmtId="168" fontId="25" fillId="0" borderId="0" xfId="0" applyNumberFormat="1" applyFont="1"/>
    <xf numFmtId="165" fontId="25" fillId="0" borderId="20" xfId="1" applyNumberFormat="1" applyFont="1" applyFill="1" applyBorder="1"/>
    <xf numFmtId="165" fontId="25" fillId="0" borderId="21" xfId="1" applyNumberFormat="1" applyFont="1" applyFill="1" applyBorder="1"/>
    <xf numFmtId="165" fontId="3" fillId="0" borderId="64" xfId="1" applyNumberFormat="1" applyFont="1" applyBorder="1"/>
    <xf numFmtId="165" fontId="3" fillId="0" borderId="28" xfId="1" applyNumberFormat="1" applyFont="1" applyBorder="1"/>
    <xf numFmtId="167" fontId="3" fillId="0" borderId="8" xfId="2" applyNumberFormat="1" applyFont="1" applyBorder="1"/>
    <xf numFmtId="167" fontId="3" fillId="0" borderId="9" xfId="2" applyNumberFormat="1" applyFont="1" applyBorder="1"/>
    <xf numFmtId="165" fontId="3" fillId="2" borderId="29" xfId="1" applyNumberFormat="1" applyFont="1" applyFill="1" applyBorder="1"/>
    <xf numFmtId="165" fontId="3" fillId="2" borderId="30" xfId="1" applyNumberFormat="1" applyFont="1" applyFill="1" applyBorder="1"/>
    <xf numFmtId="165" fontId="3" fillId="2" borderId="59" xfId="1" applyNumberFormat="1" applyFont="1" applyFill="1" applyBorder="1"/>
    <xf numFmtId="165" fontId="3" fillId="2" borderId="65" xfId="1" applyNumberFormat="1" applyFont="1" applyFill="1" applyBorder="1"/>
    <xf numFmtId="165" fontId="3" fillId="2" borderId="31" xfId="1" applyNumberFormat="1" applyFont="1" applyFill="1" applyBorder="1"/>
    <xf numFmtId="167" fontId="3" fillId="2" borderId="0" xfId="2" applyNumberFormat="1" applyFont="1" applyFill="1" applyBorder="1"/>
    <xf numFmtId="167" fontId="3" fillId="2" borderId="2" xfId="2" applyNumberFormat="1" applyFont="1" applyFill="1" applyBorder="1"/>
    <xf numFmtId="165" fontId="3" fillId="0" borderId="29" xfId="1" applyNumberFormat="1" applyFont="1" applyBorder="1"/>
    <xf numFmtId="165" fontId="3" fillId="0" borderId="30" xfId="1" applyNumberFormat="1" applyFont="1" applyBorder="1"/>
    <xf numFmtId="165" fontId="3" fillId="0" borderId="59" xfId="1" applyNumberFormat="1" applyFont="1" applyBorder="1"/>
    <xf numFmtId="165" fontId="3" fillId="0" borderId="65" xfId="1" applyNumberFormat="1" applyFont="1" applyBorder="1"/>
    <xf numFmtId="165" fontId="3" fillId="0" borderId="31" xfId="1" applyNumberFormat="1" applyFont="1" applyBorder="1"/>
    <xf numFmtId="167" fontId="3" fillId="0" borderId="0" xfId="2" applyNumberFormat="1" applyFont="1" applyBorder="1"/>
    <xf numFmtId="167" fontId="3" fillId="0" borderId="2" xfId="2" applyNumberFormat="1" applyFont="1" applyBorder="1"/>
    <xf numFmtId="165" fontId="3" fillId="0" borderId="32" xfId="1" applyNumberFormat="1" applyFont="1" applyBorder="1"/>
    <xf numFmtId="165" fontId="3" fillId="0" borderId="33" xfId="1" applyNumberFormat="1" applyFont="1" applyBorder="1"/>
    <xf numFmtId="165" fontId="3" fillId="0" borderId="60" xfId="1" applyNumberFormat="1" applyFont="1" applyBorder="1"/>
    <xf numFmtId="165" fontId="3" fillId="0" borderId="66" xfId="1" applyNumberFormat="1" applyFont="1" applyBorder="1"/>
    <xf numFmtId="165" fontId="3" fillId="0" borderId="34" xfId="1" applyNumberFormat="1" applyFont="1" applyBorder="1"/>
    <xf numFmtId="167" fontId="3" fillId="0" borderId="12" xfId="2" applyNumberFormat="1" applyFont="1" applyBorder="1"/>
    <xf numFmtId="167" fontId="3" fillId="0" borderId="13" xfId="2" applyNumberFormat="1" applyFont="1" applyBorder="1"/>
    <xf numFmtId="165" fontId="25" fillId="0" borderId="38" xfId="1" applyNumberFormat="1" applyFont="1" applyFill="1" applyBorder="1"/>
    <xf numFmtId="165" fontId="25" fillId="0" borderId="39" xfId="1" applyNumberFormat="1" applyFont="1" applyFill="1" applyBorder="1"/>
    <xf numFmtId="165" fontId="25" fillId="0" borderId="61" xfId="1" applyNumberFormat="1" applyFont="1" applyFill="1" applyBorder="1"/>
    <xf numFmtId="165" fontId="25" fillId="0" borderId="67" xfId="1" applyNumberFormat="1" applyFont="1" applyFill="1" applyBorder="1"/>
    <xf numFmtId="165" fontId="25" fillId="0" borderId="40" xfId="1" applyNumberFormat="1" applyFont="1" applyFill="1" applyBorder="1"/>
    <xf numFmtId="167" fontId="25" fillId="0" borderId="21" xfId="2" applyNumberFormat="1" applyFont="1" applyFill="1" applyBorder="1"/>
    <xf numFmtId="167" fontId="25" fillId="0" borderId="22" xfId="2" applyNumberFormat="1" applyFont="1" applyFill="1" applyBorder="1"/>
    <xf numFmtId="165" fontId="3" fillId="0" borderId="35" xfId="1" applyNumberFormat="1" applyFont="1" applyBorder="1"/>
    <xf numFmtId="165" fontId="3" fillId="0" borderId="36" xfId="1" applyNumberFormat="1" applyFont="1" applyBorder="1"/>
    <xf numFmtId="165" fontId="3" fillId="0" borderId="62" xfId="1" applyNumberFormat="1" applyFont="1" applyBorder="1"/>
    <xf numFmtId="165" fontId="3" fillId="0" borderId="68" xfId="1" applyNumberFormat="1" applyFont="1" applyBorder="1"/>
    <xf numFmtId="165" fontId="3" fillId="0" borderId="37" xfId="1" applyNumberFormat="1" applyFont="1" applyBorder="1"/>
    <xf numFmtId="167" fontId="25" fillId="0" borderId="0" xfId="2" applyNumberFormat="1" applyFont="1" applyFill="1" applyBorder="1"/>
    <xf numFmtId="167" fontId="25" fillId="0" borderId="2" xfId="2" applyNumberFormat="1" applyFont="1" applyFill="1" applyBorder="1"/>
    <xf numFmtId="165" fontId="3" fillId="2" borderId="35" xfId="1" applyNumberFormat="1" applyFont="1" applyFill="1" applyBorder="1"/>
    <xf numFmtId="165" fontId="3" fillId="2" borderId="36" xfId="1" applyNumberFormat="1" applyFont="1" applyFill="1" applyBorder="1"/>
    <xf numFmtId="165" fontId="3" fillId="2" borderId="62" xfId="1" applyNumberFormat="1" applyFont="1" applyFill="1" applyBorder="1"/>
    <xf numFmtId="165" fontId="3" fillId="2" borderId="68" xfId="1" applyNumberFormat="1" applyFont="1" applyFill="1" applyBorder="1"/>
    <xf numFmtId="165" fontId="3" fillId="2" borderId="37" xfId="1" applyNumberFormat="1" applyFont="1" applyFill="1" applyBorder="1"/>
    <xf numFmtId="167" fontId="3" fillId="2" borderId="8" xfId="2" applyNumberFormat="1" applyFont="1" applyFill="1" applyBorder="1"/>
    <xf numFmtId="167" fontId="3" fillId="2" borderId="9" xfId="2" applyNumberFormat="1" applyFont="1" applyFill="1" applyBorder="1"/>
    <xf numFmtId="165" fontId="3" fillId="2" borderId="32" xfId="1" applyNumberFormat="1" applyFont="1" applyFill="1" applyBorder="1"/>
    <xf numFmtId="165" fontId="3" fillId="2" borderId="33" xfId="1" applyNumberFormat="1" applyFont="1" applyFill="1" applyBorder="1"/>
    <xf numFmtId="165" fontId="3" fillId="2" borderId="60" xfId="1" applyNumberFormat="1" applyFont="1" applyFill="1" applyBorder="1"/>
    <xf numFmtId="165" fontId="3" fillId="2" borderId="66" xfId="1" applyNumberFormat="1" applyFont="1" applyFill="1" applyBorder="1"/>
    <xf numFmtId="165" fontId="3" fillId="2" borderId="34" xfId="1" applyNumberFormat="1" applyFont="1" applyFill="1" applyBorder="1"/>
    <xf numFmtId="167" fontId="3" fillId="2" borderId="12" xfId="2" applyNumberFormat="1" applyFont="1" applyFill="1" applyBorder="1"/>
    <xf numFmtId="167" fontId="3" fillId="2" borderId="13" xfId="2" applyNumberFormat="1" applyFont="1" applyFill="1" applyBorder="1"/>
    <xf numFmtId="165" fontId="25" fillId="0" borderId="42" xfId="1" applyNumberFormat="1" applyFont="1" applyFill="1" applyBorder="1"/>
    <xf numFmtId="165" fontId="25" fillId="0" borderId="43" xfId="1" applyNumberFormat="1" applyFont="1" applyFill="1" applyBorder="1"/>
    <xf numFmtId="165" fontId="25" fillId="0" borderId="63" xfId="1" applyNumberFormat="1" applyFont="1" applyFill="1" applyBorder="1"/>
    <xf numFmtId="165" fontId="25" fillId="0" borderId="69" xfId="1" applyNumberFormat="1" applyFont="1" applyFill="1" applyBorder="1"/>
    <xf numFmtId="165" fontId="25" fillId="0" borderId="44" xfId="1" applyNumberFormat="1" applyFont="1" applyFill="1" applyBorder="1"/>
    <xf numFmtId="0" fontId="12" fillId="9" borderId="47" xfId="27" quotePrefix="1" applyNumberFormat="1" applyAlignment="1"/>
    <xf numFmtId="165" fontId="27" fillId="0" borderId="26" xfId="1" applyNumberFormat="1" applyFont="1" applyBorder="1"/>
    <xf numFmtId="165" fontId="27" fillId="0" borderId="27" xfId="1" applyNumberFormat="1" applyFont="1" applyBorder="1"/>
    <xf numFmtId="165" fontId="27" fillId="0" borderId="58" xfId="1" applyNumberFormat="1" applyFont="1" applyBorder="1"/>
    <xf numFmtId="165" fontId="27" fillId="2" borderId="29" xfId="1" applyNumberFormat="1" applyFont="1" applyFill="1" applyBorder="1"/>
    <xf numFmtId="165" fontId="27" fillId="2" borderId="30" xfId="1" applyNumberFormat="1" applyFont="1" applyFill="1" applyBorder="1"/>
    <xf numFmtId="165" fontId="27" fillId="2" borderId="59" xfId="1" applyNumberFormat="1" applyFont="1" applyFill="1" applyBorder="1"/>
    <xf numFmtId="165" fontId="27" fillId="0" borderId="29" xfId="1" applyNumberFormat="1" applyFont="1" applyBorder="1"/>
    <xf numFmtId="165" fontId="27" fillId="0" borderId="30" xfId="1" applyNumberFormat="1" applyFont="1" applyBorder="1"/>
    <xf numFmtId="165" fontId="27" fillId="0" borderId="59" xfId="1" applyNumberFormat="1" applyFont="1" applyBorder="1"/>
    <xf numFmtId="165" fontId="27" fillId="0" borderId="32" xfId="1" applyNumberFormat="1" applyFont="1" applyBorder="1"/>
    <xf numFmtId="165" fontId="27" fillId="0" borderId="33" xfId="1" applyNumberFormat="1" applyFont="1" applyBorder="1"/>
    <xf numFmtId="165" fontId="27" fillId="0" borderId="60" xfId="1" applyNumberFormat="1" applyFont="1" applyBorder="1"/>
    <xf numFmtId="165" fontId="27" fillId="0" borderId="38" xfId="1" applyNumberFormat="1" applyFont="1" applyFill="1" applyBorder="1"/>
    <xf numFmtId="165" fontId="27" fillId="0" borderId="39" xfId="1" applyNumberFormat="1" applyFont="1" applyFill="1" applyBorder="1"/>
    <xf numFmtId="165" fontId="27" fillId="0" borderId="61" xfId="1" applyNumberFormat="1" applyFont="1" applyFill="1" applyBorder="1"/>
    <xf numFmtId="165" fontId="25" fillId="0" borderId="26" xfId="1" applyNumberFormat="1" applyFont="1" applyBorder="1"/>
    <xf numFmtId="165" fontId="25" fillId="0" borderId="27" xfId="1" applyNumberFormat="1" applyFont="1" applyBorder="1"/>
    <xf numFmtId="165" fontId="25" fillId="0" borderId="58" xfId="1" applyNumberFormat="1" applyFont="1" applyBorder="1"/>
    <xf numFmtId="165" fontId="25" fillId="2" borderId="29" xfId="1" applyNumberFormat="1" applyFont="1" applyFill="1" applyBorder="1"/>
    <xf numFmtId="165" fontId="25" fillId="2" borderId="30" xfId="1" applyNumberFormat="1" applyFont="1" applyFill="1" applyBorder="1"/>
    <xf numFmtId="165" fontId="25" fillId="2" borderId="59" xfId="1" applyNumberFormat="1" applyFont="1" applyFill="1" applyBorder="1"/>
    <xf numFmtId="165" fontId="25" fillId="0" borderId="29" xfId="1" applyNumberFormat="1" applyFont="1" applyBorder="1"/>
    <xf numFmtId="165" fontId="25" fillId="0" borderId="30" xfId="1" applyNumberFormat="1" applyFont="1" applyBorder="1"/>
    <xf numFmtId="165" fontId="25" fillId="0" borderId="59" xfId="1" applyNumberFormat="1" applyFont="1" applyBorder="1"/>
    <xf numFmtId="165" fontId="25" fillId="0" borderId="32" xfId="1" applyNumberFormat="1" applyFont="1" applyBorder="1"/>
    <xf numFmtId="165" fontId="25" fillId="0" borderId="33" xfId="1" applyNumberFormat="1" applyFont="1" applyBorder="1"/>
    <xf numFmtId="165" fontId="25" fillId="0" borderId="60" xfId="1" applyNumberFormat="1" applyFont="1" applyBorder="1"/>
    <xf numFmtId="0" fontId="28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2" fillId="5" borderId="14" xfId="0" applyFont="1" applyFill="1" applyBorder="1"/>
    <xf numFmtId="0" fontId="31" fillId="6" borderId="17" xfId="0" applyFont="1" applyFill="1" applyBorder="1" applyAlignment="1">
      <alignment horizontal="center" vertical="center" wrapText="1"/>
    </xf>
    <xf numFmtId="0" fontId="31" fillId="6" borderId="14" xfId="0" applyFont="1" applyFill="1" applyBorder="1" applyAlignment="1">
      <alignment horizontal="center" vertical="center" wrapText="1"/>
    </xf>
    <xf numFmtId="168" fontId="31" fillId="6" borderId="23" xfId="0" applyNumberFormat="1" applyFont="1" applyFill="1" applyBorder="1" applyAlignment="1">
      <alignment horizontal="center" vertical="center" wrapText="1"/>
    </xf>
    <xf numFmtId="166" fontId="31" fillId="5" borderId="76" xfId="1" applyNumberFormat="1" applyFont="1" applyFill="1" applyBorder="1" applyAlignment="1">
      <alignment horizontal="center" vertical="center" wrapText="1"/>
    </xf>
    <xf numFmtId="168" fontId="31" fillId="6" borderId="17" xfId="0" applyNumberFormat="1" applyFont="1" applyFill="1" applyBorder="1" applyAlignment="1">
      <alignment horizontal="center" vertical="center" wrapText="1"/>
    </xf>
    <xf numFmtId="1" fontId="31" fillId="6" borderId="17" xfId="0" applyNumberFormat="1" applyFont="1" applyFill="1" applyBorder="1" applyAlignment="1">
      <alignment horizontal="center" vertical="center" wrapText="1"/>
    </xf>
    <xf numFmtId="0" fontId="33" fillId="28" borderId="77" xfId="0" applyFont="1" applyFill="1" applyBorder="1" applyAlignment="1">
      <alignment horizontal="center" vertical="center" wrapText="1"/>
    </xf>
    <xf numFmtId="4" fontId="33" fillId="28" borderId="73" xfId="0" applyNumberFormat="1" applyFont="1" applyFill="1" applyBorder="1" applyAlignment="1">
      <alignment horizontal="center" vertical="center" wrapText="1"/>
    </xf>
    <xf numFmtId="4" fontId="34" fillId="28" borderId="25" xfId="0" applyNumberFormat="1" applyFont="1" applyFill="1" applyBorder="1" applyAlignment="1">
      <alignment horizontal="center" vertical="center" wrapText="1"/>
    </xf>
    <xf numFmtId="168" fontId="34" fillId="29" borderId="13" xfId="0" applyNumberFormat="1" applyFont="1" applyFill="1" applyBorder="1" applyAlignment="1">
      <alignment horizontal="center" vertical="center" wrapText="1"/>
    </xf>
    <xf numFmtId="168" fontId="34" fillId="29" borderId="6" xfId="0" applyNumberFormat="1" applyFont="1" applyFill="1" applyBorder="1" applyAlignment="1">
      <alignment horizontal="center" vertical="center" wrapText="1"/>
    </xf>
    <xf numFmtId="168" fontId="33" fillId="29" borderId="6" xfId="0" applyNumberFormat="1" applyFont="1" applyFill="1" applyBorder="1" applyAlignment="1">
      <alignment horizontal="center" vertical="center" wrapText="1"/>
    </xf>
    <xf numFmtId="0" fontId="33" fillId="29" borderId="78" xfId="0" applyFont="1" applyFill="1" applyBorder="1"/>
    <xf numFmtId="0" fontId="33" fillId="29" borderId="80" xfId="0" applyFont="1" applyFill="1" applyBorder="1"/>
    <xf numFmtId="168" fontId="33" fillId="29" borderId="82" xfId="0" applyNumberFormat="1" applyFont="1" applyFill="1" applyBorder="1" applyAlignment="1">
      <alignment horizontal="center" vertical="center" wrapText="1"/>
    </xf>
    <xf numFmtId="0" fontId="33" fillId="29" borderId="83" xfId="0" applyFont="1" applyFill="1" applyBorder="1"/>
    <xf numFmtId="168" fontId="33" fillId="29" borderId="1" xfId="0" applyNumberFormat="1" applyFont="1" applyFill="1" applyBorder="1" applyAlignment="1">
      <alignment horizontal="center" vertical="center" wrapText="1"/>
    </xf>
    <xf numFmtId="0" fontId="33" fillId="29" borderId="84" xfId="0" applyFont="1" applyFill="1" applyBorder="1"/>
    <xf numFmtId="3" fontId="34" fillId="28" borderId="25" xfId="0" applyNumberFormat="1" applyFont="1" applyFill="1" applyBorder="1" applyAlignment="1">
      <alignment horizontal="center" vertical="center" wrapText="1"/>
    </xf>
    <xf numFmtId="166" fontId="35" fillId="0" borderId="85" xfId="1" applyNumberFormat="1" applyFont="1" applyBorder="1" applyAlignment="1">
      <alignment vertical="center"/>
    </xf>
    <xf numFmtId="1" fontId="35" fillId="0" borderId="85" xfId="1" applyNumberFormat="1" applyFont="1" applyBorder="1" applyAlignment="1">
      <alignment horizontal="center" vertical="center"/>
    </xf>
    <xf numFmtId="166" fontId="36" fillId="0" borderId="85" xfId="1" applyNumberFormat="1" applyFont="1" applyBorder="1" applyAlignment="1">
      <alignment vertical="center"/>
    </xf>
    <xf numFmtId="4" fontId="33" fillId="28" borderId="25" xfId="0" applyNumberFormat="1" applyFont="1" applyFill="1" applyBorder="1" applyAlignment="1">
      <alignment horizontal="center" vertical="center" wrapText="1"/>
    </xf>
    <xf numFmtId="168" fontId="33" fillId="29" borderId="81" xfId="0" applyNumberFormat="1" applyFont="1" applyFill="1" applyBorder="1" applyAlignment="1">
      <alignment horizontal="center" vertical="center" wrapText="1"/>
    </xf>
    <xf numFmtId="168" fontId="33" fillId="29" borderId="13" xfId="0" applyNumberFormat="1" applyFont="1" applyFill="1" applyBorder="1" applyAlignment="1">
      <alignment horizontal="center" vertical="center" wrapText="1"/>
    </xf>
    <xf numFmtId="168" fontId="33" fillId="29" borderId="22" xfId="0" applyNumberFormat="1" applyFont="1" applyFill="1" applyBorder="1" applyAlignment="1">
      <alignment horizontal="center" vertical="center" wrapText="1"/>
    </xf>
    <xf numFmtId="4" fontId="33" fillId="28" borderId="41" xfId="0" applyNumberFormat="1" applyFont="1" applyFill="1" applyBorder="1" applyAlignment="1">
      <alignment horizontal="center" vertical="center" wrapText="1"/>
    </xf>
    <xf numFmtId="165" fontId="3" fillId="2" borderId="87" xfId="1" applyNumberFormat="1" applyFont="1" applyFill="1" applyBorder="1"/>
    <xf numFmtId="165" fontId="3" fillId="2" borderId="88" xfId="1" applyNumberFormat="1" applyFont="1" applyFill="1" applyBorder="1"/>
    <xf numFmtId="0" fontId="37" fillId="0" borderId="0" xfId="0" applyFont="1"/>
    <xf numFmtId="165" fontId="25" fillId="2" borderId="90" xfId="1" applyNumberFormat="1" applyFont="1" applyFill="1" applyBorder="1"/>
    <xf numFmtId="165" fontId="25" fillId="2" borderId="91" xfId="1" applyNumberFormat="1" applyFont="1" applyFill="1" applyBorder="1"/>
    <xf numFmtId="166" fontId="25" fillId="2" borderId="89" xfId="1" applyNumberFormat="1" applyFont="1" applyFill="1" applyBorder="1"/>
    <xf numFmtId="166" fontId="3" fillId="0" borderId="35" xfId="1" applyNumberFormat="1" applyFont="1" applyBorder="1"/>
    <xf numFmtId="166" fontId="3" fillId="2" borderId="35" xfId="1" applyNumberFormat="1" applyFont="1" applyFill="1" applyBorder="1"/>
    <xf numFmtId="166" fontId="3" fillId="2" borderId="86" xfId="1" applyNumberFormat="1" applyFont="1" applyFill="1" applyBorder="1"/>
    <xf numFmtId="0" fontId="26" fillId="0" borderId="0" xfId="0" applyFont="1" applyAlignment="1">
      <alignment horizontal="center" vertical="center"/>
    </xf>
    <xf numFmtId="0" fontId="26" fillId="7" borderId="92" xfId="0" applyFont="1" applyFill="1" applyBorder="1" applyAlignment="1">
      <alignment horizontal="center" vertical="center"/>
    </xf>
    <xf numFmtId="0" fontId="26" fillId="7" borderId="93" xfId="0" applyFont="1" applyFill="1" applyBorder="1" applyAlignment="1">
      <alignment horizontal="center" vertical="center"/>
    </xf>
    <xf numFmtId="0" fontId="26" fillId="7" borderId="94" xfId="0" applyFont="1" applyFill="1" applyBorder="1" applyAlignment="1">
      <alignment horizontal="center" vertical="center"/>
    </xf>
    <xf numFmtId="166" fontId="25" fillId="2" borderId="95" xfId="1" applyNumberFormat="1" applyFont="1" applyFill="1" applyBorder="1"/>
    <xf numFmtId="166" fontId="3" fillId="0" borderId="96" xfId="1" applyNumberFormat="1" applyFont="1" applyBorder="1"/>
    <xf numFmtId="166" fontId="3" fillId="2" borderId="96" xfId="1" applyNumberFormat="1" applyFont="1" applyFill="1" applyBorder="1"/>
    <xf numFmtId="166" fontId="3" fillId="2" borderId="97" xfId="1" applyNumberFormat="1" applyFont="1" applyFill="1" applyBorder="1"/>
    <xf numFmtId="166" fontId="25" fillId="2" borderId="90" xfId="1" applyNumberFormat="1" applyFont="1" applyFill="1" applyBorder="1"/>
    <xf numFmtId="166" fontId="3" fillId="0" borderId="36" xfId="1" applyNumberFormat="1" applyFont="1" applyBorder="1"/>
    <xf numFmtId="166" fontId="3" fillId="2" borderId="36" xfId="1" applyNumberFormat="1" applyFont="1" applyFill="1" applyBorder="1"/>
    <xf numFmtId="166" fontId="3" fillId="2" borderId="87" xfId="1" applyNumberFormat="1" applyFont="1" applyFill="1" applyBorder="1"/>
    <xf numFmtId="9" fontId="3" fillId="0" borderId="36" xfId="2" applyFont="1" applyBorder="1"/>
    <xf numFmtId="9" fontId="3" fillId="2" borderId="36" xfId="2" applyFont="1" applyFill="1" applyBorder="1"/>
    <xf numFmtId="9" fontId="3" fillId="2" borderId="87" xfId="2" applyFont="1" applyFill="1" applyBorder="1"/>
    <xf numFmtId="9" fontId="25" fillId="2" borderId="90" xfId="2" applyFont="1" applyFill="1" applyBorder="1"/>
    <xf numFmtId="0" fontId="11" fillId="6" borderId="2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4" fillId="0" borderId="104" xfId="0" applyFont="1" applyBorder="1"/>
    <xf numFmtId="165" fontId="38" fillId="0" borderId="26" xfId="1" applyNumberFormat="1" applyFont="1" applyBorder="1" applyAlignment="1">
      <alignment horizontal="center" vertical="center"/>
    </xf>
    <xf numFmtId="165" fontId="38" fillId="0" borderId="27" xfId="1" applyNumberFormat="1" applyFont="1" applyBorder="1" applyAlignment="1">
      <alignment horizontal="center" vertical="center"/>
    </xf>
    <xf numFmtId="165" fontId="38" fillId="2" borderId="29" xfId="1" applyNumberFormat="1" applyFont="1" applyFill="1" applyBorder="1" applyAlignment="1">
      <alignment horizontal="center" vertical="center"/>
    </xf>
    <xf numFmtId="165" fontId="38" fillId="2" borderId="30" xfId="1" applyNumberFormat="1" applyFont="1" applyFill="1" applyBorder="1" applyAlignment="1">
      <alignment horizontal="center" vertical="center"/>
    </xf>
    <xf numFmtId="165" fontId="38" fillId="0" borderId="29" xfId="1" applyNumberFormat="1" applyFont="1" applyBorder="1" applyAlignment="1">
      <alignment horizontal="center" vertical="center"/>
    </xf>
    <xf numFmtId="165" fontId="38" fillId="0" borderId="30" xfId="1" applyNumberFormat="1" applyFont="1" applyBorder="1" applyAlignment="1">
      <alignment horizontal="center" vertical="center"/>
    </xf>
    <xf numFmtId="165" fontId="38" fillId="2" borderId="98" xfId="1" applyNumberFormat="1" applyFont="1" applyFill="1" applyBorder="1" applyAlignment="1">
      <alignment horizontal="center" vertical="center"/>
    </xf>
    <xf numFmtId="165" fontId="38" fillId="2" borderId="99" xfId="1" applyNumberFormat="1" applyFont="1" applyFill="1" applyBorder="1" applyAlignment="1">
      <alignment horizontal="center" vertical="center"/>
    </xf>
    <xf numFmtId="165" fontId="38" fillId="0" borderId="28" xfId="1" applyNumberFormat="1" applyFont="1" applyBorder="1" applyAlignment="1">
      <alignment horizontal="center" vertical="center"/>
    </xf>
    <xf numFmtId="165" fontId="38" fillId="2" borderId="31" xfId="1" applyNumberFormat="1" applyFont="1" applyFill="1" applyBorder="1" applyAlignment="1">
      <alignment horizontal="center" vertical="center"/>
    </xf>
    <xf numFmtId="165" fontId="38" fillId="0" borderId="31" xfId="1" applyNumberFormat="1" applyFont="1" applyBorder="1" applyAlignment="1">
      <alignment horizontal="center" vertical="center"/>
    </xf>
    <xf numFmtId="165" fontId="38" fillId="2" borderId="102" xfId="1" applyNumberFormat="1" applyFont="1" applyFill="1" applyBorder="1" applyAlignment="1">
      <alignment horizontal="center" vertical="center"/>
    </xf>
    <xf numFmtId="0" fontId="8" fillId="36" borderId="105" xfId="0" applyFont="1" applyFill="1" applyBorder="1" applyAlignment="1">
      <alignment horizontal="center" vertical="center"/>
    </xf>
    <xf numFmtId="0" fontId="39" fillId="0" borderId="0" xfId="0" applyFont="1"/>
    <xf numFmtId="0" fontId="40" fillId="0" borderId="0" xfId="0" applyFont="1" applyAlignment="1">
      <alignment horizontal="left" indent="2"/>
    </xf>
    <xf numFmtId="0" fontId="39" fillId="0" borderId="0" xfId="0" applyFont="1" applyAlignment="1">
      <alignment wrapText="1"/>
    </xf>
    <xf numFmtId="0" fontId="39" fillId="0" borderId="0" xfId="0" applyFont="1" applyAlignment="1">
      <alignment horizontal="left"/>
    </xf>
    <xf numFmtId="0" fontId="39" fillId="8" borderId="0" xfId="0" applyFont="1" applyFill="1"/>
    <xf numFmtId="0" fontId="40" fillId="8" borderId="0" xfId="0" applyFont="1" applyFill="1" applyAlignment="1">
      <alignment horizontal="left"/>
    </xf>
    <xf numFmtId="0" fontId="40" fillId="3" borderId="3" xfId="0" applyFont="1" applyFill="1" applyBorder="1" applyAlignment="1">
      <alignment horizontal="left" vertical="center" indent="2"/>
    </xf>
    <xf numFmtId="0" fontId="40" fillId="3" borderId="4" xfId="0" applyFont="1" applyFill="1" applyBorder="1" applyAlignment="1">
      <alignment horizontal="left" vertical="center" indent="2"/>
    </xf>
    <xf numFmtId="165" fontId="38" fillId="2" borderId="86" xfId="1" applyNumberFormat="1" applyFont="1" applyFill="1" applyBorder="1" applyAlignment="1">
      <alignment horizontal="center" vertical="center"/>
    </xf>
    <xf numFmtId="165" fontId="38" fillId="2" borderId="87" xfId="1" applyNumberFormat="1" applyFont="1" applyFill="1" applyBorder="1" applyAlignment="1">
      <alignment horizontal="center" vertical="center"/>
    </xf>
    <xf numFmtId="165" fontId="38" fillId="2" borderId="88" xfId="1" applyNumberFormat="1" applyFont="1" applyFill="1" applyBorder="1" applyAlignment="1">
      <alignment horizontal="center" vertical="center"/>
    </xf>
    <xf numFmtId="0" fontId="43" fillId="6" borderId="106" xfId="0" applyFont="1" applyFill="1" applyBorder="1" applyAlignment="1">
      <alignment vertical="center" wrapText="1"/>
    </xf>
    <xf numFmtId="0" fontId="43" fillId="6" borderId="107" xfId="0" applyFont="1" applyFill="1" applyBorder="1" applyAlignment="1">
      <alignment vertical="center" wrapText="1"/>
    </xf>
    <xf numFmtId="0" fontId="43" fillId="6" borderId="108" xfId="0" applyFont="1" applyFill="1" applyBorder="1" applyAlignment="1">
      <alignment vertical="center" wrapText="1"/>
    </xf>
    <xf numFmtId="0" fontId="46" fillId="3" borderId="3" xfId="0" applyFont="1" applyFill="1" applyBorder="1" applyAlignment="1">
      <alignment horizontal="left" vertical="center" indent="2"/>
    </xf>
    <xf numFmtId="0" fontId="46" fillId="3" borderId="4" xfId="0" applyFont="1" applyFill="1" applyBorder="1" applyAlignment="1">
      <alignment horizontal="left" vertical="center" indent="2"/>
    </xf>
    <xf numFmtId="0" fontId="47" fillId="0" borderId="0" xfId="0" applyFont="1"/>
    <xf numFmtId="0" fontId="46" fillId="0" borderId="0" xfId="0" applyFont="1" applyAlignment="1">
      <alignment horizontal="left" indent="2"/>
    </xf>
    <xf numFmtId="0" fontId="47" fillId="0" borderId="0" xfId="0" applyFont="1" applyAlignment="1">
      <alignment horizontal="left"/>
    </xf>
    <xf numFmtId="0" fontId="47" fillId="8" borderId="0" xfId="0" applyFont="1" applyFill="1"/>
    <xf numFmtId="0" fontId="46" fillId="8" borderId="0" xfId="0" applyFont="1" applyFill="1" applyAlignment="1">
      <alignment horizontal="left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 indent="2"/>
    </xf>
    <xf numFmtId="0" fontId="40" fillId="0" borderId="0" xfId="0" applyFont="1"/>
    <xf numFmtId="0" fontId="40" fillId="8" borderId="0" xfId="0" applyFont="1" applyFill="1" applyAlignment="1">
      <alignment horizontal="center"/>
    </xf>
    <xf numFmtId="165" fontId="40" fillId="0" borderId="7" xfId="1" applyNumberFormat="1" applyFont="1" applyBorder="1" applyAlignment="1">
      <alignment horizontal="center" vertical="center"/>
    </xf>
    <xf numFmtId="165" fontId="40" fillId="0" borderId="8" xfId="1" applyNumberFormat="1" applyFont="1" applyBorder="1" applyAlignment="1">
      <alignment horizontal="center" vertical="center"/>
    </xf>
    <xf numFmtId="165" fontId="49" fillId="0" borderId="26" xfId="1" applyNumberFormat="1" applyFont="1" applyBorder="1" applyAlignment="1">
      <alignment horizontal="center" vertical="center"/>
    </xf>
    <xf numFmtId="165" fontId="49" fillId="0" borderId="27" xfId="1" applyNumberFormat="1" applyFont="1" applyBorder="1" applyAlignment="1">
      <alignment horizontal="center" vertical="center"/>
    </xf>
    <xf numFmtId="165" fontId="49" fillId="0" borderId="58" xfId="1" applyNumberFormat="1" applyFont="1" applyBorder="1" applyAlignment="1">
      <alignment horizontal="center" vertical="center"/>
    </xf>
    <xf numFmtId="165" fontId="40" fillId="0" borderId="64" xfId="1" applyNumberFormat="1" applyFont="1" applyBorder="1" applyAlignment="1">
      <alignment horizontal="center" vertical="center"/>
    </xf>
    <xf numFmtId="165" fontId="40" fillId="0" borderId="28" xfId="1" applyNumberFormat="1" applyFont="1" applyBorder="1" applyAlignment="1">
      <alignment horizontal="center" vertical="center"/>
    </xf>
    <xf numFmtId="167" fontId="40" fillId="0" borderId="8" xfId="2" applyNumberFormat="1" applyFont="1" applyBorder="1" applyAlignment="1">
      <alignment horizontal="center" vertical="center"/>
    </xf>
    <xf numFmtId="167" fontId="40" fillId="0" borderId="9" xfId="2" applyNumberFormat="1" applyFont="1" applyBorder="1" applyAlignment="1">
      <alignment horizontal="center" vertical="center"/>
    </xf>
    <xf numFmtId="165" fontId="40" fillId="2" borderId="10" xfId="1" applyNumberFormat="1" applyFont="1" applyFill="1" applyBorder="1" applyAlignment="1">
      <alignment horizontal="center" vertical="center"/>
    </xf>
    <xf numFmtId="165" fontId="40" fillId="2" borderId="0" xfId="1" applyNumberFormat="1" applyFont="1" applyFill="1" applyBorder="1" applyAlignment="1">
      <alignment horizontal="center" vertical="center"/>
    </xf>
    <xf numFmtId="165" fontId="49" fillId="2" borderId="29" xfId="1" applyNumberFormat="1" applyFont="1" applyFill="1" applyBorder="1" applyAlignment="1">
      <alignment horizontal="center" vertical="center"/>
    </xf>
    <xf numFmtId="165" fontId="49" fillId="2" borderId="30" xfId="1" applyNumberFormat="1" applyFont="1" applyFill="1" applyBorder="1" applyAlignment="1">
      <alignment horizontal="center" vertical="center"/>
    </xf>
    <xf numFmtId="165" fontId="49" fillId="2" borderId="59" xfId="1" applyNumberFormat="1" applyFont="1" applyFill="1" applyBorder="1" applyAlignment="1">
      <alignment horizontal="center" vertical="center"/>
    </xf>
    <xf numFmtId="165" fontId="40" fillId="2" borderId="65" xfId="1" applyNumberFormat="1" applyFont="1" applyFill="1" applyBorder="1" applyAlignment="1">
      <alignment horizontal="center" vertical="center"/>
    </xf>
    <xf numFmtId="165" fontId="40" fillId="2" borderId="31" xfId="1" applyNumberFormat="1" applyFont="1" applyFill="1" applyBorder="1" applyAlignment="1">
      <alignment horizontal="center" vertical="center"/>
    </xf>
    <xf numFmtId="167" fontId="40" fillId="2" borderId="0" xfId="2" applyNumberFormat="1" applyFont="1" applyFill="1" applyBorder="1" applyAlignment="1">
      <alignment horizontal="center" vertical="center"/>
    </xf>
    <xf numFmtId="167" fontId="40" fillId="2" borderId="2" xfId="2" applyNumberFormat="1" applyFont="1" applyFill="1" applyBorder="1" applyAlignment="1">
      <alignment horizontal="center" vertical="center"/>
    </xf>
    <xf numFmtId="165" fontId="40" fillId="0" borderId="10" xfId="1" applyNumberFormat="1" applyFont="1" applyBorder="1" applyAlignment="1">
      <alignment horizontal="center" vertical="center"/>
    </xf>
    <xf numFmtId="165" fontId="40" fillId="0" borderId="0" xfId="1" applyNumberFormat="1" applyFont="1" applyBorder="1" applyAlignment="1">
      <alignment horizontal="center" vertical="center"/>
    </xf>
    <xf numFmtId="165" fontId="49" fillId="0" borderId="29" xfId="1" applyNumberFormat="1" applyFont="1" applyBorder="1" applyAlignment="1">
      <alignment horizontal="center" vertical="center"/>
    </xf>
    <xf numFmtId="165" fontId="49" fillId="0" borderId="30" xfId="1" applyNumberFormat="1" applyFont="1" applyBorder="1" applyAlignment="1">
      <alignment horizontal="center" vertical="center"/>
    </xf>
    <xf numFmtId="165" fontId="49" fillId="0" borderId="59" xfId="1" applyNumberFormat="1" applyFont="1" applyBorder="1" applyAlignment="1">
      <alignment horizontal="center" vertical="center"/>
    </xf>
    <xf numFmtId="165" fontId="40" fillId="0" borderId="65" xfId="1" applyNumberFormat="1" applyFont="1" applyBorder="1" applyAlignment="1">
      <alignment horizontal="center" vertical="center"/>
    </xf>
    <xf numFmtId="165" fontId="40" fillId="0" borderId="31" xfId="1" applyNumberFormat="1" applyFont="1" applyBorder="1" applyAlignment="1">
      <alignment horizontal="center" vertical="center"/>
    </xf>
    <xf numFmtId="167" fontId="40" fillId="0" borderId="0" xfId="2" applyNumberFormat="1" applyFont="1" applyBorder="1" applyAlignment="1">
      <alignment horizontal="center" vertical="center"/>
    </xf>
    <xf numFmtId="167" fontId="40" fillId="0" borderId="2" xfId="2" applyNumberFormat="1" applyFont="1" applyBorder="1" applyAlignment="1">
      <alignment horizontal="center" vertical="center"/>
    </xf>
    <xf numFmtId="167" fontId="40" fillId="0" borderId="109" xfId="2" applyNumberFormat="1" applyFont="1" applyBorder="1" applyAlignment="1">
      <alignment horizontal="center" vertical="center"/>
    </xf>
    <xf numFmtId="165" fontId="49" fillId="2" borderId="98" xfId="1" applyNumberFormat="1" applyFont="1" applyFill="1" applyBorder="1" applyAlignment="1">
      <alignment horizontal="center" vertical="center"/>
    </xf>
    <xf numFmtId="165" fontId="49" fillId="2" borderId="99" xfId="1" applyNumberFormat="1" applyFont="1" applyFill="1" applyBorder="1" applyAlignment="1">
      <alignment horizontal="center" vertical="center"/>
    </xf>
    <xf numFmtId="165" fontId="49" fillId="2" borderId="100" xfId="1" applyNumberFormat="1" applyFont="1" applyFill="1" applyBorder="1" applyAlignment="1">
      <alignment horizontal="center" vertical="center"/>
    </xf>
    <xf numFmtId="165" fontId="40" fillId="2" borderId="101" xfId="1" applyNumberFormat="1" applyFont="1" applyFill="1" applyBorder="1" applyAlignment="1">
      <alignment horizontal="center" vertical="center"/>
    </xf>
    <xf numFmtId="165" fontId="40" fillId="2" borderId="102" xfId="1" applyNumberFormat="1" applyFont="1" applyFill="1" applyBorder="1" applyAlignment="1">
      <alignment horizontal="center" vertical="center"/>
    </xf>
    <xf numFmtId="167" fontId="40" fillId="2" borderId="110" xfId="2" applyNumberFormat="1" applyFont="1" applyFill="1" applyBorder="1" applyAlignment="1">
      <alignment horizontal="center" vertical="center"/>
    </xf>
    <xf numFmtId="167" fontId="40" fillId="2" borderId="13" xfId="2" applyNumberFormat="1" applyFont="1" applyFill="1" applyBorder="1" applyAlignment="1">
      <alignment horizontal="center" vertical="center"/>
    </xf>
    <xf numFmtId="165" fontId="50" fillId="0" borderId="20" xfId="1" applyNumberFormat="1" applyFont="1" applyFill="1" applyBorder="1" applyAlignment="1">
      <alignment horizontal="center" vertical="center"/>
    </xf>
    <xf numFmtId="165" fontId="50" fillId="0" borderId="21" xfId="1" applyNumberFormat="1" applyFont="1" applyFill="1" applyBorder="1" applyAlignment="1">
      <alignment horizontal="center" vertical="center"/>
    </xf>
    <xf numFmtId="165" fontId="50" fillId="0" borderId="67" xfId="1" applyNumberFormat="1" applyFont="1" applyFill="1" applyBorder="1" applyAlignment="1">
      <alignment horizontal="center" vertical="center"/>
    </xf>
    <xf numFmtId="165" fontId="50" fillId="0" borderId="40" xfId="1" applyNumberFormat="1" applyFont="1" applyFill="1" applyBorder="1" applyAlignment="1">
      <alignment horizontal="center" vertical="center"/>
    </xf>
    <xf numFmtId="167" fontId="50" fillId="0" borderId="21" xfId="2" applyNumberFormat="1" applyFont="1" applyFill="1" applyBorder="1" applyAlignment="1">
      <alignment horizontal="center" vertical="center"/>
    </xf>
    <xf numFmtId="167" fontId="50" fillId="0" borderId="22" xfId="2" applyNumberFormat="1" applyFont="1" applyFill="1" applyBorder="1" applyAlignment="1">
      <alignment horizontal="center" vertical="center"/>
    </xf>
    <xf numFmtId="165" fontId="49" fillId="0" borderId="28" xfId="1" applyNumberFormat="1" applyFont="1" applyBorder="1" applyAlignment="1">
      <alignment horizontal="center" vertical="center"/>
    </xf>
    <xf numFmtId="165" fontId="40" fillId="0" borderId="111" xfId="1" applyNumberFormat="1" applyFont="1" applyBorder="1" applyAlignment="1">
      <alignment horizontal="center" vertical="center"/>
    </xf>
    <xf numFmtId="165" fontId="49" fillId="2" borderId="31" xfId="1" applyNumberFormat="1" applyFont="1" applyFill="1" applyBorder="1" applyAlignment="1">
      <alignment horizontal="center" vertical="center"/>
    </xf>
    <xf numFmtId="165" fontId="40" fillId="2" borderId="112" xfId="1" applyNumberFormat="1" applyFont="1" applyFill="1" applyBorder="1" applyAlignment="1">
      <alignment horizontal="center" vertical="center"/>
    </xf>
    <xf numFmtId="165" fontId="49" fillId="0" borderId="31" xfId="1" applyNumberFormat="1" applyFont="1" applyBorder="1" applyAlignment="1">
      <alignment horizontal="center" vertical="center"/>
    </xf>
    <xf numFmtId="165" fontId="40" fillId="0" borderId="112" xfId="1" applyNumberFormat="1" applyFont="1" applyBorder="1" applyAlignment="1">
      <alignment horizontal="center" vertical="center"/>
    </xf>
    <xf numFmtId="165" fontId="49" fillId="2" borderId="102" xfId="1" applyNumberFormat="1" applyFont="1" applyFill="1" applyBorder="1" applyAlignment="1">
      <alignment horizontal="center" vertical="center"/>
    </xf>
    <xf numFmtId="165" fontId="40" fillId="2" borderId="113" xfId="1" applyNumberFormat="1" applyFont="1" applyFill="1" applyBorder="1" applyAlignment="1">
      <alignment horizontal="center" vertical="center"/>
    </xf>
    <xf numFmtId="165" fontId="50" fillId="0" borderId="114" xfId="1" applyNumberFormat="1" applyFont="1" applyFill="1" applyBorder="1" applyAlignment="1">
      <alignment horizontal="center" vertical="center"/>
    </xf>
    <xf numFmtId="0" fontId="42" fillId="6" borderId="106" xfId="0" applyFont="1" applyFill="1" applyBorder="1" applyAlignment="1">
      <alignment horizontal="center" vertical="center" wrapText="1"/>
    </xf>
    <xf numFmtId="0" fontId="42" fillId="6" borderId="107" xfId="0" applyFont="1" applyFill="1" applyBorder="1" applyAlignment="1">
      <alignment horizontal="center" vertical="center" wrapText="1"/>
    </xf>
    <xf numFmtId="0" fontId="42" fillId="6" borderId="108" xfId="0" applyFont="1" applyFill="1" applyBorder="1" applyAlignment="1">
      <alignment horizontal="center" vertical="center" wrapText="1"/>
    </xf>
    <xf numFmtId="165" fontId="51" fillId="0" borderId="38" xfId="1" applyNumberFormat="1" applyFont="1" applyFill="1" applyBorder="1" applyAlignment="1">
      <alignment horizontal="center" vertical="center"/>
    </xf>
    <xf numFmtId="165" fontId="51" fillId="0" borderId="39" xfId="1" applyNumberFormat="1" applyFont="1" applyFill="1" applyBorder="1" applyAlignment="1">
      <alignment horizontal="center" vertical="center"/>
    </xf>
    <xf numFmtId="165" fontId="51" fillId="0" borderId="61" xfId="1" applyNumberFormat="1" applyFont="1" applyFill="1" applyBorder="1" applyAlignment="1">
      <alignment horizontal="center" vertical="center"/>
    </xf>
    <xf numFmtId="165" fontId="51" fillId="0" borderId="42" xfId="1" applyNumberFormat="1" applyFont="1" applyFill="1" applyBorder="1" applyAlignment="1">
      <alignment horizontal="center" vertical="center"/>
    </xf>
    <xf numFmtId="165" fontId="51" fillId="0" borderId="43" xfId="1" applyNumberFormat="1" applyFont="1" applyFill="1" applyBorder="1" applyAlignment="1">
      <alignment horizontal="center" vertical="center"/>
    </xf>
    <xf numFmtId="165" fontId="51" fillId="0" borderId="44" xfId="1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wrapText="1"/>
    </xf>
    <xf numFmtId="0" fontId="52" fillId="0" borderId="1" xfId="0" applyFont="1" applyBorder="1" applyAlignment="1">
      <alignment horizontal="center" vertical="center" wrapText="1"/>
    </xf>
    <xf numFmtId="165" fontId="53" fillId="0" borderId="26" xfId="1" applyNumberFormat="1" applyFont="1" applyBorder="1" applyAlignment="1">
      <alignment horizontal="center" vertical="center"/>
    </xf>
    <xf numFmtId="165" fontId="53" fillId="2" borderId="30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6" fontId="25" fillId="0" borderId="0" xfId="1" applyNumberFormat="1" applyFont="1" applyFill="1" applyBorder="1"/>
    <xf numFmtId="9" fontId="25" fillId="0" borderId="0" xfId="2" applyFont="1" applyFill="1" applyBorder="1"/>
    <xf numFmtId="166" fontId="3" fillId="0" borderId="0" xfId="1" applyNumberFormat="1" applyFont="1" applyFill="1" applyBorder="1"/>
    <xf numFmtId="9" fontId="3" fillId="0" borderId="0" xfId="2" applyFont="1" applyFill="1" applyBorder="1"/>
    <xf numFmtId="165" fontId="3" fillId="0" borderId="0" xfId="1" applyNumberFormat="1" applyFont="1" applyFill="1" applyBorder="1"/>
    <xf numFmtId="0" fontId="8" fillId="0" borderId="0" xfId="0" applyFont="1" applyAlignment="1">
      <alignment horizontal="left" vertical="center"/>
    </xf>
    <xf numFmtId="166" fontId="50" fillId="0" borderId="20" xfId="1" applyNumberFormat="1" applyFont="1" applyFill="1" applyBorder="1" applyAlignment="1">
      <alignment horizontal="center" vertical="center" shrinkToFit="1"/>
    </xf>
    <xf numFmtId="166" fontId="50" fillId="0" borderId="21" xfId="1" applyNumberFormat="1" applyFont="1" applyFill="1" applyBorder="1" applyAlignment="1">
      <alignment horizontal="center" vertical="center" shrinkToFit="1"/>
    </xf>
    <xf numFmtId="166" fontId="50" fillId="0" borderId="38" xfId="1" applyNumberFormat="1" applyFont="1" applyFill="1" applyBorder="1" applyAlignment="1">
      <alignment horizontal="center" vertical="center"/>
    </xf>
    <xf numFmtId="166" fontId="50" fillId="0" borderId="39" xfId="1" applyNumberFormat="1" applyFont="1" applyFill="1" applyBorder="1" applyAlignment="1">
      <alignment horizontal="center" vertical="center"/>
    </xf>
    <xf numFmtId="166" fontId="50" fillId="0" borderId="61" xfId="1" applyNumberFormat="1" applyFont="1" applyFill="1" applyBorder="1" applyAlignment="1">
      <alignment horizontal="center" vertical="center"/>
    </xf>
    <xf numFmtId="165" fontId="49" fillId="0" borderId="115" xfId="1" applyNumberFormat="1" applyFont="1" applyBorder="1" applyAlignment="1">
      <alignment horizontal="center" vertical="center"/>
    </xf>
    <xf numFmtId="165" fontId="49" fillId="0" borderId="116" xfId="1" applyNumberFormat="1" applyFont="1" applyBorder="1" applyAlignment="1">
      <alignment horizontal="center" vertical="center"/>
    </xf>
    <xf numFmtId="165" fontId="49" fillId="0" borderId="117" xfId="1" applyNumberFormat="1" applyFont="1" applyBorder="1" applyAlignment="1">
      <alignment horizontal="center" vertical="center"/>
    </xf>
    <xf numFmtId="165" fontId="49" fillId="2" borderId="118" xfId="1" applyNumberFormat="1" applyFont="1" applyFill="1" applyBorder="1" applyAlignment="1">
      <alignment horizontal="center" vertical="center"/>
    </xf>
    <xf numFmtId="165" fontId="49" fillId="2" borderId="119" xfId="1" applyNumberFormat="1" applyFont="1" applyFill="1" applyBorder="1" applyAlignment="1">
      <alignment horizontal="center" vertical="center"/>
    </xf>
    <xf numFmtId="165" fontId="49" fillId="2" borderId="120" xfId="1" applyNumberFormat="1" applyFont="1" applyFill="1" applyBorder="1" applyAlignment="1">
      <alignment horizontal="center" vertical="center"/>
    </xf>
    <xf numFmtId="165" fontId="49" fillId="0" borderId="118" xfId="1" applyNumberFormat="1" applyFont="1" applyBorder="1" applyAlignment="1">
      <alignment horizontal="center" vertical="center"/>
    </xf>
    <xf numFmtId="165" fontId="49" fillId="0" borderId="119" xfId="1" applyNumberFormat="1" applyFont="1" applyBorder="1" applyAlignment="1">
      <alignment horizontal="center" vertical="center"/>
    </xf>
    <xf numFmtId="165" fontId="49" fillId="0" borderId="120" xfId="1" applyNumberFormat="1" applyFont="1" applyBorder="1" applyAlignment="1">
      <alignment horizontal="center" vertical="center"/>
    </xf>
    <xf numFmtId="165" fontId="49" fillId="2" borderId="121" xfId="1" applyNumberFormat="1" applyFont="1" applyFill="1" applyBorder="1" applyAlignment="1">
      <alignment horizontal="center" vertical="center"/>
    </xf>
    <xf numFmtId="165" fontId="49" fillId="2" borderId="122" xfId="1" applyNumberFormat="1" applyFont="1" applyFill="1" applyBorder="1" applyAlignment="1">
      <alignment horizontal="center" vertical="center"/>
    </xf>
    <xf numFmtId="165" fontId="49" fillId="2" borderId="123" xfId="1" applyNumberFormat="1" applyFont="1" applyFill="1" applyBorder="1" applyAlignment="1">
      <alignment horizontal="center" vertical="center"/>
    </xf>
    <xf numFmtId="0" fontId="48" fillId="0" borderId="103" xfId="0" applyFont="1" applyBorder="1" applyAlignment="1">
      <alignment horizontal="center" vertical="center"/>
    </xf>
    <xf numFmtId="0" fontId="48" fillId="0" borderId="103" xfId="0" applyFont="1" applyBorder="1" applyAlignment="1">
      <alignment horizontal="left" vertical="center" indent="2"/>
    </xf>
    <xf numFmtId="166" fontId="50" fillId="0" borderId="7" xfId="1" applyNumberFormat="1" applyFont="1" applyFill="1" applyBorder="1" applyAlignment="1">
      <alignment horizontal="center" vertical="center" shrinkToFit="1"/>
    </xf>
    <xf numFmtId="166" fontId="50" fillId="0" borderId="8" xfId="1" applyNumberFormat="1" applyFont="1" applyFill="1" applyBorder="1" applyAlignment="1">
      <alignment horizontal="center" vertical="center" shrinkToFit="1"/>
    </xf>
    <xf numFmtId="165" fontId="50" fillId="0" borderId="8" xfId="1" applyNumberFormat="1" applyFont="1" applyFill="1" applyBorder="1" applyAlignment="1">
      <alignment horizontal="center" vertical="center"/>
    </xf>
    <xf numFmtId="166" fontId="50" fillId="0" borderId="98" xfId="1" applyNumberFormat="1" applyFont="1" applyFill="1" applyBorder="1" applyAlignment="1">
      <alignment horizontal="center" vertical="center"/>
    </xf>
    <xf numFmtId="166" fontId="50" fillId="0" borderId="99" xfId="1" applyNumberFormat="1" applyFont="1" applyFill="1" applyBorder="1" applyAlignment="1">
      <alignment horizontal="center" vertical="center"/>
    </xf>
    <xf numFmtId="166" fontId="50" fillId="0" borderId="100" xfId="1" applyNumberFormat="1" applyFont="1" applyFill="1" applyBorder="1" applyAlignment="1">
      <alignment horizontal="center" vertical="center"/>
    </xf>
    <xf numFmtId="165" fontId="50" fillId="0" borderId="101" xfId="1" applyNumberFormat="1" applyFont="1" applyFill="1" applyBorder="1" applyAlignment="1">
      <alignment horizontal="center" vertical="center"/>
    </xf>
    <xf numFmtId="165" fontId="50" fillId="0" borderId="102" xfId="1" applyNumberFormat="1" applyFont="1" applyFill="1" applyBorder="1" applyAlignment="1">
      <alignment horizontal="center" vertical="center"/>
    </xf>
    <xf numFmtId="167" fontId="50" fillId="0" borderId="8" xfId="2" applyNumberFormat="1" applyFont="1" applyFill="1" applyBorder="1" applyAlignment="1">
      <alignment horizontal="center" vertical="center"/>
    </xf>
    <xf numFmtId="167" fontId="50" fillId="0" borderId="9" xfId="2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12" fillId="9" borderId="47" xfId="27" applyNumberFormat="1" applyAlignment="1"/>
    <xf numFmtId="0" fontId="12" fillId="9" borderId="51" xfId="27" applyNumberFormat="1" applyBorder="1" applyAlignment="1"/>
    <xf numFmtId="0" fontId="12" fillId="9" borderId="56" xfId="27" applyNumberFormat="1" applyBorder="1" applyAlignment="1"/>
    <xf numFmtId="0" fontId="2" fillId="36" borderId="0" xfId="0" applyFont="1" applyFill="1"/>
    <xf numFmtId="0" fontId="12" fillId="9" borderId="148" xfId="27" quotePrefix="1" applyNumberFormat="1" applyBorder="1" applyAlignment="1"/>
    <xf numFmtId="0" fontId="12" fillId="9" borderId="47" xfId="27" quotePrefix="1" applyNumberFormat="1" applyAlignment="1">
      <alignment wrapText="1"/>
    </xf>
    <xf numFmtId="0" fontId="12" fillId="9" borderId="51" xfId="27" quotePrefix="1" applyNumberFormat="1" applyBorder="1" applyAlignment="1"/>
    <xf numFmtId="0" fontId="12" fillId="9" borderId="51" xfId="27" quotePrefix="1" applyNumberFormat="1" applyBorder="1" applyAlignment="1">
      <alignment wrapText="1"/>
    </xf>
    <xf numFmtId="0" fontId="44" fillId="5" borderId="0" xfId="0" applyFont="1" applyFill="1" applyAlignment="1">
      <alignment horizontal="center" vertical="center" wrapText="1"/>
    </xf>
    <xf numFmtId="166" fontId="50" fillId="38" borderId="159" xfId="1" applyNumberFormat="1" applyFont="1" applyFill="1" applyBorder="1" applyAlignment="1" applyProtection="1">
      <alignment horizontal="center" vertical="center"/>
      <protection locked="0"/>
    </xf>
    <xf numFmtId="166" fontId="50" fillId="38" borderId="160" xfId="1" applyNumberFormat="1" applyFont="1" applyFill="1" applyBorder="1" applyAlignment="1" applyProtection="1">
      <alignment horizontal="center" vertical="center"/>
      <protection locked="0"/>
    </xf>
    <xf numFmtId="166" fontId="50" fillId="38" borderId="161" xfId="1" applyNumberFormat="1" applyFont="1" applyFill="1" applyBorder="1" applyAlignment="1" applyProtection="1">
      <alignment horizontal="center" vertical="center"/>
      <protection locked="0"/>
    </xf>
    <xf numFmtId="166" fontId="50" fillId="38" borderId="162" xfId="1" applyNumberFormat="1" applyFont="1" applyFill="1" applyBorder="1" applyAlignment="1" applyProtection="1">
      <alignment horizontal="center" vertical="center"/>
      <protection locked="0"/>
    </xf>
    <xf numFmtId="166" fontId="50" fillId="38" borderId="138" xfId="1" applyNumberFormat="1" applyFont="1" applyFill="1" applyBorder="1" applyAlignment="1" applyProtection="1">
      <alignment horizontal="center" vertical="center"/>
      <protection locked="0"/>
    </xf>
    <xf numFmtId="166" fontId="50" fillId="38" borderId="163" xfId="1" applyNumberFormat="1" applyFont="1" applyFill="1" applyBorder="1" applyAlignment="1" applyProtection="1">
      <alignment horizontal="center" vertical="center"/>
      <protection locked="0"/>
    </xf>
    <xf numFmtId="166" fontId="50" fillId="38" borderId="164" xfId="1" applyNumberFormat="1" applyFont="1" applyFill="1" applyBorder="1" applyAlignment="1" applyProtection="1">
      <alignment horizontal="center" vertical="center"/>
      <protection locked="0"/>
    </xf>
    <xf numFmtId="166" fontId="50" fillId="38" borderId="36" xfId="1" applyNumberFormat="1" applyFont="1" applyFill="1" applyBorder="1" applyAlignment="1" applyProtection="1">
      <alignment horizontal="center" vertical="center"/>
      <protection locked="0"/>
    </xf>
    <xf numFmtId="166" fontId="50" fillId="38" borderId="165" xfId="1" applyNumberFormat="1" applyFont="1" applyFill="1" applyBorder="1" applyAlignment="1" applyProtection="1">
      <alignment horizontal="center" vertical="center"/>
      <protection locked="0"/>
    </xf>
    <xf numFmtId="166" fontId="50" fillId="38" borderId="166" xfId="1" applyNumberFormat="1" applyFont="1" applyFill="1" applyBorder="1" applyAlignment="1" applyProtection="1">
      <alignment horizontal="center" vertical="center"/>
      <protection locked="0"/>
    </xf>
    <xf numFmtId="166" fontId="50" fillId="38" borderId="30" xfId="1" applyNumberFormat="1" applyFont="1" applyFill="1" applyBorder="1" applyAlignment="1" applyProtection="1">
      <alignment horizontal="center" vertical="center"/>
      <protection locked="0"/>
    </xf>
    <xf numFmtId="166" fontId="50" fillId="38" borderId="167" xfId="1" applyNumberFormat="1" applyFont="1" applyFill="1" applyBorder="1" applyAlignment="1" applyProtection="1">
      <alignment horizontal="center" vertical="center"/>
      <protection locked="0"/>
    </xf>
    <xf numFmtId="166" fontId="50" fillId="38" borderId="168" xfId="1" applyNumberFormat="1" applyFont="1" applyFill="1" applyBorder="1" applyAlignment="1" applyProtection="1">
      <alignment horizontal="center" vertical="center"/>
      <protection locked="0"/>
    </xf>
    <xf numFmtId="166" fontId="50" fillId="38" borderId="169" xfId="1" applyNumberFormat="1" applyFont="1" applyFill="1" applyBorder="1" applyAlignment="1" applyProtection="1">
      <alignment horizontal="center" vertical="center"/>
      <protection locked="0"/>
    </xf>
    <xf numFmtId="166" fontId="50" fillId="38" borderId="170" xfId="1" applyNumberFormat="1" applyFont="1" applyFill="1" applyBorder="1" applyAlignment="1" applyProtection="1">
      <alignment horizontal="center" vertical="center"/>
      <protection locked="0"/>
    </xf>
    <xf numFmtId="0" fontId="40" fillId="38" borderId="171" xfId="0" applyFont="1" applyFill="1" applyBorder="1" applyAlignment="1" applyProtection="1">
      <alignment wrapText="1" shrinkToFit="1"/>
      <protection locked="0"/>
    </xf>
    <xf numFmtId="0" fontId="40" fillId="38" borderId="172" xfId="0" applyFont="1" applyFill="1" applyBorder="1" applyAlignment="1" applyProtection="1">
      <alignment wrapText="1" shrinkToFit="1"/>
      <protection locked="0"/>
    </xf>
    <xf numFmtId="0" fontId="40" fillId="38" borderId="173" xfId="0" applyFont="1" applyFill="1" applyBorder="1" applyAlignment="1" applyProtection="1">
      <alignment wrapText="1" shrinkToFit="1"/>
      <protection locked="0"/>
    </xf>
    <xf numFmtId="0" fontId="40" fillId="38" borderId="174" xfId="0" applyFont="1" applyFill="1" applyBorder="1" applyAlignment="1" applyProtection="1">
      <alignment wrapText="1" shrinkToFit="1"/>
      <protection locked="0"/>
    </xf>
    <xf numFmtId="0" fontId="58" fillId="8" borderId="0" xfId="0" applyFont="1" applyFill="1"/>
    <xf numFmtId="0" fontId="59" fillId="8" borderId="0" xfId="0" applyFont="1" applyFill="1" applyAlignment="1">
      <alignment horizontal="left"/>
    </xf>
    <xf numFmtId="0" fontId="59" fillId="8" borderId="0" xfId="0" applyFont="1" applyFill="1" applyAlignment="1">
      <alignment horizontal="center"/>
    </xf>
    <xf numFmtId="0" fontId="59" fillId="8" borderId="0" xfId="0" applyFont="1" applyFill="1"/>
    <xf numFmtId="165" fontId="60" fillId="0" borderId="26" xfId="1" applyNumberFormat="1" applyFont="1" applyBorder="1" applyAlignment="1">
      <alignment horizontal="center" vertical="center" wrapText="1"/>
    </xf>
    <xf numFmtId="165" fontId="60" fillId="0" borderId="27" xfId="1" applyNumberFormat="1" applyFont="1" applyBorder="1" applyAlignment="1">
      <alignment horizontal="center" vertical="center" wrapText="1"/>
    </xf>
    <xf numFmtId="165" fontId="60" fillId="0" borderId="28" xfId="1" applyNumberFormat="1" applyFont="1" applyBorder="1" applyAlignment="1">
      <alignment horizontal="center" vertical="center" wrapText="1"/>
    </xf>
    <xf numFmtId="165" fontId="60" fillId="2" borderId="29" xfId="1" applyNumberFormat="1" applyFont="1" applyFill="1" applyBorder="1" applyAlignment="1">
      <alignment horizontal="center" vertical="center" wrapText="1"/>
    </xf>
    <xf numFmtId="165" fontId="60" fillId="2" borderId="30" xfId="1" applyNumberFormat="1" applyFont="1" applyFill="1" applyBorder="1" applyAlignment="1">
      <alignment horizontal="center" vertical="center" wrapText="1"/>
    </xf>
    <xf numFmtId="165" fontId="60" fillId="2" borderId="31" xfId="1" applyNumberFormat="1" applyFont="1" applyFill="1" applyBorder="1" applyAlignment="1">
      <alignment horizontal="center" vertical="center" wrapText="1"/>
    </xf>
    <xf numFmtId="165" fontId="60" fillId="0" borderId="29" xfId="1" applyNumberFormat="1" applyFont="1" applyBorder="1" applyAlignment="1">
      <alignment horizontal="center" vertical="center" wrapText="1"/>
    </xf>
    <xf numFmtId="165" fontId="60" fillId="0" borderId="30" xfId="1" applyNumberFormat="1" applyFont="1" applyBorder="1" applyAlignment="1">
      <alignment horizontal="center" vertical="center" wrapText="1"/>
    </xf>
    <xf numFmtId="165" fontId="60" fillId="0" borderId="31" xfId="1" applyNumberFormat="1" applyFont="1" applyBorder="1" applyAlignment="1">
      <alignment horizontal="center" vertical="center" wrapText="1"/>
    </xf>
    <xf numFmtId="165" fontId="60" fillId="2" borderId="98" xfId="1" applyNumberFormat="1" applyFont="1" applyFill="1" applyBorder="1" applyAlignment="1">
      <alignment horizontal="center" vertical="center" wrapText="1"/>
    </xf>
    <xf numFmtId="165" fontId="60" fillId="2" borderId="99" xfId="1" applyNumberFormat="1" applyFont="1" applyFill="1" applyBorder="1" applyAlignment="1">
      <alignment horizontal="center" vertical="center" wrapText="1"/>
    </xf>
    <xf numFmtId="165" fontId="60" fillId="2" borderId="102" xfId="1" applyNumberFormat="1" applyFont="1" applyFill="1" applyBorder="1" applyAlignment="1">
      <alignment horizontal="center" vertical="center" wrapText="1"/>
    </xf>
    <xf numFmtId="0" fontId="60" fillId="0" borderId="0" xfId="0" applyFont="1" applyAlignment="1">
      <alignment wrapText="1"/>
    </xf>
    <xf numFmtId="169" fontId="57" fillId="0" borderId="131" xfId="1" applyNumberFormat="1" applyFont="1" applyBorder="1" applyAlignment="1">
      <alignment horizontal="center" vertical="center"/>
    </xf>
    <xf numFmtId="169" fontId="57" fillId="0" borderId="132" xfId="1" applyNumberFormat="1" applyFont="1" applyBorder="1" applyAlignment="1">
      <alignment horizontal="center" vertical="center"/>
    </xf>
    <xf numFmtId="169" fontId="57" fillId="0" borderId="135" xfId="1" applyNumberFormat="1" applyFont="1" applyBorder="1" applyAlignment="1">
      <alignment horizontal="center" vertical="center"/>
    </xf>
    <xf numFmtId="169" fontId="57" fillId="2" borderId="137" xfId="1" applyNumberFormat="1" applyFont="1" applyFill="1" applyBorder="1" applyAlignment="1">
      <alignment horizontal="center" vertical="center"/>
    </xf>
    <xf numFmtId="169" fontId="57" fillId="2" borderId="138" xfId="1" applyNumberFormat="1" applyFont="1" applyFill="1" applyBorder="1" applyAlignment="1">
      <alignment horizontal="center" vertical="center"/>
    </xf>
    <xf numFmtId="169" fontId="57" fillId="2" borderId="141" xfId="1" applyNumberFormat="1" applyFont="1" applyFill="1" applyBorder="1" applyAlignment="1">
      <alignment horizontal="center" vertical="center"/>
    </xf>
    <xf numFmtId="169" fontId="57" fillId="0" borderId="35" xfId="1" applyNumberFormat="1" applyFont="1" applyBorder="1" applyAlignment="1">
      <alignment horizontal="center" vertical="center"/>
    </xf>
    <xf numFmtId="169" fontId="57" fillId="0" borderId="36" xfId="1" applyNumberFormat="1" applyFont="1" applyBorder="1" applyAlignment="1">
      <alignment horizontal="center" vertical="center"/>
    </xf>
    <xf numFmtId="169" fontId="57" fillId="0" borderId="37" xfId="1" applyNumberFormat="1" applyFont="1" applyBorder="1" applyAlignment="1">
      <alignment horizontal="center" vertical="center"/>
    </xf>
    <xf numFmtId="169" fontId="57" fillId="0" borderId="29" xfId="1" applyNumberFormat="1" applyFont="1" applyBorder="1" applyAlignment="1">
      <alignment horizontal="center" vertical="center"/>
    </xf>
    <xf numFmtId="169" fontId="57" fillId="0" borderId="30" xfId="1" applyNumberFormat="1" applyFont="1" applyBorder="1" applyAlignment="1">
      <alignment horizontal="center" vertical="center"/>
    </xf>
    <xf numFmtId="169" fontId="57" fillId="0" borderId="31" xfId="1" applyNumberFormat="1" applyFont="1" applyBorder="1" applyAlignment="1">
      <alignment horizontal="center" vertical="center"/>
    </xf>
    <xf numFmtId="169" fontId="57" fillId="0" borderId="38" xfId="1" applyNumberFormat="1" applyFont="1" applyFill="1" applyBorder="1" applyAlignment="1">
      <alignment horizontal="center" vertical="center"/>
    </xf>
    <xf numFmtId="169" fontId="57" fillId="0" borderId="39" xfId="1" applyNumberFormat="1" applyFont="1" applyFill="1" applyBorder="1" applyAlignment="1">
      <alignment horizontal="center" vertical="center"/>
    </xf>
    <xf numFmtId="169" fontId="57" fillId="0" borderId="40" xfId="1" applyNumberFormat="1" applyFont="1" applyFill="1" applyBorder="1" applyAlignment="1">
      <alignment horizontal="center" vertical="center"/>
    </xf>
    <xf numFmtId="0" fontId="46" fillId="3" borderId="183" xfId="0" applyFont="1" applyFill="1" applyBorder="1" applyAlignment="1">
      <alignment horizontal="left" vertical="center" indent="2"/>
    </xf>
    <xf numFmtId="165" fontId="60" fillId="2" borderId="86" xfId="1" applyNumberFormat="1" applyFont="1" applyFill="1" applyBorder="1" applyAlignment="1">
      <alignment horizontal="center" vertical="center" wrapText="1"/>
    </xf>
    <xf numFmtId="165" fontId="60" fillId="2" borderId="87" xfId="1" applyNumberFormat="1" applyFont="1" applyFill="1" applyBorder="1" applyAlignment="1">
      <alignment horizontal="center" vertical="center" wrapText="1"/>
    </xf>
    <xf numFmtId="165" fontId="60" fillId="2" borderId="88" xfId="1" applyNumberFormat="1" applyFont="1" applyFill="1" applyBorder="1" applyAlignment="1">
      <alignment horizontal="center" vertical="center" wrapText="1"/>
    </xf>
    <xf numFmtId="166" fontId="67" fillId="38" borderId="138" xfId="1" applyNumberFormat="1" applyFont="1" applyFill="1" applyBorder="1" applyAlignment="1" applyProtection="1">
      <alignment horizontal="center" vertical="center"/>
      <protection locked="0"/>
    </xf>
    <xf numFmtId="0" fontId="12" fillId="9" borderId="45" xfId="3" quotePrefix="1" applyNumberFormat="1" applyAlignment="1"/>
    <xf numFmtId="166" fontId="67" fillId="38" borderId="36" xfId="1" applyNumberFormat="1" applyFont="1" applyFill="1" applyBorder="1" applyAlignment="1" applyProtection="1">
      <alignment horizontal="center" vertical="center"/>
      <protection locked="0"/>
    </xf>
    <xf numFmtId="0" fontId="29" fillId="26" borderId="15" xfId="0" applyFont="1" applyFill="1" applyBorder="1" applyAlignment="1">
      <alignment vertical="center"/>
    </xf>
    <xf numFmtId="0" fontId="29" fillId="26" borderId="16" xfId="0" applyFont="1" applyFill="1" applyBorder="1" applyAlignment="1">
      <alignment vertical="center"/>
    </xf>
    <xf numFmtId="0" fontId="40" fillId="0" borderId="0" xfId="0" applyFont="1" applyAlignment="1" applyProtection="1">
      <alignment wrapText="1" shrinkToFit="1"/>
      <protection locked="0"/>
    </xf>
    <xf numFmtId="0" fontId="13" fillId="10" borderId="45" xfId="26" quotePrefix="1" applyNumberFormat="1" applyAlignment="1">
      <alignment horizontal="right"/>
    </xf>
    <xf numFmtId="169" fontId="0" fillId="0" borderId="0" xfId="1" applyNumberFormat="1" applyFont="1"/>
    <xf numFmtId="166" fontId="50" fillId="38" borderId="196" xfId="1" applyNumberFormat="1" applyFont="1" applyFill="1" applyBorder="1" applyAlignment="1" applyProtection="1">
      <alignment horizontal="center" vertical="center"/>
      <protection locked="0"/>
    </xf>
    <xf numFmtId="166" fontId="50" fillId="38" borderId="144" xfId="1" applyNumberFormat="1" applyFont="1" applyFill="1" applyBorder="1" applyAlignment="1" applyProtection="1">
      <alignment horizontal="center" vertical="center"/>
      <protection locked="0"/>
    </xf>
    <xf numFmtId="166" fontId="50" fillId="38" borderId="62" xfId="1" applyNumberFormat="1" applyFont="1" applyFill="1" applyBorder="1" applyAlignment="1" applyProtection="1">
      <alignment horizontal="center" vertical="center"/>
      <protection locked="0"/>
    </xf>
    <xf numFmtId="166" fontId="50" fillId="38" borderId="59" xfId="1" applyNumberFormat="1" applyFont="1" applyFill="1" applyBorder="1" applyAlignment="1" applyProtection="1">
      <alignment horizontal="center" vertical="center"/>
      <protection locked="0"/>
    </xf>
    <xf numFmtId="166" fontId="50" fillId="38" borderId="197" xfId="1" applyNumberFormat="1" applyFont="1" applyFill="1" applyBorder="1" applyAlignment="1" applyProtection="1">
      <alignment horizontal="center" vertical="center"/>
      <protection locked="0"/>
    </xf>
    <xf numFmtId="1" fontId="35" fillId="36" borderId="85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5" fillId="0" borderId="0" xfId="0" applyFont="1"/>
    <xf numFmtId="0" fontId="42" fillId="0" borderId="195" xfId="0" applyFont="1" applyBorder="1" applyAlignment="1">
      <alignment horizontal="center" vertical="center" wrapText="1"/>
    </xf>
    <xf numFmtId="0" fontId="66" fillId="0" borderId="0" xfId="42" applyFont="1" applyFill="1" applyProtection="1"/>
    <xf numFmtId="0" fontId="42" fillId="5" borderId="0" xfId="0" applyFont="1" applyFill="1" applyAlignment="1">
      <alignment horizontal="center" vertical="center" wrapText="1"/>
    </xf>
    <xf numFmtId="171" fontId="4" fillId="0" borderId="0" xfId="2" applyNumberFormat="1" applyFont="1" applyFill="1" applyProtection="1"/>
    <xf numFmtId="0" fontId="39" fillId="0" borderId="0" xfId="0" applyFont="1" applyAlignment="1">
      <alignment horizontal="center" vertical="top" wrapText="1"/>
    </xf>
    <xf numFmtId="0" fontId="3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9" fillId="0" borderId="1" xfId="0" applyFont="1" applyBorder="1" applyAlignment="1">
      <alignment horizontal="center" vertical="center" wrapText="1"/>
    </xf>
    <xf numFmtId="0" fontId="42" fillId="43" borderId="195" xfId="0" applyFont="1" applyFill="1" applyBorder="1" applyAlignment="1">
      <alignment horizontal="center" vertical="center" wrapText="1"/>
    </xf>
    <xf numFmtId="0" fontId="42" fillId="43" borderId="10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2" fillId="39" borderId="106" xfId="0" applyFont="1" applyFill="1" applyBorder="1" applyAlignment="1">
      <alignment horizontal="center" vertical="center" wrapText="1"/>
    </xf>
    <xf numFmtId="0" fontId="42" fillId="39" borderId="107" xfId="0" applyFont="1" applyFill="1" applyBorder="1" applyAlignment="1">
      <alignment horizontal="center" vertical="center" wrapText="1"/>
    </xf>
    <xf numFmtId="0" fontId="42" fillId="39" borderId="108" xfId="0" applyFont="1" applyFill="1" applyBorder="1" applyAlignment="1">
      <alignment horizontal="center" vertical="center" wrapText="1"/>
    </xf>
    <xf numFmtId="0" fontId="37" fillId="0" borderId="129" xfId="0" applyFont="1" applyBorder="1" applyAlignment="1">
      <alignment horizontal="right" vertical="center"/>
    </xf>
    <xf numFmtId="169" fontId="9" fillId="0" borderId="179" xfId="1" applyNumberFormat="1" applyFont="1" applyFill="1" applyBorder="1" applyAlignment="1" applyProtection="1">
      <alignment horizontal="center" vertical="center" wrapText="1"/>
    </xf>
    <xf numFmtId="0" fontId="37" fillId="0" borderId="149" xfId="0" applyFont="1" applyBorder="1" applyAlignment="1">
      <alignment horizontal="right" vertical="center"/>
    </xf>
    <xf numFmtId="0" fontId="64" fillId="0" borderId="149" xfId="0" applyFont="1" applyBorder="1" applyAlignment="1">
      <alignment horizontal="right" vertical="center"/>
    </xf>
    <xf numFmtId="0" fontId="64" fillId="0" borderId="149" xfId="0" applyFont="1" applyBorder="1" applyAlignment="1">
      <alignment horizontal="left" vertical="center"/>
    </xf>
    <xf numFmtId="0" fontId="64" fillId="0" borderId="149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69" fontId="9" fillId="0" borderId="149" xfId="1" applyNumberFormat="1" applyFont="1" applyFill="1" applyBorder="1" applyAlignment="1" applyProtection="1">
      <alignment horizontal="center" vertical="center" wrapText="1"/>
    </xf>
    <xf numFmtId="0" fontId="42" fillId="6" borderId="0" xfId="0" applyFont="1" applyFill="1" applyAlignment="1">
      <alignment horizontal="center" vertical="center" wrapText="1"/>
    </xf>
    <xf numFmtId="169" fontId="64" fillId="0" borderId="179" xfId="1" applyNumberFormat="1" applyFont="1" applyFill="1" applyBorder="1" applyAlignment="1" applyProtection="1">
      <alignment horizontal="center" vertical="center" wrapText="1"/>
    </xf>
    <xf numFmtId="169" fontId="64" fillId="0" borderId="179" xfId="1" quotePrefix="1" applyNumberFormat="1" applyFont="1" applyFill="1" applyBorder="1" applyAlignment="1" applyProtection="1">
      <alignment horizontal="left" vertical="center"/>
    </xf>
    <xf numFmtId="0" fontId="37" fillId="0" borderId="129" xfId="0" applyFont="1" applyBorder="1" applyAlignment="1">
      <alignment horizontal="left" vertical="center"/>
    </xf>
    <xf numFmtId="0" fontId="37" fillId="0" borderId="179" xfId="0" applyFont="1" applyBorder="1" applyAlignment="1">
      <alignment horizontal="right" vertical="center"/>
    </xf>
    <xf numFmtId="0" fontId="39" fillId="8" borderId="0" xfId="0" applyFont="1" applyFill="1" applyAlignment="1">
      <alignment wrapText="1"/>
    </xf>
    <xf numFmtId="0" fontId="40" fillId="0" borderId="0" xfId="0" applyFont="1" applyAlignment="1">
      <alignment horizontal="center"/>
    </xf>
    <xf numFmtId="0" fontId="39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left"/>
    </xf>
    <xf numFmtId="166" fontId="39" fillId="0" borderId="7" xfId="1" applyNumberFormat="1" applyFont="1" applyBorder="1" applyAlignment="1" applyProtection="1">
      <alignment horizontal="center" vertical="center" shrinkToFit="1"/>
      <protection hidden="1"/>
    </xf>
    <xf numFmtId="166" fontId="39" fillId="0" borderId="8" xfId="1" applyNumberFormat="1" applyFont="1" applyBorder="1" applyAlignment="1" applyProtection="1">
      <alignment horizontal="center" vertical="center" shrinkToFit="1"/>
      <protection hidden="1"/>
    </xf>
    <xf numFmtId="166" fontId="40" fillId="0" borderId="8" xfId="1" applyNumberFormat="1" applyFont="1" applyBorder="1" applyAlignment="1" applyProtection="1">
      <alignment horizontal="center" vertical="center"/>
    </xf>
    <xf numFmtId="166" fontId="48" fillId="0" borderId="131" xfId="1" applyNumberFormat="1" applyFont="1" applyBorder="1" applyAlignment="1" applyProtection="1">
      <alignment horizontal="center" vertical="center"/>
    </xf>
    <xf numFmtId="166" fontId="48" fillId="0" borderId="132" xfId="1" applyNumberFormat="1" applyFont="1" applyBorder="1" applyAlignment="1" applyProtection="1">
      <alignment horizontal="center" vertical="center"/>
    </xf>
    <xf numFmtId="166" fontId="48" fillId="0" borderId="219" xfId="1" applyNumberFormat="1" applyFont="1" applyBorder="1" applyAlignment="1" applyProtection="1">
      <alignment horizontal="center" vertical="center"/>
    </xf>
    <xf numFmtId="166" fontId="48" fillId="0" borderId="224" xfId="1" applyNumberFormat="1" applyFont="1" applyFill="1" applyBorder="1" applyAlignment="1" applyProtection="1">
      <alignment horizontal="center" vertical="center"/>
    </xf>
    <xf numFmtId="166" fontId="48" fillId="0" borderId="227" xfId="1" applyNumberFormat="1" applyFont="1" applyBorder="1" applyAlignment="1" applyProtection="1">
      <alignment horizontal="center" vertical="center"/>
    </xf>
    <xf numFmtId="166" fontId="48" fillId="0" borderId="143" xfId="1" applyNumberFormat="1" applyFont="1" applyBorder="1" applyAlignment="1" applyProtection="1">
      <alignment horizontal="center" vertical="center"/>
    </xf>
    <xf numFmtId="166" fontId="48" fillId="0" borderId="133" xfId="1" applyNumberFormat="1" applyFont="1" applyBorder="1" applyAlignment="1" applyProtection="1">
      <alignment horizontal="center" vertical="center"/>
    </xf>
    <xf numFmtId="166" fontId="39" fillId="0" borderId="134" xfId="1" applyNumberFormat="1" applyFont="1" applyBorder="1" applyAlignment="1" applyProtection="1">
      <alignment horizontal="center" vertical="center"/>
    </xf>
    <xf numFmtId="166" fontId="40" fillId="0" borderId="135" xfId="1" applyNumberFormat="1" applyFont="1" applyBorder="1" applyAlignment="1" applyProtection="1">
      <alignment horizontal="center" vertical="center"/>
    </xf>
    <xf numFmtId="167" fontId="39" fillId="0" borderId="8" xfId="2" applyNumberFormat="1" applyFont="1" applyBorder="1" applyAlignment="1" applyProtection="1">
      <alignment horizontal="center" vertical="center" shrinkToFit="1"/>
    </xf>
    <xf numFmtId="167" fontId="39" fillId="0" borderId="9" xfId="2" applyNumberFormat="1" applyFont="1" applyBorder="1" applyAlignment="1" applyProtection="1">
      <alignment horizontal="center" vertical="center" shrinkToFit="1"/>
    </xf>
    <xf numFmtId="169" fontId="54" fillId="0" borderId="103" xfId="1" applyNumberFormat="1" applyFont="1" applyFill="1" applyBorder="1" applyAlignment="1" applyProtection="1">
      <alignment horizontal="center" vertical="center"/>
    </xf>
    <xf numFmtId="0" fontId="40" fillId="0" borderId="0" xfId="0" applyFont="1" applyAlignment="1">
      <alignment horizontal="left" vertical="center" indent="2"/>
    </xf>
    <xf numFmtId="170" fontId="48" fillId="0" borderId="131" xfId="1" applyNumberFormat="1" applyFont="1" applyBorder="1" applyAlignment="1" applyProtection="1">
      <alignment horizontal="center" vertical="center"/>
    </xf>
    <xf numFmtId="170" fontId="48" fillId="0" borderId="132" xfId="1" applyNumberFormat="1" applyFont="1" applyBorder="1" applyAlignment="1" applyProtection="1">
      <alignment horizontal="center" vertical="center"/>
    </xf>
    <xf numFmtId="170" fontId="48" fillId="0" borderId="135" xfId="1" applyNumberFormat="1" applyFont="1" applyBorder="1" applyAlignment="1" applyProtection="1">
      <alignment horizontal="center" vertical="center"/>
    </xf>
    <xf numFmtId="166" fontId="48" fillId="0" borderId="135" xfId="1" applyNumberFormat="1" applyFont="1" applyBorder="1" applyAlignment="1" applyProtection="1">
      <alignment horizontal="center" vertical="center"/>
    </xf>
    <xf numFmtId="166" fontId="39" fillId="2" borderId="128" xfId="1" applyNumberFormat="1" applyFont="1" applyFill="1" applyBorder="1" applyAlignment="1" applyProtection="1">
      <alignment horizontal="center" vertical="center" shrinkToFit="1"/>
      <protection hidden="1"/>
    </xf>
    <xf numFmtId="166" fontId="39" fillId="2" borderId="129" xfId="1" applyNumberFormat="1" applyFont="1" applyFill="1" applyBorder="1" applyAlignment="1" applyProtection="1">
      <alignment horizontal="center" vertical="center" shrinkToFit="1"/>
      <protection hidden="1"/>
    </xf>
    <xf numFmtId="166" fontId="40" fillId="2" borderId="130" xfId="1" applyNumberFormat="1" applyFont="1" applyFill="1" applyBorder="1" applyAlignment="1" applyProtection="1">
      <alignment horizontal="center" vertical="center"/>
    </xf>
    <xf numFmtId="166" fontId="48" fillId="2" borderId="137" xfId="1" applyNumberFormat="1" applyFont="1" applyFill="1" applyBorder="1" applyAlignment="1" applyProtection="1">
      <alignment horizontal="center" vertical="center"/>
    </xf>
    <xf numFmtId="166" fontId="48" fillId="2" borderId="138" xfId="1" applyNumberFormat="1" applyFont="1" applyFill="1" applyBorder="1" applyAlignment="1" applyProtection="1">
      <alignment horizontal="center" vertical="center"/>
    </xf>
    <xf numFmtId="166" fontId="48" fillId="2" borderId="220" xfId="1" applyNumberFormat="1" applyFont="1" applyFill="1" applyBorder="1" applyAlignment="1" applyProtection="1">
      <alignment horizontal="center" vertical="center"/>
    </xf>
    <xf numFmtId="166" fontId="48" fillId="0" borderId="0" xfId="1" applyNumberFormat="1" applyFont="1" applyFill="1" applyBorder="1" applyAlignment="1" applyProtection="1">
      <alignment horizontal="center" vertical="center"/>
    </xf>
    <xf numFmtId="166" fontId="48" fillId="2" borderId="228" xfId="1" applyNumberFormat="1" applyFont="1" applyFill="1" applyBorder="1" applyAlignment="1" applyProtection="1">
      <alignment horizontal="center" vertical="center"/>
    </xf>
    <xf numFmtId="166" fontId="48" fillId="2" borderId="144" xfId="1" applyNumberFormat="1" applyFont="1" applyFill="1" applyBorder="1" applyAlignment="1" applyProtection="1">
      <alignment horizontal="center" vertical="center"/>
    </xf>
    <xf numFmtId="166" fontId="48" fillId="2" borderId="139" xfId="1" applyNumberFormat="1" applyFont="1" applyFill="1" applyBorder="1" applyAlignment="1" applyProtection="1">
      <alignment horizontal="center" vertical="center"/>
    </xf>
    <xf numFmtId="166" fontId="39" fillId="2" borderId="140" xfId="1" applyNumberFormat="1" applyFont="1" applyFill="1" applyBorder="1" applyAlignment="1" applyProtection="1">
      <alignment horizontal="center" vertical="center"/>
    </xf>
    <xf numFmtId="166" fontId="40" fillId="2" borderId="141" xfId="1" applyNumberFormat="1" applyFont="1" applyFill="1" applyBorder="1" applyAlignment="1" applyProtection="1">
      <alignment horizontal="center" vertical="center"/>
    </xf>
    <xf numFmtId="167" fontId="39" fillId="2" borderId="124" xfId="2" applyNumberFormat="1" applyFont="1" applyFill="1" applyBorder="1" applyAlignment="1" applyProtection="1">
      <alignment horizontal="center" vertical="center" shrinkToFit="1"/>
    </xf>
    <xf numFmtId="167" fontId="39" fillId="2" borderId="125" xfId="2" applyNumberFormat="1" applyFont="1" applyFill="1" applyBorder="1" applyAlignment="1" applyProtection="1">
      <alignment horizontal="center" vertical="center" shrinkToFit="1"/>
    </xf>
    <xf numFmtId="169" fontId="54" fillId="37" borderId="126" xfId="1" applyNumberFormat="1" applyFont="1" applyFill="1" applyBorder="1" applyAlignment="1" applyProtection="1">
      <alignment horizontal="center" vertical="center"/>
    </xf>
    <xf numFmtId="170" fontId="48" fillId="2" borderId="137" xfId="1" applyNumberFormat="1" applyFont="1" applyFill="1" applyBorder="1" applyAlignment="1" applyProtection="1">
      <alignment horizontal="center" vertical="center"/>
    </xf>
    <xf numFmtId="170" fontId="48" fillId="2" borderId="138" xfId="1" applyNumberFormat="1" applyFont="1" applyFill="1" applyBorder="1" applyAlignment="1" applyProtection="1">
      <alignment horizontal="center" vertical="center"/>
    </xf>
    <xf numFmtId="170" fontId="48" fillId="2" borderId="141" xfId="1" applyNumberFormat="1" applyFont="1" applyFill="1" applyBorder="1" applyAlignment="1" applyProtection="1">
      <alignment horizontal="center" vertical="center"/>
    </xf>
    <xf numFmtId="166" fontId="48" fillId="2" borderId="141" xfId="1" applyNumberFormat="1" applyFont="1" applyFill="1" applyBorder="1" applyAlignment="1" applyProtection="1">
      <alignment horizontal="center" vertical="center"/>
    </xf>
    <xf numFmtId="166" fontId="39" fillId="0" borderId="10" xfId="1" applyNumberFormat="1" applyFont="1" applyBorder="1" applyAlignment="1" applyProtection="1">
      <alignment horizontal="center" vertical="center" shrinkToFit="1"/>
      <protection hidden="1"/>
    </xf>
    <xf numFmtId="166" fontId="39" fillId="0" borderId="0" xfId="1" applyNumberFormat="1" applyFont="1" applyBorder="1" applyAlignment="1" applyProtection="1">
      <alignment horizontal="center" vertical="center" shrinkToFit="1"/>
      <protection hidden="1"/>
    </xf>
    <xf numFmtId="166" fontId="40" fillId="0" borderId="0" xfId="1" applyNumberFormat="1" applyFont="1" applyBorder="1" applyAlignment="1" applyProtection="1">
      <alignment horizontal="center" vertical="center"/>
    </xf>
    <xf numFmtId="166" fontId="48" fillId="0" borderId="35" xfId="1" applyNumberFormat="1" applyFont="1" applyBorder="1" applyAlignment="1" applyProtection="1">
      <alignment horizontal="center" vertical="center"/>
    </xf>
    <xf numFmtId="166" fontId="48" fillId="0" borderId="36" xfId="1" applyNumberFormat="1" applyFont="1" applyBorder="1" applyAlignment="1" applyProtection="1">
      <alignment horizontal="center" vertical="center"/>
    </xf>
    <xf numFmtId="166" fontId="48" fillId="0" borderId="221" xfId="1" applyNumberFormat="1" applyFont="1" applyBorder="1" applyAlignment="1" applyProtection="1">
      <alignment horizontal="center" vertical="center"/>
    </xf>
    <xf numFmtId="166" fontId="48" fillId="0" borderId="229" xfId="1" applyNumberFormat="1" applyFont="1" applyBorder="1" applyAlignment="1" applyProtection="1">
      <alignment horizontal="center" vertical="center"/>
    </xf>
    <xf numFmtId="166" fontId="48" fillId="0" borderId="62" xfId="1" applyNumberFormat="1" applyFont="1" applyBorder="1" applyAlignment="1" applyProtection="1">
      <alignment horizontal="center" vertical="center"/>
    </xf>
    <xf numFmtId="166" fontId="48" fillId="0" borderId="136" xfId="1" applyNumberFormat="1" applyFont="1" applyBorder="1" applyAlignment="1" applyProtection="1">
      <alignment horizontal="center" vertical="center"/>
    </xf>
    <xf numFmtId="166" fontId="39" fillId="0" borderId="68" xfId="1" applyNumberFormat="1" applyFont="1" applyBorder="1" applyAlignment="1" applyProtection="1">
      <alignment horizontal="center" vertical="center"/>
    </xf>
    <xf numFmtId="166" fontId="40" fillId="0" borderId="37" xfId="1" applyNumberFormat="1" applyFont="1" applyBorder="1" applyAlignment="1" applyProtection="1">
      <alignment horizontal="center" vertical="center"/>
    </xf>
    <xf numFmtId="167" fontId="39" fillId="0" borderId="0" xfId="2" applyNumberFormat="1" applyFont="1" applyBorder="1" applyAlignment="1" applyProtection="1">
      <alignment horizontal="center" vertical="center" shrinkToFit="1"/>
    </xf>
    <xf numFmtId="167" fontId="39" fillId="0" borderId="2" xfId="2" applyNumberFormat="1" applyFont="1" applyBorder="1" applyAlignment="1" applyProtection="1">
      <alignment horizontal="center" vertical="center" shrinkToFit="1"/>
    </xf>
    <xf numFmtId="169" fontId="54" fillId="0" borderId="5" xfId="1" applyNumberFormat="1" applyFont="1" applyFill="1" applyBorder="1" applyAlignment="1" applyProtection="1">
      <alignment horizontal="center" vertical="center"/>
    </xf>
    <xf numFmtId="170" fontId="48" fillId="0" borderId="35" xfId="1" applyNumberFormat="1" applyFont="1" applyBorder="1" applyAlignment="1" applyProtection="1">
      <alignment horizontal="center" vertical="center"/>
    </xf>
    <xf numFmtId="170" fontId="48" fillId="0" borderId="36" xfId="1" applyNumberFormat="1" applyFont="1" applyBorder="1" applyAlignment="1" applyProtection="1">
      <alignment horizontal="center" vertical="center"/>
    </xf>
    <xf numFmtId="170" fontId="48" fillId="0" borderId="37" xfId="1" applyNumberFormat="1" applyFont="1" applyBorder="1" applyAlignment="1" applyProtection="1">
      <alignment horizontal="center" vertical="center"/>
    </xf>
    <xf numFmtId="166" fontId="48" fillId="0" borderId="37" xfId="1" applyNumberFormat="1" applyFont="1" applyBorder="1" applyAlignment="1" applyProtection="1">
      <alignment horizontal="center" vertical="center"/>
    </xf>
    <xf numFmtId="166" fontId="48" fillId="0" borderId="29" xfId="1" applyNumberFormat="1" applyFont="1" applyBorder="1" applyAlignment="1" applyProtection="1">
      <alignment horizontal="center" vertical="center"/>
    </xf>
    <xf numFmtId="166" fontId="48" fillId="0" borderId="30" xfId="1" applyNumberFormat="1" applyFont="1" applyBorder="1" applyAlignment="1" applyProtection="1">
      <alignment horizontal="center" vertical="center"/>
    </xf>
    <xf numFmtId="166" fontId="48" fillId="0" borderId="222" xfId="1" applyNumberFormat="1" applyFont="1" applyBorder="1" applyAlignment="1" applyProtection="1">
      <alignment horizontal="center" vertical="center"/>
    </xf>
    <xf numFmtId="166" fontId="48" fillId="0" borderId="230" xfId="1" applyNumberFormat="1" applyFont="1" applyBorder="1" applyAlignment="1" applyProtection="1">
      <alignment horizontal="center" vertical="center"/>
    </xf>
    <xf numFmtId="166" fontId="48" fillId="0" borderId="59" xfId="1" applyNumberFormat="1" applyFont="1" applyBorder="1" applyAlignment="1" applyProtection="1">
      <alignment horizontal="center" vertical="center"/>
    </xf>
    <xf numFmtId="166" fontId="48" fillId="0" borderId="127" xfId="1" applyNumberFormat="1" applyFont="1" applyBorder="1" applyAlignment="1" applyProtection="1">
      <alignment horizontal="center" vertical="center"/>
    </xf>
    <xf numFmtId="166" fontId="39" fillId="0" borderId="65" xfId="1" applyNumberFormat="1" applyFont="1" applyBorder="1" applyAlignment="1" applyProtection="1">
      <alignment horizontal="center" vertical="center"/>
    </xf>
    <xf numFmtId="166" fontId="40" fillId="0" borderId="31" xfId="1" applyNumberFormat="1" applyFont="1" applyBorder="1" applyAlignment="1" applyProtection="1">
      <alignment horizontal="center" vertical="center"/>
    </xf>
    <xf numFmtId="170" fontId="48" fillId="0" borderId="29" xfId="1" applyNumberFormat="1" applyFont="1" applyBorder="1" applyAlignment="1" applyProtection="1">
      <alignment horizontal="center" vertical="center"/>
    </xf>
    <xf numFmtId="170" fontId="48" fillId="0" borderId="30" xfId="1" applyNumberFormat="1" applyFont="1" applyBorder="1" applyAlignment="1" applyProtection="1">
      <alignment horizontal="center" vertical="center"/>
    </xf>
    <xf numFmtId="170" fontId="48" fillId="0" borderId="31" xfId="1" applyNumberFormat="1" applyFont="1" applyBorder="1" applyAlignment="1" applyProtection="1">
      <alignment horizontal="center" vertical="center"/>
    </xf>
    <xf numFmtId="166" fontId="48" fillId="0" borderId="31" xfId="1" applyNumberFormat="1" applyFont="1" applyBorder="1" applyAlignment="1" applyProtection="1">
      <alignment horizontal="center" vertical="center"/>
    </xf>
    <xf numFmtId="167" fontId="39" fillId="0" borderId="109" xfId="2" applyNumberFormat="1" applyFont="1" applyBorder="1" applyAlignment="1" applyProtection="1">
      <alignment horizontal="center" vertical="center" shrinkToFit="1"/>
    </xf>
    <xf numFmtId="170" fontId="48" fillId="0" borderId="59" xfId="1" applyNumberFormat="1" applyFont="1" applyBorder="1" applyAlignment="1" applyProtection="1">
      <alignment horizontal="center" vertical="center"/>
    </xf>
    <xf numFmtId="166" fontId="48" fillId="0" borderId="12" xfId="1" applyNumberFormat="1" applyFont="1" applyFill="1" applyBorder="1" applyAlignment="1" applyProtection="1">
      <alignment horizontal="center" vertical="center"/>
    </xf>
    <xf numFmtId="169" fontId="54" fillId="37" borderId="142" xfId="1" applyNumberFormat="1" applyFont="1" applyFill="1" applyBorder="1" applyAlignment="1" applyProtection="1">
      <alignment horizontal="center" vertical="center"/>
    </xf>
    <xf numFmtId="166" fontId="48" fillId="0" borderId="20" xfId="1" applyNumberFormat="1" applyFont="1" applyFill="1" applyBorder="1" applyAlignment="1" applyProtection="1">
      <alignment horizontal="center" vertical="center" shrinkToFit="1"/>
    </xf>
    <xf numFmtId="166" fontId="48" fillId="0" borderId="21" xfId="1" applyNumberFormat="1" applyFont="1" applyFill="1" applyBorder="1" applyAlignment="1" applyProtection="1">
      <alignment horizontal="center" vertical="center" shrinkToFit="1"/>
    </xf>
    <xf numFmtId="166" fontId="50" fillId="0" borderId="21" xfId="1" applyNumberFormat="1" applyFont="1" applyFill="1" applyBorder="1" applyAlignment="1" applyProtection="1">
      <alignment horizontal="center" vertical="center"/>
    </xf>
    <xf numFmtId="166" fontId="48" fillId="0" borderId="38" xfId="1" applyNumberFormat="1" applyFont="1" applyFill="1" applyBorder="1" applyAlignment="1" applyProtection="1">
      <alignment horizontal="center" vertical="center"/>
    </xf>
    <xf numFmtId="166" fontId="48" fillId="0" borderId="39" xfId="1" applyNumberFormat="1" applyFont="1" applyFill="1" applyBorder="1" applyAlignment="1" applyProtection="1">
      <alignment horizontal="center" vertical="center"/>
    </xf>
    <xf numFmtId="166" fontId="48" fillId="0" borderId="212" xfId="1" applyNumberFormat="1" applyFont="1" applyFill="1" applyBorder="1" applyAlignment="1" applyProtection="1">
      <alignment horizontal="center" vertical="center"/>
    </xf>
    <xf numFmtId="166" fontId="48" fillId="0" borderId="217" xfId="1" applyNumberFormat="1" applyFont="1" applyFill="1" applyBorder="1" applyAlignment="1" applyProtection="1">
      <alignment horizontal="center" vertical="center"/>
    </xf>
    <xf numFmtId="166" fontId="48" fillId="0" borderId="61" xfId="1" applyNumberFormat="1" applyFont="1" applyFill="1" applyBorder="1" applyAlignment="1" applyProtection="1">
      <alignment horizontal="center" vertical="center"/>
    </xf>
    <xf numFmtId="166" fontId="48" fillId="0" borderId="67" xfId="1" applyNumberFormat="1" applyFont="1" applyFill="1" applyBorder="1" applyAlignment="1" applyProtection="1">
      <alignment horizontal="center" vertical="center"/>
    </xf>
    <xf numFmtId="166" fontId="50" fillId="0" borderId="40" xfId="1" applyNumberFormat="1" applyFont="1" applyFill="1" applyBorder="1" applyAlignment="1" applyProtection="1">
      <alignment horizontal="center" vertical="center"/>
    </xf>
    <xf numFmtId="167" fontId="48" fillId="0" borderId="21" xfId="2" applyNumberFormat="1" applyFont="1" applyFill="1" applyBorder="1" applyAlignment="1" applyProtection="1">
      <alignment horizontal="center" vertical="center" shrinkToFit="1"/>
    </xf>
    <xf numFmtId="167" fontId="48" fillId="0" borderId="22" xfId="2" applyNumberFormat="1" applyFont="1" applyFill="1" applyBorder="1" applyAlignment="1" applyProtection="1">
      <alignment horizontal="center" vertical="center" shrinkToFit="1"/>
    </xf>
    <xf numFmtId="169" fontId="54" fillId="0" borderId="1" xfId="1" applyNumberFormat="1" applyFont="1" applyFill="1" applyBorder="1" applyAlignment="1" applyProtection="1">
      <alignment horizontal="center" vertical="center"/>
    </xf>
    <xf numFmtId="0" fontId="48" fillId="0" borderId="0" xfId="0" applyFont="1" applyAlignment="1">
      <alignment horizontal="left" vertical="center" indent="2"/>
    </xf>
    <xf numFmtId="170" fontId="48" fillId="0" borderId="38" xfId="1" applyNumberFormat="1" applyFont="1" applyFill="1" applyBorder="1" applyAlignment="1" applyProtection="1">
      <alignment horizontal="center" vertical="center"/>
    </xf>
    <xf numFmtId="170" fontId="48" fillId="0" borderId="39" xfId="1" applyNumberFormat="1" applyFont="1" applyFill="1" applyBorder="1" applyAlignment="1" applyProtection="1">
      <alignment horizontal="center" vertical="center"/>
    </xf>
    <xf numFmtId="170" fontId="48" fillId="0" borderId="40" xfId="1" applyNumberFormat="1" applyFont="1" applyFill="1" applyBorder="1" applyAlignment="1" applyProtection="1">
      <alignment horizontal="center" vertical="center"/>
    </xf>
    <xf numFmtId="170" fontId="48" fillId="0" borderId="193" xfId="1" applyNumberFormat="1" applyFont="1" applyFill="1" applyBorder="1" applyAlignment="1" applyProtection="1">
      <alignment horizontal="center" vertical="center"/>
    </xf>
    <xf numFmtId="167" fontId="4" fillId="0" borderId="0" xfId="2" applyNumberFormat="1" applyFont="1" applyFill="1" applyProtection="1"/>
    <xf numFmtId="166" fontId="48" fillId="0" borderId="40" xfId="1" applyNumberFormat="1" applyFont="1" applyFill="1" applyBorder="1" applyAlignment="1" applyProtection="1">
      <alignment horizontal="center" vertical="center"/>
    </xf>
    <xf numFmtId="0" fontId="48" fillId="2" borderId="103" xfId="0" applyFont="1" applyFill="1" applyBorder="1" applyAlignment="1">
      <alignment horizontal="center" vertical="center" wrapText="1"/>
    </xf>
    <xf numFmtId="0" fontId="48" fillId="2" borderId="103" xfId="0" applyFont="1" applyFill="1" applyBorder="1" applyAlignment="1">
      <alignment horizontal="left" vertical="center" wrapText="1" indent="2"/>
    </xf>
    <xf numFmtId="166" fontId="50" fillId="2" borderId="7" xfId="1" applyNumberFormat="1" applyFont="1" applyFill="1" applyBorder="1" applyAlignment="1" applyProtection="1">
      <alignment horizontal="center" vertical="center" shrinkToFit="1"/>
    </xf>
    <xf numFmtId="166" fontId="50" fillId="2" borderId="8" xfId="1" applyNumberFormat="1" applyFont="1" applyFill="1" applyBorder="1" applyAlignment="1" applyProtection="1">
      <alignment horizontal="center" vertical="center" shrinkToFit="1"/>
    </xf>
    <xf numFmtId="166" fontId="50" fillId="2" borderId="8" xfId="1" applyNumberFormat="1" applyFont="1" applyFill="1" applyBorder="1" applyAlignment="1" applyProtection="1">
      <alignment horizontal="center" vertical="center"/>
    </xf>
    <xf numFmtId="166" fontId="51" fillId="2" borderId="86" xfId="1" applyNumberFormat="1" applyFont="1" applyFill="1" applyBorder="1" applyAlignment="1" applyProtection="1">
      <alignment horizontal="center" vertical="center"/>
    </xf>
    <xf numFmtId="166" fontId="51" fillId="2" borderId="87" xfId="1" applyNumberFormat="1" applyFont="1" applyFill="1" applyBorder="1" applyAlignment="1" applyProtection="1">
      <alignment horizontal="center" vertical="center"/>
    </xf>
    <xf numFmtId="166" fontId="51" fillId="2" borderId="236" xfId="1" applyNumberFormat="1" applyFont="1" applyFill="1" applyBorder="1" applyAlignment="1" applyProtection="1">
      <alignment horizontal="center" vertical="center"/>
    </xf>
    <xf numFmtId="166" fontId="51" fillId="0" borderId="231" xfId="1" applyNumberFormat="1" applyFont="1" applyFill="1" applyBorder="1" applyAlignment="1" applyProtection="1">
      <alignment horizontal="center" vertical="center"/>
    </xf>
    <xf numFmtId="166" fontId="51" fillId="2" borderId="218" xfId="1" applyNumberFormat="1" applyFont="1" applyFill="1" applyBorder="1" applyAlignment="1" applyProtection="1">
      <alignment horizontal="center" vertical="center"/>
    </xf>
    <xf numFmtId="166" fontId="51" fillId="2" borderId="188" xfId="1" applyNumberFormat="1" applyFont="1" applyFill="1" applyBorder="1" applyAlignment="1" applyProtection="1">
      <alignment horizontal="center" vertical="center"/>
    </xf>
    <xf numFmtId="166" fontId="51" fillId="2" borderId="189" xfId="1" applyNumberFormat="1" applyFont="1" applyFill="1" applyBorder="1" applyAlignment="1" applyProtection="1">
      <alignment horizontal="center" vertical="center"/>
    </xf>
    <xf numFmtId="166" fontId="51" fillId="2" borderId="88" xfId="1" applyNumberFormat="1" applyFont="1" applyFill="1" applyBorder="1" applyAlignment="1" applyProtection="1">
      <alignment horizontal="center" vertical="center"/>
    </xf>
    <xf numFmtId="167" fontId="56" fillId="2" borderId="8" xfId="2" applyNumberFormat="1" applyFont="1" applyFill="1" applyBorder="1" applyAlignment="1" applyProtection="1">
      <alignment horizontal="center" vertical="center" shrinkToFit="1"/>
    </xf>
    <xf numFmtId="167" fontId="56" fillId="2" borderId="9" xfId="2" applyNumberFormat="1" applyFont="1" applyFill="1" applyBorder="1" applyAlignment="1" applyProtection="1">
      <alignment horizontal="center" vertical="center" shrinkToFit="1"/>
    </xf>
    <xf numFmtId="169" fontId="54" fillId="2" borderId="1" xfId="1" applyNumberFormat="1" applyFont="1" applyFill="1" applyBorder="1" applyAlignment="1" applyProtection="1">
      <alignment horizontal="center" vertical="center"/>
    </xf>
    <xf numFmtId="0" fontId="48" fillId="0" borderId="0" xfId="0" applyFont="1" applyAlignment="1">
      <alignment horizontal="left" vertical="center" wrapText="1" indent="2"/>
    </xf>
    <xf numFmtId="166" fontId="51" fillId="2" borderId="145" xfId="1" applyNumberFormat="1" applyFont="1" applyFill="1" applyBorder="1" applyAlignment="1" applyProtection="1">
      <alignment horizontal="center" vertical="center"/>
    </xf>
    <xf numFmtId="166" fontId="51" fillId="2" borderId="146" xfId="1" applyNumberFormat="1" applyFont="1" applyFill="1" applyBorder="1" applyAlignment="1" applyProtection="1">
      <alignment horizontal="center" vertical="center"/>
    </xf>
    <xf numFmtId="166" fontId="51" fillId="2" borderId="147" xfId="1" applyNumberFormat="1" applyFont="1" applyFill="1" applyBorder="1" applyAlignment="1" applyProtection="1">
      <alignment horizontal="center" vertical="center"/>
    </xf>
    <xf numFmtId="166" fontId="51" fillId="2" borderId="194" xfId="1" applyNumberFormat="1" applyFont="1" applyFill="1" applyBorder="1" applyAlignment="1" applyProtection="1">
      <alignment horizontal="center" vertical="center"/>
    </xf>
    <xf numFmtId="0" fontId="48" fillId="0" borderId="8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vertical="center" wrapText="1" indent="2"/>
    </xf>
    <xf numFmtId="166" fontId="50" fillId="0" borderId="8" xfId="1" applyNumberFormat="1" applyFont="1" applyFill="1" applyBorder="1" applyAlignment="1" applyProtection="1">
      <alignment horizontal="center" vertical="center" shrinkToFit="1"/>
    </xf>
    <xf numFmtId="166" fontId="50" fillId="0" borderId="8" xfId="1" applyNumberFormat="1" applyFont="1" applyFill="1" applyBorder="1" applyAlignment="1" applyProtection="1">
      <alignment horizontal="center" vertical="center"/>
    </xf>
    <xf numFmtId="166" fontId="51" fillId="0" borderId="0" xfId="1" applyNumberFormat="1" applyFont="1" applyFill="1" applyBorder="1" applyAlignment="1" applyProtection="1">
      <alignment horizontal="center" vertical="center"/>
    </xf>
    <xf numFmtId="167" fontId="56" fillId="0" borderId="8" xfId="2" applyNumberFormat="1" applyFont="1" applyFill="1" applyBorder="1" applyAlignment="1" applyProtection="1">
      <alignment horizontal="center" vertical="center" shrinkToFit="1"/>
    </xf>
    <xf numFmtId="169" fontId="54" fillId="0" borderId="8" xfId="1" applyNumberFormat="1" applyFont="1" applyFill="1" applyBorder="1" applyAlignment="1" applyProtection="1">
      <alignment horizontal="center" vertical="center"/>
    </xf>
    <xf numFmtId="166" fontId="40" fillId="0" borderId="155" xfId="1" applyNumberFormat="1" applyFont="1" applyBorder="1" applyAlignment="1" applyProtection="1">
      <alignment horizontal="center" vertical="center"/>
    </xf>
    <xf numFmtId="166" fontId="48" fillId="0" borderId="150" xfId="1" applyNumberFormat="1" applyFont="1" applyBorder="1" applyAlignment="1" applyProtection="1">
      <alignment horizontal="center" vertical="center"/>
    </xf>
    <xf numFmtId="166" fontId="48" fillId="2" borderId="151" xfId="1" applyNumberFormat="1" applyFont="1" applyFill="1" applyBorder="1" applyAlignment="1" applyProtection="1">
      <alignment horizontal="center" vertical="center"/>
    </xf>
    <xf numFmtId="167" fontId="39" fillId="2" borderId="129" xfId="2" applyNumberFormat="1" applyFont="1" applyFill="1" applyBorder="1" applyAlignment="1" applyProtection="1">
      <alignment horizontal="center" vertical="center" shrinkToFit="1"/>
    </xf>
    <xf numFmtId="166" fontId="40" fillId="0" borderId="156" xfId="1" applyNumberFormat="1" applyFont="1" applyBorder="1" applyAlignment="1" applyProtection="1">
      <alignment horizontal="center" vertical="center"/>
    </xf>
    <xf numFmtId="166" fontId="48" fillId="0" borderId="96" xfId="1" applyNumberFormat="1" applyFont="1" applyBorder="1" applyAlignment="1" applyProtection="1">
      <alignment horizontal="center" vertical="center"/>
    </xf>
    <xf numFmtId="166" fontId="48" fillId="0" borderId="112" xfId="1" applyNumberFormat="1" applyFont="1" applyBorder="1" applyAlignment="1" applyProtection="1">
      <alignment horizontal="center" vertical="center"/>
    </xf>
    <xf numFmtId="166" fontId="40" fillId="2" borderId="215" xfId="1" applyNumberFormat="1" applyFont="1" applyFill="1" applyBorder="1" applyAlignment="1" applyProtection="1">
      <alignment horizontal="center" vertical="center"/>
    </xf>
    <xf numFmtId="166" fontId="48" fillId="2" borderId="214" xfId="1" applyNumberFormat="1" applyFont="1" applyFill="1" applyBorder="1" applyAlignment="1" applyProtection="1">
      <alignment horizontal="center" vertical="center"/>
    </xf>
    <xf numFmtId="166" fontId="48" fillId="2" borderId="223" xfId="1" applyNumberFormat="1" applyFont="1" applyFill="1" applyBorder="1" applyAlignment="1" applyProtection="1">
      <alignment horizontal="center" vertical="center"/>
    </xf>
    <xf numFmtId="166" fontId="40" fillId="2" borderId="211" xfId="1" applyNumberFormat="1" applyFont="1" applyFill="1" applyBorder="1" applyAlignment="1" applyProtection="1">
      <alignment horizontal="center" vertical="center"/>
    </xf>
    <xf numFmtId="167" fontId="39" fillId="2" borderId="202" xfId="2" applyNumberFormat="1" applyFont="1" applyFill="1" applyBorder="1" applyAlignment="1" applyProtection="1">
      <alignment horizontal="center" vertical="center" shrinkToFit="1"/>
    </xf>
    <xf numFmtId="166" fontId="48" fillId="0" borderId="225" xfId="1" applyNumberFormat="1" applyFont="1" applyFill="1" applyBorder="1" applyAlignment="1" applyProtection="1">
      <alignment horizontal="center" vertical="center"/>
    </xf>
    <xf numFmtId="166" fontId="50" fillId="0" borderId="212" xfId="1" applyNumberFormat="1" applyFont="1" applyFill="1" applyBorder="1" applyAlignment="1" applyProtection="1">
      <alignment horizontal="center" vertical="center"/>
    </xf>
    <xf numFmtId="166" fontId="51" fillId="2" borderId="98" xfId="1" applyNumberFormat="1" applyFont="1" applyFill="1" applyBorder="1" applyAlignment="1" applyProtection="1">
      <alignment horizontal="center" vertical="center"/>
    </xf>
    <xf numFmtId="166" fontId="51" fillId="2" borderId="99" xfId="1" applyNumberFormat="1" applyFont="1" applyFill="1" applyBorder="1" applyAlignment="1" applyProtection="1">
      <alignment horizontal="center" vertical="center"/>
    </xf>
    <xf numFmtId="166" fontId="51" fillId="2" borderId="100" xfId="1" applyNumberFormat="1" applyFont="1" applyFill="1" applyBorder="1" applyAlignment="1" applyProtection="1">
      <alignment horizontal="center" vertical="center"/>
    </xf>
    <xf numFmtId="166" fontId="51" fillId="0" borderId="226" xfId="1" applyNumberFormat="1" applyFont="1" applyFill="1" applyBorder="1" applyAlignment="1" applyProtection="1">
      <alignment horizontal="center" vertical="center"/>
    </xf>
    <xf numFmtId="166" fontId="51" fillId="2" borderId="101" xfId="1" applyNumberFormat="1" applyFont="1" applyFill="1" applyBorder="1" applyAlignment="1" applyProtection="1">
      <alignment horizontal="center" vertical="center"/>
    </xf>
    <xf numFmtId="166" fontId="51" fillId="2" borderId="213" xfId="1" applyNumberFormat="1" applyFont="1" applyFill="1" applyBorder="1" applyAlignment="1" applyProtection="1">
      <alignment horizontal="center" vertical="center"/>
    </xf>
    <xf numFmtId="167" fontId="56" fillId="2" borderId="21" xfId="2" applyNumberFormat="1" applyFont="1" applyFill="1" applyBorder="1" applyAlignment="1" applyProtection="1">
      <alignment horizontal="center" vertical="center" shrinkToFit="1"/>
    </xf>
    <xf numFmtId="166" fontId="40" fillId="0" borderId="7" xfId="1" applyNumberFormat="1" applyFont="1" applyBorder="1" applyAlignment="1" applyProtection="1">
      <alignment horizontal="center" vertical="center"/>
    </xf>
    <xf numFmtId="166" fontId="50" fillId="0" borderId="131" xfId="1" applyNumberFormat="1" applyFont="1" applyBorder="1" applyAlignment="1" applyProtection="1">
      <alignment horizontal="center" vertical="center"/>
    </xf>
    <xf numFmtId="166" fontId="50" fillId="0" borderId="132" xfId="1" applyNumberFormat="1" applyFont="1" applyBorder="1" applyAlignment="1" applyProtection="1">
      <alignment horizontal="center" vertical="center"/>
    </xf>
    <xf numFmtId="166" fontId="50" fillId="0" borderId="219" xfId="1" applyNumberFormat="1" applyFont="1" applyBorder="1" applyAlignment="1" applyProtection="1">
      <alignment horizontal="center" vertical="center"/>
    </xf>
    <xf numFmtId="166" fontId="50" fillId="0" borderId="143" xfId="1" applyNumberFormat="1" applyFont="1" applyBorder="1" applyAlignment="1" applyProtection="1">
      <alignment horizontal="center" vertical="center"/>
    </xf>
    <xf numFmtId="166" fontId="50" fillId="0" borderId="134" xfId="1" applyNumberFormat="1" applyFont="1" applyBorder="1" applyAlignment="1" applyProtection="1">
      <alignment horizontal="center" vertical="center"/>
    </xf>
    <xf numFmtId="170" fontId="50" fillId="0" borderId="131" xfId="1" applyNumberFormat="1" applyFont="1" applyBorder="1" applyAlignment="1" applyProtection="1">
      <alignment horizontal="center" vertical="center"/>
    </xf>
    <xf numFmtId="170" fontId="50" fillId="0" borderId="132" xfId="1" applyNumberFormat="1" applyFont="1" applyBorder="1" applyAlignment="1" applyProtection="1">
      <alignment horizontal="center" vertical="center"/>
    </xf>
    <xf numFmtId="170" fontId="50" fillId="0" borderId="135" xfId="1" applyNumberFormat="1" applyFont="1" applyBorder="1" applyAlignment="1" applyProtection="1">
      <alignment horizontal="center" vertical="center"/>
    </xf>
    <xf numFmtId="166" fontId="50" fillId="0" borderId="135" xfId="1" applyNumberFormat="1" applyFont="1" applyBorder="1" applyAlignment="1" applyProtection="1">
      <alignment horizontal="center" vertical="center"/>
    </xf>
    <xf numFmtId="166" fontId="40" fillId="2" borderId="128" xfId="1" applyNumberFormat="1" applyFont="1" applyFill="1" applyBorder="1" applyAlignment="1" applyProtection="1">
      <alignment horizontal="center" vertical="center"/>
    </xf>
    <xf numFmtId="166" fontId="40" fillId="2" borderId="129" xfId="1" applyNumberFormat="1" applyFont="1" applyFill="1" applyBorder="1" applyAlignment="1" applyProtection="1">
      <alignment horizontal="center" vertical="center"/>
    </xf>
    <xf numFmtId="166" fontId="50" fillId="2" borderId="137" xfId="1" applyNumberFormat="1" applyFont="1" applyFill="1" applyBorder="1" applyAlignment="1" applyProtection="1">
      <alignment horizontal="center" vertical="center"/>
    </xf>
    <xf numFmtId="166" fontId="50" fillId="2" borderId="138" xfId="1" applyNumberFormat="1" applyFont="1" applyFill="1" applyBorder="1" applyAlignment="1" applyProtection="1">
      <alignment horizontal="center" vertical="center"/>
    </xf>
    <xf numFmtId="166" fontId="50" fillId="2" borderId="220" xfId="1" applyNumberFormat="1" applyFont="1" applyFill="1" applyBorder="1" applyAlignment="1" applyProtection="1">
      <alignment horizontal="center" vertical="center"/>
    </xf>
    <xf numFmtId="166" fontId="50" fillId="2" borderId="144" xfId="1" applyNumberFormat="1" applyFont="1" applyFill="1" applyBorder="1" applyAlignment="1" applyProtection="1">
      <alignment horizontal="center" vertical="center"/>
    </xf>
    <xf numFmtId="166" fontId="50" fillId="2" borderId="140" xfId="1" applyNumberFormat="1" applyFont="1" applyFill="1" applyBorder="1" applyAlignment="1" applyProtection="1">
      <alignment horizontal="center" vertical="center"/>
    </xf>
    <xf numFmtId="170" fontId="50" fillId="2" borderId="137" xfId="1" applyNumberFormat="1" applyFont="1" applyFill="1" applyBorder="1" applyAlignment="1" applyProtection="1">
      <alignment horizontal="center" vertical="center"/>
    </xf>
    <xf numFmtId="170" fontId="50" fillId="2" borderId="138" xfId="1" applyNumberFormat="1" applyFont="1" applyFill="1" applyBorder="1" applyAlignment="1" applyProtection="1">
      <alignment horizontal="center" vertical="center"/>
    </xf>
    <xf numFmtId="170" fontId="50" fillId="2" borderId="141" xfId="1" applyNumberFormat="1" applyFont="1" applyFill="1" applyBorder="1" applyAlignment="1" applyProtection="1">
      <alignment horizontal="center" vertical="center"/>
    </xf>
    <xf numFmtId="166" fontId="50" fillId="2" borderId="141" xfId="1" applyNumberFormat="1" applyFont="1" applyFill="1" applyBorder="1" applyAlignment="1" applyProtection="1">
      <alignment horizontal="center" vertical="center"/>
    </xf>
    <xf numFmtId="166" fontId="40" fillId="0" borderId="10" xfId="1" applyNumberFormat="1" applyFont="1" applyBorder="1" applyAlignment="1" applyProtection="1">
      <alignment horizontal="center" vertical="center"/>
    </xf>
    <xf numFmtId="166" fontId="50" fillId="0" borderId="35" xfId="1" applyNumberFormat="1" applyFont="1" applyBorder="1" applyAlignment="1" applyProtection="1">
      <alignment horizontal="center" vertical="center"/>
    </xf>
    <xf numFmtId="166" fontId="50" fillId="0" borderId="36" xfId="1" applyNumberFormat="1" applyFont="1" applyBorder="1" applyAlignment="1" applyProtection="1">
      <alignment horizontal="center" vertical="center"/>
    </xf>
    <xf numFmtId="166" fontId="50" fillId="0" borderId="221" xfId="1" applyNumberFormat="1" applyFont="1" applyBorder="1" applyAlignment="1" applyProtection="1">
      <alignment horizontal="center" vertical="center"/>
    </xf>
    <xf numFmtId="166" fontId="50" fillId="0" borderId="62" xfId="1" applyNumberFormat="1" applyFont="1" applyBorder="1" applyAlignment="1" applyProtection="1">
      <alignment horizontal="center" vertical="center"/>
    </xf>
    <xf numFmtId="166" fontId="50" fillId="0" borderId="68" xfId="1" applyNumberFormat="1" applyFont="1" applyBorder="1" applyAlignment="1" applyProtection="1">
      <alignment horizontal="center" vertical="center"/>
    </xf>
    <xf numFmtId="170" fontId="50" fillId="0" borderId="35" xfId="1" applyNumberFormat="1" applyFont="1" applyBorder="1" applyAlignment="1" applyProtection="1">
      <alignment horizontal="center" vertical="center"/>
    </xf>
    <xf numFmtId="170" fontId="50" fillId="0" borderId="36" xfId="1" applyNumberFormat="1" applyFont="1" applyBorder="1" applyAlignment="1" applyProtection="1">
      <alignment horizontal="center" vertical="center"/>
    </xf>
    <xf numFmtId="170" fontId="50" fillId="0" borderId="37" xfId="1" applyNumberFormat="1" applyFont="1" applyBorder="1" applyAlignment="1" applyProtection="1">
      <alignment horizontal="center" vertical="center"/>
    </xf>
    <xf numFmtId="166" fontId="50" fillId="0" borderId="37" xfId="1" applyNumberFormat="1" applyFont="1" applyBorder="1" applyAlignment="1" applyProtection="1">
      <alignment horizontal="center" vertical="center"/>
    </xf>
    <xf numFmtId="166" fontId="50" fillId="0" borderId="29" xfId="1" applyNumberFormat="1" applyFont="1" applyBorder="1" applyAlignment="1" applyProtection="1">
      <alignment horizontal="center" vertical="center"/>
    </xf>
    <xf numFmtId="166" fontId="50" fillId="0" borderId="30" xfId="1" applyNumberFormat="1" applyFont="1" applyBorder="1" applyAlignment="1" applyProtection="1">
      <alignment horizontal="center" vertical="center"/>
    </xf>
    <xf numFmtId="166" fontId="50" fillId="0" borderId="222" xfId="1" applyNumberFormat="1" applyFont="1" applyBorder="1" applyAlignment="1" applyProtection="1">
      <alignment horizontal="center" vertical="center"/>
    </xf>
    <xf numFmtId="166" fontId="50" fillId="0" borderId="59" xfId="1" applyNumberFormat="1" applyFont="1" applyBorder="1" applyAlignment="1" applyProtection="1">
      <alignment horizontal="center" vertical="center"/>
    </xf>
    <xf numFmtId="166" fontId="50" fillId="0" borderId="65" xfId="1" applyNumberFormat="1" applyFont="1" applyBorder="1" applyAlignment="1" applyProtection="1">
      <alignment horizontal="center" vertical="center"/>
    </xf>
    <xf numFmtId="170" fontId="50" fillId="0" borderId="29" xfId="1" applyNumberFormat="1" applyFont="1" applyBorder="1" applyAlignment="1" applyProtection="1">
      <alignment horizontal="center" vertical="center"/>
    </xf>
    <xf numFmtId="170" fontId="50" fillId="0" borderId="30" xfId="1" applyNumberFormat="1" applyFont="1" applyBorder="1" applyAlignment="1" applyProtection="1">
      <alignment horizontal="center" vertical="center"/>
    </xf>
    <xf numFmtId="170" fontId="50" fillId="0" borderId="31" xfId="1" applyNumberFormat="1" applyFont="1" applyBorder="1" applyAlignment="1" applyProtection="1">
      <alignment horizontal="center" vertical="center"/>
    </xf>
    <xf numFmtId="166" fontId="50" fillId="0" borderId="31" xfId="1" applyNumberFormat="1" applyFont="1" applyBorder="1" applyAlignment="1" applyProtection="1">
      <alignment horizontal="center" vertical="center"/>
    </xf>
    <xf numFmtId="166" fontId="50" fillId="0" borderId="20" xfId="1" applyNumberFormat="1" applyFont="1" applyFill="1" applyBorder="1" applyAlignment="1" applyProtection="1">
      <alignment horizontal="center" vertical="center"/>
    </xf>
    <xf numFmtId="166" fontId="50" fillId="0" borderId="38" xfId="1" applyNumberFormat="1" applyFont="1" applyFill="1" applyBorder="1" applyAlignment="1" applyProtection="1">
      <alignment horizontal="center" vertical="center"/>
    </xf>
    <xf numFmtId="166" fontId="50" fillId="0" borderId="39" xfId="1" applyNumberFormat="1" applyFont="1" applyFill="1" applyBorder="1" applyAlignment="1" applyProtection="1">
      <alignment horizontal="center" vertical="center"/>
    </xf>
    <xf numFmtId="166" fontId="50" fillId="0" borderId="61" xfId="1" applyNumberFormat="1" applyFont="1" applyFill="1" applyBorder="1" applyAlignment="1" applyProtection="1">
      <alignment horizontal="center" vertical="center"/>
    </xf>
    <xf numFmtId="166" fontId="50" fillId="0" borderId="67" xfId="1" applyNumberFormat="1" applyFont="1" applyFill="1" applyBorder="1" applyAlignment="1" applyProtection="1">
      <alignment horizontal="center" vertical="center"/>
    </xf>
    <xf numFmtId="170" fontId="50" fillId="0" borderId="40" xfId="1" applyNumberFormat="1" applyFont="1" applyFill="1" applyBorder="1" applyAlignment="1" applyProtection="1">
      <alignment horizontal="center" vertical="center"/>
    </xf>
    <xf numFmtId="166" fontId="51" fillId="2" borderId="102" xfId="1" applyNumberFormat="1" applyFont="1" applyFill="1" applyBorder="1" applyAlignment="1" applyProtection="1">
      <alignment horizontal="center" vertical="center"/>
    </xf>
    <xf numFmtId="166" fontId="50" fillId="38" borderId="159" xfId="1" applyNumberFormat="1" applyFont="1" applyFill="1" applyBorder="1" applyAlignment="1" applyProtection="1">
      <alignment horizontal="center" vertical="center"/>
    </xf>
    <xf numFmtId="166" fontId="50" fillId="38" borderId="160" xfId="1" applyNumberFormat="1" applyFont="1" applyFill="1" applyBorder="1" applyAlignment="1" applyProtection="1">
      <alignment horizontal="center" vertical="center"/>
    </xf>
    <xf numFmtId="166" fontId="50" fillId="38" borderId="161" xfId="1" applyNumberFormat="1" applyFont="1" applyFill="1" applyBorder="1" applyAlignment="1" applyProtection="1">
      <alignment horizontal="center" vertical="center"/>
    </xf>
    <xf numFmtId="166" fontId="48" fillId="0" borderId="143" xfId="1" applyNumberFormat="1" applyFont="1" applyFill="1" applyBorder="1" applyAlignment="1" applyProtection="1">
      <alignment horizontal="center" vertical="center"/>
    </xf>
    <xf numFmtId="166" fontId="50" fillId="0" borderId="133" xfId="1" applyNumberFormat="1" applyFont="1" applyBorder="1" applyAlignment="1" applyProtection="1">
      <alignment horizontal="center" vertical="center"/>
    </xf>
    <xf numFmtId="166" fontId="50" fillId="0" borderId="150" xfId="1" applyNumberFormat="1" applyFont="1" applyBorder="1" applyAlignment="1" applyProtection="1">
      <alignment horizontal="center" vertical="center"/>
    </xf>
    <xf numFmtId="166" fontId="50" fillId="38" borderId="162" xfId="1" applyNumberFormat="1" applyFont="1" applyFill="1" applyBorder="1" applyAlignment="1" applyProtection="1">
      <alignment horizontal="center" vertical="center"/>
    </xf>
    <xf numFmtId="166" fontId="50" fillId="38" borderId="138" xfId="1" applyNumberFormat="1" applyFont="1" applyFill="1" applyBorder="1" applyAlignment="1" applyProtection="1">
      <alignment horizontal="center" vertical="center"/>
    </xf>
    <xf numFmtId="166" fontId="50" fillId="38" borderId="163" xfId="1" applyNumberFormat="1" applyFont="1" applyFill="1" applyBorder="1" applyAlignment="1" applyProtection="1">
      <alignment horizontal="center" vertical="center"/>
    </xf>
    <xf numFmtId="166" fontId="48" fillId="0" borderId="100" xfId="1" applyNumberFormat="1" applyFont="1" applyFill="1" applyBorder="1" applyAlignment="1" applyProtection="1">
      <alignment horizontal="center" vertical="center"/>
    </xf>
    <xf numFmtId="166" fontId="50" fillId="2" borderId="139" xfId="1" applyNumberFormat="1" applyFont="1" applyFill="1" applyBorder="1" applyAlignment="1" applyProtection="1">
      <alignment horizontal="center" vertical="center"/>
    </xf>
    <xf numFmtId="166" fontId="50" fillId="2" borderId="151" xfId="1" applyNumberFormat="1" applyFont="1" applyFill="1" applyBorder="1" applyAlignment="1" applyProtection="1">
      <alignment horizontal="center" vertical="center"/>
    </xf>
    <xf numFmtId="166" fontId="50" fillId="38" borderId="164" xfId="1" applyNumberFormat="1" applyFont="1" applyFill="1" applyBorder="1" applyAlignment="1" applyProtection="1">
      <alignment horizontal="center" vertical="center"/>
    </xf>
    <xf numFmtId="166" fontId="50" fillId="38" borderId="36" xfId="1" applyNumberFormat="1" applyFont="1" applyFill="1" applyBorder="1" applyAlignment="1" applyProtection="1">
      <alignment horizontal="center" vertical="center"/>
    </xf>
    <xf numFmtId="166" fontId="50" fillId="38" borderId="165" xfId="1" applyNumberFormat="1" applyFont="1" applyFill="1" applyBorder="1" applyAlignment="1" applyProtection="1">
      <alignment horizontal="center" vertical="center"/>
    </xf>
    <xf numFmtId="166" fontId="50" fillId="0" borderId="136" xfId="1" applyNumberFormat="1" applyFont="1" applyBorder="1" applyAlignment="1" applyProtection="1">
      <alignment horizontal="center" vertical="center"/>
    </xf>
    <xf numFmtId="166" fontId="50" fillId="0" borderId="96" xfId="1" applyNumberFormat="1" applyFont="1" applyBorder="1" applyAlignment="1" applyProtection="1">
      <alignment horizontal="center" vertical="center"/>
    </xf>
    <xf numFmtId="166" fontId="50" fillId="38" borderId="166" xfId="1" applyNumberFormat="1" applyFont="1" applyFill="1" applyBorder="1" applyAlignment="1" applyProtection="1">
      <alignment horizontal="center" vertical="center"/>
    </xf>
    <xf numFmtId="166" fontId="50" fillId="38" borderId="30" xfId="1" applyNumberFormat="1" applyFont="1" applyFill="1" applyBorder="1" applyAlignment="1" applyProtection="1">
      <alignment horizontal="center" vertical="center"/>
    </xf>
    <xf numFmtId="166" fontId="50" fillId="38" borderId="167" xfId="1" applyNumberFormat="1" applyFont="1" applyFill="1" applyBorder="1" applyAlignment="1" applyProtection="1">
      <alignment horizontal="center" vertical="center"/>
    </xf>
    <xf numFmtId="166" fontId="50" fillId="0" borderId="127" xfId="1" applyNumberFormat="1" applyFont="1" applyBorder="1" applyAlignment="1" applyProtection="1">
      <alignment horizontal="center" vertical="center"/>
    </xf>
    <xf numFmtId="166" fontId="50" fillId="0" borderId="112" xfId="1" applyNumberFormat="1" applyFont="1" applyBorder="1" applyAlignment="1" applyProtection="1">
      <alignment horizontal="center" vertical="center"/>
    </xf>
    <xf numFmtId="166" fontId="50" fillId="38" borderId="168" xfId="1" applyNumberFormat="1" applyFont="1" applyFill="1" applyBorder="1" applyAlignment="1" applyProtection="1">
      <alignment horizontal="center" vertical="center"/>
    </xf>
    <xf numFmtId="166" fontId="50" fillId="38" borderId="169" xfId="1" applyNumberFormat="1" applyFont="1" applyFill="1" applyBorder="1" applyAlignment="1" applyProtection="1">
      <alignment horizontal="center" vertical="center"/>
    </xf>
    <xf numFmtId="166" fontId="50" fillId="38" borderId="170" xfId="1" applyNumberFormat="1" applyFont="1" applyFill="1" applyBorder="1" applyAlignment="1" applyProtection="1">
      <alignment horizontal="center" vertical="center"/>
    </xf>
    <xf numFmtId="166" fontId="48" fillId="0" borderId="154" xfId="1" applyNumberFormat="1" applyFont="1" applyFill="1" applyBorder="1" applyAlignment="1" applyProtection="1">
      <alignment horizontal="center" vertical="center"/>
    </xf>
    <xf numFmtId="166" fontId="50" fillId="0" borderId="152" xfId="1" applyNumberFormat="1" applyFont="1" applyFill="1" applyBorder="1" applyAlignment="1" applyProtection="1">
      <alignment horizontal="center" vertical="center"/>
    </xf>
    <xf numFmtId="166" fontId="50" fillId="0" borderId="153" xfId="1" applyNumberFormat="1" applyFont="1" applyFill="1" applyBorder="1" applyAlignment="1" applyProtection="1">
      <alignment horizontal="center" vertical="center"/>
    </xf>
    <xf numFmtId="166" fontId="50" fillId="0" borderId="235" xfId="1" applyNumberFormat="1" applyFont="1" applyFill="1" applyBorder="1" applyAlignment="1" applyProtection="1">
      <alignment horizontal="center" vertical="center"/>
    </xf>
    <xf numFmtId="166" fontId="50" fillId="0" borderId="198" xfId="1" applyNumberFormat="1" applyFont="1" applyFill="1" applyBorder="1" applyAlignment="1" applyProtection="1">
      <alignment horizontal="center" vertical="center"/>
    </xf>
    <xf numFmtId="166" fontId="50" fillId="0" borderId="114" xfId="1" applyNumberFormat="1" applyFont="1" applyFill="1" applyBorder="1" applyAlignment="1" applyProtection="1">
      <alignment horizontal="center" vertical="center"/>
    </xf>
    <xf numFmtId="166" fontId="37" fillId="0" borderId="0" xfId="0" applyNumberFormat="1" applyFont="1"/>
    <xf numFmtId="166" fontId="51" fillId="2" borderId="234" xfId="1" applyNumberFormat="1" applyFont="1" applyFill="1" applyBorder="1" applyAlignment="1" applyProtection="1">
      <alignment horizontal="center" vertical="center"/>
    </xf>
    <xf numFmtId="166" fontId="51" fillId="2" borderId="199" xfId="1" applyNumberFormat="1" applyFont="1" applyFill="1" applyBorder="1" applyAlignment="1" applyProtection="1">
      <alignment horizontal="center" vertical="center"/>
    </xf>
    <xf numFmtId="166" fontId="51" fillId="2" borderId="113" xfId="1" applyNumberFormat="1" applyFont="1" applyFill="1" applyBorder="1" applyAlignment="1" applyProtection="1">
      <alignment horizontal="center" vertical="center"/>
    </xf>
    <xf numFmtId="166" fontId="50" fillId="2" borderId="223" xfId="1" applyNumberFormat="1" applyFont="1" applyFill="1" applyBorder="1" applyAlignment="1" applyProtection="1">
      <alignment horizontal="center" vertical="center"/>
    </xf>
    <xf numFmtId="166" fontId="67" fillId="38" borderId="138" xfId="1" applyNumberFormat="1" applyFont="1" applyFill="1" applyBorder="1" applyAlignment="1" applyProtection="1">
      <alignment horizontal="center" vertical="center"/>
    </xf>
    <xf numFmtId="166" fontId="67" fillId="38" borderId="36" xfId="1" applyNumberFormat="1" applyFont="1" applyFill="1" applyBorder="1" applyAlignment="1" applyProtection="1">
      <alignment horizontal="center" vertical="center"/>
    </xf>
    <xf numFmtId="166" fontId="67" fillId="38" borderId="30" xfId="1" applyNumberFormat="1" applyFont="1" applyFill="1" applyBorder="1" applyAlignment="1" applyProtection="1">
      <alignment horizontal="center" vertical="center"/>
    </xf>
    <xf numFmtId="166" fontId="67" fillId="38" borderId="160" xfId="1" applyNumberFormat="1" applyFont="1" applyFill="1" applyBorder="1" applyAlignment="1" applyProtection="1">
      <alignment horizontal="center" vertical="center"/>
    </xf>
    <xf numFmtId="166" fontId="51" fillId="2" borderId="200" xfId="1" applyNumberFormat="1" applyFont="1" applyFill="1" applyBorder="1" applyAlignment="1" applyProtection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left" vertical="center" wrapText="1" indent="2"/>
    </xf>
    <xf numFmtId="166" fontId="50" fillId="2" borderId="20" xfId="1" applyNumberFormat="1" applyFont="1" applyFill="1" applyBorder="1" applyAlignment="1" applyProtection="1">
      <alignment horizontal="center" vertical="center" shrinkToFit="1"/>
    </xf>
    <xf numFmtId="166" fontId="50" fillId="2" borderId="21" xfId="1" applyNumberFormat="1" applyFont="1" applyFill="1" applyBorder="1" applyAlignment="1" applyProtection="1">
      <alignment horizontal="center" vertical="center" shrinkToFit="1"/>
    </xf>
    <xf numFmtId="166" fontId="50" fillId="2" borderId="21" xfId="1" applyNumberFormat="1" applyFont="1" applyFill="1" applyBorder="1" applyAlignment="1" applyProtection="1">
      <alignment horizontal="center" vertical="center"/>
    </xf>
    <xf numFmtId="166" fontId="51" fillId="2" borderId="42" xfId="1" applyNumberFormat="1" applyFont="1" applyFill="1" applyBorder="1" applyAlignment="1" applyProtection="1">
      <alignment horizontal="center" vertical="center"/>
    </xf>
    <xf numFmtId="166" fontId="51" fillId="2" borderId="43" xfId="1" applyNumberFormat="1" applyFont="1" applyFill="1" applyBorder="1" applyAlignment="1" applyProtection="1">
      <alignment horizontal="center" vertical="center"/>
    </xf>
    <xf numFmtId="166" fontId="51" fillId="2" borderId="208" xfId="1" applyNumberFormat="1" applyFont="1" applyFill="1" applyBorder="1" applyAlignment="1" applyProtection="1">
      <alignment horizontal="center" vertical="center"/>
    </xf>
    <xf numFmtId="166" fontId="51" fillId="2" borderId="44" xfId="1" applyNumberFormat="1" applyFont="1" applyFill="1" applyBorder="1" applyAlignment="1" applyProtection="1">
      <alignment horizontal="center" vertical="center"/>
    </xf>
    <xf numFmtId="167" fontId="56" fillId="2" borderId="22" xfId="2" applyNumberFormat="1" applyFont="1" applyFill="1" applyBorder="1" applyAlignment="1" applyProtection="1">
      <alignment horizontal="center" vertical="center" shrinkToFit="1"/>
    </xf>
    <xf numFmtId="0" fontId="4" fillId="0" borderId="10" xfId="0" applyFont="1" applyBorder="1"/>
    <xf numFmtId="166" fontId="50" fillId="2" borderId="205" xfId="1" applyNumberFormat="1" applyFont="1" applyFill="1" applyBorder="1" applyAlignment="1" applyProtection="1">
      <alignment horizontal="center" vertical="center"/>
    </xf>
    <xf numFmtId="166" fontId="50" fillId="2" borderId="201" xfId="1" applyNumberFormat="1" applyFont="1" applyFill="1" applyBorder="1" applyAlignment="1" applyProtection="1">
      <alignment horizontal="center" vertical="center"/>
    </xf>
    <xf numFmtId="166" fontId="50" fillId="2" borderId="211" xfId="1" applyNumberFormat="1" applyFont="1" applyFill="1" applyBorder="1" applyAlignment="1" applyProtection="1">
      <alignment horizontal="center" vertical="center"/>
    </xf>
    <xf numFmtId="166" fontId="48" fillId="2" borderId="239" xfId="1" applyNumberFormat="1" applyFont="1" applyFill="1" applyBorder="1" applyAlignment="1" applyProtection="1">
      <alignment horizontal="center" vertical="center"/>
    </xf>
    <xf numFmtId="166" fontId="50" fillId="0" borderId="154" xfId="1" applyNumberFormat="1" applyFont="1" applyFill="1" applyBorder="1" applyAlignment="1" applyProtection="1">
      <alignment horizontal="center" vertical="center"/>
    </xf>
    <xf numFmtId="166" fontId="51" fillId="2" borderId="237" xfId="1" applyNumberFormat="1" applyFont="1" applyFill="1" applyBorder="1" applyAlignment="1" applyProtection="1">
      <alignment horizontal="center" vertical="center"/>
    </xf>
    <xf numFmtId="166" fontId="50" fillId="0" borderId="227" xfId="1" applyNumberFormat="1" applyFont="1" applyBorder="1" applyAlignment="1" applyProtection="1">
      <alignment horizontal="center" vertical="center"/>
    </xf>
    <xf numFmtId="166" fontId="50" fillId="2" borderId="228" xfId="1" applyNumberFormat="1" applyFont="1" applyFill="1" applyBorder="1" applyAlignment="1" applyProtection="1">
      <alignment horizontal="center" vertical="center"/>
    </xf>
    <xf numFmtId="166" fontId="50" fillId="0" borderId="229" xfId="1" applyNumberFormat="1" applyFont="1" applyBorder="1" applyAlignment="1" applyProtection="1">
      <alignment horizontal="center" vertical="center"/>
    </xf>
    <xf numFmtId="166" fontId="50" fillId="0" borderId="230" xfId="1" applyNumberFormat="1" applyFont="1" applyBorder="1" applyAlignment="1" applyProtection="1">
      <alignment horizontal="center" vertical="center"/>
    </xf>
    <xf numFmtId="166" fontId="50" fillId="2" borderId="239" xfId="1" applyNumberFormat="1" applyFont="1" applyFill="1" applyBorder="1" applyAlignment="1" applyProtection="1">
      <alignment horizontal="center" vertical="center"/>
    </xf>
    <xf numFmtId="166" fontId="50" fillId="0" borderId="217" xfId="1" applyNumberFormat="1" applyFont="1" applyFill="1" applyBorder="1" applyAlignment="1" applyProtection="1">
      <alignment horizontal="center" vertical="center"/>
    </xf>
    <xf numFmtId="166" fontId="48" fillId="0" borderId="150" xfId="1" applyNumberFormat="1" applyFont="1" applyFill="1" applyBorder="1" applyAlignment="1" applyProtection="1">
      <alignment horizontal="center" vertical="center"/>
    </xf>
    <xf numFmtId="166" fontId="48" fillId="0" borderId="113" xfId="1" applyNumberFormat="1" applyFont="1" applyFill="1" applyBorder="1" applyAlignment="1" applyProtection="1">
      <alignment horizontal="center" vertical="center"/>
    </xf>
    <xf numFmtId="166" fontId="48" fillId="0" borderId="204" xfId="1" applyNumberFormat="1" applyFont="1" applyFill="1" applyBorder="1" applyAlignment="1" applyProtection="1">
      <alignment horizontal="center" vertical="center"/>
    </xf>
    <xf numFmtId="166" fontId="50" fillId="0" borderId="232" xfId="1" applyNumberFormat="1" applyFont="1" applyFill="1" applyBorder="1" applyAlignment="1" applyProtection="1">
      <alignment horizontal="center" vertical="center"/>
    </xf>
    <xf numFmtId="166" fontId="48" fillId="0" borderId="238" xfId="1" applyNumberFormat="1" applyFont="1" applyFill="1" applyBorder="1" applyAlignment="1" applyProtection="1">
      <alignment horizontal="center" vertical="center"/>
    </xf>
    <xf numFmtId="166" fontId="48" fillId="0" borderId="21" xfId="1" applyNumberFormat="1" applyFont="1" applyFill="1" applyBorder="1" applyAlignment="1" applyProtection="1">
      <alignment horizontal="center" vertical="center"/>
    </xf>
    <xf numFmtId="166" fontId="51" fillId="2" borderId="216" xfId="1" applyNumberFormat="1" applyFont="1" applyFill="1" applyBorder="1" applyAlignment="1" applyProtection="1">
      <alignment horizontal="center" vertical="center"/>
    </xf>
    <xf numFmtId="166" fontId="51" fillId="2" borderId="63" xfId="1" applyNumberFormat="1" applyFont="1" applyFill="1" applyBorder="1" applyAlignment="1" applyProtection="1">
      <alignment horizontal="center" vertical="center"/>
    </xf>
    <xf numFmtId="166" fontId="51" fillId="2" borderId="69" xfId="1" applyNumberFormat="1" applyFont="1" applyFill="1" applyBorder="1" applyAlignment="1" applyProtection="1">
      <alignment horizontal="center" vertical="center"/>
    </xf>
    <xf numFmtId="166" fontId="51" fillId="0" borderId="241" xfId="1" applyNumberFormat="1" applyFont="1" applyFill="1" applyBorder="1" applyAlignment="1" applyProtection="1">
      <alignment horizontal="center" vertical="center"/>
    </xf>
    <xf numFmtId="166" fontId="51" fillId="2" borderId="206" xfId="1" applyNumberFormat="1" applyFont="1" applyFill="1" applyBorder="1" applyAlignment="1" applyProtection="1">
      <alignment horizontal="center" vertical="center"/>
    </xf>
    <xf numFmtId="166" fontId="51" fillId="2" borderId="207" xfId="1" applyNumberFormat="1" applyFont="1" applyFill="1" applyBorder="1" applyAlignment="1" applyProtection="1">
      <alignment horizontal="center" vertical="center"/>
    </xf>
    <xf numFmtId="166" fontId="51" fillId="2" borderId="233" xfId="1" applyNumberFormat="1" applyFont="1" applyFill="1" applyBorder="1" applyAlignment="1" applyProtection="1">
      <alignment horizontal="center" vertical="center"/>
    </xf>
    <xf numFmtId="166" fontId="48" fillId="0" borderId="132" xfId="1" applyNumberFormat="1" applyFont="1" applyFill="1" applyBorder="1" applyAlignment="1" applyProtection="1">
      <alignment horizontal="center" vertical="center"/>
    </xf>
    <xf numFmtId="166" fontId="48" fillId="0" borderId="99" xfId="1" applyNumberFormat="1" applyFont="1" applyFill="1" applyBorder="1" applyAlignment="1" applyProtection="1">
      <alignment horizontal="center" vertical="center"/>
    </xf>
    <xf numFmtId="166" fontId="51" fillId="2" borderId="209" xfId="1" applyNumberFormat="1" applyFont="1" applyFill="1" applyBorder="1" applyAlignment="1" applyProtection="1">
      <alignment horizontal="center" vertical="center"/>
    </xf>
    <xf numFmtId="166" fontId="51" fillId="2" borderId="210" xfId="1" applyNumberFormat="1" applyFont="1" applyFill="1" applyBorder="1" applyAlignment="1" applyProtection="1">
      <alignment horizontal="center" vertical="center"/>
    </xf>
    <xf numFmtId="166" fontId="51" fillId="2" borderId="240" xfId="1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wrapText="1"/>
    </xf>
    <xf numFmtId="0" fontId="33" fillId="49" borderId="77" xfId="0" applyFont="1" applyFill="1" applyBorder="1" applyAlignment="1">
      <alignment horizontal="center" vertical="center" wrapText="1"/>
    </xf>
    <xf numFmtId="166" fontId="50" fillId="0" borderId="193" xfId="1" applyNumberFormat="1" applyFont="1" applyFill="1" applyBorder="1" applyAlignment="1" applyProtection="1">
      <alignment horizontal="center" vertical="center"/>
    </xf>
    <xf numFmtId="166" fontId="50" fillId="2" borderId="193" xfId="1" applyNumberFormat="1" applyFont="1" applyFill="1" applyBorder="1" applyAlignment="1" applyProtection="1">
      <alignment horizontal="center" vertical="center"/>
    </xf>
    <xf numFmtId="0" fontId="12" fillId="9" borderId="54" xfId="27" quotePrefix="1" applyNumberFormat="1" applyBorder="1" applyAlignment="1">
      <alignment wrapText="1"/>
    </xf>
    <xf numFmtId="170" fontId="50" fillId="0" borderId="38" xfId="1" applyNumberFormat="1" applyFont="1" applyFill="1" applyBorder="1" applyAlignment="1" applyProtection="1">
      <alignment horizontal="center" vertical="center"/>
    </xf>
    <xf numFmtId="170" fontId="50" fillId="0" borderId="39" xfId="1" applyNumberFormat="1" applyFont="1" applyFill="1" applyBorder="1" applyAlignment="1" applyProtection="1">
      <alignment horizontal="center" vertical="center"/>
    </xf>
    <xf numFmtId="0" fontId="12" fillId="9" borderId="56" xfId="27" quotePrefix="1" applyNumberFormat="1" applyBorder="1" applyAlignment="1">
      <alignment wrapText="1"/>
    </xf>
    <xf numFmtId="170" fontId="50" fillId="0" borderId="193" xfId="1" applyNumberFormat="1" applyFont="1" applyFill="1" applyBorder="1" applyAlignment="1" applyProtection="1">
      <alignment horizontal="center" vertical="center"/>
    </xf>
    <xf numFmtId="166" fontId="56" fillId="2" borderId="147" xfId="1" applyNumberFormat="1" applyFont="1" applyFill="1" applyBorder="1" applyAlignment="1" applyProtection="1">
      <alignment horizontal="center" vertical="center"/>
    </xf>
    <xf numFmtId="166" fontId="56" fillId="0" borderId="0" xfId="1" applyNumberFormat="1" applyFont="1" applyFill="1" applyBorder="1" applyAlignment="1" applyProtection="1">
      <alignment horizontal="center" vertical="center"/>
    </xf>
    <xf numFmtId="170" fontId="48" fillId="0" borderId="190" xfId="1" applyNumberFormat="1" applyFont="1" applyFill="1" applyBorder="1" applyAlignment="1" applyProtection="1">
      <alignment horizontal="center" vertical="center"/>
    </xf>
    <xf numFmtId="170" fontId="48" fillId="0" borderId="130" xfId="1" applyNumberFormat="1" applyFont="1" applyFill="1" applyBorder="1" applyAlignment="1" applyProtection="1">
      <alignment horizontal="center" vertical="center"/>
    </xf>
    <xf numFmtId="170" fontId="48" fillId="0" borderId="191" xfId="1" applyNumberFormat="1" applyFont="1" applyFill="1" applyBorder="1" applyAlignment="1" applyProtection="1">
      <alignment horizontal="center" vertical="center"/>
    </xf>
    <xf numFmtId="170" fontId="48" fillId="0" borderId="192" xfId="1" applyNumberFormat="1" applyFont="1" applyFill="1" applyBorder="1" applyAlignment="1" applyProtection="1">
      <alignment horizontal="center" vertical="center"/>
    </xf>
    <xf numFmtId="170" fontId="50" fillId="0" borderId="190" xfId="1" applyNumberFormat="1" applyFont="1" applyFill="1" applyBorder="1" applyAlignment="1" applyProtection="1">
      <alignment horizontal="center" vertical="center"/>
    </xf>
    <xf numFmtId="170" fontId="50" fillId="0" borderId="130" xfId="1" applyNumberFormat="1" applyFont="1" applyFill="1" applyBorder="1" applyAlignment="1" applyProtection="1">
      <alignment horizontal="center" vertical="center"/>
    </xf>
    <xf numFmtId="170" fontId="50" fillId="0" borderId="191" xfId="1" applyNumberFormat="1" applyFont="1" applyFill="1" applyBorder="1" applyAlignment="1" applyProtection="1">
      <alignment horizontal="center" vertical="center"/>
    </xf>
    <xf numFmtId="170" fontId="50" fillId="0" borderId="192" xfId="1" applyNumberFormat="1" applyFont="1" applyFill="1" applyBorder="1" applyAlignment="1" applyProtection="1">
      <alignment horizontal="center" vertical="center"/>
    </xf>
    <xf numFmtId="166" fontId="51" fillId="2" borderId="97" xfId="1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left" indent="2"/>
    </xf>
    <xf numFmtId="0" fontId="37" fillId="0" borderId="0" xfId="0" applyFont="1" applyAlignment="1">
      <alignment horizontal="center" vertical="center"/>
    </xf>
    <xf numFmtId="0" fontId="0" fillId="0" borderId="0" xfId="0" quotePrefix="1"/>
    <xf numFmtId="166" fontId="4" fillId="0" borderId="0" xfId="0" applyNumberFormat="1" applyFont="1"/>
    <xf numFmtId="0" fontId="26" fillId="7" borderId="1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41" fillId="45" borderId="103" xfId="0" applyFont="1" applyFill="1" applyBorder="1" applyAlignment="1">
      <alignment horizontal="center" vertical="center" wrapText="1"/>
    </xf>
    <xf numFmtId="0" fontId="41" fillId="45" borderId="5" xfId="0" applyFont="1" applyFill="1" applyBorder="1" applyAlignment="1">
      <alignment horizontal="center" vertical="center" wrapText="1"/>
    </xf>
    <xf numFmtId="0" fontId="41" fillId="45" borderId="6" xfId="0" applyFont="1" applyFill="1" applyBorder="1" applyAlignment="1">
      <alignment horizontal="center" vertical="center" wrapText="1"/>
    </xf>
    <xf numFmtId="0" fontId="41" fillId="42" borderId="103" xfId="0" applyFont="1" applyFill="1" applyBorder="1" applyAlignment="1">
      <alignment horizontal="center" vertical="center" wrapText="1"/>
    </xf>
    <xf numFmtId="0" fontId="41" fillId="42" borderId="5" xfId="0" applyFont="1" applyFill="1" applyBorder="1" applyAlignment="1">
      <alignment horizontal="center" vertical="center" wrapText="1"/>
    </xf>
    <xf numFmtId="0" fontId="41" fillId="42" borderId="6" xfId="0" applyFont="1" applyFill="1" applyBorder="1" applyAlignment="1">
      <alignment horizontal="center" vertical="center" wrapText="1"/>
    </xf>
    <xf numFmtId="0" fontId="41" fillId="44" borderId="103" xfId="0" applyFont="1" applyFill="1" applyBorder="1" applyAlignment="1">
      <alignment horizontal="center" vertical="center" wrapText="1"/>
    </xf>
    <xf numFmtId="0" fontId="41" fillId="44" borderId="5" xfId="0" applyFont="1" applyFill="1" applyBorder="1" applyAlignment="1">
      <alignment horizontal="center" vertical="center" wrapText="1"/>
    </xf>
    <xf numFmtId="0" fontId="41" fillId="44" borderId="6" xfId="0" applyFont="1" applyFill="1" applyBorder="1" applyAlignment="1">
      <alignment horizontal="center" vertical="center" wrapText="1"/>
    </xf>
    <xf numFmtId="0" fontId="68" fillId="46" borderId="103" xfId="0" applyFont="1" applyFill="1" applyBorder="1" applyAlignment="1">
      <alignment horizontal="center" vertical="center" wrapText="1"/>
    </xf>
    <xf numFmtId="0" fontId="68" fillId="46" borderId="5" xfId="0" applyFont="1" applyFill="1" applyBorder="1" applyAlignment="1">
      <alignment horizontal="center" vertical="center" wrapText="1"/>
    </xf>
    <xf numFmtId="0" fontId="68" fillId="46" borderId="6" xfId="0" applyFont="1" applyFill="1" applyBorder="1" applyAlignment="1">
      <alignment horizontal="center" vertical="center" wrapText="1"/>
    </xf>
    <xf numFmtId="0" fontId="41" fillId="40" borderId="103" xfId="0" applyFont="1" applyFill="1" applyBorder="1" applyAlignment="1">
      <alignment horizontal="center" vertical="center" wrapText="1"/>
    </xf>
    <xf numFmtId="0" fontId="41" fillId="40" borderId="5" xfId="0" applyFont="1" applyFill="1" applyBorder="1" applyAlignment="1">
      <alignment horizontal="center" vertical="center" wrapText="1"/>
    </xf>
    <xf numFmtId="0" fontId="41" fillId="40" borderId="6" xfId="0" applyFont="1" applyFill="1" applyBorder="1" applyAlignment="1">
      <alignment horizontal="center" vertical="center" wrapText="1"/>
    </xf>
    <xf numFmtId="0" fontId="41" fillId="41" borderId="103" xfId="0" applyFont="1" applyFill="1" applyBorder="1" applyAlignment="1">
      <alignment horizontal="center" vertical="center" wrapText="1"/>
    </xf>
    <xf numFmtId="0" fontId="41" fillId="41" borderId="5" xfId="0" applyFont="1" applyFill="1" applyBorder="1" applyAlignment="1">
      <alignment horizontal="center" vertical="center" wrapText="1"/>
    </xf>
    <xf numFmtId="0" fontId="41" fillId="41" borderId="6" xfId="0" applyFont="1" applyFill="1" applyBorder="1" applyAlignment="1">
      <alignment horizontal="center" vertical="center" wrapText="1"/>
    </xf>
    <xf numFmtId="0" fontId="41" fillId="35" borderId="103" xfId="0" applyFont="1" applyFill="1" applyBorder="1" applyAlignment="1">
      <alignment horizontal="center" vertical="center" wrapText="1"/>
    </xf>
    <xf numFmtId="0" fontId="41" fillId="35" borderId="5" xfId="0" applyFont="1" applyFill="1" applyBorder="1" applyAlignment="1">
      <alignment horizontal="center" vertical="center" wrapText="1"/>
    </xf>
    <xf numFmtId="0" fontId="41" fillId="35" borderId="6" xfId="0" applyFont="1" applyFill="1" applyBorder="1" applyAlignment="1">
      <alignment horizontal="center" vertical="center" wrapText="1"/>
    </xf>
    <xf numFmtId="0" fontId="41" fillId="33" borderId="103" xfId="0" applyFont="1" applyFill="1" applyBorder="1" applyAlignment="1">
      <alignment horizontal="center" vertical="center" wrapText="1"/>
    </xf>
    <xf numFmtId="0" fontId="41" fillId="33" borderId="5" xfId="0" applyFont="1" applyFill="1" applyBorder="1" applyAlignment="1">
      <alignment horizontal="center" vertical="center" wrapText="1"/>
    </xf>
    <xf numFmtId="0" fontId="41" fillId="33" borderId="6" xfId="0" applyFont="1" applyFill="1" applyBorder="1" applyAlignment="1">
      <alignment horizontal="center" vertical="center" wrapText="1"/>
    </xf>
    <xf numFmtId="0" fontId="41" fillId="34" borderId="103" xfId="0" applyFont="1" applyFill="1" applyBorder="1" applyAlignment="1">
      <alignment horizontal="center" vertical="center" wrapText="1"/>
    </xf>
    <xf numFmtId="0" fontId="41" fillId="34" borderId="5" xfId="0" applyFont="1" applyFill="1" applyBorder="1" applyAlignment="1">
      <alignment horizontal="center" vertical="center" wrapText="1"/>
    </xf>
    <xf numFmtId="0" fontId="41" fillId="34" borderId="6" xfId="0" applyFont="1" applyFill="1" applyBorder="1" applyAlignment="1">
      <alignment horizontal="center" vertical="center" wrapText="1"/>
    </xf>
    <xf numFmtId="0" fontId="42" fillId="5" borderId="14" xfId="0" applyFont="1" applyFill="1" applyBorder="1" applyAlignment="1">
      <alignment horizontal="center" vertical="center" wrapText="1"/>
    </xf>
    <xf numFmtId="0" fontId="42" fillId="5" borderId="15" xfId="0" applyFont="1" applyFill="1" applyBorder="1" applyAlignment="1">
      <alignment horizontal="center" vertical="center" wrapText="1"/>
    </xf>
    <xf numFmtId="0" fontId="42" fillId="5" borderId="16" xfId="0" applyFont="1" applyFill="1" applyBorder="1" applyAlignment="1">
      <alignment horizontal="center" vertical="center" wrapText="1"/>
    </xf>
    <xf numFmtId="0" fontId="42" fillId="5" borderId="175" xfId="0" applyFont="1" applyFill="1" applyBorder="1" applyAlignment="1">
      <alignment horizontal="center" vertical="center"/>
    </xf>
    <xf numFmtId="0" fontId="42" fillId="5" borderId="176" xfId="0" applyFont="1" applyFill="1" applyBorder="1" applyAlignment="1">
      <alignment horizontal="center" vertical="center"/>
    </xf>
    <xf numFmtId="0" fontId="42" fillId="5" borderId="186" xfId="0" applyFont="1" applyFill="1" applyBorder="1" applyAlignment="1">
      <alignment horizontal="center" vertical="center" wrapText="1"/>
    </xf>
    <xf numFmtId="0" fontId="42" fillId="5" borderId="187" xfId="0" applyFont="1" applyFill="1" applyBorder="1" applyAlignment="1">
      <alignment horizontal="center" vertical="center" wrapText="1"/>
    </xf>
    <xf numFmtId="0" fontId="42" fillId="5" borderId="175" xfId="0" applyFont="1" applyFill="1" applyBorder="1" applyAlignment="1">
      <alignment horizontal="center" vertical="center" wrapText="1"/>
    </xf>
    <xf numFmtId="0" fontId="42" fillId="5" borderId="176" xfId="0" applyFont="1" applyFill="1" applyBorder="1" applyAlignment="1">
      <alignment horizontal="center" vertical="center" wrapText="1"/>
    </xf>
    <xf numFmtId="0" fontId="42" fillId="5" borderId="203" xfId="0" applyFont="1" applyFill="1" applyBorder="1" applyAlignment="1">
      <alignment horizontal="center" vertical="center" wrapText="1"/>
    </xf>
    <xf numFmtId="0" fontId="41" fillId="47" borderId="103" xfId="0" applyFont="1" applyFill="1" applyBorder="1" applyAlignment="1">
      <alignment horizontal="center" vertical="center" wrapText="1"/>
    </xf>
    <xf numFmtId="0" fontId="41" fillId="47" borderId="5" xfId="0" applyFont="1" applyFill="1" applyBorder="1" applyAlignment="1">
      <alignment horizontal="center" vertical="center" wrapText="1"/>
    </xf>
    <xf numFmtId="0" fontId="41" fillId="47" borderId="6" xfId="0" applyFont="1" applyFill="1" applyBorder="1" applyAlignment="1">
      <alignment horizontal="center" vertical="center" wrapText="1"/>
    </xf>
    <xf numFmtId="0" fontId="41" fillId="48" borderId="103" xfId="0" applyFont="1" applyFill="1" applyBorder="1" applyAlignment="1">
      <alignment horizontal="center" vertical="center" wrapText="1"/>
    </xf>
    <xf numFmtId="0" fontId="41" fillId="48" borderId="5" xfId="0" applyFont="1" applyFill="1" applyBorder="1" applyAlignment="1">
      <alignment horizontal="center" vertical="center" wrapText="1"/>
    </xf>
    <xf numFmtId="0" fontId="41" fillId="48" borderId="6" xfId="0" applyFont="1" applyFill="1" applyBorder="1" applyAlignment="1">
      <alignment horizontal="center" vertical="center" wrapText="1"/>
    </xf>
    <xf numFmtId="0" fontId="41" fillId="33" borderId="103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41" fillId="33" borderId="6" xfId="0" applyFont="1" applyFill="1" applyBorder="1" applyAlignment="1">
      <alignment horizontal="center" vertical="center"/>
    </xf>
    <xf numFmtId="0" fontId="41" fillId="34" borderId="103" xfId="0" applyFont="1" applyFill="1" applyBorder="1" applyAlignment="1">
      <alignment horizontal="center" vertical="center"/>
    </xf>
    <xf numFmtId="0" fontId="41" fillId="34" borderId="5" xfId="0" applyFont="1" applyFill="1" applyBorder="1" applyAlignment="1">
      <alignment horizontal="center" vertical="center"/>
    </xf>
    <xf numFmtId="0" fontId="41" fillId="34" borderId="6" xfId="0" applyFont="1" applyFill="1" applyBorder="1" applyAlignment="1">
      <alignment horizontal="center" vertical="center"/>
    </xf>
    <xf numFmtId="0" fontId="41" fillId="35" borderId="103" xfId="0" applyFont="1" applyFill="1" applyBorder="1" applyAlignment="1">
      <alignment horizontal="center" vertical="center"/>
    </xf>
    <xf numFmtId="0" fontId="41" fillId="35" borderId="5" xfId="0" applyFont="1" applyFill="1" applyBorder="1" applyAlignment="1">
      <alignment horizontal="center" vertical="center"/>
    </xf>
    <xf numFmtId="0" fontId="41" fillId="35" borderId="6" xfId="0" applyFont="1" applyFill="1" applyBorder="1" applyAlignment="1">
      <alignment horizontal="center" vertical="center"/>
    </xf>
    <xf numFmtId="0" fontId="26" fillId="32" borderId="14" xfId="0" applyFont="1" applyFill="1" applyBorder="1" applyAlignment="1">
      <alignment horizontal="center" vertical="center" wrapText="1"/>
    </xf>
    <xf numFmtId="0" fontId="26" fillId="32" borderId="15" xfId="0" applyFont="1" applyFill="1" applyBorder="1" applyAlignment="1">
      <alignment horizontal="center" vertical="center" wrapText="1"/>
    </xf>
    <xf numFmtId="0" fontId="26" fillId="32" borderId="16" xfId="0" applyFont="1" applyFill="1" applyBorder="1" applyAlignment="1">
      <alignment horizontal="center" vertical="center" wrapText="1"/>
    </xf>
    <xf numFmtId="0" fontId="9" fillId="30" borderId="14" xfId="0" applyFont="1" applyFill="1" applyBorder="1" applyAlignment="1">
      <alignment horizontal="center" vertical="center" wrapText="1"/>
    </xf>
    <xf numFmtId="0" fontId="9" fillId="30" borderId="15" xfId="0" applyFont="1" applyFill="1" applyBorder="1" applyAlignment="1">
      <alignment horizontal="center" vertical="center" wrapText="1"/>
    </xf>
    <xf numFmtId="0" fontId="9" fillId="30" borderId="16" xfId="0" applyFont="1" applyFill="1" applyBorder="1" applyAlignment="1">
      <alignment horizontal="center" vertical="center" wrapText="1"/>
    </xf>
    <xf numFmtId="0" fontId="5" fillId="31" borderId="14" xfId="0" applyFont="1" applyFill="1" applyBorder="1" applyAlignment="1">
      <alignment horizontal="center" vertical="center" wrapText="1"/>
    </xf>
    <xf numFmtId="0" fontId="5" fillId="31" borderId="15" xfId="0" applyFont="1" applyFill="1" applyBorder="1" applyAlignment="1">
      <alignment horizontal="center" vertical="center" wrapText="1"/>
    </xf>
    <xf numFmtId="0" fontId="5" fillId="31" borderId="16" xfId="0" applyFont="1" applyFill="1" applyBorder="1" applyAlignment="1">
      <alignment horizontal="center" vertical="center" wrapText="1"/>
    </xf>
    <xf numFmtId="0" fontId="44" fillId="5" borderId="14" xfId="0" applyFont="1" applyFill="1" applyBorder="1" applyAlignment="1">
      <alignment horizontal="center" vertical="center" wrapText="1"/>
    </xf>
    <xf numFmtId="0" fontId="44" fillId="5" borderId="15" xfId="0" applyFont="1" applyFill="1" applyBorder="1" applyAlignment="1">
      <alignment horizontal="center" vertical="center" wrapText="1"/>
    </xf>
    <xf numFmtId="0" fontId="44" fillId="5" borderId="16" xfId="0" applyFont="1" applyFill="1" applyBorder="1" applyAlignment="1">
      <alignment horizontal="center" vertical="center" wrapText="1"/>
    </xf>
    <xf numFmtId="0" fontId="45" fillId="33" borderId="103" xfId="0" applyFont="1" applyFill="1" applyBorder="1" applyAlignment="1">
      <alignment horizontal="center" vertical="center" wrapText="1"/>
    </xf>
    <xf numFmtId="0" fontId="45" fillId="33" borderId="5" xfId="0" applyFont="1" applyFill="1" applyBorder="1" applyAlignment="1">
      <alignment horizontal="center" vertical="center"/>
    </xf>
    <xf numFmtId="0" fontId="45" fillId="33" borderId="6" xfId="0" applyFont="1" applyFill="1" applyBorder="1" applyAlignment="1">
      <alignment horizontal="center" vertical="center"/>
    </xf>
    <xf numFmtId="0" fontId="45" fillId="34" borderId="103" xfId="0" applyFont="1" applyFill="1" applyBorder="1" applyAlignment="1">
      <alignment horizontal="center" vertical="center" textRotation="90"/>
    </xf>
    <xf numFmtId="0" fontId="45" fillId="34" borderId="5" xfId="0" applyFont="1" applyFill="1" applyBorder="1" applyAlignment="1">
      <alignment horizontal="center" vertical="center" textRotation="90"/>
    </xf>
    <xf numFmtId="0" fontId="45" fillId="34" borderId="6" xfId="0" applyFont="1" applyFill="1" applyBorder="1" applyAlignment="1">
      <alignment horizontal="center" vertical="center" textRotation="90"/>
    </xf>
    <xf numFmtId="0" fontId="45" fillId="34" borderId="182" xfId="0" applyFont="1" applyFill="1" applyBorder="1" applyAlignment="1">
      <alignment horizontal="center" vertical="center" textRotation="90"/>
    </xf>
    <xf numFmtId="0" fontId="47" fillId="0" borderId="0" xfId="0" applyFont="1" applyAlignment="1">
      <alignment horizontal="center" wrapText="1"/>
    </xf>
    <xf numFmtId="165" fontId="60" fillId="2" borderId="184" xfId="1" applyNumberFormat="1" applyFont="1" applyFill="1" applyBorder="1" applyAlignment="1">
      <alignment horizontal="center" vertical="center"/>
    </xf>
    <xf numFmtId="165" fontId="60" fillId="2" borderId="72" xfId="1" applyNumberFormat="1" applyFont="1" applyFill="1" applyBorder="1" applyAlignment="1">
      <alignment horizontal="center" vertical="center"/>
    </xf>
    <xf numFmtId="165" fontId="60" fillId="2" borderId="185" xfId="1" applyNumberFormat="1" applyFont="1" applyFill="1" applyBorder="1" applyAlignment="1">
      <alignment horizontal="center" vertical="center"/>
    </xf>
    <xf numFmtId="0" fontId="61" fillId="34" borderId="7" xfId="0" applyFont="1" applyFill="1" applyBorder="1" applyAlignment="1">
      <alignment horizontal="center" vertical="center" textRotation="90"/>
    </xf>
    <xf numFmtId="0" fontId="61" fillId="34" borderId="155" xfId="0" applyFont="1" applyFill="1" applyBorder="1" applyAlignment="1">
      <alignment horizontal="center" vertical="center" textRotation="90"/>
    </xf>
    <xf numFmtId="0" fontId="61" fillId="34" borderId="10" xfId="0" applyFont="1" applyFill="1" applyBorder="1" applyAlignment="1">
      <alignment horizontal="center" vertical="center" textRotation="90"/>
    </xf>
    <xf numFmtId="0" fontId="61" fillId="34" borderId="156" xfId="0" applyFont="1" applyFill="1" applyBorder="1" applyAlignment="1">
      <alignment horizontal="center" vertical="center" textRotation="90"/>
    </xf>
    <xf numFmtId="165" fontId="60" fillId="2" borderId="131" xfId="1" applyNumberFormat="1" applyFont="1" applyFill="1" applyBorder="1" applyAlignment="1">
      <alignment horizontal="center" vertical="center"/>
    </xf>
    <xf numFmtId="165" fontId="60" fillId="2" borderId="98" xfId="1" applyNumberFormat="1" applyFont="1" applyFill="1" applyBorder="1" applyAlignment="1">
      <alignment horizontal="center" vertical="center"/>
    </xf>
    <xf numFmtId="165" fontId="60" fillId="2" borderId="86" xfId="1" applyNumberFormat="1" applyFont="1" applyFill="1" applyBorder="1" applyAlignment="1">
      <alignment horizontal="center" vertical="center"/>
    </xf>
    <xf numFmtId="165" fontId="60" fillId="0" borderId="157" xfId="1" applyNumberFormat="1" applyFont="1" applyFill="1" applyBorder="1" applyAlignment="1">
      <alignment horizontal="center" vertical="center"/>
    </xf>
    <xf numFmtId="165" fontId="60" fillId="0" borderId="158" xfId="1" applyNumberFormat="1" applyFont="1" applyFill="1" applyBorder="1" applyAlignment="1">
      <alignment horizontal="center" vertical="center"/>
    </xf>
    <xf numFmtId="165" fontId="60" fillId="0" borderId="180" xfId="1" applyNumberFormat="1" applyFont="1" applyFill="1" applyBorder="1" applyAlignment="1">
      <alignment horizontal="center" vertical="center"/>
    </xf>
    <xf numFmtId="165" fontId="60" fillId="2" borderId="177" xfId="1" applyNumberFormat="1" applyFont="1" applyFill="1" applyBorder="1" applyAlignment="1">
      <alignment horizontal="center" vertical="center"/>
    </xf>
    <xf numFmtId="165" fontId="60" fillId="2" borderId="178" xfId="1" applyNumberFormat="1" applyFont="1" applyFill="1" applyBorder="1" applyAlignment="1">
      <alignment horizontal="center" vertical="center"/>
    </xf>
    <xf numFmtId="165" fontId="60" fillId="2" borderId="181" xfId="1" applyNumberFormat="1" applyFont="1" applyFill="1" applyBorder="1" applyAlignment="1">
      <alignment horizontal="center" vertical="center"/>
    </xf>
    <xf numFmtId="0" fontId="45" fillId="35" borderId="103" xfId="0" applyFont="1" applyFill="1" applyBorder="1" applyAlignment="1">
      <alignment horizontal="center" vertical="center" wrapText="1"/>
    </xf>
    <xf numFmtId="0" fontId="45" fillId="35" borderId="5" xfId="0" applyFont="1" applyFill="1" applyBorder="1" applyAlignment="1">
      <alignment horizontal="center" vertical="center" wrapText="1"/>
    </xf>
    <xf numFmtId="0" fontId="45" fillId="35" borderId="6" xfId="0" applyFont="1" applyFill="1" applyBorder="1" applyAlignment="1">
      <alignment horizontal="center" vertical="center" wrapText="1"/>
    </xf>
    <xf numFmtId="0" fontId="45" fillId="35" borderId="9" xfId="0" applyFont="1" applyFill="1" applyBorder="1" applyAlignment="1">
      <alignment horizontal="center" vertical="center" wrapText="1"/>
    </xf>
    <xf numFmtId="0" fontId="45" fillId="35" borderId="2" xfId="0" applyFont="1" applyFill="1" applyBorder="1" applyAlignment="1">
      <alignment horizontal="center" vertical="center" wrapText="1"/>
    </xf>
    <xf numFmtId="0" fontId="45" fillId="35" borderId="13" xfId="0" applyFont="1" applyFill="1" applyBorder="1" applyAlignment="1">
      <alignment horizontal="center" vertical="center" wrapText="1"/>
    </xf>
    <xf numFmtId="0" fontId="45" fillId="34" borderId="103" xfId="0" applyFont="1" applyFill="1" applyBorder="1" applyAlignment="1">
      <alignment horizontal="center" vertical="center" wrapText="1"/>
    </xf>
    <xf numFmtId="0" fontId="45" fillId="34" borderId="5" xfId="0" applyFont="1" applyFill="1" applyBorder="1" applyAlignment="1">
      <alignment horizontal="center" vertical="center" wrapText="1"/>
    </xf>
    <xf numFmtId="0" fontId="45" fillId="34" borderId="6" xfId="0" applyFont="1" applyFill="1" applyBorder="1" applyAlignment="1">
      <alignment horizontal="center" vertical="center" wrapText="1"/>
    </xf>
    <xf numFmtId="0" fontId="45" fillId="34" borderId="9" xfId="0" applyFont="1" applyFill="1" applyBorder="1" applyAlignment="1">
      <alignment horizontal="center" vertical="center" wrapText="1"/>
    </xf>
    <xf numFmtId="0" fontId="45" fillId="34" borderId="2" xfId="0" applyFont="1" applyFill="1" applyBorder="1" applyAlignment="1">
      <alignment horizontal="center" vertical="center" wrapText="1"/>
    </xf>
    <xf numFmtId="0" fontId="45" fillId="34" borderId="13" xfId="0" applyFont="1" applyFill="1" applyBorder="1" applyAlignment="1">
      <alignment horizontal="center" vertical="center" wrapText="1"/>
    </xf>
    <xf numFmtId="0" fontId="45" fillId="33" borderId="9" xfId="0" applyFont="1" applyFill="1" applyBorder="1" applyAlignment="1">
      <alignment horizontal="center" vertical="center"/>
    </xf>
    <xf numFmtId="0" fontId="45" fillId="33" borderId="2" xfId="0" applyFont="1" applyFill="1" applyBorder="1" applyAlignment="1">
      <alignment horizontal="center" vertical="center"/>
    </xf>
    <xf numFmtId="0" fontId="45" fillId="33" borderId="13" xfId="0" applyFont="1" applyFill="1" applyBorder="1" applyAlignment="1">
      <alignment horizontal="center" vertical="center"/>
    </xf>
    <xf numFmtId="0" fontId="45" fillId="34" borderId="103" xfId="0" applyFont="1" applyFill="1" applyBorder="1" applyAlignment="1">
      <alignment horizontal="center" vertical="center"/>
    </xf>
    <xf numFmtId="0" fontId="45" fillId="34" borderId="5" xfId="0" applyFont="1" applyFill="1" applyBorder="1" applyAlignment="1">
      <alignment horizontal="center" vertical="center"/>
    </xf>
    <xf numFmtId="0" fontId="45" fillId="34" borderId="6" xfId="0" applyFont="1" applyFill="1" applyBorder="1" applyAlignment="1">
      <alignment horizontal="center" vertical="center"/>
    </xf>
    <xf numFmtId="0" fontId="45" fillId="34" borderId="9" xfId="0" applyFont="1" applyFill="1" applyBorder="1" applyAlignment="1">
      <alignment horizontal="center" vertical="center"/>
    </xf>
    <xf numFmtId="0" fontId="45" fillId="34" borderId="2" xfId="0" applyFont="1" applyFill="1" applyBorder="1" applyAlignment="1">
      <alignment horizontal="center" vertical="center"/>
    </xf>
    <xf numFmtId="0" fontId="45" fillId="34" borderId="13" xfId="0" applyFont="1" applyFill="1" applyBorder="1" applyAlignment="1">
      <alignment horizontal="center" vertical="center"/>
    </xf>
    <xf numFmtId="0" fontId="45" fillId="35" borderId="103" xfId="0" applyFont="1" applyFill="1" applyBorder="1" applyAlignment="1">
      <alignment horizontal="center" vertical="center"/>
    </xf>
    <xf numFmtId="0" fontId="45" fillId="35" borderId="5" xfId="0" applyFont="1" applyFill="1" applyBorder="1" applyAlignment="1">
      <alignment horizontal="center" vertical="center"/>
    </xf>
    <xf numFmtId="0" fontId="45" fillId="35" borderId="6" xfId="0" applyFont="1" applyFill="1" applyBorder="1" applyAlignment="1">
      <alignment horizontal="center" vertical="center"/>
    </xf>
    <xf numFmtId="0" fontId="45" fillId="35" borderId="9" xfId="0" applyFont="1" applyFill="1" applyBorder="1" applyAlignment="1">
      <alignment horizontal="center" vertical="center"/>
    </xf>
    <xf numFmtId="0" fontId="45" fillId="35" borderId="2" xfId="0" applyFont="1" applyFill="1" applyBorder="1" applyAlignment="1">
      <alignment horizontal="center" vertical="center"/>
    </xf>
    <xf numFmtId="0" fontId="45" fillId="35" borderId="13" xfId="0" applyFont="1" applyFill="1" applyBorder="1" applyAlignment="1">
      <alignment horizontal="center" vertical="center"/>
    </xf>
    <xf numFmtId="0" fontId="45" fillId="33" borderId="10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2" fillId="5" borderId="17" xfId="0" applyFont="1" applyFill="1" applyBorder="1" applyAlignment="1"/>
    <xf numFmtId="0" fontId="32" fillId="5" borderId="18" xfId="0" applyFont="1" applyFill="1" applyBorder="1" applyAlignment="1"/>
    <xf numFmtId="0" fontId="6" fillId="6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73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31" fillId="5" borderId="14" xfId="0" applyFont="1" applyFill="1" applyBorder="1" applyAlignment="1">
      <alignment horizontal="center" vertical="center" wrapText="1"/>
    </xf>
    <xf numFmtId="0" fontId="31" fillId="5" borderId="15" xfId="0" applyFont="1" applyFill="1" applyBorder="1" applyAlignment="1">
      <alignment horizontal="center" vertical="center" wrapText="1"/>
    </xf>
    <xf numFmtId="0" fontId="29" fillId="26" borderId="14" xfId="0" applyFont="1" applyFill="1" applyBorder="1" applyAlignment="1">
      <alignment horizontal="center" vertical="center"/>
    </xf>
    <xf numFmtId="0" fontId="29" fillId="26" borderId="15" xfId="0" applyFont="1" applyFill="1" applyBorder="1" applyAlignment="1">
      <alignment horizontal="center" vertical="center"/>
    </xf>
    <xf numFmtId="0" fontId="5" fillId="27" borderId="24" xfId="0" applyFont="1" applyFill="1" applyBorder="1" applyAlignment="1">
      <alignment horizontal="center" vertical="center" wrapText="1"/>
    </xf>
    <xf numFmtId="0" fontId="5" fillId="27" borderId="70" xfId="0" applyFont="1" applyFill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 wrapText="1"/>
    </xf>
    <xf numFmtId="168" fontId="6" fillId="6" borderId="17" xfId="0" applyNumberFormat="1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75" xfId="0" applyFont="1" applyFill="1" applyBorder="1" applyAlignment="1">
      <alignment horizontal="center" vertical="center" wrapText="1"/>
    </xf>
    <xf numFmtId="0" fontId="6" fillId="5" borderId="72" xfId="0" applyFont="1" applyFill="1" applyBorder="1" applyAlignment="1">
      <alignment horizontal="center" vertical="center" wrapText="1"/>
    </xf>
    <xf numFmtId="0" fontId="6" fillId="5" borderId="74" xfId="0" applyFont="1" applyFill="1" applyBorder="1" applyAlignment="1">
      <alignment horizontal="center" vertical="center" wrapText="1"/>
    </xf>
  </cellXfs>
  <cellStyles count="43">
    <cellStyle name="Comma" xfId="1" builtinId="3"/>
    <cellStyle name="Hyperlink" xfId="42" builtinId="8"/>
    <cellStyle name="Normal" xfId="0" builtinId="0"/>
    <cellStyle name="Percent" xfId="2" builtinId="5"/>
    <cellStyle name="SAPBorder" xfId="22" xr:uid="{98CD5FA8-F774-465E-8391-1408798B8DED}"/>
    <cellStyle name="SAPDataCell" xfId="4" xr:uid="{2DFE86E7-A8FF-4A60-9BB8-AE741C145719}"/>
    <cellStyle name="SAPDataRemoved" xfId="23" xr:uid="{FB08C167-C26C-414A-A66D-3971664A2B47}"/>
    <cellStyle name="SAPDataTotalCell" xfId="5" xr:uid="{26D35F8F-0C81-46FD-8B1B-C986CAB751FC}"/>
    <cellStyle name="SAPDimensionCell" xfId="3" xr:uid="{EE76EDBE-D1DD-4D37-AEEE-7AB53FC9A91E}"/>
    <cellStyle name="SAPEditableDataCell" xfId="7" xr:uid="{B11F1456-9DD3-4C50-8B20-7CFE03DD4C56}"/>
    <cellStyle name="SAPEditableDataTotalCell" xfId="10" xr:uid="{BA64824A-2E01-45EF-98DD-18B031273BFE}"/>
    <cellStyle name="SAPEmphasized" xfId="33" xr:uid="{9DD28FF7-A577-45F3-8F42-C5A1A978F860}"/>
    <cellStyle name="SAPEmphasizedEditableDataCell" xfId="35" xr:uid="{77668604-17D4-4502-816E-BD447A4FAB2B}"/>
    <cellStyle name="SAPEmphasizedEditableDataTotalCell" xfId="36" xr:uid="{33A33ED9-72BB-420F-A139-4377F840BABF}"/>
    <cellStyle name="SAPEmphasizedLockedDataCell" xfId="39" xr:uid="{F6836851-90FA-4941-976E-C9534D9267E6}"/>
    <cellStyle name="SAPEmphasizedLockedDataTotalCell" xfId="40" xr:uid="{EF5E6A1B-B235-4647-A790-8B4D2D5A1734}"/>
    <cellStyle name="SAPEmphasizedReadonlyDataCell" xfId="37" xr:uid="{71906FED-F72D-41BF-873F-F8341F90F723}"/>
    <cellStyle name="SAPEmphasizedReadonlyDataTotalCell" xfId="38" xr:uid="{3E6069D8-1E29-45EB-B563-7C62A403C050}"/>
    <cellStyle name="SAPEmphasizedTotal" xfId="34" xr:uid="{457A32C2-41AB-4229-8C68-C22B5558A789}"/>
    <cellStyle name="SAPError" xfId="24" xr:uid="{78CDC28E-EF39-4F50-9A0F-401A91F1E34C}"/>
    <cellStyle name="SAPExceptionLevel1" xfId="13" xr:uid="{08CB7814-5F4A-4A5D-A89D-F33B8D06CD81}"/>
    <cellStyle name="SAPExceptionLevel2" xfId="14" xr:uid="{1FABE878-28AA-49E2-8BFB-F1C445D26CB3}"/>
    <cellStyle name="SAPExceptionLevel3" xfId="15" xr:uid="{A643CEBC-9884-4560-A194-45A563C01422}"/>
    <cellStyle name="SAPExceptionLevel4" xfId="16" xr:uid="{48693ECF-BFEB-4563-A60E-01F457B15765}"/>
    <cellStyle name="SAPExceptionLevel5" xfId="17" xr:uid="{9B27B386-1833-4B11-AAEC-9601C746CAFB}"/>
    <cellStyle name="SAPExceptionLevel6" xfId="18" xr:uid="{4E7F019A-77C7-468B-8F91-6D6889AD6D41}"/>
    <cellStyle name="SAPExceptionLevel7" xfId="19" xr:uid="{8F35D39F-D202-449A-8470-DF78F030E99A}"/>
    <cellStyle name="SAPExceptionLevel8" xfId="20" xr:uid="{3A9E6B73-BA81-47EB-A903-638BF49B914E}"/>
    <cellStyle name="SAPExceptionLevel9" xfId="21" xr:uid="{F80A1CA7-F92A-4CD0-B56C-FEE0EB4DC3FC}"/>
    <cellStyle name="SAPFormula" xfId="41" xr:uid="{E86E9DF0-0B52-4112-8EB7-16D38ACAA4D4}"/>
    <cellStyle name="SAPGroupingFillCell" xfId="6" xr:uid="{9AC65FC8-2F14-49B7-8712-C55BDB13D069}"/>
    <cellStyle name="SAPHierarchyCell0" xfId="28" xr:uid="{539CAC89-2B81-44F3-A9BB-D5DEC4FE37B6}"/>
    <cellStyle name="SAPHierarchyCell1" xfId="29" xr:uid="{67FE80C9-FA01-4C5A-A2FB-58A581302541}"/>
    <cellStyle name="SAPHierarchyCell2" xfId="30" xr:uid="{DEFAB4E8-318A-4CF4-A25D-E7CC1BAE87E6}"/>
    <cellStyle name="SAPHierarchyCell3" xfId="31" xr:uid="{88574C22-1F4A-4ABA-B6EC-C0FE3BB82F62}"/>
    <cellStyle name="SAPHierarchyCell4" xfId="32" xr:uid="{04110B1F-26C7-4F57-8F82-3AAAB4BA8E73}"/>
    <cellStyle name="SAPLockedDataCell" xfId="9" xr:uid="{72D28E86-1E62-4703-9445-7CBEEA04620E}"/>
    <cellStyle name="SAPLockedDataTotalCell" xfId="12" xr:uid="{6B1F8C58-412C-452E-A9EA-5E5CE7F7B8E7}"/>
    <cellStyle name="SAPMemberCell" xfId="26" xr:uid="{EAFA6555-D302-462D-BDD4-462974366D8A}"/>
    <cellStyle name="SAPMemberTotalCell" xfId="27" xr:uid="{5079D9CF-0118-433C-929D-1A1C84ECEA06}"/>
    <cellStyle name="SAPMessageText" xfId="25" xr:uid="{3308482C-99AE-43BE-98FD-BE7431155E60}"/>
    <cellStyle name="SAPReadonlyDataCell" xfId="8" xr:uid="{D5BB0BA8-24DE-4620-9771-9BB91BBBC700}"/>
    <cellStyle name="SAPReadonlyDataTotalCell" xfId="11" xr:uid="{51ECF489-7A87-4C52-B0A7-3D81A8A600AB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B25"/>
      <color rgb="FF000000"/>
      <color rgb="FFFF5757"/>
      <color rgb="FF7CB854"/>
      <color rgb="FF97C777"/>
      <color rgb="FF457DDB"/>
      <color rgb="FF3D6BBD"/>
      <color rgb="FF09478D"/>
      <color rgb="FF003466"/>
      <color rgb="FF0023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738187</xdr:colOff>
      <xdr:row>1</xdr:row>
      <xdr:rowOff>214312</xdr:rowOff>
    </xdr:from>
    <xdr:to>
      <xdr:col>20</xdr:col>
      <xdr:colOff>776598</xdr:colOff>
      <xdr:row>2</xdr:row>
      <xdr:rowOff>316511</xdr:rowOff>
    </xdr:to>
    <xdr:grpSp>
      <xdr:nvGrpSpPr>
        <xdr:cNvPr id="2" name="Gruppieren 70">
          <a:extLst>
            <a:ext uri="{FF2B5EF4-FFF2-40B4-BE49-F238E27FC236}">
              <a16:creationId xmlns:a16="http://schemas.microsoft.com/office/drawing/2014/main" id="{984AC9A5-9AD7-4ACC-BE31-FD9BA525FD2B}"/>
            </a:ext>
          </a:extLst>
        </xdr:cNvPr>
        <xdr:cNvGrpSpPr/>
      </xdr:nvGrpSpPr>
      <xdr:grpSpPr>
        <a:xfrm>
          <a:off x="23561901" y="486455"/>
          <a:ext cx="936483" cy="655556"/>
          <a:chOff x="2447131" y="4444206"/>
          <a:chExt cx="2700007" cy="1814394"/>
        </a:xfrm>
      </xdr:grpSpPr>
      <xdr:grpSp>
        <xdr:nvGrpSpPr>
          <xdr:cNvPr id="3" name="Grafik 4">
            <a:extLst>
              <a:ext uri="{FF2B5EF4-FFF2-40B4-BE49-F238E27FC236}">
                <a16:creationId xmlns:a16="http://schemas.microsoft.com/office/drawing/2014/main" id="{F63EC8C8-EB19-4E0A-9DFF-0E506EBA9A9C}"/>
              </a:ext>
            </a:extLst>
          </xdr:cNvPr>
          <xdr:cNvGrpSpPr/>
        </xdr:nvGrpSpPr>
        <xdr:grpSpPr>
          <a:xfrm>
            <a:off x="2697614" y="4444206"/>
            <a:ext cx="2449524" cy="1323259"/>
            <a:chOff x="2697614" y="4444206"/>
            <a:chExt cx="2449524" cy="1323259"/>
          </a:xfrm>
          <a:solidFill>
            <a:srgbClr val="50AE30"/>
          </a:solidFill>
        </xdr:grpSpPr>
        <xdr:sp macro="" textlink="">
          <xdr:nvSpPr>
            <xdr:cNvPr id="45" name="Freihandform: Form 113">
              <a:extLst>
                <a:ext uri="{FF2B5EF4-FFF2-40B4-BE49-F238E27FC236}">
                  <a16:creationId xmlns:a16="http://schemas.microsoft.com/office/drawing/2014/main" id="{26F1472F-800F-4569-9EB9-BD21E06DFFE7}"/>
                </a:ext>
              </a:extLst>
            </xdr:cNvPr>
            <xdr:cNvSpPr/>
          </xdr:nvSpPr>
          <xdr:spPr>
            <a:xfrm>
              <a:off x="3109027" y="5738453"/>
              <a:ext cx="2038111" cy="29012"/>
            </a:xfrm>
            <a:custGeom>
              <a:avLst/>
              <a:gdLst>
                <a:gd name="connsiteX0" fmla="*/ 0 w 2038111"/>
                <a:gd name="connsiteY0" fmla="*/ 0 h 29012"/>
                <a:gd name="connsiteX1" fmla="*/ 2038112 w 2038111"/>
                <a:gd name="connsiteY1" fmla="*/ 0 h 29012"/>
                <a:gd name="connsiteX2" fmla="*/ 2038112 w 2038111"/>
                <a:gd name="connsiteY2" fmla="*/ 29012 h 29012"/>
                <a:gd name="connsiteX3" fmla="*/ 0 w 2038111"/>
                <a:gd name="connsiteY3" fmla="*/ 29012 h 2901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038111" h="29012">
                  <a:moveTo>
                    <a:pt x="0" y="0"/>
                  </a:moveTo>
                  <a:lnTo>
                    <a:pt x="2038112" y="0"/>
                  </a:lnTo>
                  <a:lnTo>
                    <a:pt x="2038112" y="29012"/>
                  </a:lnTo>
                  <a:lnTo>
                    <a:pt x="0" y="29012"/>
                  </a:ln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6" name="Freihandform: Form 114">
              <a:extLst>
                <a:ext uri="{FF2B5EF4-FFF2-40B4-BE49-F238E27FC236}">
                  <a16:creationId xmlns:a16="http://schemas.microsoft.com/office/drawing/2014/main" id="{DC232E81-5679-4619-B0E7-EA35B9481849}"/>
                </a:ext>
              </a:extLst>
            </xdr:cNvPr>
            <xdr:cNvSpPr/>
          </xdr:nvSpPr>
          <xdr:spPr>
            <a:xfrm>
              <a:off x="2697614" y="4444206"/>
              <a:ext cx="492862" cy="416332"/>
            </a:xfrm>
            <a:custGeom>
              <a:avLst/>
              <a:gdLst>
                <a:gd name="connsiteX0" fmla="*/ 474115 w 492862"/>
                <a:gd name="connsiteY0" fmla="*/ 415096 h 416332"/>
                <a:gd name="connsiteX1" fmla="*/ 489733 w 492862"/>
                <a:gd name="connsiteY1" fmla="*/ 416054 h 416332"/>
                <a:gd name="connsiteX2" fmla="*/ 492863 w 492862"/>
                <a:gd name="connsiteY2" fmla="*/ 416333 h 416332"/>
                <a:gd name="connsiteX3" fmla="*/ 451163 w 492862"/>
                <a:gd name="connsiteY3" fmla="*/ 337273 h 416332"/>
                <a:gd name="connsiteX4" fmla="*/ 178640 w 492862"/>
                <a:gd name="connsiteY4" fmla="*/ 66178 h 416332"/>
                <a:gd name="connsiteX5" fmla="*/ 0 w 492862"/>
                <a:gd name="connsiteY5" fmla="*/ 0 h 416332"/>
                <a:gd name="connsiteX6" fmla="*/ 76837 w 492862"/>
                <a:gd name="connsiteY6" fmla="*/ 189300 h 416332"/>
                <a:gd name="connsiteX7" fmla="*/ 429290 w 492862"/>
                <a:gd name="connsiteY7" fmla="*/ 358713 h 416332"/>
                <a:gd name="connsiteX8" fmla="*/ 474115 w 492862"/>
                <a:gd name="connsiteY8" fmla="*/ 415096 h 416332"/>
                <a:gd name="connsiteX9" fmla="*/ 223633 w 492862"/>
                <a:gd name="connsiteY9" fmla="*/ 177919 h 416332"/>
                <a:gd name="connsiteX10" fmla="*/ 39063 w 492862"/>
                <a:gd name="connsiteY10" fmla="*/ 61671 h 416332"/>
                <a:gd name="connsiteX11" fmla="*/ 251287 w 492862"/>
                <a:gd name="connsiteY11" fmla="*/ 172310 h 416332"/>
                <a:gd name="connsiteX12" fmla="*/ 427272 w 492862"/>
                <a:gd name="connsiteY12" fmla="*/ 325129 h 416332"/>
                <a:gd name="connsiteX13" fmla="*/ 223633 w 492862"/>
                <a:gd name="connsiteY13" fmla="*/ 177919 h 41633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92862" h="416332">
                  <a:moveTo>
                    <a:pt x="474115" y="415096"/>
                  </a:moveTo>
                  <a:cubicBezTo>
                    <a:pt x="479301" y="415272"/>
                    <a:pt x="484515" y="415598"/>
                    <a:pt x="489733" y="416054"/>
                  </a:cubicBezTo>
                  <a:lnTo>
                    <a:pt x="492863" y="416333"/>
                  </a:lnTo>
                  <a:cubicBezTo>
                    <a:pt x="484743" y="394702"/>
                    <a:pt x="471548" y="369931"/>
                    <a:pt x="451163" y="337273"/>
                  </a:cubicBezTo>
                  <a:cubicBezTo>
                    <a:pt x="459837" y="168715"/>
                    <a:pt x="335932" y="77600"/>
                    <a:pt x="178640" y="66178"/>
                  </a:cubicBezTo>
                  <a:cubicBezTo>
                    <a:pt x="19403" y="54615"/>
                    <a:pt x="0" y="0"/>
                    <a:pt x="0" y="0"/>
                  </a:cubicBezTo>
                  <a:cubicBezTo>
                    <a:pt x="0" y="0"/>
                    <a:pt x="376" y="101873"/>
                    <a:pt x="76837" y="189300"/>
                  </a:cubicBezTo>
                  <a:cubicBezTo>
                    <a:pt x="212596" y="344547"/>
                    <a:pt x="364359" y="324510"/>
                    <a:pt x="429290" y="358713"/>
                  </a:cubicBezTo>
                  <a:cubicBezTo>
                    <a:pt x="450051" y="369642"/>
                    <a:pt x="465199" y="391083"/>
                    <a:pt x="474115" y="415096"/>
                  </a:cubicBezTo>
                  <a:close/>
                  <a:moveTo>
                    <a:pt x="223633" y="177919"/>
                  </a:moveTo>
                  <a:cubicBezTo>
                    <a:pt x="101021" y="141722"/>
                    <a:pt x="52643" y="84804"/>
                    <a:pt x="39063" y="61671"/>
                  </a:cubicBezTo>
                  <a:cubicBezTo>
                    <a:pt x="66772" y="90920"/>
                    <a:pt x="96729" y="132885"/>
                    <a:pt x="251287" y="172310"/>
                  </a:cubicBezTo>
                  <a:cubicBezTo>
                    <a:pt x="359903" y="200011"/>
                    <a:pt x="414719" y="288899"/>
                    <a:pt x="427272" y="325129"/>
                  </a:cubicBezTo>
                  <a:cubicBezTo>
                    <a:pt x="391832" y="265253"/>
                    <a:pt x="351407" y="215638"/>
                    <a:pt x="223633" y="177919"/>
                  </a:cubicBez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sp macro="" textlink="">
        <xdr:nvSpPr>
          <xdr:cNvPr id="4" name="Freihandform: Form 72">
            <a:extLst>
              <a:ext uri="{FF2B5EF4-FFF2-40B4-BE49-F238E27FC236}">
                <a16:creationId xmlns:a16="http://schemas.microsoft.com/office/drawing/2014/main" id="{F6AC76C8-FE33-463E-B390-AE736EB5BD26}"/>
              </a:ext>
            </a:extLst>
          </xdr:cNvPr>
          <xdr:cNvSpPr/>
        </xdr:nvSpPr>
        <xdr:spPr>
          <a:xfrm>
            <a:off x="2447131" y="4693572"/>
            <a:ext cx="1140018" cy="1565028"/>
          </a:xfrm>
          <a:custGeom>
            <a:avLst/>
            <a:gdLst>
              <a:gd name="connsiteX0" fmla="*/ 833197 w 1140018"/>
              <a:gd name="connsiteY0" fmla="*/ 1394515 h 1565028"/>
              <a:gd name="connsiteX1" fmla="*/ 751072 w 1140018"/>
              <a:gd name="connsiteY1" fmla="*/ 1538409 h 1565028"/>
              <a:gd name="connsiteX2" fmla="*/ 693256 w 1140018"/>
              <a:gd name="connsiteY2" fmla="*/ 1540295 h 1565028"/>
              <a:gd name="connsiteX3" fmla="*/ 632311 w 1140018"/>
              <a:gd name="connsiteY3" fmla="*/ 1535238 h 1565028"/>
              <a:gd name="connsiteX4" fmla="*/ 564167 w 1140018"/>
              <a:gd name="connsiteY4" fmla="*/ 1375199 h 1565028"/>
              <a:gd name="connsiteX5" fmla="*/ 596630 w 1140018"/>
              <a:gd name="connsiteY5" fmla="*/ 1380999 h 1565028"/>
              <a:gd name="connsiteX6" fmla="*/ 967883 w 1140018"/>
              <a:gd name="connsiteY6" fmla="*/ 1356539 h 1565028"/>
              <a:gd name="connsiteX7" fmla="*/ 575036 w 1140018"/>
              <a:gd name="connsiteY7" fmla="*/ 1359416 h 1565028"/>
              <a:gd name="connsiteX8" fmla="*/ 557776 w 1140018"/>
              <a:gd name="connsiteY8" fmla="*/ 1355110 h 1565028"/>
              <a:gd name="connsiteX9" fmla="*/ 503245 w 1140018"/>
              <a:gd name="connsiteY9" fmla="*/ 1058645 h 1565028"/>
              <a:gd name="connsiteX10" fmla="*/ 645739 w 1140018"/>
              <a:gd name="connsiteY10" fmla="*/ 1067131 h 1565028"/>
              <a:gd name="connsiteX11" fmla="*/ 502106 w 1140018"/>
              <a:gd name="connsiteY11" fmla="*/ 1042062 h 1565028"/>
              <a:gd name="connsiteX12" fmla="*/ 500408 w 1140018"/>
              <a:gd name="connsiteY12" fmla="*/ 904587 h 1565028"/>
              <a:gd name="connsiteX13" fmla="*/ 585909 w 1140018"/>
              <a:gd name="connsiteY13" fmla="*/ 437011 h 1565028"/>
              <a:gd name="connsiteX14" fmla="*/ 913676 w 1140018"/>
              <a:gd name="connsiteY14" fmla="*/ 469423 h 1565028"/>
              <a:gd name="connsiteX15" fmla="*/ 595714 w 1140018"/>
              <a:gd name="connsiteY15" fmla="*/ 411030 h 1565028"/>
              <a:gd name="connsiteX16" fmla="*/ 696959 w 1140018"/>
              <a:gd name="connsiteY16" fmla="*/ 219642 h 1565028"/>
              <a:gd name="connsiteX17" fmla="*/ 750458 w 1140018"/>
              <a:gd name="connsiteY17" fmla="*/ 219186 h 1565028"/>
              <a:gd name="connsiteX18" fmla="*/ 815853 w 1140018"/>
              <a:gd name="connsiteY18" fmla="*/ 224920 h 1565028"/>
              <a:gd name="connsiteX19" fmla="*/ 885584 w 1140018"/>
              <a:gd name="connsiteY19" fmla="*/ 402399 h 1565028"/>
              <a:gd name="connsiteX20" fmla="*/ 834085 w 1140018"/>
              <a:gd name="connsiteY20" fmla="*/ 227660 h 1565028"/>
              <a:gd name="connsiteX21" fmla="*/ 1140019 w 1140018"/>
              <a:gd name="connsiteY21" fmla="*/ 344351 h 1565028"/>
              <a:gd name="connsiteX22" fmla="*/ 740942 w 1140018"/>
              <a:gd name="connsiteY22" fmla="*/ 196108 h 1565028"/>
              <a:gd name="connsiteX23" fmla="*/ 861289 w 1140018"/>
              <a:gd name="connsiteY23" fmla="*/ 24692 h 1565028"/>
              <a:gd name="connsiteX24" fmla="*/ 829179 w 1140018"/>
              <a:gd name="connsiteY24" fmla="*/ 0 h 1565028"/>
              <a:gd name="connsiteX25" fmla="*/ 708088 w 1140018"/>
              <a:gd name="connsiteY25" fmla="*/ 194295 h 1565028"/>
              <a:gd name="connsiteX26" fmla="*/ 425 w 1140018"/>
              <a:gd name="connsiteY26" fmla="*/ 855572 h 1565028"/>
              <a:gd name="connsiteX27" fmla="*/ 661700 w 1140018"/>
              <a:gd name="connsiteY27" fmla="*/ 1564679 h 1565028"/>
              <a:gd name="connsiteX28" fmla="*/ 1094127 w 1140018"/>
              <a:gd name="connsiteY28" fmla="*/ 1421128 h 1565028"/>
              <a:gd name="connsiteX29" fmla="*/ 768345 w 1140018"/>
              <a:gd name="connsiteY29" fmla="*/ 1536638 h 1565028"/>
              <a:gd name="connsiteX30" fmla="*/ 833197 w 1140018"/>
              <a:gd name="connsiteY30" fmla="*/ 1394515 h 1565028"/>
              <a:gd name="connsiteX31" fmla="*/ 621442 w 1140018"/>
              <a:gd name="connsiteY31" fmla="*/ 1533818 h 1565028"/>
              <a:gd name="connsiteX32" fmla="*/ 500520 w 1140018"/>
              <a:gd name="connsiteY32" fmla="*/ 1504653 h 1565028"/>
              <a:gd name="connsiteX33" fmla="*/ 317824 w 1140018"/>
              <a:gd name="connsiteY33" fmla="*/ 1291245 h 1565028"/>
              <a:gd name="connsiteX34" fmla="*/ 544475 w 1140018"/>
              <a:gd name="connsiteY34" fmla="*/ 1371322 h 1565028"/>
              <a:gd name="connsiteX35" fmla="*/ 621442 w 1140018"/>
              <a:gd name="connsiteY35" fmla="*/ 1533818 h 1565028"/>
              <a:gd name="connsiteX36" fmla="*/ 536280 w 1140018"/>
              <a:gd name="connsiteY36" fmla="*/ 1349414 h 1565028"/>
              <a:gd name="connsiteX37" fmla="*/ 295360 w 1140018"/>
              <a:gd name="connsiteY37" fmla="*/ 1245887 h 1565028"/>
              <a:gd name="connsiteX38" fmla="*/ 224787 w 1140018"/>
              <a:gd name="connsiteY38" fmla="*/ 990379 h 1565028"/>
              <a:gd name="connsiteX39" fmla="*/ 344282 w 1140018"/>
              <a:gd name="connsiteY39" fmla="*/ 1028517 h 1565028"/>
              <a:gd name="connsiteX40" fmla="*/ 468857 w 1140018"/>
              <a:gd name="connsiteY40" fmla="*/ 1054016 h 1565028"/>
              <a:gd name="connsiteX41" fmla="*/ 536280 w 1140018"/>
              <a:gd name="connsiteY41" fmla="*/ 1349414 h 1565028"/>
              <a:gd name="connsiteX42" fmla="*/ 53366 w 1140018"/>
              <a:gd name="connsiteY42" fmla="*/ 855924 h 1565028"/>
              <a:gd name="connsiteX43" fmla="*/ 77550 w 1140018"/>
              <a:gd name="connsiteY43" fmla="*/ 703324 h 1565028"/>
              <a:gd name="connsiteX44" fmla="*/ 194231 w 1140018"/>
              <a:gd name="connsiteY44" fmla="*/ 720164 h 1565028"/>
              <a:gd name="connsiteX45" fmla="*/ 176028 w 1140018"/>
              <a:gd name="connsiteY45" fmla="*/ 859963 h 1565028"/>
              <a:gd name="connsiteX46" fmla="*/ 177195 w 1140018"/>
              <a:gd name="connsiteY46" fmla="*/ 932315 h 1565028"/>
              <a:gd name="connsiteX47" fmla="*/ 53300 w 1140018"/>
              <a:gd name="connsiteY47" fmla="*/ 863316 h 1565028"/>
              <a:gd name="connsiteX48" fmla="*/ 53366 w 1140018"/>
              <a:gd name="connsiteY48" fmla="*/ 855924 h 1565028"/>
              <a:gd name="connsiteX49" fmla="*/ 89977 w 1140018"/>
              <a:gd name="connsiteY49" fmla="*/ 664103 h 1565028"/>
              <a:gd name="connsiteX50" fmla="*/ 146280 w 1140018"/>
              <a:gd name="connsiteY50" fmla="*/ 545534 h 1565028"/>
              <a:gd name="connsiteX51" fmla="*/ 291509 w 1140018"/>
              <a:gd name="connsiteY51" fmla="*/ 480993 h 1565028"/>
              <a:gd name="connsiteX52" fmla="*/ 202012 w 1140018"/>
              <a:gd name="connsiteY52" fmla="*/ 688656 h 1565028"/>
              <a:gd name="connsiteX53" fmla="*/ 89977 w 1140018"/>
              <a:gd name="connsiteY53" fmla="*/ 664103 h 1565028"/>
              <a:gd name="connsiteX54" fmla="*/ 53868 w 1140018"/>
              <a:gd name="connsiteY54" fmla="*/ 909464 h 1565028"/>
              <a:gd name="connsiteX55" fmla="*/ 180808 w 1140018"/>
              <a:gd name="connsiteY55" fmla="*/ 972977 h 1565028"/>
              <a:gd name="connsiteX56" fmla="*/ 250232 w 1140018"/>
              <a:gd name="connsiteY56" fmla="*/ 1216198 h 1565028"/>
              <a:gd name="connsiteX57" fmla="*/ 78318 w 1140018"/>
              <a:gd name="connsiteY57" fmla="*/ 1059740 h 1565028"/>
              <a:gd name="connsiteX58" fmla="*/ 53868 w 1140018"/>
              <a:gd name="connsiteY58" fmla="*/ 909464 h 1565028"/>
              <a:gd name="connsiteX59" fmla="*/ 350101 w 1140018"/>
              <a:gd name="connsiteY59" fmla="*/ 1000456 h 1565028"/>
              <a:gd name="connsiteX60" fmla="*/ 221331 w 1140018"/>
              <a:gd name="connsiteY60" fmla="*/ 952527 h 1565028"/>
              <a:gd name="connsiteX61" fmla="*/ 219844 w 1140018"/>
              <a:gd name="connsiteY61" fmla="*/ 865678 h 1565028"/>
              <a:gd name="connsiteX62" fmla="*/ 236806 w 1140018"/>
              <a:gd name="connsiteY62" fmla="*/ 724632 h 1565028"/>
              <a:gd name="connsiteX63" fmla="*/ 478632 w 1140018"/>
              <a:gd name="connsiteY63" fmla="*/ 739424 h 1565028"/>
              <a:gd name="connsiteX64" fmla="*/ 463466 w 1140018"/>
              <a:gd name="connsiteY64" fmla="*/ 896558 h 1565028"/>
              <a:gd name="connsiteX65" fmla="*/ 466913 w 1140018"/>
              <a:gd name="connsiteY65" fmla="*/ 1033546 h 1565028"/>
              <a:gd name="connsiteX66" fmla="*/ 350101 w 1140018"/>
              <a:gd name="connsiteY66" fmla="*/ 1000456 h 1565028"/>
              <a:gd name="connsiteX67" fmla="*/ 479163 w 1140018"/>
              <a:gd name="connsiteY67" fmla="*/ 736090 h 1565028"/>
              <a:gd name="connsiteX68" fmla="*/ 289839 w 1140018"/>
              <a:gd name="connsiteY68" fmla="*/ 705448 h 1565028"/>
              <a:gd name="connsiteX69" fmla="*/ 242945 w 1140018"/>
              <a:gd name="connsiteY69" fmla="*/ 696785 h 1565028"/>
              <a:gd name="connsiteX70" fmla="*/ 333302 w 1140018"/>
              <a:gd name="connsiteY70" fmla="*/ 469106 h 1565028"/>
              <a:gd name="connsiteX71" fmla="*/ 562558 w 1140018"/>
              <a:gd name="connsiteY71" fmla="*/ 437680 h 1565028"/>
              <a:gd name="connsiteX72" fmla="*/ 479163 w 1140018"/>
              <a:gd name="connsiteY72" fmla="*/ 736090 h 1565028"/>
              <a:gd name="connsiteX73" fmla="*/ 688061 w 1140018"/>
              <a:gd name="connsiteY73" fmla="*/ 220005 h 1565028"/>
              <a:gd name="connsiteX74" fmla="*/ 574148 w 1140018"/>
              <a:gd name="connsiteY74" fmla="*/ 410487 h 1565028"/>
              <a:gd name="connsiteX75" fmla="*/ 358914 w 1140018"/>
              <a:gd name="connsiteY75" fmla="*/ 427890 h 1565028"/>
              <a:gd name="connsiteX76" fmla="*/ 540935 w 1140018"/>
              <a:gd name="connsiteY76" fmla="*/ 245073 h 1565028"/>
              <a:gd name="connsiteX77" fmla="*/ 688061 w 1140018"/>
              <a:gd name="connsiteY77" fmla="*/ 220005 h 1565028"/>
              <a:gd name="connsiteX78" fmla="*/ 508143 w 1140018"/>
              <a:gd name="connsiteY78" fmla="*/ 255389 h 1565028"/>
              <a:gd name="connsiteX79" fmla="*/ 320898 w 1140018"/>
              <a:gd name="connsiteY79" fmla="*/ 436238 h 1565028"/>
              <a:gd name="connsiteX80" fmla="*/ 189678 w 1140018"/>
              <a:gd name="connsiteY80" fmla="*/ 482658 h 1565028"/>
              <a:gd name="connsiteX81" fmla="*/ 508143 w 1140018"/>
              <a:gd name="connsiteY81" fmla="*/ 255389 h 1565028"/>
              <a:gd name="connsiteX82" fmla="*/ 109441 w 1140018"/>
              <a:gd name="connsiteY82" fmla="*/ 1145789 h 1565028"/>
              <a:gd name="connsiteX83" fmla="*/ 276915 w 1140018"/>
              <a:gd name="connsiteY83" fmla="*/ 1268823 h 1565028"/>
              <a:gd name="connsiteX84" fmla="*/ 464131 w 1140018"/>
              <a:gd name="connsiteY84" fmla="*/ 1490927 h 1565028"/>
              <a:gd name="connsiteX85" fmla="*/ 109441 w 1140018"/>
              <a:gd name="connsiteY85" fmla="*/ 1145789 h 15650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</a:cxnLst>
            <a:rect l="l" t="t" r="r" b="b"/>
            <a:pathLst>
              <a:path w="1140018" h="1565028">
                <a:moveTo>
                  <a:pt x="833197" y="1394515"/>
                </a:moveTo>
                <a:cubicBezTo>
                  <a:pt x="813365" y="1455313"/>
                  <a:pt x="777698" y="1512149"/>
                  <a:pt x="751072" y="1538409"/>
                </a:cubicBezTo>
                <a:cubicBezTo>
                  <a:pt x="730598" y="1540229"/>
                  <a:pt x="711125" y="1540914"/>
                  <a:pt x="693256" y="1540295"/>
                </a:cubicBezTo>
                <a:cubicBezTo>
                  <a:pt x="672662" y="1539562"/>
                  <a:pt x="652371" y="1537790"/>
                  <a:pt x="632311" y="1535238"/>
                </a:cubicBezTo>
                <a:cubicBezTo>
                  <a:pt x="606806" y="1487917"/>
                  <a:pt x="583686" y="1434292"/>
                  <a:pt x="564167" y="1375199"/>
                </a:cubicBezTo>
                <a:cubicBezTo>
                  <a:pt x="574892" y="1377218"/>
                  <a:pt x="585593" y="1379285"/>
                  <a:pt x="596630" y="1380999"/>
                </a:cubicBezTo>
                <a:cubicBezTo>
                  <a:pt x="694875" y="1396230"/>
                  <a:pt x="801956" y="1392620"/>
                  <a:pt x="967883" y="1356539"/>
                </a:cubicBezTo>
                <a:cubicBezTo>
                  <a:pt x="850893" y="1372703"/>
                  <a:pt x="695829" y="1387972"/>
                  <a:pt x="575036" y="1359416"/>
                </a:cubicBezTo>
                <a:cubicBezTo>
                  <a:pt x="569204" y="1358035"/>
                  <a:pt x="563502" y="1356568"/>
                  <a:pt x="557776" y="1355110"/>
                </a:cubicBezTo>
                <a:cubicBezTo>
                  <a:pt x="530299" y="1266566"/>
                  <a:pt x="510891" y="1166715"/>
                  <a:pt x="503245" y="1058645"/>
                </a:cubicBezTo>
                <a:cubicBezTo>
                  <a:pt x="549465" y="1064226"/>
                  <a:pt x="597760" y="1067417"/>
                  <a:pt x="645739" y="1067131"/>
                </a:cubicBezTo>
                <a:cubicBezTo>
                  <a:pt x="605038" y="1063255"/>
                  <a:pt x="555689" y="1054482"/>
                  <a:pt x="502106" y="1042062"/>
                </a:cubicBezTo>
                <a:cubicBezTo>
                  <a:pt x="499463" y="997485"/>
                  <a:pt x="498761" y="951622"/>
                  <a:pt x="500408" y="904587"/>
                </a:cubicBezTo>
                <a:cubicBezTo>
                  <a:pt x="506454" y="731585"/>
                  <a:pt x="537076" y="571272"/>
                  <a:pt x="585909" y="437011"/>
                </a:cubicBezTo>
                <a:cubicBezTo>
                  <a:pt x="737044" y="434006"/>
                  <a:pt x="866660" y="456302"/>
                  <a:pt x="913676" y="469423"/>
                </a:cubicBezTo>
                <a:cubicBezTo>
                  <a:pt x="868344" y="446470"/>
                  <a:pt x="742746" y="416119"/>
                  <a:pt x="595714" y="411030"/>
                </a:cubicBezTo>
                <a:cubicBezTo>
                  <a:pt x="624274" y="338054"/>
                  <a:pt x="658389" y="273495"/>
                  <a:pt x="696959" y="219642"/>
                </a:cubicBezTo>
                <a:cubicBezTo>
                  <a:pt x="714665" y="218861"/>
                  <a:pt x="732487" y="218559"/>
                  <a:pt x="750458" y="219186"/>
                </a:cubicBezTo>
                <a:cubicBezTo>
                  <a:pt x="772126" y="219945"/>
                  <a:pt x="793948" y="221940"/>
                  <a:pt x="815853" y="224920"/>
                </a:cubicBezTo>
                <a:cubicBezTo>
                  <a:pt x="847400" y="265798"/>
                  <a:pt x="870074" y="317641"/>
                  <a:pt x="885584" y="402399"/>
                </a:cubicBezTo>
                <a:cubicBezTo>
                  <a:pt x="887602" y="325347"/>
                  <a:pt x="854847" y="253184"/>
                  <a:pt x="834085" y="227660"/>
                </a:cubicBezTo>
                <a:cubicBezTo>
                  <a:pt x="937251" y="244491"/>
                  <a:pt x="1041844" y="284978"/>
                  <a:pt x="1140019" y="344351"/>
                </a:cubicBezTo>
                <a:cubicBezTo>
                  <a:pt x="1039282" y="257119"/>
                  <a:pt x="882204" y="206866"/>
                  <a:pt x="740942" y="196108"/>
                </a:cubicBezTo>
                <a:cubicBezTo>
                  <a:pt x="774986" y="113286"/>
                  <a:pt x="803603" y="90841"/>
                  <a:pt x="861289" y="24692"/>
                </a:cubicBezTo>
                <a:cubicBezTo>
                  <a:pt x="863075" y="14288"/>
                  <a:pt x="864288" y="4464"/>
                  <a:pt x="829179" y="0"/>
                </a:cubicBezTo>
                <a:cubicBezTo>
                  <a:pt x="789771" y="44197"/>
                  <a:pt x="757299" y="82944"/>
                  <a:pt x="708088" y="194295"/>
                </a:cubicBezTo>
                <a:cubicBezTo>
                  <a:pt x="330302" y="181896"/>
                  <a:pt x="13629" y="477636"/>
                  <a:pt x="425" y="855572"/>
                </a:cubicBezTo>
                <a:cubicBezTo>
                  <a:pt x="-12779" y="1233981"/>
                  <a:pt x="283268" y="1551468"/>
                  <a:pt x="661700" y="1564679"/>
                </a:cubicBezTo>
                <a:cubicBezTo>
                  <a:pt x="799236" y="1569470"/>
                  <a:pt x="974769" y="1525151"/>
                  <a:pt x="1094127" y="1421128"/>
                </a:cubicBezTo>
                <a:cubicBezTo>
                  <a:pt x="1018499" y="1478164"/>
                  <a:pt x="880966" y="1523484"/>
                  <a:pt x="768345" y="1536638"/>
                </a:cubicBezTo>
                <a:cubicBezTo>
                  <a:pt x="784549" y="1518683"/>
                  <a:pt x="826253" y="1453380"/>
                  <a:pt x="833197" y="1394515"/>
                </a:cubicBezTo>
                <a:close/>
                <a:moveTo>
                  <a:pt x="621442" y="1533818"/>
                </a:moveTo>
                <a:cubicBezTo>
                  <a:pt x="579706" y="1527827"/>
                  <a:pt x="539280" y="1517988"/>
                  <a:pt x="500520" y="1504653"/>
                </a:cubicBezTo>
                <a:cubicBezTo>
                  <a:pt x="433729" y="1460371"/>
                  <a:pt x="368578" y="1385971"/>
                  <a:pt x="317824" y="1291245"/>
                </a:cubicBezTo>
                <a:cubicBezTo>
                  <a:pt x="384800" y="1325640"/>
                  <a:pt x="459885" y="1353434"/>
                  <a:pt x="544475" y="1371322"/>
                </a:cubicBezTo>
                <a:cubicBezTo>
                  <a:pt x="567566" y="1431463"/>
                  <a:pt x="593928" y="1485984"/>
                  <a:pt x="621442" y="1533818"/>
                </a:cubicBezTo>
                <a:close/>
                <a:moveTo>
                  <a:pt x="536280" y="1349414"/>
                </a:moveTo>
                <a:cubicBezTo>
                  <a:pt x="442337" y="1323440"/>
                  <a:pt x="362932" y="1287378"/>
                  <a:pt x="295360" y="1245887"/>
                </a:cubicBezTo>
                <a:cubicBezTo>
                  <a:pt x="260674" y="1169925"/>
                  <a:pt x="235327" y="1083343"/>
                  <a:pt x="224787" y="990379"/>
                </a:cubicBezTo>
                <a:cubicBezTo>
                  <a:pt x="262641" y="1004505"/>
                  <a:pt x="302304" y="1017316"/>
                  <a:pt x="344282" y="1028517"/>
                </a:cubicBezTo>
                <a:cubicBezTo>
                  <a:pt x="381541" y="1038461"/>
                  <a:pt x="423873" y="1047310"/>
                  <a:pt x="468857" y="1054016"/>
                </a:cubicBezTo>
                <a:cubicBezTo>
                  <a:pt x="479613" y="1161181"/>
                  <a:pt x="504198" y="1260880"/>
                  <a:pt x="536280" y="1349414"/>
                </a:cubicBezTo>
                <a:close/>
                <a:moveTo>
                  <a:pt x="53366" y="855924"/>
                </a:moveTo>
                <a:cubicBezTo>
                  <a:pt x="55217" y="803156"/>
                  <a:pt x="63663" y="752121"/>
                  <a:pt x="77550" y="703324"/>
                </a:cubicBezTo>
                <a:cubicBezTo>
                  <a:pt x="103558" y="708763"/>
                  <a:pt x="145392" y="714706"/>
                  <a:pt x="194231" y="720164"/>
                </a:cubicBezTo>
                <a:cubicBezTo>
                  <a:pt x="184101" y="765113"/>
                  <a:pt x="177716" y="811833"/>
                  <a:pt x="176028" y="859963"/>
                </a:cubicBezTo>
                <a:cubicBezTo>
                  <a:pt x="175176" y="884337"/>
                  <a:pt x="175679" y="908464"/>
                  <a:pt x="177195" y="932315"/>
                </a:cubicBezTo>
                <a:cubicBezTo>
                  <a:pt x="133733" y="911388"/>
                  <a:pt x="92428" y="888261"/>
                  <a:pt x="53300" y="863316"/>
                </a:cubicBezTo>
                <a:cubicBezTo>
                  <a:pt x="53366" y="860849"/>
                  <a:pt x="53282" y="858401"/>
                  <a:pt x="53366" y="855924"/>
                </a:cubicBezTo>
                <a:close/>
                <a:moveTo>
                  <a:pt x="89977" y="664103"/>
                </a:moveTo>
                <a:cubicBezTo>
                  <a:pt x="104781" y="622520"/>
                  <a:pt x="123696" y="582834"/>
                  <a:pt x="146280" y="545534"/>
                </a:cubicBezTo>
                <a:cubicBezTo>
                  <a:pt x="191390" y="518056"/>
                  <a:pt x="240526" y="496960"/>
                  <a:pt x="291509" y="480993"/>
                </a:cubicBezTo>
                <a:cubicBezTo>
                  <a:pt x="253636" y="542935"/>
                  <a:pt x="222453" y="612906"/>
                  <a:pt x="202012" y="688656"/>
                </a:cubicBezTo>
                <a:cubicBezTo>
                  <a:pt x="153457" y="678711"/>
                  <a:pt x="112939" y="669415"/>
                  <a:pt x="89977" y="664103"/>
                </a:cubicBezTo>
                <a:close/>
                <a:moveTo>
                  <a:pt x="53868" y="909464"/>
                </a:moveTo>
                <a:cubicBezTo>
                  <a:pt x="93191" y="932810"/>
                  <a:pt x="135532" y="953946"/>
                  <a:pt x="180808" y="972977"/>
                </a:cubicBezTo>
                <a:cubicBezTo>
                  <a:pt x="191069" y="1060045"/>
                  <a:pt x="216011" y="1142341"/>
                  <a:pt x="250232" y="1216198"/>
                </a:cubicBezTo>
                <a:cubicBezTo>
                  <a:pt x="180306" y="1167125"/>
                  <a:pt x="124347" y="1112728"/>
                  <a:pt x="78318" y="1059740"/>
                </a:cubicBezTo>
                <a:cubicBezTo>
                  <a:pt x="64551" y="1011553"/>
                  <a:pt x="56226" y="961223"/>
                  <a:pt x="53868" y="909464"/>
                </a:cubicBezTo>
                <a:close/>
                <a:moveTo>
                  <a:pt x="350101" y="1000456"/>
                </a:moveTo>
                <a:cubicBezTo>
                  <a:pt x="305620" y="986521"/>
                  <a:pt x="262641" y="970462"/>
                  <a:pt x="221331" y="952527"/>
                </a:cubicBezTo>
                <a:cubicBezTo>
                  <a:pt x="219397" y="924056"/>
                  <a:pt x="218806" y="895072"/>
                  <a:pt x="219844" y="865678"/>
                </a:cubicBezTo>
                <a:cubicBezTo>
                  <a:pt x="221527" y="817224"/>
                  <a:pt x="227489" y="770056"/>
                  <a:pt x="236806" y="724632"/>
                </a:cubicBezTo>
                <a:cubicBezTo>
                  <a:pt x="317703" y="732585"/>
                  <a:pt x="409366" y="738719"/>
                  <a:pt x="478632" y="739424"/>
                </a:cubicBezTo>
                <a:cubicBezTo>
                  <a:pt x="470586" y="790716"/>
                  <a:pt x="465326" y="843361"/>
                  <a:pt x="463466" y="896558"/>
                </a:cubicBezTo>
                <a:cubicBezTo>
                  <a:pt x="461838" y="943297"/>
                  <a:pt x="463215" y="989017"/>
                  <a:pt x="466913" y="1033546"/>
                </a:cubicBezTo>
                <a:cubicBezTo>
                  <a:pt x="429077" y="1023993"/>
                  <a:pt x="389689" y="1012858"/>
                  <a:pt x="350101" y="1000456"/>
                </a:cubicBezTo>
                <a:close/>
                <a:moveTo>
                  <a:pt x="479163" y="736090"/>
                </a:moveTo>
                <a:cubicBezTo>
                  <a:pt x="422957" y="728613"/>
                  <a:pt x="348283" y="715716"/>
                  <a:pt x="289839" y="705448"/>
                </a:cubicBezTo>
                <a:cubicBezTo>
                  <a:pt x="273896" y="702640"/>
                  <a:pt x="258213" y="699720"/>
                  <a:pt x="242945" y="696785"/>
                </a:cubicBezTo>
                <a:cubicBezTo>
                  <a:pt x="262990" y="613214"/>
                  <a:pt x="294602" y="536177"/>
                  <a:pt x="333302" y="469106"/>
                </a:cubicBezTo>
                <a:cubicBezTo>
                  <a:pt x="409395" y="449610"/>
                  <a:pt x="488134" y="440443"/>
                  <a:pt x="562558" y="437680"/>
                </a:cubicBezTo>
                <a:cubicBezTo>
                  <a:pt x="526039" y="526037"/>
                  <a:pt x="496390" y="627985"/>
                  <a:pt x="479163" y="736090"/>
                </a:cubicBezTo>
                <a:close/>
                <a:moveTo>
                  <a:pt x="688061" y="220005"/>
                </a:moveTo>
                <a:cubicBezTo>
                  <a:pt x="647664" y="268072"/>
                  <a:pt x="608350" y="333380"/>
                  <a:pt x="574148" y="410487"/>
                </a:cubicBezTo>
                <a:cubicBezTo>
                  <a:pt x="504463" y="409286"/>
                  <a:pt x="430728" y="413970"/>
                  <a:pt x="358914" y="427890"/>
                </a:cubicBezTo>
                <a:cubicBezTo>
                  <a:pt x="412725" y="346564"/>
                  <a:pt x="476688" y="283117"/>
                  <a:pt x="540935" y="245073"/>
                </a:cubicBezTo>
                <a:cubicBezTo>
                  <a:pt x="588277" y="231502"/>
                  <a:pt x="637534" y="222912"/>
                  <a:pt x="688061" y="220005"/>
                </a:cubicBezTo>
                <a:close/>
                <a:moveTo>
                  <a:pt x="508143" y="255389"/>
                </a:moveTo>
                <a:cubicBezTo>
                  <a:pt x="442021" y="295907"/>
                  <a:pt x="376285" y="358099"/>
                  <a:pt x="320898" y="436238"/>
                </a:cubicBezTo>
                <a:cubicBezTo>
                  <a:pt x="275361" y="447344"/>
                  <a:pt x="231131" y="462567"/>
                  <a:pt x="189678" y="482658"/>
                </a:cubicBezTo>
                <a:cubicBezTo>
                  <a:pt x="270315" y="378665"/>
                  <a:pt x="381304" y="298800"/>
                  <a:pt x="508143" y="255389"/>
                </a:cubicBezTo>
                <a:close/>
                <a:moveTo>
                  <a:pt x="109441" y="1145789"/>
                </a:moveTo>
                <a:cubicBezTo>
                  <a:pt x="158791" y="1190261"/>
                  <a:pt x="214123" y="1232352"/>
                  <a:pt x="276915" y="1268823"/>
                </a:cubicBezTo>
                <a:cubicBezTo>
                  <a:pt x="329172" y="1363330"/>
                  <a:pt x="396098" y="1440445"/>
                  <a:pt x="464131" y="1490927"/>
                </a:cubicBezTo>
                <a:cubicBezTo>
                  <a:pt x="305490" y="1425652"/>
                  <a:pt x="178335" y="1300961"/>
                  <a:pt x="109441" y="1145789"/>
                </a:cubicBezTo>
                <a:close/>
              </a:path>
            </a:pathLst>
          </a:custGeom>
          <a:solidFill>
            <a:srgbClr val="45658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grpSp>
        <xdr:nvGrpSpPr>
          <xdr:cNvPr id="5" name="Grafik 4">
            <a:extLst>
              <a:ext uri="{FF2B5EF4-FFF2-40B4-BE49-F238E27FC236}">
                <a16:creationId xmlns:a16="http://schemas.microsoft.com/office/drawing/2014/main" id="{D6D0689D-768F-4574-B461-0E0A96A1260B}"/>
              </a:ext>
            </a:extLst>
          </xdr:cNvPr>
          <xdr:cNvGrpSpPr/>
        </xdr:nvGrpSpPr>
        <xdr:grpSpPr>
          <a:xfrm>
            <a:off x="3111008" y="5183416"/>
            <a:ext cx="2034726" cy="735116"/>
            <a:chOff x="3111008" y="5183416"/>
            <a:chExt cx="2034726" cy="735116"/>
          </a:xfrm>
          <a:solidFill>
            <a:srgbClr val="001D3D"/>
          </a:solidFill>
        </xdr:grpSpPr>
        <xdr:sp macro="" textlink="">
          <xdr:nvSpPr>
            <xdr:cNvPr id="6" name="Freihandform: Form 74">
              <a:extLst>
                <a:ext uri="{FF2B5EF4-FFF2-40B4-BE49-F238E27FC236}">
                  <a16:creationId xmlns:a16="http://schemas.microsoft.com/office/drawing/2014/main" id="{9FB12DE0-0315-4C45-9547-377671A9F0A3}"/>
                </a:ext>
              </a:extLst>
            </xdr:cNvPr>
            <xdr:cNvSpPr/>
          </xdr:nvSpPr>
          <xdr:spPr>
            <a:xfrm>
              <a:off x="3910628" y="5270006"/>
              <a:ext cx="308419" cy="402657"/>
            </a:xfrm>
            <a:custGeom>
              <a:avLst/>
              <a:gdLst>
                <a:gd name="connsiteX0" fmla="*/ 217780 w 308419"/>
                <a:gd name="connsiteY0" fmla="*/ 157551 h 402657"/>
                <a:gd name="connsiteX1" fmla="*/ 90649 w 308419"/>
                <a:gd name="connsiteY1" fmla="*/ 157551 h 402657"/>
                <a:gd name="connsiteX2" fmla="*/ 90649 w 308419"/>
                <a:gd name="connsiteY2" fmla="*/ 0 h 402657"/>
                <a:gd name="connsiteX3" fmla="*/ 0 w 308419"/>
                <a:gd name="connsiteY3" fmla="*/ 0 h 402657"/>
                <a:gd name="connsiteX4" fmla="*/ 0 w 308419"/>
                <a:gd name="connsiteY4" fmla="*/ 402658 h 402657"/>
                <a:gd name="connsiteX5" fmla="*/ 90649 w 308419"/>
                <a:gd name="connsiteY5" fmla="*/ 402658 h 402657"/>
                <a:gd name="connsiteX6" fmla="*/ 90649 w 308419"/>
                <a:gd name="connsiteY6" fmla="*/ 241990 h 402657"/>
                <a:gd name="connsiteX7" fmla="*/ 217780 w 308419"/>
                <a:gd name="connsiteY7" fmla="*/ 241990 h 402657"/>
                <a:gd name="connsiteX8" fmla="*/ 217780 w 308419"/>
                <a:gd name="connsiteY8" fmla="*/ 402658 h 402657"/>
                <a:gd name="connsiteX9" fmla="*/ 308420 w 308419"/>
                <a:gd name="connsiteY9" fmla="*/ 402658 h 402657"/>
                <a:gd name="connsiteX10" fmla="*/ 308420 w 308419"/>
                <a:gd name="connsiteY10" fmla="*/ 0 h 402657"/>
                <a:gd name="connsiteX11" fmla="*/ 217780 w 308419"/>
                <a:gd name="connsiteY11" fmla="*/ 0 h 402657"/>
                <a:gd name="connsiteX12" fmla="*/ 217780 w 308419"/>
                <a:gd name="connsiteY12" fmla="*/ 157551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08419" h="402657">
                  <a:moveTo>
                    <a:pt x="217780" y="157551"/>
                  </a:moveTo>
                  <a:lnTo>
                    <a:pt x="90649" y="157551"/>
                  </a:lnTo>
                  <a:lnTo>
                    <a:pt x="90649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1990"/>
                  </a:lnTo>
                  <a:lnTo>
                    <a:pt x="217780" y="241990"/>
                  </a:lnTo>
                  <a:lnTo>
                    <a:pt x="217780" y="402658"/>
                  </a:lnTo>
                  <a:lnTo>
                    <a:pt x="308420" y="402658"/>
                  </a:lnTo>
                  <a:lnTo>
                    <a:pt x="308420" y="0"/>
                  </a:lnTo>
                  <a:lnTo>
                    <a:pt x="217780" y="0"/>
                  </a:lnTo>
                  <a:lnTo>
                    <a:pt x="217780" y="15755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7" name="Freihandform: Form 75">
              <a:extLst>
                <a:ext uri="{FF2B5EF4-FFF2-40B4-BE49-F238E27FC236}">
                  <a16:creationId xmlns:a16="http://schemas.microsoft.com/office/drawing/2014/main" id="{7ADEF6D4-D91D-4850-9EFC-2532EDBECB2B}"/>
                </a:ext>
              </a:extLst>
            </xdr:cNvPr>
            <xdr:cNvSpPr/>
          </xdr:nvSpPr>
          <xdr:spPr>
            <a:xfrm>
              <a:off x="3469154" y="5267184"/>
              <a:ext cx="408936" cy="408937"/>
            </a:xfrm>
            <a:custGeom>
              <a:avLst/>
              <a:gdLst>
                <a:gd name="connsiteX0" fmla="*/ 204483 w 408936"/>
                <a:gd name="connsiteY0" fmla="*/ 0 h 408937"/>
                <a:gd name="connsiteX1" fmla="*/ 0 w 408936"/>
                <a:gd name="connsiteY1" fmla="*/ 204465 h 408937"/>
                <a:gd name="connsiteX2" fmla="*/ 204483 w 408936"/>
                <a:gd name="connsiteY2" fmla="*/ 408938 h 408937"/>
                <a:gd name="connsiteX3" fmla="*/ 408937 w 408936"/>
                <a:gd name="connsiteY3" fmla="*/ 204465 h 408937"/>
                <a:gd name="connsiteX4" fmla="*/ 204483 w 408936"/>
                <a:gd name="connsiteY4" fmla="*/ 0 h 408937"/>
                <a:gd name="connsiteX5" fmla="*/ 204483 w 408936"/>
                <a:gd name="connsiteY5" fmla="*/ 320393 h 408937"/>
                <a:gd name="connsiteX6" fmla="*/ 88535 w 408936"/>
                <a:gd name="connsiteY6" fmla="*/ 204465 h 408937"/>
                <a:gd name="connsiteX7" fmla="*/ 204483 w 408936"/>
                <a:gd name="connsiteY7" fmla="*/ 88539 h 408937"/>
                <a:gd name="connsiteX8" fmla="*/ 320402 w 408936"/>
                <a:gd name="connsiteY8" fmla="*/ 204465 h 408937"/>
                <a:gd name="connsiteX9" fmla="*/ 204483 w 408936"/>
                <a:gd name="connsiteY9" fmla="*/ 320393 h 4089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408936" h="408937">
                  <a:moveTo>
                    <a:pt x="204483" y="0"/>
                  </a:moveTo>
                  <a:cubicBezTo>
                    <a:pt x="91545" y="0"/>
                    <a:pt x="0" y="91538"/>
                    <a:pt x="0" y="204465"/>
                  </a:cubicBezTo>
                  <a:cubicBezTo>
                    <a:pt x="0" y="317393"/>
                    <a:pt x="91545" y="408938"/>
                    <a:pt x="204483" y="408938"/>
                  </a:cubicBezTo>
                  <a:cubicBezTo>
                    <a:pt x="317401" y="408938"/>
                    <a:pt x="408937" y="317393"/>
                    <a:pt x="408937" y="204465"/>
                  </a:cubicBezTo>
                  <a:cubicBezTo>
                    <a:pt x="408937" y="91538"/>
                    <a:pt x="317401" y="0"/>
                    <a:pt x="204483" y="0"/>
                  </a:cubicBezTo>
                  <a:close/>
                  <a:moveTo>
                    <a:pt x="204483" y="320393"/>
                  </a:moveTo>
                  <a:cubicBezTo>
                    <a:pt x="140456" y="320393"/>
                    <a:pt x="88535" y="268492"/>
                    <a:pt x="88535" y="204465"/>
                  </a:cubicBezTo>
                  <a:cubicBezTo>
                    <a:pt x="88535" y="140447"/>
                    <a:pt x="140456" y="88539"/>
                    <a:pt x="204483" y="88539"/>
                  </a:cubicBezTo>
                  <a:cubicBezTo>
                    <a:pt x="268500" y="88539"/>
                    <a:pt x="320402" y="140438"/>
                    <a:pt x="320402" y="204465"/>
                  </a:cubicBezTo>
                  <a:cubicBezTo>
                    <a:pt x="320402" y="268492"/>
                    <a:pt x="268500" y="320393"/>
                    <a:pt x="204483" y="320393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8" name="Freihandform: Form 76">
              <a:extLst>
                <a:ext uri="{FF2B5EF4-FFF2-40B4-BE49-F238E27FC236}">
                  <a16:creationId xmlns:a16="http://schemas.microsoft.com/office/drawing/2014/main" id="{0D15A9F5-1EE8-40B5-B1BA-06D37184ED18}"/>
                </a:ext>
              </a:extLst>
            </xdr:cNvPr>
            <xdr:cNvSpPr/>
          </xdr:nvSpPr>
          <xdr:spPr>
            <a:xfrm>
              <a:off x="4830400" y="5270006"/>
              <a:ext cx="315334" cy="402657"/>
            </a:xfrm>
            <a:custGeom>
              <a:avLst/>
              <a:gdLst>
                <a:gd name="connsiteX0" fmla="*/ 315335 w 315334"/>
                <a:gd name="connsiteY0" fmla="*/ 402658 h 402657"/>
                <a:gd name="connsiteX1" fmla="*/ 225419 w 315334"/>
                <a:gd name="connsiteY1" fmla="*/ 230475 h 402657"/>
                <a:gd name="connsiteX2" fmla="*/ 290046 w 315334"/>
                <a:gd name="connsiteY2" fmla="*/ 120230 h 402657"/>
                <a:gd name="connsiteX3" fmla="*/ 247231 w 315334"/>
                <a:gd name="connsiteY3" fmla="*/ 28436 h 402657"/>
                <a:gd name="connsiteX4" fmla="*/ 161030 w 315334"/>
                <a:gd name="connsiteY4" fmla="*/ 0 h 402657"/>
                <a:gd name="connsiteX5" fmla="*/ 0 w 315334"/>
                <a:gd name="connsiteY5" fmla="*/ 0 h 402657"/>
                <a:gd name="connsiteX6" fmla="*/ 0 w 315334"/>
                <a:gd name="connsiteY6" fmla="*/ 402658 h 402657"/>
                <a:gd name="connsiteX7" fmla="*/ 90649 w 315334"/>
                <a:gd name="connsiteY7" fmla="*/ 402658 h 402657"/>
                <a:gd name="connsiteX8" fmla="*/ 90649 w 315334"/>
                <a:gd name="connsiteY8" fmla="*/ 245610 h 402657"/>
                <a:gd name="connsiteX9" fmla="*/ 133588 w 315334"/>
                <a:gd name="connsiteY9" fmla="*/ 245610 h 402657"/>
                <a:gd name="connsiteX10" fmla="*/ 209512 w 315334"/>
                <a:gd name="connsiteY10" fmla="*/ 402658 h 402657"/>
                <a:gd name="connsiteX11" fmla="*/ 315335 w 315334"/>
                <a:gd name="connsiteY11" fmla="*/ 402658 h 402657"/>
                <a:gd name="connsiteX12" fmla="*/ 155457 w 315334"/>
                <a:gd name="connsiteY12" fmla="*/ 161180 h 402657"/>
                <a:gd name="connsiteX13" fmla="*/ 88687 w 315334"/>
                <a:gd name="connsiteY13" fmla="*/ 161180 h 402657"/>
                <a:gd name="connsiteX14" fmla="*/ 88687 w 315334"/>
                <a:gd name="connsiteY14" fmla="*/ 84460 h 402657"/>
                <a:gd name="connsiteX15" fmla="*/ 158572 w 315334"/>
                <a:gd name="connsiteY15" fmla="*/ 84460 h 402657"/>
                <a:gd name="connsiteX16" fmla="*/ 189014 w 315334"/>
                <a:gd name="connsiteY16" fmla="*/ 92418 h 402657"/>
                <a:gd name="connsiteX17" fmla="*/ 200539 w 315334"/>
                <a:gd name="connsiteY17" fmla="*/ 120230 h 402657"/>
                <a:gd name="connsiteX18" fmla="*/ 155457 w 315334"/>
                <a:gd name="connsiteY18" fmla="*/ 16118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315334" h="402657">
                  <a:moveTo>
                    <a:pt x="315335" y="402658"/>
                  </a:moveTo>
                  <a:lnTo>
                    <a:pt x="225419" y="230475"/>
                  </a:lnTo>
                  <a:cubicBezTo>
                    <a:pt x="266033" y="208958"/>
                    <a:pt x="290046" y="168124"/>
                    <a:pt x="290046" y="120230"/>
                  </a:cubicBezTo>
                  <a:cubicBezTo>
                    <a:pt x="290046" y="81396"/>
                    <a:pt x="271253" y="48858"/>
                    <a:pt x="247231" y="28436"/>
                  </a:cubicBezTo>
                  <a:cubicBezTo>
                    <a:pt x="223590" y="7968"/>
                    <a:pt x="194843" y="0"/>
                    <a:pt x="161030" y="0"/>
                  </a:cubicBez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5610"/>
                  </a:lnTo>
                  <a:lnTo>
                    <a:pt x="133588" y="245610"/>
                  </a:lnTo>
                  <a:lnTo>
                    <a:pt x="209512" y="402658"/>
                  </a:lnTo>
                  <a:lnTo>
                    <a:pt x="315335" y="402658"/>
                  </a:lnTo>
                  <a:close/>
                  <a:moveTo>
                    <a:pt x="155457" y="161180"/>
                  </a:moveTo>
                  <a:lnTo>
                    <a:pt x="88687" y="161180"/>
                  </a:lnTo>
                  <a:lnTo>
                    <a:pt x="88687" y="84460"/>
                  </a:lnTo>
                  <a:lnTo>
                    <a:pt x="158572" y="84460"/>
                  </a:lnTo>
                  <a:cubicBezTo>
                    <a:pt x="174993" y="84460"/>
                    <a:pt x="182461" y="87511"/>
                    <a:pt x="189014" y="92418"/>
                  </a:cubicBezTo>
                  <a:cubicBezTo>
                    <a:pt x="195034" y="96790"/>
                    <a:pt x="200539" y="105575"/>
                    <a:pt x="200539" y="120230"/>
                  </a:cubicBezTo>
                  <a:cubicBezTo>
                    <a:pt x="200539" y="142102"/>
                    <a:pt x="187176" y="161180"/>
                    <a:pt x="155457" y="16118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9" name="Freihandform: Form 77">
              <a:extLst>
                <a:ext uri="{FF2B5EF4-FFF2-40B4-BE49-F238E27FC236}">
                  <a16:creationId xmlns:a16="http://schemas.microsoft.com/office/drawing/2014/main" id="{30DCF20B-B3B5-40CC-A666-7CEE906BECA8}"/>
                </a:ext>
              </a:extLst>
            </xdr:cNvPr>
            <xdr:cNvSpPr/>
          </xdr:nvSpPr>
          <xdr:spPr>
            <a:xfrm>
              <a:off x="4281779" y="5270006"/>
              <a:ext cx="225018" cy="402657"/>
            </a:xfrm>
            <a:custGeom>
              <a:avLst/>
              <a:gdLst>
                <a:gd name="connsiteX0" fmla="*/ 90649 w 225018"/>
                <a:gd name="connsiteY0" fmla="*/ 0 h 402657"/>
                <a:gd name="connsiteX1" fmla="*/ 0 w 225018"/>
                <a:gd name="connsiteY1" fmla="*/ 0 h 402657"/>
                <a:gd name="connsiteX2" fmla="*/ 0 w 225018"/>
                <a:gd name="connsiteY2" fmla="*/ 402658 h 402657"/>
                <a:gd name="connsiteX3" fmla="*/ 225019 w 225018"/>
                <a:gd name="connsiteY3" fmla="*/ 402658 h 402657"/>
                <a:gd name="connsiteX4" fmla="*/ 225019 w 225018"/>
                <a:gd name="connsiteY4" fmla="*/ 315104 h 402657"/>
                <a:gd name="connsiteX5" fmla="*/ 90649 w 225018"/>
                <a:gd name="connsiteY5" fmla="*/ 315104 h 402657"/>
                <a:gd name="connsiteX6" fmla="*/ 90649 w 225018"/>
                <a:gd name="connsiteY6" fmla="*/ 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225018" h="402657">
                  <a:moveTo>
                    <a:pt x="90649" y="0"/>
                  </a:moveTo>
                  <a:lnTo>
                    <a:pt x="0" y="0"/>
                  </a:lnTo>
                  <a:lnTo>
                    <a:pt x="0" y="402658"/>
                  </a:lnTo>
                  <a:lnTo>
                    <a:pt x="225019" y="402658"/>
                  </a:lnTo>
                  <a:lnTo>
                    <a:pt x="225019" y="315104"/>
                  </a:lnTo>
                  <a:lnTo>
                    <a:pt x="90649" y="315104"/>
                  </a:lnTo>
                  <a:lnTo>
                    <a:pt x="90649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0" name="Freihandform: Form 78">
              <a:extLst>
                <a:ext uri="{FF2B5EF4-FFF2-40B4-BE49-F238E27FC236}">
                  <a16:creationId xmlns:a16="http://schemas.microsoft.com/office/drawing/2014/main" id="{C593772A-6F71-4ECD-B4E6-C3B0102C073F}"/>
                </a:ext>
              </a:extLst>
            </xdr:cNvPr>
            <xdr:cNvSpPr/>
          </xdr:nvSpPr>
          <xdr:spPr>
            <a:xfrm>
              <a:off x="3111008" y="5269249"/>
              <a:ext cx="334533" cy="403872"/>
            </a:xfrm>
            <a:custGeom>
              <a:avLst/>
              <a:gdLst>
                <a:gd name="connsiteX0" fmla="*/ 334533 w 334533"/>
                <a:gd name="connsiteY0" fmla="*/ 201942 h 403872"/>
                <a:gd name="connsiteX1" fmla="*/ 140694 w 334533"/>
                <a:gd name="connsiteY1" fmla="*/ 0 h 403872"/>
                <a:gd name="connsiteX2" fmla="*/ 0 w 334533"/>
                <a:gd name="connsiteY2" fmla="*/ 0 h 403872"/>
                <a:gd name="connsiteX3" fmla="*/ 0 w 334533"/>
                <a:gd name="connsiteY3" fmla="*/ 403872 h 403872"/>
                <a:gd name="connsiteX4" fmla="*/ 140694 w 334533"/>
                <a:gd name="connsiteY4" fmla="*/ 403872 h 403872"/>
                <a:gd name="connsiteX5" fmla="*/ 334533 w 334533"/>
                <a:gd name="connsiteY5" fmla="*/ 201942 h 403872"/>
                <a:gd name="connsiteX6" fmla="*/ 87395 w 334533"/>
                <a:gd name="connsiteY6" fmla="*/ 314957 h 403872"/>
                <a:gd name="connsiteX7" fmla="*/ 87395 w 334533"/>
                <a:gd name="connsiteY7" fmla="*/ 88915 h 403872"/>
                <a:gd name="connsiteX8" fmla="*/ 129099 w 334533"/>
                <a:gd name="connsiteY8" fmla="*/ 87840 h 403872"/>
                <a:gd name="connsiteX9" fmla="*/ 237911 w 334533"/>
                <a:gd name="connsiteY9" fmla="*/ 200866 h 403872"/>
                <a:gd name="connsiteX10" fmla="*/ 128089 w 334533"/>
                <a:gd name="connsiteY10" fmla="*/ 313890 h 403872"/>
                <a:gd name="connsiteX11" fmla="*/ 87395 w 334533"/>
                <a:gd name="connsiteY11" fmla="*/ 314957 h 40387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34533" h="403872">
                  <a:moveTo>
                    <a:pt x="334533" y="201942"/>
                  </a:moveTo>
                  <a:cubicBezTo>
                    <a:pt x="334533" y="88381"/>
                    <a:pt x="246976" y="0"/>
                    <a:pt x="140694" y="0"/>
                  </a:cubicBezTo>
                  <a:lnTo>
                    <a:pt x="0" y="0"/>
                  </a:lnTo>
                  <a:lnTo>
                    <a:pt x="0" y="403872"/>
                  </a:lnTo>
                  <a:lnTo>
                    <a:pt x="140694" y="403872"/>
                  </a:lnTo>
                  <a:cubicBezTo>
                    <a:pt x="246464" y="403872"/>
                    <a:pt x="334533" y="315499"/>
                    <a:pt x="334533" y="201942"/>
                  </a:cubicBezTo>
                  <a:close/>
                  <a:moveTo>
                    <a:pt x="87395" y="314957"/>
                  </a:moveTo>
                  <a:lnTo>
                    <a:pt x="87395" y="88915"/>
                  </a:lnTo>
                  <a:lnTo>
                    <a:pt x="129099" y="87840"/>
                  </a:lnTo>
                  <a:cubicBezTo>
                    <a:pt x="192876" y="87840"/>
                    <a:pt x="237911" y="128552"/>
                    <a:pt x="237911" y="200866"/>
                  </a:cubicBezTo>
                  <a:cubicBezTo>
                    <a:pt x="237911" y="279609"/>
                    <a:pt x="187309" y="313890"/>
                    <a:pt x="128089" y="313890"/>
                  </a:cubicBezTo>
                  <a:lnTo>
                    <a:pt x="87395" y="31495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1" name="Freihandform: Form 79">
              <a:extLst>
                <a:ext uri="{FF2B5EF4-FFF2-40B4-BE49-F238E27FC236}">
                  <a16:creationId xmlns:a16="http://schemas.microsoft.com/office/drawing/2014/main" id="{382A0823-7BC7-4FD4-90C5-B3A4FD25F312}"/>
                </a:ext>
              </a:extLst>
            </xdr:cNvPr>
            <xdr:cNvSpPr/>
          </xdr:nvSpPr>
          <xdr:spPr>
            <a:xfrm>
              <a:off x="3523494" y="5183416"/>
              <a:ext cx="78790" cy="78800"/>
            </a:xfrm>
            <a:custGeom>
              <a:avLst/>
              <a:gdLst>
                <a:gd name="connsiteX0" fmla="*/ 0 w 78790"/>
                <a:gd name="connsiteY0" fmla="*/ 0 h 78800"/>
                <a:gd name="connsiteX1" fmla="*/ 78791 w 78790"/>
                <a:gd name="connsiteY1" fmla="*/ 0 h 78800"/>
                <a:gd name="connsiteX2" fmla="*/ 78791 w 78790"/>
                <a:gd name="connsiteY2" fmla="*/ 78800 h 78800"/>
                <a:gd name="connsiteX3" fmla="*/ 0 w 78790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90" h="78800">
                  <a:moveTo>
                    <a:pt x="0" y="0"/>
                  </a:moveTo>
                  <a:lnTo>
                    <a:pt x="78791" y="0"/>
                  </a:lnTo>
                  <a:lnTo>
                    <a:pt x="78791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2" name="Freihandform: Form 80">
              <a:extLst>
                <a:ext uri="{FF2B5EF4-FFF2-40B4-BE49-F238E27FC236}">
                  <a16:creationId xmlns:a16="http://schemas.microsoft.com/office/drawing/2014/main" id="{D51C6454-59B3-4B6D-91A6-6568C77B16DF}"/>
                </a:ext>
              </a:extLst>
            </xdr:cNvPr>
            <xdr:cNvSpPr/>
          </xdr:nvSpPr>
          <xdr:spPr>
            <a:xfrm>
              <a:off x="4533020" y="5270006"/>
              <a:ext cx="250240" cy="402657"/>
            </a:xfrm>
            <a:custGeom>
              <a:avLst/>
              <a:gdLst>
                <a:gd name="connsiteX0" fmla="*/ 250241 w 250240"/>
                <a:gd name="connsiteY0" fmla="*/ 315104 h 402657"/>
                <a:gd name="connsiteX1" fmla="*/ 90649 w 250240"/>
                <a:gd name="connsiteY1" fmla="*/ 315104 h 402657"/>
                <a:gd name="connsiteX2" fmla="*/ 90649 w 250240"/>
                <a:gd name="connsiteY2" fmla="*/ 241990 h 402657"/>
                <a:gd name="connsiteX3" fmla="*/ 223885 w 250240"/>
                <a:gd name="connsiteY3" fmla="*/ 241990 h 402657"/>
                <a:gd name="connsiteX4" fmla="*/ 223885 w 250240"/>
                <a:gd name="connsiteY4" fmla="*/ 157551 h 402657"/>
                <a:gd name="connsiteX5" fmla="*/ 90649 w 250240"/>
                <a:gd name="connsiteY5" fmla="*/ 157551 h 402657"/>
                <a:gd name="connsiteX6" fmla="*/ 90649 w 250240"/>
                <a:gd name="connsiteY6" fmla="*/ 87549 h 402657"/>
                <a:gd name="connsiteX7" fmla="*/ 250241 w 250240"/>
                <a:gd name="connsiteY7" fmla="*/ 87549 h 402657"/>
                <a:gd name="connsiteX8" fmla="*/ 250241 w 250240"/>
                <a:gd name="connsiteY8" fmla="*/ 0 h 402657"/>
                <a:gd name="connsiteX9" fmla="*/ 0 w 250240"/>
                <a:gd name="connsiteY9" fmla="*/ 0 h 402657"/>
                <a:gd name="connsiteX10" fmla="*/ 0 w 250240"/>
                <a:gd name="connsiteY10" fmla="*/ 402658 h 402657"/>
                <a:gd name="connsiteX11" fmla="*/ 250241 w 250240"/>
                <a:gd name="connsiteY11" fmla="*/ 402658 h 402657"/>
                <a:gd name="connsiteX12" fmla="*/ 250241 w 250240"/>
                <a:gd name="connsiteY12" fmla="*/ 315104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50240" h="402657">
                  <a:moveTo>
                    <a:pt x="250241" y="315104"/>
                  </a:moveTo>
                  <a:lnTo>
                    <a:pt x="90649" y="315104"/>
                  </a:lnTo>
                  <a:lnTo>
                    <a:pt x="90649" y="241990"/>
                  </a:lnTo>
                  <a:lnTo>
                    <a:pt x="223885" y="241990"/>
                  </a:lnTo>
                  <a:lnTo>
                    <a:pt x="223885" y="157551"/>
                  </a:lnTo>
                  <a:lnTo>
                    <a:pt x="90649" y="157551"/>
                  </a:lnTo>
                  <a:lnTo>
                    <a:pt x="90649" y="87549"/>
                  </a:lnTo>
                  <a:lnTo>
                    <a:pt x="250241" y="87549"/>
                  </a:lnTo>
                  <a:lnTo>
                    <a:pt x="250241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250241" y="402658"/>
                  </a:lnTo>
                  <a:lnTo>
                    <a:pt x="250241" y="31510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3" name="Freihandform: Form 81">
              <a:extLst>
                <a:ext uri="{FF2B5EF4-FFF2-40B4-BE49-F238E27FC236}">
                  <a16:creationId xmlns:a16="http://schemas.microsoft.com/office/drawing/2014/main" id="{0295FDCD-BA2B-4E5E-A36A-3B3D520D089E}"/>
                </a:ext>
              </a:extLst>
            </xdr:cNvPr>
            <xdr:cNvSpPr/>
          </xdr:nvSpPr>
          <xdr:spPr>
            <a:xfrm>
              <a:off x="3745512" y="5183416"/>
              <a:ext cx="78786" cy="78800"/>
            </a:xfrm>
            <a:custGeom>
              <a:avLst/>
              <a:gdLst>
                <a:gd name="connsiteX0" fmla="*/ 0 w 78786"/>
                <a:gd name="connsiteY0" fmla="*/ 0 h 78800"/>
                <a:gd name="connsiteX1" fmla="*/ 78786 w 78786"/>
                <a:gd name="connsiteY1" fmla="*/ 0 h 78800"/>
                <a:gd name="connsiteX2" fmla="*/ 78786 w 78786"/>
                <a:gd name="connsiteY2" fmla="*/ 78800 h 78800"/>
                <a:gd name="connsiteX3" fmla="*/ 0 w 78786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86" h="78800">
                  <a:moveTo>
                    <a:pt x="0" y="0"/>
                  </a:moveTo>
                  <a:lnTo>
                    <a:pt x="78786" y="0"/>
                  </a:lnTo>
                  <a:lnTo>
                    <a:pt x="78786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4" name="Freihandform: Form 82">
              <a:extLst>
                <a:ext uri="{FF2B5EF4-FFF2-40B4-BE49-F238E27FC236}">
                  <a16:creationId xmlns:a16="http://schemas.microsoft.com/office/drawing/2014/main" id="{5BD073C8-9CFB-41A4-AF76-6824933603CF}"/>
                </a:ext>
              </a:extLst>
            </xdr:cNvPr>
            <xdr:cNvSpPr/>
          </xdr:nvSpPr>
          <xdr:spPr>
            <a:xfrm>
              <a:off x="3176617" y="5826521"/>
              <a:ext cx="51638" cy="91230"/>
            </a:xfrm>
            <a:custGeom>
              <a:avLst/>
              <a:gdLst>
                <a:gd name="connsiteX0" fmla="*/ 20362 w 51638"/>
                <a:gd name="connsiteY0" fmla="*/ 0 h 91230"/>
                <a:gd name="connsiteX1" fmla="*/ 0 w 51638"/>
                <a:gd name="connsiteY1" fmla="*/ 91230 h 91230"/>
                <a:gd name="connsiteX2" fmla="*/ 13056 w 51638"/>
                <a:gd name="connsiteY2" fmla="*/ 91230 h 91230"/>
                <a:gd name="connsiteX3" fmla="*/ 16915 w 51638"/>
                <a:gd name="connsiteY3" fmla="*/ 71637 h 91230"/>
                <a:gd name="connsiteX4" fmla="*/ 34724 w 51638"/>
                <a:gd name="connsiteY4" fmla="*/ 71637 h 91230"/>
                <a:gd name="connsiteX5" fmla="*/ 38566 w 51638"/>
                <a:gd name="connsiteY5" fmla="*/ 91230 h 91230"/>
                <a:gd name="connsiteX6" fmla="*/ 51639 w 51638"/>
                <a:gd name="connsiteY6" fmla="*/ 91230 h 91230"/>
                <a:gd name="connsiteX7" fmla="*/ 31259 w 51638"/>
                <a:gd name="connsiteY7" fmla="*/ 0 h 91230"/>
                <a:gd name="connsiteX8" fmla="*/ 20362 w 51638"/>
                <a:gd name="connsiteY8" fmla="*/ 0 h 91230"/>
                <a:gd name="connsiteX9" fmla="*/ 19213 w 51638"/>
                <a:gd name="connsiteY9" fmla="*/ 59331 h 91230"/>
                <a:gd name="connsiteX10" fmla="*/ 25632 w 51638"/>
                <a:gd name="connsiteY10" fmla="*/ 26270 h 91230"/>
                <a:gd name="connsiteX11" fmla="*/ 32287 w 51638"/>
                <a:gd name="connsiteY11" fmla="*/ 59331 h 91230"/>
                <a:gd name="connsiteX12" fmla="*/ 19213 w 51638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38" h="91230">
                  <a:moveTo>
                    <a:pt x="20362" y="0"/>
                  </a:moveTo>
                  <a:lnTo>
                    <a:pt x="0" y="91230"/>
                  </a:lnTo>
                  <a:lnTo>
                    <a:pt x="13056" y="91230"/>
                  </a:lnTo>
                  <a:lnTo>
                    <a:pt x="16915" y="71637"/>
                  </a:lnTo>
                  <a:lnTo>
                    <a:pt x="34724" y="71637"/>
                  </a:lnTo>
                  <a:lnTo>
                    <a:pt x="38566" y="91230"/>
                  </a:lnTo>
                  <a:lnTo>
                    <a:pt x="51639" y="91230"/>
                  </a:lnTo>
                  <a:lnTo>
                    <a:pt x="31259" y="0"/>
                  </a:lnTo>
                  <a:lnTo>
                    <a:pt x="20362" y="0"/>
                  </a:lnTo>
                  <a:close/>
                  <a:moveTo>
                    <a:pt x="19213" y="59331"/>
                  </a:moveTo>
                  <a:lnTo>
                    <a:pt x="25632" y="26270"/>
                  </a:lnTo>
                  <a:lnTo>
                    <a:pt x="32287" y="59331"/>
                  </a:lnTo>
                  <a:lnTo>
                    <a:pt x="19213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" name="Freihandform: Form 83">
              <a:extLst>
                <a:ext uri="{FF2B5EF4-FFF2-40B4-BE49-F238E27FC236}">
                  <a16:creationId xmlns:a16="http://schemas.microsoft.com/office/drawing/2014/main" id="{4DD7E175-9D94-456A-9EDB-46AD3A4B7932}"/>
                </a:ext>
              </a:extLst>
            </xdr:cNvPr>
            <xdr:cNvSpPr/>
          </xdr:nvSpPr>
          <xdr:spPr>
            <a:xfrm>
              <a:off x="3487727" y="5826521"/>
              <a:ext cx="38957" cy="91230"/>
            </a:xfrm>
            <a:custGeom>
              <a:avLst/>
              <a:gdLst>
                <a:gd name="connsiteX0" fmla="*/ 13078 w 38957"/>
                <a:gd name="connsiteY0" fmla="*/ 0 h 91230"/>
                <a:gd name="connsiteX1" fmla="*/ 0 w 38957"/>
                <a:gd name="connsiteY1" fmla="*/ 0 h 91230"/>
                <a:gd name="connsiteX2" fmla="*/ 0 w 38957"/>
                <a:gd name="connsiteY2" fmla="*/ 91230 h 91230"/>
                <a:gd name="connsiteX3" fmla="*/ 38957 w 38957"/>
                <a:gd name="connsiteY3" fmla="*/ 91230 h 91230"/>
                <a:gd name="connsiteX4" fmla="*/ 38957 w 38957"/>
                <a:gd name="connsiteY4" fmla="*/ 78162 h 91230"/>
                <a:gd name="connsiteX5" fmla="*/ 13078 w 38957"/>
                <a:gd name="connsiteY5" fmla="*/ 78162 h 91230"/>
                <a:gd name="connsiteX6" fmla="*/ 13078 w 38957"/>
                <a:gd name="connsiteY6" fmla="*/ 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38957" h="91230">
                  <a:moveTo>
                    <a:pt x="1307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38957" y="91230"/>
                  </a:lnTo>
                  <a:lnTo>
                    <a:pt x="38957" y="78162"/>
                  </a:lnTo>
                  <a:lnTo>
                    <a:pt x="13078" y="78162"/>
                  </a:lnTo>
                  <a:lnTo>
                    <a:pt x="13078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" name="Freihandform: Form 84">
              <a:extLst>
                <a:ext uri="{FF2B5EF4-FFF2-40B4-BE49-F238E27FC236}">
                  <a16:creationId xmlns:a16="http://schemas.microsoft.com/office/drawing/2014/main" id="{54F469ED-D7AA-4634-9652-064EDC5B25DB}"/>
                </a:ext>
              </a:extLst>
            </xdr:cNvPr>
            <xdr:cNvSpPr/>
          </xdr:nvSpPr>
          <xdr:spPr>
            <a:xfrm>
              <a:off x="3113859" y="5826521"/>
              <a:ext cx="45619" cy="91230"/>
            </a:xfrm>
            <a:custGeom>
              <a:avLst/>
              <a:gdLst>
                <a:gd name="connsiteX0" fmla="*/ 32547 w 45619"/>
                <a:gd name="connsiteY0" fmla="*/ 54959 h 91230"/>
                <a:gd name="connsiteX1" fmla="*/ 12566 w 45619"/>
                <a:gd name="connsiteY1" fmla="*/ 0 h 91230"/>
                <a:gd name="connsiteX2" fmla="*/ 0 w 45619"/>
                <a:gd name="connsiteY2" fmla="*/ 0 h 91230"/>
                <a:gd name="connsiteX3" fmla="*/ 0 w 45619"/>
                <a:gd name="connsiteY3" fmla="*/ 91230 h 91230"/>
                <a:gd name="connsiteX4" fmla="*/ 13073 w 45619"/>
                <a:gd name="connsiteY4" fmla="*/ 91230 h 91230"/>
                <a:gd name="connsiteX5" fmla="*/ 13073 w 45619"/>
                <a:gd name="connsiteY5" fmla="*/ 36386 h 91230"/>
                <a:gd name="connsiteX6" fmla="*/ 33323 w 45619"/>
                <a:gd name="connsiteY6" fmla="*/ 91230 h 91230"/>
                <a:gd name="connsiteX7" fmla="*/ 45620 w 45619"/>
                <a:gd name="connsiteY7" fmla="*/ 91230 h 91230"/>
                <a:gd name="connsiteX8" fmla="*/ 45620 w 45619"/>
                <a:gd name="connsiteY8" fmla="*/ 0 h 91230"/>
                <a:gd name="connsiteX9" fmla="*/ 32547 w 45619"/>
                <a:gd name="connsiteY9" fmla="*/ 0 h 91230"/>
                <a:gd name="connsiteX10" fmla="*/ 32547 w 45619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9" h="91230">
                  <a:moveTo>
                    <a:pt x="32547" y="54959"/>
                  </a:moveTo>
                  <a:lnTo>
                    <a:pt x="12566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3" y="91230"/>
                  </a:lnTo>
                  <a:lnTo>
                    <a:pt x="13073" y="36386"/>
                  </a:lnTo>
                  <a:lnTo>
                    <a:pt x="33323" y="91230"/>
                  </a:lnTo>
                  <a:lnTo>
                    <a:pt x="45620" y="91230"/>
                  </a:lnTo>
                  <a:lnTo>
                    <a:pt x="45620" y="0"/>
                  </a:lnTo>
                  <a:lnTo>
                    <a:pt x="32547" y="0"/>
                  </a:lnTo>
                  <a:lnTo>
                    <a:pt x="32547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" name="Freihandform: Form 85">
              <a:extLst>
                <a:ext uri="{FF2B5EF4-FFF2-40B4-BE49-F238E27FC236}">
                  <a16:creationId xmlns:a16="http://schemas.microsoft.com/office/drawing/2014/main" id="{8DFFCE54-BFE0-4D62-BA56-EA7BF6FAA543}"/>
                </a:ext>
              </a:extLst>
            </xdr:cNvPr>
            <xdr:cNvSpPr/>
          </xdr:nvSpPr>
          <xdr:spPr>
            <a:xfrm>
              <a:off x="3705173" y="5825750"/>
              <a:ext cx="43824" cy="92782"/>
            </a:xfrm>
            <a:custGeom>
              <a:avLst/>
              <a:gdLst>
                <a:gd name="connsiteX0" fmla="*/ 21927 w 43824"/>
                <a:gd name="connsiteY0" fmla="*/ 0 h 92782"/>
                <a:gd name="connsiteX1" fmla="*/ 0 w 43824"/>
                <a:gd name="connsiteY1" fmla="*/ 22298 h 92782"/>
                <a:gd name="connsiteX2" fmla="*/ 0 w 43824"/>
                <a:gd name="connsiteY2" fmla="*/ 70485 h 92782"/>
                <a:gd name="connsiteX3" fmla="*/ 21927 w 43824"/>
                <a:gd name="connsiteY3" fmla="*/ 92783 h 92782"/>
                <a:gd name="connsiteX4" fmla="*/ 43825 w 43824"/>
                <a:gd name="connsiteY4" fmla="*/ 70485 h 92782"/>
                <a:gd name="connsiteX5" fmla="*/ 43825 w 43824"/>
                <a:gd name="connsiteY5" fmla="*/ 22298 h 92782"/>
                <a:gd name="connsiteX6" fmla="*/ 21927 w 43824"/>
                <a:gd name="connsiteY6" fmla="*/ 0 h 92782"/>
                <a:gd name="connsiteX7" fmla="*/ 30747 w 43824"/>
                <a:gd name="connsiteY7" fmla="*/ 70485 h 92782"/>
                <a:gd name="connsiteX8" fmla="*/ 21927 w 43824"/>
                <a:gd name="connsiteY8" fmla="*/ 79705 h 92782"/>
                <a:gd name="connsiteX9" fmla="*/ 13068 w 43824"/>
                <a:gd name="connsiteY9" fmla="*/ 70485 h 92782"/>
                <a:gd name="connsiteX10" fmla="*/ 13068 w 43824"/>
                <a:gd name="connsiteY10" fmla="*/ 22298 h 92782"/>
                <a:gd name="connsiteX11" fmla="*/ 21927 w 43824"/>
                <a:gd name="connsiteY11" fmla="*/ 13068 h 92782"/>
                <a:gd name="connsiteX12" fmla="*/ 30747 w 43824"/>
                <a:gd name="connsiteY12" fmla="*/ 22298 h 92782"/>
                <a:gd name="connsiteX13" fmla="*/ 30747 w 4382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24" h="92782">
                  <a:moveTo>
                    <a:pt x="21927" y="0"/>
                  </a:moveTo>
                  <a:cubicBezTo>
                    <a:pt x="1126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68" y="92783"/>
                    <a:pt x="21927" y="92783"/>
                  </a:cubicBezTo>
                  <a:cubicBezTo>
                    <a:pt x="32556" y="92783"/>
                    <a:pt x="43825" y="85344"/>
                    <a:pt x="43825" y="70485"/>
                  </a:cubicBezTo>
                  <a:lnTo>
                    <a:pt x="43825" y="22298"/>
                  </a:lnTo>
                  <a:cubicBezTo>
                    <a:pt x="43825" y="7429"/>
                    <a:pt x="32556" y="0"/>
                    <a:pt x="21927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60" y="79705"/>
                    <a:pt x="21927" y="79705"/>
                  </a:cubicBezTo>
                  <a:cubicBezTo>
                    <a:pt x="17183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83" y="13068"/>
                    <a:pt x="21927" y="13068"/>
                  </a:cubicBezTo>
                  <a:cubicBezTo>
                    <a:pt x="26660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8" name="Freihandform: Form 86">
              <a:extLst>
                <a:ext uri="{FF2B5EF4-FFF2-40B4-BE49-F238E27FC236}">
                  <a16:creationId xmlns:a16="http://schemas.microsoft.com/office/drawing/2014/main" id="{F3DB63C4-4C7C-4368-B65E-38E14574F041}"/>
                </a:ext>
              </a:extLst>
            </xdr:cNvPr>
            <xdr:cNvSpPr/>
          </xdr:nvSpPr>
          <xdr:spPr>
            <a:xfrm>
              <a:off x="3418414" y="5826521"/>
              <a:ext cx="51663" cy="91230"/>
            </a:xfrm>
            <a:custGeom>
              <a:avLst/>
              <a:gdLst>
                <a:gd name="connsiteX0" fmla="*/ 20374 w 51663"/>
                <a:gd name="connsiteY0" fmla="*/ 0 h 91230"/>
                <a:gd name="connsiteX1" fmla="*/ 0 w 51663"/>
                <a:gd name="connsiteY1" fmla="*/ 91230 h 91230"/>
                <a:gd name="connsiteX2" fmla="*/ 13078 w 51663"/>
                <a:gd name="connsiteY2" fmla="*/ 91230 h 91230"/>
                <a:gd name="connsiteX3" fmla="*/ 16926 w 51663"/>
                <a:gd name="connsiteY3" fmla="*/ 71637 h 91230"/>
                <a:gd name="connsiteX4" fmla="*/ 34747 w 51663"/>
                <a:gd name="connsiteY4" fmla="*/ 71637 h 91230"/>
                <a:gd name="connsiteX5" fmla="*/ 38595 w 51663"/>
                <a:gd name="connsiteY5" fmla="*/ 91230 h 91230"/>
                <a:gd name="connsiteX6" fmla="*/ 51664 w 51663"/>
                <a:gd name="connsiteY6" fmla="*/ 91230 h 91230"/>
                <a:gd name="connsiteX7" fmla="*/ 31280 w 51663"/>
                <a:gd name="connsiteY7" fmla="*/ 0 h 91230"/>
                <a:gd name="connsiteX8" fmla="*/ 20374 w 51663"/>
                <a:gd name="connsiteY8" fmla="*/ 0 h 91230"/>
                <a:gd name="connsiteX9" fmla="*/ 19240 w 51663"/>
                <a:gd name="connsiteY9" fmla="*/ 59331 h 91230"/>
                <a:gd name="connsiteX10" fmla="*/ 25651 w 51663"/>
                <a:gd name="connsiteY10" fmla="*/ 26270 h 91230"/>
                <a:gd name="connsiteX11" fmla="*/ 32309 w 51663"/>
                <a:gd name="connsiteY11" fmla="*/ 59331 h 91230"/>
                <a:gd name="connsiteX12" fmla="*/ 19240 w 51663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63" h="91230">
                  <a:moveTo>
                    <a:pt x="20374" y="0"/>
                  </a:moveTo>
                  <a:lnTo>
                    <a:pt x="0" y="91230"/>
                  </a:lnTo>
                  <a:lnTo>
                    <a:pt x="13078" y="91230"/>
                  </a:lnTo>
                  <a:lnTo>
                    <a:pt x="16926" y="71637"/>
                  </a:lnTo>
                  <a:lnTo>
                    <a:pt x="34747" y="71637"/>
                  </a:lnTo>
                  <a:lnTo>
                    <a:pt x="38595" y="91230"/>
                  </a:lnTo>
                  <a:lnTo>
                    <a:pt x="51664" y="91230"/>
                  </a:lnTo>
                  <a:lnTo>
                    <a:pt x="31280" y="0"/>
                  </a:lnTo>
                  <a:lnTo>
                    <a:pt x="20374" y="0"/>
                  </a:lnTo>
                  <a:close/>
                  <a:moveTo>
                    <a:pt x="19240" y="59331"/>
                  </a:moveTo>
                  <a:lnTo>
                    <a:pt x="25651" y="26270"/>
                  </a:lnTo>
                  <a:lnTo>
                    <a:pt x="3230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9" name="Freihandform: Form 87">
              <a:extLst>
                <a:ext uri="{FF2B5EF4-FFF2-40B4-BE49-F238E27FC236}">
                  <a16:creationId xmlns:a16="http://schemas.microsoft.com/office/drawing/2014/main" id="{0EFB9597-6949-47FD-8E29-5A2E7D5D9C7D}"/>
                </a:ext>
              </a:extLst>
            </xdr:cNvPr>
            <xdr:cNvSpPr/>
          </xdr:nvSpPr>
          <xdr:spPr>
            <a:xfrm>
              <a:off x="3358495" y="5826521"/>
              <a:ext cx="46888" cy="91230"/>
            </a:xfrm>
            <a:custGeom>
              <a:avLst/>
              <a:gdLst>
                <a:gd name="connsiteX0" fmla="*/ 44079 w 46888"/>
                <a:gd name="connsiteY0" fmla="*/ 26775 h 91230"/>
                <a:gd name="connsiteX1" fmla="*/ 20999 w 46888"/>
                <a:gd name="connsiteY1" fmla="*/ 0 h 91230"/>
                <a:gd name="connsiteX2" fmla="*/ 0 w 46888"/>
                <a:gd name="connsiteY2" fmla="*/ 0 h 91230"/>
                <a:gd name="connsiteX3" fmla="*/ 0 w 46888"/>
                <a:gd name="connsiteY3" fmla="*/ 91230 h 91230"/>
                <a:gd name="connsiteX4" fmla="*/ 13068 w 46888"/>
                <a:gd name="connsiteY4" fmla="*/ 91230 h 91230"/>
                <a:gd name="connsiteX5" fmla="*/ 13068 w 46888"/>
                <a:gd name="connsiteY5" fmla="*/ 52283 h 91230"/>
                <a:gd name="connsiteX6" fmla="*/ 20878 w 46888"/>
                <a:gd name="connsiteY6" fmla="*/ 52283 h 91230"/>
                <a:gd name="connsiteX7" fmla="*/ 33054 w 46888"/>
                <a:gd name="connsiteY7" fmla="*/ 91230 h 91230"/>
                <a:gd name="connsiteX8" fmla="*/ 46889 w 46888"/>
                <a:gd name="connsiteY8" fmla="*/ 91230 h 91230"/>
                <a:gd name="connsiteX9" fmla="*/ 32812 w 46888"/>
                <a:gd name="connsiteY9" fmla="*/ 49597 h 91230"/>
                <a:gd name="connsiteX10" fmla="*/ 44079 w 46888"/>
                <a:gd name="connsiteY10" fmla="*/ 26775 h 91230"/>
                <a:gd name="connsiteX11" fmla="*/ 20496 w 46888"/>
                <a:gd name="connsiteY11" fmla="*/ 40738 h 91230"/>
                <a:gd name="connsiteX12" fmla="*/ 13068 w 46888"/>
                <a:gd name="connsiteY12" fmla="*/ 40738 h 91230"/>
                <a:gd name="connsiteX13" fmla="*/ 13068 w 46888"/>
                <a:gd name="connsiteY13" fmla="*/ 12297 h 91230"/>
                <a:gd name="connsiteX14" fmla="*/ 19850 w 46888"/>
                <a:gd name="connsiteY14" fmla="*/ 12297 h 91230"/>
                <a:gd name="connsiteX15" fmla="*/ 31007 w 46888"/>
                <a:gd name="connsiteY15" fmla="*/ 26518 h 91230"/>
                <a:gd name="connsiteX16" fmla="*/ 20496 w 46888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8" h="91230">
                  <a:moveTo>
                    <a:pt x="44079" y="26775"/>
                  </a:moveTo>
                  <a:cubicBezTo>
                    <a:pt x="44079" y="9096"/>
                    <a:pt x="36514" y="0"/>
                    <a:pt x="20999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68" y="91230"/>
                  </a:lnTo>
                  <a:lnTo>
                    <a:pt x="13068" y="52283"/>
                  </a:lnTo>
                  <a:lnTo>
                    <a:pt x="20878" y="52283"/>
                  </a:lnTo>
                  <a:lnTo>
                    <a:pt x="33054" y="91230"/>
                  </a:lnTo>
                  <a:lnTo>
                    <a:pt x="46889" y="91230"/>
                  </a:lnTo>
                  <a:lnTo>
                    <a:pt x="32812" y="49597"/>
                  </a:lnTo>
                  <a:cubicBezTo>
                    <a:pt x="41127" y="44977"/>
                    <a:pt x="44079" y="37281"/>
                    <a:pt x="44079" y="26775"/>
                  </a:cubicBezTo>
                  <a:close/>
                  <a:moveTo>
                    <a:pt x="20496" y="40738"/>
                  </a:moveTo>
                  <a:lnTo>
                    <a:pt x="13068" y="40738"/>
                  </a:lnTo>
                  <a:lnTo>
                    <a:pt x="13068" y="12297"/>
                  </a:lnTo>
                  <a:lnTo>
                    <a:pt x="19850" y="12297"/>
                  </a:lnTo>
                  <a:cubicBezTo>
                    <a:pt x="29468" y="12297"/>
                    <a:pt x="31007" y="17297"/>
                    <a:pt x="31007" y="26518"/>
                  </a:cubicBezTo>
                  <a:cubicBezTo>
                    <a:pt x="31007" y="35605"/>
                    <a:pt x="29608" y="40738"/>
                    <a:pt x="20496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0" name="Freihandform: Form 88">
              <a:extLst>
                <a:ext uri="{FF2B5EF4-FFF2-40B4-BE49-F238E27FC236}">
                  <a16:creationId xmlns:a16="http://schemas.microsoft.com/office/drawing/2014/main" id="{0F4A07B6-918E-4682-BE37-D385A84C32DB}"/>
                </a:ext>
              </a:extLst>
            </xdr:cNvPr>
            <xdr:cNvSpPr/>
          </xdr:nvSpPr>
          <xdr:spPr>
            <a:xfrm>
              <a:off x="3581453" y="5826521"/>
              <a:ext cx="38957" cy="91230"/>
            </a:xfrm>
            <a:custGeom>
              <a:avLst/>
              <a:gdLst>
                <a:gd name="connsiteX0" fmla="*/ 0 w 38957"/>
                <a:gd name="connsiteY0" fmla="*/ 91230 h 91230"/>
                <a:gd name="connsiteX1" fmla="*/ 13068 w 38957"/>
                <a:gd name="connsiteY1" fmla="*/ 91230 h 91230"/>
                <a:gd name="connsiteX2" fmla="*/ 13068 w 38957"/>
                <a:gd name="connsiteY2" fmla="*/ 52283 h 91230"/>
                <a:gd name="connsiteX3" fmla="*/ 35624 w 38957"/>
                <a:gd name="connsiteY3" fmla="*/ 52283 h 91230"/>
                <a:gd name="connsiteX4" fmla="*/ 35624 w 38957"/>
                <a:gd name="connsiteY4" fmla="*/ 39976 h 91230"/>
                <a:gd name="connsiteX5" fmla="*/ 13068 w 38957"/>
                <a:gd name="connsiteY5" fmla="*/ 39976 h 91230"/>
                <a:gd name="connsiteX6" fmla="*/ 13068 w 38957"/>
                <a:gd name="connsiteY6" fmla="*/ 12297 h 91230"/>
                <a:gd name="connsiteX7" fmla="*/ 38957 w 38957"/>
                <a:gd name="connsiteY7" fmla="*/ 12297 h 91230"/>
                <a:gd name="connsiteX8" fmla="*/ 38957 w 38957"/>
                <a:gd name="connsiteY8" fmla="*/ 0 h 91230"/>
                <a:gd name="connsiteX9" fmla="*/ 0 w 38957"/>
                <a:gd name="connsiteY9" fmla="*/ 0 h 91230"/>
                <a:gd name="connsiteX10" fmla="*/ 0 w 38957"/>
                <a:gd name="connsiteY10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8957" h="91230">
                  <a:moveTo>
                    <a:pt x="0" y="91230"/>
                  </a:moveTo>
                  <a:lnTo>
                    <a:pt x="13068" y="91230"/>
                  </a:lnTo>
                  <a:lnTo>
                    <a:pt x="13068" y="52283"/>
                  </a:lnTo>
                  <a:lnTo>
                    <a:pt x="35624" y="52283"/>
                  </a:lnTo>
                  <a:lnTo>
                    <a:pt x="35624" y="39976"/>
                  </a:lnTo>
                  <a:lnTo>
                    <a:pt x="13068" y="39976"/>
                  </a:lnTo>
                  <a:lnTo>
                    <a:pt x="13068" y="12297"/>
                  </a:lnTo>
                  <a:lnTo>
                    <a:pt x="38957" y="12297"/>
                  </a:lnTo>
                  <a:lnTo>
                    <a:pt x="3895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1" name="Freihandform: Form 89">
              <a:extLst>
                <a:ext uri="{FF2B5EF4-FFF2-40B4-BE49-F238E27FC236}">
                  <a16:creationId xmlns:a16="http://schemas.microsoft.com/office/drawing/2014/main" id="{4576D8A6-80CD-45D2-8AE2-82424C6AB263}"/>
                </a:ext>
              </a:extLst>
            </xdr:cNvPr>
            <xdr:cNvSpPr/>
          </xdr:nvSpPr>
          <xdr:spPr>
            <a:xfrm>
              <a:off x="3232339" y="5826521"/>
              <a:ext cx="43323" cy="91230"/>
            </a:xfrm>
            <a:custGeom>
              <a:avLst/>
              <a:gdLst>
                <a:gd name="connsiteX0" fmla="*/ 0 w 43323"/>
                <a:gd name="connsiteY0" fmla="*/ 12297 h 91230"/>
                <a:gd name="connsiteX1" fmla="*/ 15120 w 43323"/>
                <a:gd name="connsiteY1" fmla="*/ 12297 h 91230"/>
                <a:gd name="connsiteX2" fmla="*/ 15120 w 43323"/>
                <a:gd name="connsiteY2" fmla="*/ 91230 h 91230"/>
                <a:gd name="connsiteX3" fmla="*/ 28194 w 43323"/>
                <a:gd name="connsiteY3" fmla="*/ 91230 h 91230"/>
                <a:gd name="connsiteX4" fmla="*/ 28194 w 43323"/>
                <a:gd name="connsiteY4" fmla="*/ 12297 h 91230"/>
                <a:gd name="connsiteX5" fmla="*/ 43324 w 43323"/>
                <a:gd name="connsiteY5" fmla="*/ 12297 h 91230"/>
                <a:gd name="connsiteX6" fmla="*/ 43324 w 43323"/>
                <a:gd name="connsiteY6" fmla="*/ 0 h 91230"/>
                <a:gd name="connsiteX7" fmla="*/ 0 w 43323"/>
                <a:gd name="connsiteY7" fmla="*/ 0 h 91230"/>
                <a:gd name="connsiteX8" fmla="*/ 0 w 43323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23" h="91230">
                  <a:moveTo>
                    <a:pt x="0" y="12297"/>
                  </a:moveTo>
                  <a:lnTo>
                    <a:pt x="15120" y="12297"/>
                  </a:lnTo>
                  <a:lnTo>
                    <a:pt x="15120" y="91230"/>
                  </a:lnTo>
                  <a:lnTo>
                    <a:pt x="28194" y="91230"/>
                  </a:lnTo>
                  <a:lnTo>
                    <a:pt x="28194" y="12297"/>
                  </a:lnTo>
                  <a:lnTo>
                    <a:pt x="43324" y="12297"/>
                  </a:lnTo>
                  <a:lnTo>
                    <a:pt x="43324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2" name="Freihandform: Form 90">
              <a:extLst>
                <a:ext uri="{FF2B5EF4-FFF2-40B4-BE49-F238E27FC236}">
                  <a16:creationId xmlns:a16="http://schemas.microsoft.com/office/drawing/2014/main" id="{B93C5367-F42F-43C6-8F87-14F60290358E}"/>
                </a:ext>
              </a:extLst>
            </xdr:cNvPr>
            <xdr:cNvSpPr/>
          </xdr:nvSpPr>
          <xdr:spPr>
            <a:xfrm>
              <a:off x="363933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22298 h 92782"/>
                <a:gd name="connsiteX6" fmla="*/ 21908 w 43834"/>
                <a:gd name="connsiteY6" fmla="*/ 0 h 92782"/>
                <a:gd name="connsiteX7" fmla="*/ 30747 w 43834"/>
                <a:gd name="connsiteY7" fmla="*/ 70485 h 92782"/>
                <a:gd name="connsiteX8" fmla="*/ 21908 w 43834"/>
                <a:gd name="connsiteY8" fmla="*/ 79705 h 92782"/>
                <a:gd name="connsiteX9" fmla="*/ 13078 w 43834"/>
                <a:gd name="connsiteY9" fmla="*/ 70485 h 92782"/>
                <a:gd name="connsiteX10" fmla="*/ 13078 w 43834"/>
                <a:gd name="connsiteY10" fmla="*/ 22298 h 92782"/>
                <a:gd name="connsiteX11" fmla="*/ 21908 w 43834"/>
                <a:gd name="connsiteY11" fmla="*/ 13068 h 92782"/>
                <a:gd name="connsiteX12" fmla="*/ 30747 w 43834"/>
                <a:gd name="connsiteY12" fmla="*/ 22298 h 92782"/>
                <a:gd name="connsiteX13" fmla="*/ 30747 w 4383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7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78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78" y="76752"/>
                    <a:pt x="13078" y="70485"/>
                  </a:cubicBezTo>
                  <a:lnTo>
                    <a:pt x="13078" y="22298"/>
                  </a:lnTo>
                  <a:cubicBezTo>
                    <a:pt x="1307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3" name="Freihandform: Form 91">
              <a:extLst>
                <a:ext uri="{FF2B5EF4-FFF2-40B4-BE49-F238E27FC236}">
                  <a16:creationId xmlns:a16="http://schemas.microsoft.com/office/drawing/2014/main" id="{CCC57852-22A5-4E4F-9CB7-FE8ED7691215}"/>
                </a:ext>
              </a:extLst>
            </xdr:cNvPr>
            <xdr:cNvSpPr/>
          </xdr:nvSpPr>
          <xdr:spPr>
            <a:xfrm>
              <a:off x="3292662" y="5826521"/>
              <a:ext cx="42275" cy="92011"/>
            </a:xfrm>
            <a:custGeom>
              <a:avLst/>
              <a:gdLst>
                <a:gd name="connsiteX0" fmla="*/ 29203 w 42275"/>
                <a:gd name="connsiteY0" fmla="*/ 69456 h 92011"/>
                <a:gd name="connsiteX1" fmla="*/ 21138 w 42275"/>
                <a:gd name="connsiteY1" fmla="*/ 78934 h 92011"/>
                <a:gd name="connsiteX2" fmla="*/ 13064 w 42275"/>
                <a:gd name="connsiteY2" fmla="*/ 69456 h 92011"/>
                <a:gd name="connsiteX3" fmla="*/ 13064 w 42275"/>
                <a:gd name="connsiteY3" fmla="*/ 0 h 92011"/>
                <a:gd name="connsiteX4" fmla="*/ 0 w 42275"/>
                <a:gd name="connsiteY4" fmla="*/ 0 h 92011"/>
                <a:gd name="connsiteX5" fmla="*/ 0 w 42275"/>
                <a:gd name="connsiteY5" fmla="*/ 70733 h 92011"/>
                <a:gd name="connsiteX6" fmla="*/ 21138 w 42275"/>
                <a:gd name="connsiteY6" fmla="*/ 92012 h 92011"/>
                <a:gd name="connsiteX7" fmla="*/ 42276 w 42275"/>
                <a:gd name="connsiteY7" fmla="*/ 70733 h 92011"/>
                <a:gd name="connsiteX8" fmla="*/ 42276 w 42275"/>
                <a:gd name="connsiteY8" fmla="*/ 0 h 92011"/>
                <a:gd name="connsiteX9" fmla="*/ 29203 w 42275"/>
                <a:gd name="connsiteY9" fmla="*/ 0 h 92011"/>
                <a:gd name="connsiteX10" fmla="*/ 29203 w 42275"/>
                <a:gd name="connsiteY10" fmla="*/ 69456 h 920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2275" h="92011">
                  <a:moveTo>
                    <a:pt x="29203" y="69456"/>
                  </a:moveTo>
                  <a:cubicBezTo>
                    <a:pt x="29203" y="75867"/>
                    <a:pt x="25747" y="78934"/>
                    <a:pt x="21138" y="78934"/>
                  </a:cubicBezTo>
                  <a:cubicBezTo>
                    <a:pt x="16514" y="78934"/>
                    <a:pt x="13064" y="75867"/>
                    <a:pt x="13064" y="69456"/>
                  </a:cubicBezTo>
                  <a:lnTo>
                    <a:pt x="13064" y="0"/>
                  </a:lnTo>
                  <a:lnTo>
                    <a:pt x="0" y="0"/>
                  </a:lnTo>
                  <a:lnTo>
                    <a:pt x="0" y="70733"/>
                  </a:lnTo>
                  <a:cubicBezTo>
                    <a:pt x="0" y="82648"/>
                    <a:pt x="9478" y="92012"/>
                    <a:pt x="21138" y="92012"/>
                  </a:cubicBezTo>
                  <a:cubicBezTo>
                    <a:pt x="32793" y="92012"/>
                    <a:pt x="42276" y="82648"/>
                    <a:pt x="42276" y="70733"/>
                  </a:cubicBezTo>
                  <a:lnTo>
                    <a:pt x="42276" y="0"/>
                  </a:lnTo>
                  <a:lnTo>
                    <a:pt x="29203" y="0"/>
                  </a:lnTo>
                  <a:lnTo>
                    <a:pt x="29203" y="69456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4" name="Freihandform: Form 92">
              <a:extLst>
                <a:ext uri="{FF2B5EF4-FFF2-40B4-BE49-F238E27FC236}">
                  <a16:creationId xmlns:a16="http://schemas.microsoft.com/office/drawing/2014/main" id="{BA8C05E5-A8F8-4DAF-9A0C-E7C917378E24}"/>
                </a:ext>
              </a:extLst>
            </xdr:cNvPr>
            <xdr:cNvSpPr/>
          </xdr:nvSpPr>
          <xdr:spPr>
            <a:xfrm>
              <a:off x="40464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42 w 38966"/>
                <a:gd name="connsiteY5" fmla="*/ 51387 h 91230"/>
                <a:gd name="connsiteX6" fmla="*/ 35642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42" y="51387"/>
                  </a:lnTo>
                  <a:lnTo>
                    <a:pt x="35642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5" name="Freihandform: Form 93">
              <a:extLst>
                <a:ext uri="{FF2B5EF4-FFF2-40B4-BE49-F238E27FC236}">
                  <a16:creationId xmlns:a16="http://schemas.microsoft.com/office/drawing/2014/main" id="{6B71C79B-3E25-4285-BC90-90A6685DF12D}"/>
                </a:ext>
              </a:extLst>
            </xdr:cNvPr>
            <xdr:cNvSpPr/>
          </xdr:nvSpPr>
          <xdr:spPr>
            <a:xfrm>
              <a:off x="4811807" y="5826521"/>
              <a:ext cx="42271" cy="91230"/>
            </a:xfrm>
            <a:custGeom>
              <a:avLst/>
              <a:gdLst>
                <a:gd name="connsiteX0" fmla="*/ 1933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36 w 42271"/>
                <a:gd name="connsiteY6" fmla="*/ 0 h 91230"/>
                <a:gd name="connsiteX7" fmla="*/ 29204 w 42271"/>
                <a:gd name="connsiteY7" fmla="*/ 67532 h 91230"/>
                <a:gd name="connsiteX8" fmla="*/ 19098 w 42271"/>
                <a:gd name="connsiteY8" fmla="*/ 78934 h 91230"/>
                <a:gd name="connsiteX9" fmla="*/ 13059 w 42271"/>
                <a:gd name="connsiteY9" fmla="*/ 78934 h 91230"/>
                <a:gd name="connsiteX10" fmla="*/ 13059 w 42271"/>
                <a:gd name="connsiteY10" fmla="*/ 12297 h 91230"/>
                <a:gd name="connsiteX11" fmla="*/ 19098 w 42271"/>
                <a:gd name="connsiteY11" fmla="*/ 12297 h 91230"/>
                <a:gd name="connsiteX12" fmla="*/ 29204 w 42271"/>
                <a:gd name="connsiteY12" fmla="*/ 23574 h 91230"/>
                <a:gd name="connsiteX13" fmla="*/ 2920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3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76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71" y="0"/>
                    <a:pt x="19336" y="0"/>
                  </a:cubicBezTo>
                  <a:close/>
                  <a:moveTo>
                    <a:pt x="29204" y="67532"/>
                  </a:moveTo>
                  <a:cubicBezTo>
                    <a:pt x="29204" y="75362"/>
                    <a:pt x="26384" y="78934"/>
                    <a:pt x="19098" y="78934"/>
                  </a:cubicBezTo>
                  <a:lnTo>
                    <a:pt x="13059" y="78934"/>
                  </a:lnTo>
                  <a:lnTo>
                    <a:pt x="13059" y="12297"/>
                  </a:lnTo>
                  <a:lnTo>
                    <a:pt x="19098" y="12297"/>
                  </a:lnTo>
                  <a:cubicBezTo>
                    <a:pt x="26775" y="12297"/>
                    <a:pt x="29204" y="16402"/>
                    <a:pt x="29204" y="23574"/>
                  </a:cubicBezTo>
                  <a:lnTo>
                    <a:pt x="2920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6" name="Freihandform: Form 94">
              <a:extLst>
                <a:ext uri="{FF2B5EF4-FFF2-40B4-BE49-F238E27FC236}">
                  <a16:creationId xmlns:a16="http://schemas.microsoft.com/office/drawing/2014/main" id="{8C343950-9039-42BC-B0D2-296B39DDB5C1}"/>
                </a:ext>
              </a:extLst>
            </xdr:cNvPr>
            <xdr:cNvSpPr/>
          </xdr:nvSpPr>
          <xdr:spPr>
            <a:xfrm>
              <a:off x="3771782" y="5826521"/>
              <a:ext cx="42271" cy="91230"/>
            </a:xfrm>
            <a:custGeom>
              <a:avLst/>
              <a:gdLst>
                <a:gd name="connsiteX0" fmla="*/ 1932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26 w 42271"/>
                <a:gd name="connsiteY6" fmla="*/ 0 h 91230"/>
                <a:gd name="connsiteX7" fmla="*/ 29194 w 42271"/>
                <a:gd name="connsiteY7" fmla="*/ 67532 h 91230"/>
                <a:gd name="connsiteX8" fmla="*/ 19088 w 42271"/>
                <a:gd name="connsiteY8" fmla="*/ 78934 h 91230"/>
                <a:gd name="connsiteX9" fmla="*/ 13049 w 42271"/>
                <a:gd name="connsiteY9" fmla="*/ 78934 h 91230"/>
                <a:gd name="connsiteX10" fmla="*/ 13049 w 42271"/>
                <a:gd name="connsiteY10" fmla="*/ 12297 h 91230"/>
                <a:gd name="connsiteX11" fmla="*/ 19088 w 42271"/>
                <a:gd name="connsiteY11" fmla="*/ 12297 h 91230"/>
                <a:gd name="connsiteX12" fmla="*/ 29194 w 42271"/>
                <a:gd name="connsiteY12" fmla="*/ 23574 h 91230"/>
                <a:gd name="connsiteX13" fmla="*/ 2919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2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47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90" y="0"/>
                    <a:pt x="19326" y="0"/>
                  </a:cubicBezTo>
                  <a:close/>
                  <a:moveTo>
                    <a:pt x="29194" y="67532"/>
                  </a:moveTo>
                  <a:cubicBezTo>
                    <a:pt x="29194" y="75362"/>
                    <a:pt x="26384" y="78934"/>
                    <a:pt x="19088" y="78934"/>
                  </a:cubicBezTo>
                  <a:lnTo>
                    <a:pt x="13049" y="78934"/>
                  </a:lnTo>
                  <a:lnTo>
                    <a:pt x="13049" y="12297"/>
                  </a:lnTo>
                  <a:lnTo>
                    <a:pt x="19088" y="12297"/>
                  </a:lnTo>
                  <a:cubicBezTo>
                    <a:pt x="26775" y="12297"/>
                    <a:pt x="29194" y="16402"/>
                    <a:pt x="29194" y="23574"/>
                  </a:cubicBezTo>
                  <a:lnTo>
                    <a:pt x="2919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7" name="Freihandform: Form 95">
              <a:extLst>
                <a:ext uri="{FF2B5EF4-FFF2-40B4-BE49-F238E27FC236}">
                  <a16:creationId xmlns:a16="http://schemas.microsoft.com/office/drawing/2014/main" id="{917487E2-1304-4C43-9F5F-3F3FF40D7B8A}"/>
                </a:ext>
              </a:extLst>
            </xdr:cNvPr>
            <xdr:cNvSpPr/>
          </xdr:nvSpPr>
          <xdr:spPr>
            <a:xfrm>
              <a:off x="4687315" y="5826521"/>
              <a:ext cx="46901" cy="91230"/>
            </a:xfrm>
            <a:custGeom>
              <a:avLst/>
              <a:gdLst>
                <a:gd name="connsiteX0" fmla="*/ 44072 w 46901"/>
                <a:gd name="connsiteY0" fmla="*/ 26775 h 91230"/>
                <a:gd name="connsiteX1" fmla="*/ 21022 w 46901"/>
                <a:gd name="connsiteY1" fmla="*/ 0 h 91230"/>
                <a:gd name="connsiteX2" fmla="*/ 0 w 46901"/>
                <a:gd name="connsiteY2" fmla="*/ 0 h 91230"/>
                <a:gd name="connsiteX3" fmla="*/ 0 w 46901"/>
                <a:gd name="connsiteY3" fmla="*/ 91230 h 91230"/>
                <a:gd name="connsiteX4" fmla="*/ 13059 w 46901"/>
                <a:gd name="connsiteY4" fmla="*/ 91230 h 91230"/>
                <a:gd name="connsiteX5" fmla="*/ 13059 w 46901"/>
                <a:gd name="connsiteY5" fmla="*/ 52283 h 91230"/>
                <a:gd name="connsiteX6" fmla="*/ 20888 w 46901"/>
                <a:gd name="connsiteY6" fmla="*/ 52283 h 91230"/>
                <a:gd name="connsiteX7" fmla="*/ 33052 w 46901"/>
                <a:gd name="connsiteY7" fmla="*/ 91230 h 91230"/>
                <a:gd name="connsiteX8" fmla="*/ 46901 w 46901"/>
                <a:gd name="connsiteY8" fmla="*/ 91230 h 91230"/>
                <a:gd name="connsiteX9" fmla="*/ 32775 w 46901"/>
                <a:gd name="connsiteY9" fmla="*/ 49597 h 91230"/>
                <a:gd name="connsiteX10" fmla="*/ 44072 w 46901"/>
                <a:gd name="connsiteY10" fmla="*/ 26775 h 91230"/>
                <a:gd name="connsiteX11" fmla="*/ 20498 w 46901"/>
                <a:gd name="connsiteY11" fmla="*/ 40738 h 91230"/>
                <a:gd name="connsiteX12" fmla="*/ 13059 w 46901"/>
                <a:gd name="connsiteY12" fmla="*/ 40738 h 91230"/>
                <a:gd name="connsiteX13" fmla="*/ 13059 w 46901"/>
                <a:gd name="connsiteY13" fmla="*/ 12297 h 91230"/>
                <a:gd name="connsiteX14" fmla="*/ 19850 w 46901"/>
                <a:gd name="connsiteY14" fmla="*/ 12297 h 91230"/>
                <a:gd name="connsiteX15" fmla="*/ 31013 w 46901"/>
                <a:gd name="connsiteY15" fmla="*/ 26518 h 91230"/>
                <a:gd name="connsiteX16" fmla="*/ 20498 w 46901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901" h="91230">
                  <a:moveTo>
                    <a:pt x="44072" y="26775"/>
                  </a:moveTo>
                  <a:cubicBezTo>
                    <a:pt x="44072" y="9096"/>
                    <a:pt x="36519" y="0"/>
                    <a:pt x="21022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59" y="91230"/>
                  </a:lnTo>
                  <a:lnTo>
                    <a:pt x="13059" y="52283"/>
                  </a:lnTo>
                  <a:lnTo>
                    <a:pt x="20888" y="52283"/>
                  </a:lnTo>
                  <a:lnTo>
                    <a:pt x="33052" y="91230"/>
                  </a:lnTo>
                  <a:lnTo>
                    <a:pt x="46901" y="91230"/>
                  </a:lnTo>
                  <a:lnTo>
                    <a:pt x="32775" y="49597"/>
                  </a:lnTo>
                  <a:cubicBezTo>
                    <a:pt x="41129" y="44977"/>
                    <a:pt x="44072" y="37281"/>
                    <a:pt x="44072" y="26775"/>
                  </a:cubicBezTo>
                  <a:close/>
                  <a:moveTo>
                    <a:pt x="20498" y="40738"/>
                  </a:moveTo>
                  <a:lnTo>
                    <a:pt x="13059" y="40738"/>
                  </a:lnTo>
                  <a:lnTo>
                    <a:pt x="13059" y="12297"/>
                  </a:lnTo>
                  <a:lnTo>
                    <a:pt x="19850" y="12297"/>
                  </a:lnTo>
                  <a:cubicBezTo>
                    <a:pt x="29480" y="12297"/>
                    <a:pt x="31013" y="17297"/>
                    <a:pt x="31013" y="26518"/>
                  </a:cubicBezTo>
                  <a:cubicBezTo>
                    <a:pt x="31013" y="35605"/>
                    <a:pt x="29585" y="40738"/>
                    <a:pt x="2049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8" name="Freihandform: Form 96">
              <a:extLst>
                <a:ext uri="{FF2B5EF4-FFF2-40B4-BE49-F238E27FC236}">
                  <a16:creationId xmlns:a16="http://schemas.microsoft.com/office/drawing/2014/main" id="{E64882FD-DCD0-477E-A0E1-A4EDA73BFF9C}"/>
                </a:ext>
              </a:extLst>
            </xdr:cNvPr>
            <xdr:cNvSpPr/>
          </xdr:nvSpPr>
          <xdr:spPr>
            <a:xfrm>
              <a:off x="462069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41777 h 92782"/>
                <a:gd name="connsiteX6" fmla="*/ 20374 w 43834"/>
                <a:gd name="connsiteY6" fmla="*/ 41777 h 92782"/>
                <a:gd name="connsiteX7" fmla="*/ 20374 w 43834"/>
                <a:gd name="connsiteY7" fmla="*/ 53311 h 92782"/>
                <a:gd name="connsiteX8" fmla="*/ 30766 w 43834"/>
                <a:gd name="connsiteY8" fmla="*/ 53311 h 92782"/>
                <a:gd name="connsiteX9" fmla="*/ 30766 w 43834"/>
                <a:gd name="connsiteY9" fmla="*/ 70485 h 92782"/>
                <a:gd name="connsiteX10" fmla="*/ 21908 w 43834"/>
                <a:gd name="connsiteY10" fmla="*/ 79705 h 92782"/>
                <a:gd name="connsiteX11" fmla="*/ 13087 w 43834"/>
                <a:gd name="connsiteY11" fmla="*/ 70485 h 92782"/>
                <a:gd name="connsiteX12" fmla="*/ 13087 w 43834"/>
                <a:gd name="connsiteY12" fmla="*/ 22298 h 92782"/>
                <a:gd name="connsiteX13" fmla="*/ 21908 w 43834"/>
                <a:gd name="connsiteY13" fmla="*/ 13068 h 92782"/>
                <a:gd name="connsiteX14" fmla="*/ 30766 w 43834"/>
                <a:gd name="connsiteY14" fmla="*/ 22298 h 92782"/>
                <a:gd name="connsiteX15" fmla="*/ 30766 w 43834"/>
                <a:gd name="connsiteY15" fmla="*/ 26899 h 92782"/>
                <a:gd name="connsiteX16" fmla="*/ 43834 w 43834"/>
                <a:gd name="connsiteY16" fmla="*/ 26899 h 92782"/>
                <a:gd name="connsiteX17" fmla="*/ 43834 w 43834"/>
                <a:gd name="connsiteY17" fmla="*/ 22298 h 92782"/>
                <a:gd name="connsiteX18" fmla="*/ 21908 w 43834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87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87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41777"/>
                  </a:lnTo>
                  <a:lnTo>
                    <a:pt x="20374" y="41777"/>
                  </a:lnTo>
                  <a:lnTo>
                    <a:pt x="20374" y="53311"/>
                  </a:lnTo>
                  <a:lnTo>
                    <a:pt x="30766" y="53311"/>
                  </a:lnTo>
                  <a:lnTo>
                    <a:pt x="30766" y="70485"/>
                  </a:lnTo>
                  <a:cubicBezTo>
                    <a:pt x="30766" y="76752"/>
                    <a:pt x="26670" y="79705"/>
                    <a:pt x="21908" y="79705"/>
                  </a:cubicBezTo>
                  <a:cubicBezTo>
                    <a:pt x="17174" y="79705"/>
                    <a:pt x="13087" y="76752"/>
                    <a:pt x="13087" y="70485"/>
                  </a:cubicBezTo>
                  <a:lnTo>
                    <a:pt x="13087" y="22298"/>
                  </a:lnTo>
                  <a:cubicBezTo>
                    <a:pt x="13087" y="16021"/>
                    <a:pt x="17174" y="13068"/>
                    <a:pt x="21908" y="13068"/>
                  </a:cubicBezTo>
                  <a:cubicBezTo>
                    <a:pt x="26670" y="13068"/>
                    <a:pt x="30766" y="16021"/>
                    <a:pt x="30766" y="22298"/>
                  </a:cubicBezTo>
                  <a:lnTo>
                    <a:pt x="30766" y="26899"/>
                  </a:lnTo>
                  <a:lnTo>
                    <a:pt x="43834" y="26899"/>
                  </a:ln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9" name="Freihandform: Form 97">
              <a:extLst>
                <a:ext uri="{FF2B5EF4-FFF2-40B4-BE49-F238E27FC236}">
                  <a16:creationId xmlns:a16="http://schemas.microsoft.com/office/drawing/2014/main" id="{31C6133C-34E0-4EA4-9A6C-30238B9553C8}"/>
                </a:ext>
              </a:extLst>
            </xdr:cNvPr>
            <xdr:cNvSpPr/>
          </xdr:nvSpPr>
          <xdr:spPr>
            <a:xfrm>
              <a:off x="4878025" y="5826512"/>
              <a:ext cx="13059" cy="91240"/>
            </a:xfrm>
            <a:custGeom>
              <a:avLst/>
              <a:gdLst>
                <a:gd name="connsiteX0" fmla="*/ 0 w 13059"/>
                <a:gd name="connsiteY0" fmla="*/ 0 h 91240"/>
                <a:gd name="connsiteX1" fmla="*/ 13060 w 13059"/>
                <a:gd name="connsiteY1" fmla="*/ 0 h 91240"/>
                <a:gd name="connsiteX2" fmla="*/ 13060 w 13059"/>
                <a:gd name="connsiteY2" fmla="*/ 91241 h 91240"/>
                <a:gd name="connsiteX3" fmla="*/ 0 w 13059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59" h="91240">
                  <a:moveTo>
                    <a:pt x="0" y="0"/>
                  </a:moveTo>
                  <a:lnTo>
                    <a:pt x="13060" y="0"/>
                  </a:lnTo>
                  <a:lnTo>
                    <a:pt x="13060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0" name="Freihandform: Form 98">
              <a:extLst>
                <a:ext uri="{FF2B5EF4-FFF2-40B4-BE49-F238E27FC236}">
                  <a16:creationId xmlns:a16="http://schemas.microsoft.com/office/drawing/2014/main" id="{49A1ECE7-4450-4AE6-B56E-517B323729C8}"/>
                </a:ext>
              </a:extLst>
            </xdr:cNvPr>
            <xdr:cNvSpPr/>
          </xdr:nvSpPr>
          <xdr:spPr>
            <a:xfrm>
              <a:off x="4753143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33 w 38966"/>
                <a:gd name="connsiteY5" fmla="*/ 51387 h 91230"/>
                <a:gd name="connsiteX6" fmla="*/ 35633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33" y="51387"/>
                  </a:lnTo>
                  <a:lnTo>
                    <a:pt x="35633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1" name="Freihandform: Form 99">
              <a:extLst>
                <a:ext uri="{FF2B5EF4-FFF2-40B4-BE49-F238E27FC236}">
                  <a16:creationId xmlns:a16="http://schemas.microsoft.com/office/drawing/2014/main" id="{BC4F6CDF-C1E4-4D7D-A569-9F257155674D}"/>
                </a:ext>
              </a:extLst>
            </xdr:cNvPr>
            <xdr:cNvSpPr/>
          </xdr:nvSpPr>
          <xdr:spPr>
            <a:xfrm>
              <a:off x="5035264" y="5826521"/>
              <a:ext cx="43338" cy="91230"/>
            </a:xfrm>
            <a:custGeom>
              <a:avLst/>
              <a:gdLst>
                <a:gd name="connsiteX0" fmla="*/ 0 w 43338"/>
                <a:gd name="connsiteY0" fmla="*/ 12297 h 91230"/>
                <a:gd name="connsiteX1" fmla="*/ 15135 w 43338"/>
                <a:gd name="connsiteY1" fmla="*/ 12297 h 91230"/>
                <a:gd name="connsiteX2" fmla="*/ 15135 w 43338"/>
                <a:gd name="connsiteY2" fmla="*/ 91230 h 91230"/>
                <a:gd name="connsiteX3" fmla="*/ 28204 w 43338"/>
                <a:gd name="connsiteY3" fmla="*/ 91230 h 91230"/>
                <a:gd name="connsiteX4" fmla="*/ 28204 w 43338"/>
                <a:gd name="connsiteY4" fmla="*/ 12297 h 91230"/>
                <a:gd name="connsiteX5" fmla="*/ 43339 w 43338"/>
                <a:gd name="connsiteY5" fmla="*/ 12297 h 91230"/>
                <a:gd name="connsiteX6" fmla="*/ 43339 w 43338"/>
                <a:gd name="connsiteY6" fmla="*/ 0 h 91230"/>
                <a:gd name="connsiteX7" fmla="*/ 0 w 43338"/>
                <a:gd name="connsiteY7" fmla="*/ 0 h 91230"/>
                <a:gd name="connsiteX8" fmla="*/ 0 w 43338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38" h="91230">
                  <a:moveTo>
                    <a:pt x="0" y="12297"/>
                  </a:moveTo>
                  <a:lnTo>
                    <a:pt x="15135" y="12297"/>
                  </a:lnTo>
                  <a:lnTo>
                    <a:pt x="15135" y="91230"/>
                  </a:lnTo>
                  <a:lnTo>
                    <a:pt x="28204" y="91230"/>
                  </a:lnTo>
                  <a:lnTo>
                    <a:pt x="28204" y="12297"/>
                  </a:lnTo>
                  <a:lnTo>
                    <a:pt x="43339" y="12297"/>
                  </a:lnTo>
                  <a:lnTo>
                    <a:pt x="43339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2" name="Freihandform: Form 100">
              <a:extLst>
                <a:ext uri="{FF2B5EF4-FFF2-40B4-BE49-F238E27FC236}">
                  <a16:creationId xmlns:a16="http://schemas.microsoft.com/office/drawing/2014/main" id="{A3E708AE-93DB-4118-BBDD-F67EFF4858A3}"/>
                </a:ext>
              </a:extLst>
            </xdr:cNvPr>
            <xdr:cNvSpPr/>
          </xdr:nvSpPr>
          <xdr:spPr>
            <a:xfrm>
              <a:off x="4915010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97 w 38966"/>
                <a:gd name="connsiteY3" fmla="*/ 78162 h 91230"/>
                <a:gd name="connsiteX4" fmla="*/ 1309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97 w 38966"/>
                <a:gd name="connsiteY7" fmla="*/ 39091 h 91230"/>
                <a:gd name="connsiteX8" fmla="*/ 1309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97" y="78162"/>
                  </a:lnTo>
                  <a:lnTo>
                    <a:pt x="1309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97" y="39091"/>
                  </a:lnTo>
                  <a:lnTo>
                    <a:pt x="1309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3" name="Freihandform: Form 101">
              <a:extLst>
                <a:ext uri="{FF2B5EF4-FFF2-40B4-BE49-F238E27FC236}">
                  <a16:creationId xmlns:a16="http://schemas.microsoft.com/office/drawing/2014/main" id="{B96D36D3-A1E2-4BE6-B429-FAAA6A417C21}"/>
                </a:ext>
              </a:extLst>
            </xdr:cNvPr>
            <xdr:cNvSpPr/>
          </xdr:nvSpPr>
          <xdr:spPr>
            <a:xfrm>
              <a:off x="5093023" y="5825750"/>
              <a:ext cx="44843" cy="92782"/>
            </a:xfrm>
            <a:custGeom>
              <a:avLst/>
              <a:gdLst>
                <a:gd name="connsiteX0" fmla="*/ 23051 w 44843"/>
                <a:gd name="connsiteY0" fmla="*/ 0 h 92782"/>
                <a:gd name="connsiteX1" fmla="*/ 648 w 44843"/>
                <a:gd name="connsiteY1" fmla="*/ 24994 h 92782"/>
                <a:gd name="connsiteX2" fmla="*/ 14869 w 44843"/>
                <a:gd name="connsiteY2" fmla="*/ 48435 h 92782"/>
                <a:gd name="connsiteX3" fmla="*/ 24222 w 44843"/>
                <a:gd name="connsiteY3" fmla="*/ 52283 h 92782"/>
                <a:gd name="connsiteX4" fmla="*/ 31775 w 44843"/>
                <a:gd name="connsiteY4" fmla="*/ 66122 h 92782"/>
                <a:gd name="connsiteX5" fmla="*/ 22298 w 44843"/>
                <a:gd name="connsiteY5" fmla="*/ 79705 h 92782"/>
                <a:gd name="connsiteX6" fmla="*/ 13068 w 44843"/>
                <a:gd name="connsiteY6" fmla="*/ 70352 h 92782"/>
                <a:gd name="connsiteX7" fmla="*/ 13068 w 44843"/>
                <a:gd name="connsiteY7" fmla="*/ 66265 h 92782"/>
                <a:gd name="connsiteX8" fmla="*/ 0 w 44843"/>
                <a:gd name="connsiteY8" fmla="*/ 66265 h 92782"/>
                <a:gd name="connsiteX9" fmla="*/ 0 w 44843"/>
                <a:gd name="connsiteY9" fmla="*/ 71114 h 92782"/>
                <a:gd name="connsiteX10" fmla="*/ 22298 w 44843"/>
                <a:gd name="connsiteY10" fmla="*/ 92783 h 92782"/>
                <a:gd name="connsiteX11" fmla="*/ 44844 w 44843"/>
                <a:gd name="connsiteY11" fmla="*/ 65999 h 92782"/>
                <a:gd name="connsiteX12" fmla="*/ 31147 w 44843"/>
                <a:gd name="connsiteY12" fmla="*/ 41005 h 92782"/>
                <a:gd name="connsiteX13" fmla="*/ 21146 w 44843"/>
                <a:gd name="connsiteY13" fmla="*/ 37033 h 92782"/>
                <a:gd name="connsiteX14" fmla="*/ 13726 w 44843"/>
                <a:gd name="connsiteY14" fmla="*/ 24860 h 92782"/>
                <a:gd name="connsiteX15" fmla="*/ 22565 w 44843"/>
                <a:gd name="connsiteY15" fmla="*/ 13068 h 92782"/>
                <a:gd name="connsiteX16" fmla="*/ 31775 w 44843"/>
                <a:gd name="connsiteY16" fmla="*/ 24089 h 92782"/>
                <a:gd name="connsiteX17" fmla="*/ 31775 w 44843"/>
                <a:gd name="connsiteY17" fmla="*/ 27041 h 92782"/>
                <a:gd name="connsiteX18" fmla="*/ 44844 w 44843"/>
                <a:gd name="connsiteY18" fmla="*/ 27041 h 92782"/>
                <a:gd name="connsiteX19" fmla="*/ 44844 w 44843"/>
                <a:gd name="connsiteY19" fmla="*/ 20622 h 92782"/>
                <a:gd name="connsiteX20" fmla="*/ 23051 w 44843"/>
                <a:gd name="connsiteY20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44843" h="92782">
                  <a:moveTo>
                    <a:pt x="23051" y="0"/>
                  </a:moveTo>
                  <a:cubicBezTo>
                    <a:pt x="8077" y="0"/>
                    <a:pt x="648" y="11144"/>
                    <a:pt x="648" y="24994"/>
                  </a:cubicBezTo>
                  <a:cubicBezTo>
                    <a:pt x="648" y="36376"/>
                    <a:pt x="3591" y="43825"/>
                    <a:pt x="14869" y="48435"/>
                  </a:cubicBezTo>
                  <a:lnTo>
                    <a:pt x="24222" y="52283"/>
                  </a:lnTo>
                  <a:cubicBezTo>
                    <a:pt x="30632" y="54845"/>
                    <a:pt x="31775" y="56388"/>
                    <a:pt x="31775" y="66122"/>
                  </a:cubicBezTo>
                  <a:cubicBezTo>
                    <a:pt x="31775" y="74457"/>
                    <a:pt x="31147" y="79705"/>
                    <a:pt x="22298" y="79705"/>
                  </a:cubicBezTo>
                  <a:cubicBezTo>
                    <a:pt x="15630" y="79705"/>
                    <a:pt x="13068" y="75086"/>
                    <a:pt x="13068" y="70352"/>
                  </a:cubicBezTo>
                  <a:lnTo>
                    <a:pt x="13068" y="66265"/>
                  </a:lnTo>
                  <a:lnTo>
                    <a:pt x="0" y="66265"/>
                  </a:lnTo>
                  <a:lnTo>
                    <a:pt x="0" y="71114"/>
                  </a:lnTo>
                  <a:cubicBezTo>
                    <a:pt x="0" y="83420"/>
                    <a:pt x="9611" y="92783"/>
                    <a:pt x="22298" y="92783"/>
                  </a:cubicBezTo>
                  <a:cubicBezTo>
                    <a:pt x="39205" y="92783"/>
                    <a:pt x="44844" y="81372"/>
                    <a:pt x="44844" y="65999"/>
                  </a:cubicBezTo>
                  <a:cubicBezTo>
                    <a:pt x="44844" y="52664"/>
                    <a:pt x="42672" y="45368"/>
                    <a:pt x="31147" y="41005"/>
                  </a:cubicBezTo>
                  <a:lnTo>
                    <a:pt x="21146" y="37033"/>
                  </a:lnTo>
                  <a:cubicBezTo>
                    <a:pt x="14354" y="34347"/>
                    <a:pt x="13726" y="31918"/>
                    <a:pt x="13726" y="24860"/>
                  </a:cubicBezTo>
                  <a:cubicBezTo>
                    <a:pt x="13726" y="18850"/>
                    <a:pt x="15373" y="13068"/>
                    <a:pt x="22565" y="13068"/>
                  </a:cubicBezTo>
                  <a:cubicBezTo>
                    <a:pt x="29223" y="13068"/>
                    <a:pt x="31775" y="18069"/>
                    <a:pt x="31775" y="24089"/>
                  </a:cubicBezTo>
                  <a:lnTo>
                    <a:pt x="31775" y="27041"/>
                  </a:lnTo>
                  <a:lnTo>
                    <a:pt x="44844" y="27041"/>
                  </a:lnTo>
                  <a:lnTo>
                    <a:pt x="44844" y="20622"/>
                  </a:lnTo>
                  <a:cubicBezTo>
                    <a:pt x="44844" y="10496"/>
                    <a:pt x="36148" y="0"/>
                    <a:pt x="23051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4" name="Freihandform: Form 102">
              <a:extLst>
                <a:ext uri="{FF2B5EF4-FFF2-40B4-BE49-F238E27FC236}">
                  <a16:creationId xmlns:a16="http://schemas.microsoft.com/office/drawing/2014/main" id="{28B8240C-0E9E-4ADC-96D6-782B73E29007}"/>
                </a:ext>
              </a:extLst>
            </xdr:cNvPr>
            <xdr:cNvSpPr/>
          </xdr:nvSpPr>
          <xdr:spPr>
            <a:xfrm>
              <a:off x="4973170" y="5826521"/>
              <a:ext cx="45615" cy="91230"/>
            </a:xfrm>
            <a:custGeom>
              <a:avLst/>
              <a:gdLst>
                <a:gd name="connsiteX0" fmla="*/ 32538 w 45615"/>
                <a:gd name="connsiteY0" fmla="*/ 54959 h 91230"/>
                <a:gd name="connsiteX1" fmla="*/ 12545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9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38 w 45615"/>
                <a:gd name="connsiteY9" fmla="*/ 0 h 91230"/>
                <a:gd name="connsiteX10" fmla="*/ 32538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38" y="54959"/>
                  </a:moveTo>
                  <a:lnTo>
                    <a:pt x="12545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9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38" y="0"/>
                  </a:lnTo>
                  <a:lnTo>
                    <a:pt x="32538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5" name="Freihandform: Form 103">
              <a:extLst>
                <a:ext uri="{FF2B5EF4-FFF2-40B4-BE49-F238E27FC236}">
                  <a16:creationId xmlns:a16="http://schemas.microsoft.com/office/drawing/2014/main" id="{082191C5-C142-4D0E-A5D1-56CF5005165C}"/>
                </a:ext>
              </a:extLst>
            </xdr:cNvPr>
            <xdr:cNvSpPr/>
          </xdr:nvSpPr>
          <xdr:spPr>
            <a:xfrm>
              <a:off x="4552832" y="5826521"/>
              <a:ext cx="45615" cy="91230"/>
            </a:xfrm>
            <a:custGeom>
              <a:avLst/>
              <a:gdLst>
                <a:gd name="connsiteX0" fmla="*/ 32556 w 45615"/>
                <a:gd name="connsiteY0" fmla="*/ 54959 h 91230"/>
                <a:gd name="connsiteX1" fmla="*/ 12563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8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56 w 45615"/>
                <a:gd name="connsiteY9" fmla="*/ 0 h 91230"/>
                <a:gd name="connsiteX10" fmla="*/ 32556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56" y="54959"/>
                  </a:moveTo>
                  <a:lnTo>
                    <a:pt x="12563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8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56" y="0"/>
                  </a:lnTo>
                  <a:lnTo>
                    <a:pt x="32556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6" name="Freihandform: Form 104">
              <a:extLst>
                <a:ext uri="{FF2B5EF4-FFF2-40B4-BE49-F238E27FC236}">
                  <a16:creationId xmlns:a16="http://schemas.microsoft.com/office/drawing/2014/main" id="{5F9E520B-BF6C-4A69-BE67-3DE9ED54D2A3}"/>
                </a:ext>
              </a:extLst>
            </xdr:cNvPr>
            <xdr:cNvSpPr/>
          </xdr:nvSpPr>
          <xdr:spPr>
            <a:xfrm>
              <a:off x="3980608" y="5826521"/>
              <a:ext cx="42281" cy="91230"/>
            </a:xfrm>
            <a:custGeom>
              <a:avLst/>
              <a:gdLst>
                <a:gd name="connsiteX0" fmla="*/ 19088 w 42281"/>
                <a:gd name="connsiteY0" fmla="*/ 0 h 91230"/>
                <a:gd name="connsiteX1" fmla="*/ 0 w 42281"/>
                <a:gd name="connsiteY1" fmla="*/ 0 h 91230"/>
                <a:gd name="connsiteX2" fmla="*/ 0 w 42281"/>
                <a:gd name="connsiteY2" fmla="*/ 91230 h 91230"/>
                <a:gd name="connsiteX3" fmla="*/ 17793 w 42281"/>
                <a:gd name="connsiteY3" fmla="*/ 91230 h 91230"/>
                <a:gd name="connsiteX4" fmla="*/ 42282 w 42281"/>
                <a:gd name="connsiteY4" fmla="*/ 66370 h 91230"/>
                <a:gd name="connsiteX5" fmla="*/ 42282 w 42281"/>
                <a:gd name="connsiteY5" fmla="*/ 61255 h 91230"/>
                <a:gd name="connsiteX6" fmla="*/ 33309 w 42281"/>
                <a:gd name="connsiteY6" fmla="*/ 43320 h 91230"/>
                <a:gd name="connsiteX7" fmla="*/ 42282 w 42281"/>
                <a:gd name="connsiteY7" fmla="*/ 26384 h 91230"/>
                <a:gd name="connsiteX8" fmla="*/ 42282 w 42281"/>
                <a:gd name="connsiteY8" fmla="*/ 23060 h 91230"/>
                <a:gd name="connsiteX9" fmla="*/ 19088 w 42281"/>
                <a:gd name="connsiteY9" fmla="*/ 0 h 91230"/>
                <a:gd name="connsiteX10" fmla="*/ 18707 w 42281"/>
                <a:gd name="connsiteY10" fmla="*/ 78162 h 91230"/>
                <a:gd name="connsiteX11" fmla="*/ 13049 w 42281"/>
                <a:gd name="connsiteY11" fmla="*/ 78162 h 91230"/>
                <a:gd name="connsiteX12" fmla="*/ 13049 w 42281"/>
                <a:gd name="connsiteY12" fmla="*/ 48949 h 91230"/>
                <a:gd name="connsiteX13" fmla="*/ 18841 w 42281"/>
                <a:gd name="connsiteY13" fmla="*/ 48949 h 91230"/>
                <a:gd name="connsiteX14" fmla="*/ 29985 w 42281"/>
                <a:gd name="connsiteY14" fmla="*/ 62789 h 91230"/>
                <a:gd name="connsiteX15" fmla="*/ 18707 w 42281"/>
                <a:gd name="connsiteY15" fmla="*/ 78162 h 91230"/>
                <a:gd name="connsiteX16" fmla="*/ 18974 w 42281"/>
                <a:gd name="connsiteY16" fmla="*/ 37424 h 91230"/>
                <a:gd name="connsiteX17" fmla="*/ 13049 w 42281"/>
                <a:gd name="connsiteY17" fmla="*/ 37424 h 91230"/>
                <a:gd name="connsiteX18" fmla="*/ 13049 w 42281"/>
                <a:gd name="connsiteY18" fmla="*/ 12297 h 91230"/>
                <a:gd name="connsiteX19" fmla="*/ 18450 w 42281"/>
                <a:gd name="connsiteY19" fmla="*/ 12297 h 91230"/>
                <a:gd name="connsiteX20" fmla="*/ 29985 w 42281"/>
                <a:gd name="connsiteY20" fmla="*/ 24594 h 91230"/>
                <a:gd name="connsiteX21" fmla="*/ 18974 w 42281"/>
                <a:gd name="connsiteY21" fmla="*/ 3742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</a:cxnLst>
              <a:rect l="l" t="t" r="r" b="b"/>
              <a:pathLst>
                <a:path w="42281" h="91230">
                  <a:moveTo>
                    <a:pt x="1908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7793" y="91230"/>
                  </a:lnTo>
                  <a:cubicBezTo>
                    <a:pt x="34728" y="91230"/>
                    <a:pt x="42282" y="82267"/>
                    <a:pt x="42282" y="66370"/>
                  </a:cubicBezTo>
                  <a:lnTo>
                    <a:pt x="42282" y="61255"/>
                  </a:lnTo>
                  <a:cubicBezTo>
                    <a:pt x="42282" y="51768"/>
                    <a:pt x="39462" y="46253"/>
                    <a:pt x="33309" y="43320"/>
                  </a:cubicBezTo>
                  <a:cubicBezTo>
                    <a:pt x="39062" y="39719"/>
                    <a:pt x="42282" y="36138"/>
                    <a:pt x="42282" y="26384"/>
                  </a:cubicBezTo>
                  <a:lnTo>
                    <a:pt x="42282" y="23060"/>
                  </a:lnTo>
                  <a:cubicBezTo>
                    <a:pt x="42282" y="11154"/>
                    <a:pt x="36004" y="0"/>
                    <a:pt x="19088" y="0"/>
                  </a:cubicBezTo>
                  <a:close/>
                  <a:moveTo>
                    <a:pt x="18707" y="78162"/>
                  </a:moveTo>
                  <a:lnTo>
                    <a:pt x="13049" y="78162"/>
                  </a:lnTo>
                  <a:lnTo>
                    <a:pt x="13049" y="48949"/>
                  </a:lnTo>
                  <a:lnTo>
                    <a:pt x="18841" y="48949"/>
                  </a:lnTo>
                  <a:cubicBezTo>
                    <a:pt x="28318" y="48949"/>
                    <a:pt x="29985" y="53692"/>
                    <a:pt x="29985" y="62789"/>
                  </a:cubicBezTo>
                  <a:cubicBezTo>
                    <a:pt x="29985" y="71761"/>
                    <a:pt x="29185" y="78162"/>
                    <a:pt x="18707" y="78162"/>
                  </a:cubicBezTo>
                  <a:close/>
                  <a:moveTo>
                    <a:pt x="18974" y="37424"/>
                  </a:moveTo>
                  <a:lnTo>
                    <a:pt x="13049" y="37424"/>
                  </a:lnTo>
                  <a:lnTo>
                    <a:pt x="13049" y="12297"/>
                  </a:lnTo>
                  <a:lnTo>
                    <a:pt x="18450" y="12297"/>
                  </a:lnTo>
                  <a:cubicBezTo>
                    <a:pt x="27042" y="12297"/>
                    <a:pt x="29985" y="16526"/>
                    <a:pt x="29985" y="24594"/>
                  </a:cubicBezTo>
                  <a:cubicBezTo>
                    <a:pt x="29985" y="32928"/>
                    <a:pt x="27670" y="37424"/>
                    <a:pt x="18974" y="3742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" name="Freihandform: Form 105">
              <a:extLst>
                <a:ext uri="{FF2B5EF4-FFF2-40B4-BE49-F238E27FC236}">
                  <a16:creationId xmlns:a16="http://schemas.microsoft.com/office/drawing/2014/main" id="{8F371465-D964-4A61-AC35-8528D0103E6F}"/>
                </a:ext>
              </a:extLst>
            </xdr:cNvPr>
            <xdr:cNvSpPr/>
          </xdr:nvSpPr>
          <xdr:spPr>
            <a:xfrm>
              <a:off x="4168517" y="5826521"/>
              <a:ext cx="38938" cy="91230"/>
            </a:xfrm>
            <a:custGeom>
              <a:avLst/>
              <a:gdLst>
                <a:gd name="connsiteX0" fmla="*/ 0 w 38938"/>
                <a:gd name="connsiteY0" fmla="*/ 91230 h 91230"/>
                <a:gd name="connsiteX1" fmla="*/ 38938 w 38938"/>
                <a:gd name="connsiteY1" fmla="*/ 91230 h 91230"/>
                <a:gd name="connsiteX2" fmla="*/ 38938 w 38938"/>
                <a:gd name="connsiteY2" fmla="*/ 78162 h 91230"/>
                <a:gd name="connsiteX3" fmla="*/ 13068 w 38938"/>
                <a:gd name="connsiteY3" fmla="*/ 78162 h 91230"/>
                <a:gd name="connsiteX4" fmla="*/ 13068 w 38938"/>
                <a:gd name="connsiteY4" fmla="*/ 51387 h 91230"/>
                <a:gd name="connsiteX5" fmla="*/ 35623 w 38938"/>
                <a:gd name="connsiteY5" fmla="*/ 51387 h 91230"/>
                <a:gd name="connsiteX6" fmla="*/ 35623 w 38938"/>
                <a:gd name="connsiteY6" fmla="*/ 39091 h 91230"/>
                <a:gd name="connsiteX7" fmla="*/ 13068 w 38938"/>
                <a:gd name="connsiteY7" fmla="*/ 39091 h 91230"/>
                <a:gd name="connsiteX8" fmla="*/ 13068 w 38938"/>
                <a:gd name="connsiteY8" fmla="*/ 12297 h 91230"/>
                <a:gd name="connsiteX9" fmla="*/ 38938 w 38938"/>
                <a:gd name="connsiteY9" fmla="*/ 12297 h 91230"/>
                <a:gd name="connsiteX10" fmla="*/ 38938 w 38938"/>
                <a:gd name="connsiteY10" fmla="*/ 0 h 91230"/>
                <a:gd name="connsiteX11" fmla="*/ 0 w 38938"/>
                <a:gd name="connsiteY11" fmla="*/ 0 h 91230"/>
                <a:gd name="connsiteX12" fmla="*/ 0 w 38938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38" h="91230">
                  <a:moveTo>
                    <a:pt x="0" y="91230"/>
                  </a:moveTo>
                  <a:lnTo>
                    <a:pt x="38938" y="91230"/>
                  </a:lnTo>
                  <a:lnTo>
                    <a:pt x="38938" y="78162"/>
                  </a:lnTo>
                  <a:lnTo>
                    <a:pt x="13068" y="78162"/>
                  </a:lnTo>
                  <a:lnTo>
                    <a:pt x="13068" y="51387"/>
                  </a:lnTo>
                  <a:lnTo>
                    <a:pt x="35623" y="51387"/>
                  </a:lnTo>
                  <a:lnTo>
                    <a:pt x="35623" y="39091"/>
                  </a:lnTo>
                  <a:lnTo>
                    <a:pt x="13068" y="39091"/>
                  </a:lnTo>
                  <a:lnTo>
                    <a:pt x="13068" y="12297"/>
                  </a:lnTo>
                  <a:lnTo>
                    <a:pt x="38938" y="12297"/>
                  </a:lnTo>
                  <a:lnTo>
                    <a:pt x="38938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" name="Freihandform: Form 106">
              <a:extLst>
                <a:ext uri="{FF2B5EF4-FFF2-40B4-BE49-F238E27FC236}">
                  <a16:creationId xmlns:a16="http://schemas.microsoft.com/office/drawing/2014/main" id="{59E8E515-5BDA-429F-AE53-D564F5280126}"/>
                </a:ext>
              </a:extLst>
            </xdr:cNvPr>
            <xdr:cNvSpPr/>
          </xdr:nvSpPr>
          <xdr:spPr>
            <a:xfrm>
              <a:off x="4100604" y="5826521"/>
              <a:ext cx="48834" cy="91230"/>
            </a:xfrm>
            <a:custGeom>
              <a:avLst/>
              <a:gdLst>
                <a:gd name="connsiteX0" fmla="*/ 24479 w 48834"/>
                <a:gd name="connsiteY0" fmla="*/ 63684 h 91230"/>
                <a:gd name="connsiteX1" fmla="*/ 13849 w 48834"/>
                <a:gd name="connsiteY1" fmla="*/ 0 h 91230"/>
                <a:gd name="connsiteX2" fmla="*/ 0 w 48834"/>
                <a:gd name="connsiteY2" fmla="*/ 0 h 91230"/>
                <a:gd name="connsiteX3" fmla="*/ 18593 w 48834"/>
                <a:gd name="connsiteY3" fmla="*/ 91230 h 91230"/>
                <a:gd name="connsiteX4" fmla="*/ 30108 w 48834"/>
                <a:gd name="connsiteY4" fmla="*/ 91230 h 91230"/>
                <a:gd name="connsiteX5" fmla="*/ 48835 w 48834"/>
                <a:gd name="connsiteY5" fmla="*/ 0 h 91230"/>
                <a:gd name="connsiteX6" fmla="*/ 35004 w 48834"/>
                <a:gd name="connsiteY6" fmla="*/ 0 h 91230"/>
                <a:gd name="connsiteX7" fmla="*/ 24479 w 48834"/>
                <a:gd name="connsiteY7" fmla="*/ 6368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48834" h="91230">
                  <a:moveTo>
                    <a:pt x="24479" y="63684"/>
                  </a:moveTo>
                  <a:lnTo>
                    <a:pt x="13849" y="0"/>
                  </a:lnTo>
                  <a:lnTo>
                    <a:pt x="0" y="0"/>
                  </a:lnTo>
                  <a:lnTo>
                    <a:pt x="18593" y="91230"/>
                  </a:lnTo>
                  <a:lnTo>
                    <a:pt x="30108" y="91230"/>
                  </a:lnTo>
                  <a:lnTo>
                    <a:pt x="48835" y="0"/>
                  </a:lnTo>
                  <a:lnTo>
                    <a:pt x="35004" y="0"/>
                  </a:lnTo>
                  <a:lnTo>
                    <a:pt x="24479" y="6368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9" name="Freihandform: Form 107">
              <a:extLst>
                <a:ext uri="{FF2B5EF4-FFF2-40B4-BE49-F238E27FC236}">
                  <a16:creationId xmlns:a16="http://schemas.microsoft.com/office/drawing/2014/main" id="{CA7E561C-ED90-473E-9667-023003AE6384}"/>
                </a:ext>
              </a:extLst>
            </xdr:cNvPr>
            <xdr:cNvSpPr/>
          </xdr:nvSpPr>
          <xdr:spPr>
            <a:xfrm>
              <a:off x="3871108" y="5834970"/>
              <a:ext cx="53701" cy="83562"/>
            </a:xfrm>
            <a:custGeom>
              <a:avLst/>
              <a:gdLst>
                <a:gd name="connsiteX0" fmla="*/ 53578 w 53701"/>
                <a:gd name="connsiteY0" fmla="*/ 54597 h 83562"/>
                <a:gd name="connsiteX1" fmla="*/ 45501 w 53701"/>
                <a:gd name="connsiteY1" fmla="*/ 48958 h 83562"/>
                <a:gd name="connsiteX2" fmla="*/ 38443 w 53701"/>
                <a:gd name="connsiteY2" fmla="*/ 58569 h 83562"/>
                <a:gd name="connsiteX3" fmla="*/ 26403 w 53701"/>
                <a:gd name="connsiteY3" fmla="*/ 39472 h 83562"/>
                <a:gd name="connsiteX4" fmla="*/ 39729 w 53701"/>
                <a:gd name="connsiteY4" fmla="*/ 16535 h 83562"/>
                <a:gd name="connsiteX5" fmla="*/ 22422 w 53701"/>
                <a:gd name="connsiteY5" fmla="*/ 0 h 83562"/>
                <a:gd name="connsiteX6" fmla="*/ 4610 w 53701"/>
                <a:gd name="connsiteY6" fmla="*/ 17678 h 83562"/>
                <a:gd name="connsiteX7" fmla="*/ 12554 w 53701"/>
                <a:gd name="connsiteY7" fmla="*/ 38700 h 83562"/>
                <a:gd name="connsiteX8" fmla="*/ 0 w 53701"/>
                <a:gd name="connsiteY8" fmla="*/ 62417 h 83562"/>
                <a:gd name="connsiteX9" fmla="*/ 18831 w 53701"/>
                <a:gd name="connsiteY9" fmla="*/ 83563 h 83562"/>
                <a:gd name="connsiteX10" fmla="*/ 36271 w 53701"/>
                <a:gd name="connsiteY10" fmla="*/ 75867 h 83562"/>
                <a:gd name="connsiteX11" fmla="*/ 40624 w 53701"/>
                <a:gd name="connsiteY11" fmla="*/ 82782 h 83562"/>
                <a:gd name="connsiteX12" fmla="*/ 53702 w 53701"/>
                <a:gd name="connsiteY12" fmla="*/ 82782 h 83562"/>
                <a:gd name="connsiteX13" fmla="*/ 43834 w 53701"/>
                <a:gd name="connsiteY13" fmla="*/ 67170 h 83562"/>
                <a:gd name="connsiteX14" fmla="*/ 53578 w 53701"/>
                <a:gd name="connsiteY14" fmla="*/ 54597 h 83562"/>
                <a:gd name="connsiteX15" fmla="*/ 22689 w 53701"/>
                <a:gd name="connsiteY15" fmla="*/ 10259 h 83562"/>
                <a:gd name="connsiteX16" fmla="*/ 28966 w 53701"/>
                <a:gd name="connsiteY16" fmla="*/ 16793 h 83562"/>
                <a:gd name="connsiteX17" fmla="*/ 21146 w 53701"/>
                <a:gd name="connsiteY17" fmla="*/ 31137 h 83562"/>
                <a:gd name="connsiteX18" fmla="*/ 16145 w 53701"/>
                <a:gd name="connsiteY18" fmla="*/ 17936 h 83562"/>
                <a:gd name="connsiteX19" fmla="*/ 22689 w 53701"/>
                <a:gd name="connsiteY19" fmla="*/ 10259 h 83562"/>
                <a:gd name="connsiteX20" fmla="*/ 21279 w 53701"/>
                <a:gd name="connsiteY20" fmla="*/ 73304 h 83562"/>
                <a:gd name="connsiteX21" fmla="*/ 11544 w 53701"/>
                <a:gd name="connsiteY21" fmla="*/ 61779 h 83562"/>
                <a:gd name="connsiteX22" fmla="*/ 18459 w 53701"/>
                <a:gd name="connsiteY22" fmla="*/ 47806 h 83562"/>
                <a:gd name="connsiteX23" fmla="*/ 31023 w 53701"/>
                <a:gd name="connsiteY23" fmla="*/ 67789 h 83562"/>
                <a:gd name="connsiteX24" fmla="*/ 21279 w 53701"/>
                <a:gd name="connsiteY24" fmla="*/ 73304 h 8356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</a:cxnLst>
              <a:rect l="l" t="t" r="r" b="b"/>
              <a:pathLst>
                <a:path w="53701" h="83562">
                  <a:moveTo>
                    <a:pt x="53578" y="54597"/>
                  </a:moveTo>
                  <a:lnTo>
                    <a:pt x="45501" y="48958"/>
                  </a:lnTo>
                  <a:lnTo>
                    <a:pt x="38443" y="58569"/>
                  </a:lnTo>
                  <a:cubicBezTo>
                    <a:pt x="33957" y="52159"/>
                    <a:pt x="29613" y="44472"/>
                    <a:pt x="26403" y="39472"/>
                  </a:cubicBezTo>
                  <a:cubicBezTo>
                    <a:pt x="33576" y="33071"/>
                    <a:pt x="39729" y="25003"/>
                    <a:pt x="39729" y="16535"/>
                  </a:cubicBezTo>
                  <a:cubicBezTo>
                    <a:pt x="39729" y="7573"/>
                    <a:pt x="33576" y="0"/>
                    <a:pt x="22422" y="0"/>
                  </a:cubicBezTo>
                  <a:cubicBezTo>
                    <a:pt x="10630" y="0"/>
                    <a:pt x="4610" y="7953"/>
                    <a:pt x="4610" y="17678"/>
                  </a:cubicBezTo>
                  <a:cubicBezTo>
                    <a:pt x="4610" y="25375"/>
                    <a:pt x="7944" y="32176"/>
                    <a:pt x="12554" y="38700"/>
                  </a:cubicBezTo>
                  <a:cubicBezTo>
                    <a:pt x="5391" y="45120"/>
                    <a:pt x="0" y="52416"/>
                    <a:pt x="0" y="62417"/>
                  </a:cubicBezTo>
                  <a:cubicBezTo>
                    <a:pt x="0" y="75114"/>
                    <a:pt x="8458" y="83563"/>
                    <a:pt x="18831" y="83563"/>
                  </a:cubicBezTo>
                  <a:cubicBezTo>
                    <a:pt x="25756" y="83563"/>
                    <a:pt x="31147" y="81001"/>
                    <a:pt x="36271" y="75867"/>
                  </a:cubicBezTo>
                  <a:lnTo>
                    <a:pt x="40624" y="82782"/>
                  </a:lnTo>
                  <a:lnTo>
                    <a:pt x="53702" y="82782"/>
                  </a:lnTo>
                  <a:lnTo>
                    <a:pt x="43834" y="67170"/>
                  </a:lnTo>
                  <a:lnTo>
                    <a:pt x="53578" y="54597"/>
                  </a:lnTo>
                  <a:close/>
                  <a:moveTo>
                    <a:pt x="22689" y="10259"/>
                  </a:moveTo>
                  <a:cubicBezTo>
                    <a:pt x="26518" y="10259"/>
                    <a:pt x="28966" y="13592"/>
                    <a:pt x="28966" y="16793"/>
                  </a:cubicBezTo>
                  <a:cubicBezTo>
                    <a:pt x="28966" y="23193"/>
                    <a:pt x="24346" y="28070"/>
                    <a:pt x="21146" y="31137"/>
                  </a:cubicBezTo>
                  <a:cubicBezTo>
                    <a:pt x="18336" y="26537"/>
                    <a:pt x="16145" y="21908"/>
                    <a:pt x="16145" y="17936"/>
                  </a:cubicBezTo>
                  <a:cubicBezTo>
                    <a:pt x="16145" y="13983"/>
                    <a:pt x="18726" y="10259"/>
                    <a:pt x="22689" y="10259"/>
                  </a:cubicBezTo>
                  <a:close/>
                  <a:moveTo>
                    <a:pt x="21279" y="73304"/>
                  </a:moveTo>
                  <a:cubicBezTo>
                    <a:pt x="15650" y="73304"/>
                    <a:pt x="11544" y="68047"/>
                    <a:pt x="11544" y="61779"/>
                  </a:cubicBezTo>
                  <a:cubicBezTo>
                    <a:pt x="11544" y="56131"/>
                    <a:pt x="14611" y="51778"/>
                    <a:pt x="18459" y="47806"/>
                  </a:cubicBezTo>
                  <a:lnTo>
                    <a:pt x="31023" y="67789"/>
                  </a:lnTo>
                  <a:cubicBezTo>
                    <a:pt x="29089" y="70228"/>
                    <a:pt x="25241" y="73304"/>
                    <a:pt x="21279" y="7330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0" name="Freihandform: Form 108">
              <a:extLst>
                <a:ext uri="{FF2B5EF4-FFF2-40B4-BE49-F238E27FC236}">
                  <a16:creationId xmlns:a16="http://schemas.microsoft.com/office/drawing/2014/main" id="{84C757F8-FFA2-425B-83D7-39687B18E2F7}"/>
                </a:ext>
              </a:extLst>
            </xdr:cNvPr>
            <xdr:cNvSpPr/>
          </xdr:nvSpPr>
          <xdr:spPr>
            <a:xfrm>
              <a:off x="4287103" y="5826521"/>
              <a:ext cx="51644" cy="91230"/>
            </a:xfrm>
            <a:custGeom>
              <a:avLst/>
              <a:gdLst>
                <a:gd name="connsiteX0" fmla="*/ 20393 w 51644"/>
                <a:gd name="connsiteY0" fmla="*/ 0 h 91230"/>
                <a:gd name="connsiteX1" fmla="*/ 0 w 51644"/>
                <a:gd name="connsiteY1" fmla="*/ 91230 h 91230"/>
                <a:gd name="connsiteX2" fmla="*/ 13049 w 51644"/>
                <a:gd name="connsiteY2" fmla="*/ 91230 h 91230"/>
                <a:gd name="connsiteX3" fmla="*/ 16916 w 51644"/>
                <a:gd name="connsiteY3" fmla="*/ 71637 h 91230"/>
                <a:gd name="connsiteX4" fmla="*/ 34738 w 51644"/>
                <a:gd name="connsiteY4" fmla="*/ 71637 h 91230"/>
                <a:gd name="connsiteX5" fmla="*/ 38595 w 51644"/>
                <a:gd name="connsiteY5" fmla="*/ 91230 h 91230"/>
                <a:gd name="connsiteX6" fmla="*/ 51645 w 51644"/>
                <a:gd name="connsiteY6" fmla="*/ 91230 h 91230"/>
                <a:gd name="connsiteX7" fmla="*/ 31270 w 51644"/>
                <a:gd name="connsiteY7" fmla="*/ 0 h 91230"/>
                <a:gd name="connsiteX8" fmla="*/ 20393 w 51644"/>
                <a:gd name="connsiteY8" fmla="*/ 0 h 91230"/>
                <a:gd name="connsiteX9" fmla="*/ 19240 w 51644"/>
                <a:gd name="connsiteY9" fmla="*/ 59331 h 91230"/>
                <a:gd name="connsiteX10" fmla="*/ 25622 w 51644"/>
                <a:gd name="connsiteY10" fmla="*/ 26270 h 91230"/>
                <a:gd name="connsiteX11" fmla="*/ 32299 w 51644"/>
                <a:gd name="connsiteY11" fmla="*/ 59331 h 91230"/>
                <a:gd name="connsiteX12" fmla="*/ 19240 w 51644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44" h="91230">
                  <a:moveTo>
                    <a:pt x="20393" y="0"/>
                  </a:moveTo>
                  <a:lnTo>
                    <a:pt x="0" y="91230"/>
                  </a:lnTo>
                  <a:lnTo>
                    <a:pt x="13049" y="91230"/>
                  </a:lnTo>
                  <a:lnTo>
                    <a:pt x="16916" y="71637"/>
                  </a:lnTo>
                  <a:lnTo>
                    <a:pt x="34738" y="71637"/>
                  </a:lnTo>
                  <a:lnTo>
                    <a:pt x="38595" y="91230"/>
                  </a:lnTo>
                  <a:lnTo>
                    <a:pt x="51645" y="91230"/>
                  </a:lnTo>
                  <a:lnTo>
                    <a:pt x="31270" y="0"/>
                  </a:lnTo>
                  <a:lnTo>
                    <a:pt x="20393" y="0"/>
                  </a:lnTo>
                  <a:close/>
                  <a:moveTo>
                    <a:pt x="19240" y="59331"/>
                  </a:moveTo>
                  <a:lnTo>
                    <a:pt x="25622" y="26270"/>
                  </a:lnTo>
                  <a:lnTo>
                    <a:pt x="3229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1" name="Freihandform: Form 109">
              <a:extLst>
                <a:ext uri="{FF2B5EF4-FFF2-40B4-BE49-F238E27FC236}">
                  <a16:creationId xmlns:a16="http://schemas.microsoft.com/office/drawing/2014/main" id="{74FABB18-1BA3-4F15-BC0C-84E3E0805450}"/>
                </a:ext>
              </a:extLst>
            </xdr:cNvPr>
            <xdr:cNvSpPr/>
          </xdr:nvSpPr>
          <xdr:spPr>
            <a:xfrm>
              <a:off x="4355655" y="5825750"/>
              <a:ext cx="43815" cy="92782"/>
            </a:xfrm>
            <a:custGeom>
              <a:avLst/>
              <a:gdLst>
                <a:gd name="connsiteX0" fmla="*/ 21908 w 43815"/>
                <a:gd name="connsiteY0" fmla="*/ 0 h 92782"/>
                <a:gd name="connsiteX1" fmla="*/ 0 w 43815"/>
                <a:gd name="connsiteY1" fmla="*/ 22298 h 92782"/>
                <a:gd name="connsiteX2" fmla="*/ 0 w 43815"/>
                <a:gd name="connsiteY2" fmla="*/ 70485 h 92782"/>
                <a:gd name="connsiteX3" fmla="*/ 21908 w 43815"/>
                <a:gd name="connsiteY3" fmla="*/ 92783 h 92782"/>
                <a:gd name="connsiteX4" fmla="*/ 43815 w 43815"/>
                <a:gd name="connsiteY4" fmla="*/ 70485 h 92782"/>
                <a:gd name="connsiteX5" fmla="*/ 43815 w 43815"/>
                <a:gd name="connsiteY5" fmla="*/ 41777 h 92782"/>
                <a:gd name="connsiteX6" fmla="*/ 20355 w 43815"/>
                <a:gd name="connsiteY6" fmla="*/ 41777 h 92782"/>
                <a:gd name="connsiteX7" fmla="*/ 20355 w 43815"/>
                <a:gd name="connsiteY7" fmla="*/ 53311 h 92782"/>
                <a:gd name="connsiteX8" fmla="*/ 30747 w 43815"/>
                <a:gd name="connsiteY8" fmla="*/ 53311 h 92782"/>
                <a:gd name="connsiteX9" fmla="*/ 30747 w 43815"/>
                <a:gd name="connsiteY9" fmla="*/ 70485 h 92782"/>
                <a:gd name="connsiteX10" fmla="*/ 21908 w 43815"/>
                <a:gd name="connsiteY10" fmla="*/ 79705 h 92782"/>
                <a:gd name="connsiteX11" fmla="*/ 13068 w 43815"/>
                <a:gd name="connsiteY11" fmla="*/ 70485 h 92782"/>
                <a:gd name="connsiteX12" fmla="*/ 13068 w 43815"/>
                <a:gd name="connsiteY12" fmla="*/ 22298 h 92782"/>
                <a:gd name="connsiteX13" fmla="*/ 21908 w 43815"/>
                <a:gd name="connsiteY13" fmla="*/ 13068 h 92782"/>
                <a:gd name="connsiteX14" fmla="*/ 30747 w 43815"/>
                <a:gd name="connsiteY14" fmla="*/ 22298 h 92782"/>
                <a:gd name="connsiteX15" fmla="*/ 30747 w 43815"/>
                <a:gd name="connsiteY15" fmla="*/ 26899 h 92782"/>
                <a:gd name="connsiteX16" fmla="*/ 43815 w 43815"/>
                <a:gd name="connsiteY16" fmla="*/ 26899 h 92782"/>
                <a:gd name="connsiteX17" fmla="*/ 43815 w 43815"/>
                <a:gd name="connsiteY17" fmla="*/ 22298 h 92782"/>
                <a:gd name="connsiteX18" fmla="*/ 21908 w 43815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15" h="92782">
                  <a:moveTo>
                    <a:pt x="21908" y="0"/>
                  </a:moveTo>
                  <a:cubicBezTo>
                    <a:pt x="11259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59" y="92783"/>
                    <a:pt x="21908" y="92783"/>
                  </a:cubicBezTo>
                  <a:cubicBezTo>
                    <a:pt x="32556" y="92783"/>
                    <a:pt x="43815" y="85344"/>
                    <a:pt x="43815" y="70485"/>
                  </a:cubicBezTo>
                  <a:lnTo>
                    <a:pt x="43815" y="41777"/>
                  </a:lnTo>
                  <a:lnTo>
                    <a:pt x="20355" y="41777"/>
                  </a:lnTo>
                  <a:lnTo>
                    <a:pt x="20355" y="53311"/>
                  </a:lnTo>
                  <a:lnTo>
                    <a:pt x="30747" y="53311"/>
                  </a:lnTo>
                  <a:lnTo>
                    <a:pt x="30747" y="70485"/>
                  </a:ln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26899"/>
                  </a:lnTo>
                  <a:lnTo>
                    <a:pt x="43815" y="26899"/>
                  </a:lnTo>
                  <a:lnTo>
                    <a:pt x="43815" y="22298"/>
                  </a:lnTo>
                  <a:cubicBezTo>
                    <a:pt x="43815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2" name="Freihandform: Form 110">
              <a:extLst>
                <a:ext uri="{FF2B5EF4-FFF2-40B4-BE49-F238E27FC236}">
                  <a16:creationId xmlns:a16="http://schemas.microsoft.com/office/drawing/2014/main" id="{126B2B1A-4E5E-408E-87D6-41AAB61AEA30}"/>
                </a:ext>
              </a:extLst>
            </xdr:cNvPr>
            <xdr:cNvSpPr/>
          </xdr:nvSpPr>
          <xdr:spPr>
            <a:xfrm>
              <a:off x="44222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87 w 38966"/>
                <a:gd name="connsiteY3" fmla="*/ 78162 h 91230"/>
                <a:gd name="connsiteX4" fmla="*/ 1308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87 w 38966"/>
                <a:gd name="connsiteY7" fmla="*/ 39091 h 91230"/>
                <a:gd name="connsiteX8" fmla="*/ 1308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87" y="78162"/>
                  </a:lnTo>
                  <a:lnTo>
                    <a:pt x="1308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87" y="39091"/>
                  </a:lnTo>
                  <a:lnTo>
                    <a:pt x="1308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3" name="Freihandform: Form 111">
              <a:extLst>
                <a:ext uri="{FF2B5EF4-FFF2-40B4-BE49-F238E27FC236}">
                  <a16:creationId xmlns:a16="http://schemas.microsoft.com/office/drawing/2014/main" id="{01E86E86-91C7-490F-B872-D1C78EA7CC4E}"/>
                </a:ext>
              </a:extLst>
            </xdr:cNvPr>
            <xdr:cNvSpPr/>
          </xdr:nvSpPr>
          <xdr:spPr>
            <a:xfrm>
              <a:off x="4516332" y="5826512"/>
              <a:ext cx="13077" cy="91240"/>
            </a:xfrm>
            <a:custGeom>
              <a:avLst/>
              <a:gdLst>
                <a:gd name="connsiteX0" fmla="*/ 0 w 13077"/>
                <a:gd name="connsiteY0" fmla="*/ 0 h 91240"/>
                <a:gd name="connsiteX1" fmla="*/ 13078 w 13077"/>
                <a:gd name="connsiteY1" fmla="*/ 0 h 91240"/>
                <a:gd name="connsiteX2" fmla="*/ 13078 w 13077"/>
                <a:gd name="connsiteY2" fmla="*/ 91241 h 91240"/>
                <a:gd name="connsiteX3" fmla="*/ 0 w 13077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77" h="91240">
                  <a:moveTo>
                    <a:pt x="0" y="0"/>
                  </a:moveTo>
                  <a:lnTo>
                    <a:pt x="13078" y="0"/>
                  </a:lnTo>
                  <a:lnTo>
                    <a:pt x="13078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4" name="Freihandform: Form 112">
              <a:extLst>
                <a:ext uri="{FF2B5EF4-FFF2-40B4-BE49-F238E27FC236}">
                  <a16:creationId xmlns:a16="http://schemas.microsoft.com/office/drawing/2014/main" id="{064CC39D-4A6E-4BEA-B3AC-5847DA874E7D}"/>
                </a:ext>
              </a:extLst>
            </xdr:cNvPr>
            <xdr:cNvSpPr/>
          </xdr:nvSpPr>
          <xdr:spPr>
            <a:xfrm>
              <a:off x="4227182" y="5826521"/>
              <a:ext cx="46882" cy="91230"/>
            </a:xfrm>
            <a:custGeom>
              <a:avLst/>
              <a:gdLst>
                <a:gd name="connsiteX0" fmla="*/ 44072 w 46882"/>
                <a:gd name="connsiteY0" fmla="*/ 26775 h 91230"/>
                <a:gd name="connsiteX1" fmla="*/ 20993 w 46882"/>
                <a:gd name="connsiteY1" fmla="*/ 0 h 91230"/>
                <a:gd name="connsiteX2" fmla="*/ 0 w 46882"/>
                <a:gd name="connsiteY2" fmla="*/ 0 h 91230"/>
                <a:gd name="connsiteX3" fmla="*/ 0 w 46882"/>
                <a:gd name="connsiteY3" fmla="*/ 91230 h 91230"/>
                <a:gd name="connsiteX4" fmla="*/ 13049 w 46882"/>
                <a:gd name="connsiteY4" fmla="*/ 91230 h 91230"/>
                <a:gd name="connsiteX5" fmla="*/ 13049 w 46882"/>
                <a:gd name="connsiteY5" fmla="*/ 52283 h 91230"/>
                <a:gd name="connsiteX6" fmla="*/ 20879 w 46882"/>
                <a:gd name="connsiteY6" fmla="*/ 52283 h 91230"/>
                <a:gd name="connsiteX7" fmla="*/ 33052 w 46882"/>
                <a:gd name="connsiteY7" fmla="*/ 91230 h 91230"/>
                <a:gd name="connsiteX8" fmla="*/ 46882 w 46882"/>
                <a:gd name="connsiteY8" fmla="*/ 91230 h 91230"/>
                <a:gd name="connsiteX9" fmla="*/ 32785 w 46882"/>
                <a:gd name="connsiteY9" fmla="*/ 49597 h 91230"/>
                <a:gd name="connsiteX10" fmla="*/ 44072 w 46882"/>
                <a:gd name="connsiteY10" fmla="*/ 26775 h 91230"/>
                <a:gd name="connsiteX11" fmla="*/ 20488 w 46882"/>
                <a:gd name="connsiteY11" fmla="*/ 40738 h 91230"/>
                <a:gd name="connsiteX12" fmla="*/ 13049 w 46882"/>
                <a:gd name="connsiteY12" fmla="*/ 40738 h 91230"/>
                <a:gd name="connsiteX13" fmla="*/ 13049 w 46882"/>
                <a:gd name="connsiteY13" fmla="*/ 12297 h 91230"/>
                <a:gd name="connsiteX14" fmla="*/ 19850 w 46882"/>
                <a:gd name="connsiteY14" fmla="*/ 12297 h 91230"/>
                <a:gd name="connsiteX15" fmla="*/ 30994 w 46882"/>
                <a:gd name="connsiteY15" fmla="*/ 26518 h 91230"/>
                <a:gd name="connsiteX16" fmla="*/ 20488 w 46882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2" h="91230">
                  <a:moveTo>
                    <a:pt x="44072" y="26775"/>
                  </a:moveTo>
                  <a:cubicBezTo>
                    <a:pt x="44072" y="9096"/>
                    <a:pt x="36509" y="0"/>
                    <a:pt x="20993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49" y="91230"/>
                  </a:lnTo>
                  <a:lnTo>
                    <a:pt x="13049" y="52283"/>
                  </a:lnTo>
                  <a:lnTo>
                    <a:pt x="20879" y="52283"/>
                  </a:lnTo>
                  <a:lnTo>
                    <a:pt x="33052" y="91230"/>
                  </a:lnTo>
                  <a:lnTo>
                    <a:pt x="46882" y="91230"/>
                  </a:lnTo>
                  <a:lnTo>
                    <a:pt x="32785" y="49597"/>
                  </a:lnTo>
                  <a:cubicBezTo>
                    <a:pt x="41119" y="44977"/>
                    <a:pt x="44072" y="37281"/>
                    <a:pt x="44072" y="26775"/>
                  </a:cubicBezTo>
                  <a:close/>
                  <a:moveTo>
                    <a:pt x="20488" y="40738"/>
                  </a:moveTo>
                  <a:lnTo>
                    <a:pt x="13049" y="40738"/>
                  </a:lnTo>
                  <a:lnTo>
                    <a:pt x="13049" y="12297"/>
                  </a:lnTo>
                  <a:lnTo>
                    <a:pt x="19850" y="12297"/>
                  </a:lnTo>
                  <a:cubicBezTo>
                    <a:pt x="29461" y="12297"/>
                    <a:pt x="30994" y="17297"/>
                    <a:pt x="30994" y="26518"/>
                  </a:cubicBezTo>
                  <a:cubicBezTo>
                    <a:pt x="30994" y="35605"/>
                    <a:pt x="29585" y="40738"/>
                    <a:pt x="2048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</xdr:grpSp>
    <xdr:clientData/>
  </xdr:twoCellAnchor>
  <xdr:twoCellAnchor editAs="oneCell">
    <xdr:from>
      <xdr:col>0</xdr:col>
      <xdr:colOff>238126</xdr:colOff>
      <xdr:row>106</xdr:row>
      <xdr:rowOff>214313</xdr:rowOff>
    </xdr:from>
    <xdr:to>
      <xdr:col>1</xdr:col>
      <xdr:colOff>1928813</xdr:colOff>
      <xdr:row>109</xdr:row>
      <xdr:rowOff>21649</xdr:rowOff>
    </xdr:to>
    <xdr:pic>
      <xdr:nvPicPr>
        <xdr:cNvPr id="50" name="Graphic 17">
          <a:extLst>
            <a:ext uri="{FF2B5EF4-FFF2-40B4-BE49-F238E27FC236}">
              <a16:creationId xmlns:a16="http://schemas.microsoft.com/office/drawing/2014/main" id="{8D910B51-D430-43BE-81BE-C20004F0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37742813"/>
          <a:ext cx="3262312" cy="593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124</xdr:row>
      <xdr:rowOff>214313</xdr:rowOff>
    </xdr:from>
    <xdr:to>
      <xdr:col>1</xdr:col>
      <xdr:colOff>238126</xdr:colOff>
      <xdr:row>125</xdr:row>
      <xdr:rowOff>309134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F028D5DA-45A9-42BA-A7FF-02B7B594B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1468338"/>
          <a:ext cx="0" cy="650734"/>
        </a:xfrm>
        <a:prstGeom prst="rect">
          <a:avLst/>
        </a:prstGeom>
      </xdr:spPr>
    </xdr:pic>
    <xdr:clientData/>
  </xdr:twoCellAnchor>
  <xdr:oneCellAnchor>
    <xdr:from>
      <xdr:col>37</xdr:col>
      <xdr:colOff>238126</xdr:colOff>
      <xdr:row>124</xdr:row>
      <xdr:rowOff>214313</xdr:rowOff>
    </xdr:from>
    <xdr:ext cx="0" cy="649003"/>
    <xdr:pic>
      <xdr:nvPicPr>
        <xdr:cNvPr id="48" name="Graphic 17">
          <a:extLst>
            <a:ext uri="{FF2B5EF4-FFF2-40B4-BE49-F238E27FC236}">
              <a16:creationId xmlns:a16="http://schemas.microsoft.com/office/drawing/2014/main" id="{AA87530A-6534-4ABD-8217-CDC6F86E7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56151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124</xdr:row>
      <xdr:rowOff>214313</xdr:rowOff>
    </xdr:from>
    <xdr:ext cx="0" cy="649003"/>
    <xdr:pic>
      <xdr:nvPicPr>
        <xdr:cNvPr id="49" name="Graphic 17">
          <a:extLst>
            <a:ext uri="{FF2B5EF4-FFF2-40B4-BE49-F238E27FC236}">
              <a16:creationId xmlns:a16="http://schemas.microsoft.com/office/drawing/2014/main" id="{A90C0AD2-5341-49D6-9DF8-81AF21D8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124</xdr:row>
      <xdr:rowOff>214313</xdr:rowOff>
    </xdr:from>
    <xdr:ext cx="0" cy="649003"/>
    <xdr:pic>
      <xdr:nvPicPr>
        <xdr:cNvPr id="50" name="Graphic 17">
          <a:extLst>
            <a:ext uri="{FF2B5EF4-FFF2-40B4-BE49-F238E27FC236}">
              <a16:creationId xmlns:a16="http://schemas.microsoft.com/office/drawing/2014/main" id="{091E7A5B-5BB9-4E9F-ADCD-AA7B21A9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68759677"/>
          <a:ext cx="0" cy="649003"/>
        </a:xfrm>
        <a:prstGeom prst="rect">
          <a:avLst/>
        </a:prstGeom>
      </xdr:spPr>
    </xdr:pic>
    <xdr:clientData/>
  </xdr:oneCellAnchor>
  <xdr:oneCellAnchor>
    <xdr:from>
      <xdr:col>1</xdr:col>
      <xdr:colOff>238126</xdr:colOff>
      <xdr:row>225</xdr:row>
      <xdr:rowOff>214313</xdr:rowOff>
    </xdr:from>
    <xdr:ext cx="0" cy="649003"/>
    <xdr:pic>
      <xdr:nvPicPr>
        <xdr:cNvPr id="51" name="Graphic 17">
          <a:extLst>
            <a:ext uri="{FF2B5EF4-FFF2-40B4-BE49-F238E27FC236}">
              <a16:creationId xmlns:a16="http://schemas.microsoft.com/office/drawing/2014/main" id="{E8AD9006-56C9-4A4C-9A0C-A603C6E4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2" name="Graphic 17">
          <a:extLst>
            <a:ext uri="{FF2B5EF4-FFF2-40B4-BE49-F238E27FC236}">
              <a16:creationId xmlns:a16="http://schemas.microsoft.com/office/drawing/2014/main" id="{AF72DE62-0920-4F8F-84E2-AB89A2D7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26899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3" name="Graphic 17">
          <a:extLst>
            <a:ext uri="{FF2B5EF4-FFF2-40B4-BE49-F238E27FC236}">
              <a16:creationId xmlns:a16="http://schemas.microsoft.com/office/drawing/2014/main" id="{72E77EFA-427C-4A6D-B04D-DA408A0D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26899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4" name="Graphic 17">
          <a:extLst>
            <a:ext uri="{FF2B5EF4-FFF2-40B4-BE49-F238E27FC236}">
              <a16:creationId xmlns:a16="http://schemas.microsoft.com/office/drawing/2014/main" id="{DB55C87C-A9BB-415D-ACD9-5946629F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26899" y="68759677"/>
          <a:ext cx="0" cy="649003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124</xdr:row>
      <xdr:rowOff>214313</xdr:rowOff>
    </xdr:from>
    <xdr:ext cx="0" cy="666321"/>
    <xdr:pic>
      <xdr:nvPicPr>
        <xdr:cNvPr id="55" name="Graphic 17">
          <a:extLst>
            <a:ext uri="{FF2B5EF4-FFF2-40B4-BE49-F238E27FC236}">
              <a16:creationId xmlns:a16="http://schemas.microsoft.com/office/drawing/2014/main" id="{26712210-18A3-47A8-BD56-3D4D41F04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1" y="70032563"/>
          <a:ext cx="0" cy="666321"/>
        </a:xfrm>
        <a:prstGeom prst="rect">
          <a:avLst/>
        </a:prstGeom>
      </xdr:spPr>
    </xdr:pic>
    <xdr:clientData/>
  </xdr:oneCellAnchor>
  <xdr:oneCellAnchor>
    <xdr:from>
      <xdr:col>37</xdr:col>
      <xdr:colOff>238126</xdr:colOff>
      <xdr:row>225</xdr:row>
      <xdr:rowOff>214313</xdr:rowOff>
    </xdr:from>
    <xdr:ext cx="0" cy="649003"/>
    <xdr:pic>
      <xdr:nvPicPr>
        <xdr:cNvPr id="56" name="Graphic 17">
          <a:extLst>
            <a:ext uri="{FF2B5EF4-FFF2-40B4-BE49-F238E27FC236}">
              <a16:creationId xmlns:a16="http://schemas.microsoft.com/office/drawing/2014/main" id="{CEBF2512-1E7E-46E8-B94A-0042C94D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1" y="127373063"/>
          <a:ext cx="0" cy="649003"/>
        </a:xfrm>
        <a:prstGeom prst="rect">
          <a:avLst/>
        </a:prstGeom>
      </xdr:spPr>
    </xdr:pic>
    <xdr:clientData/>
  </xdr:oneCellAnchor>
  <xdr:twoCellAnchor editAs="oneCell">
    <xdr:from>
      <xdr:col>30</xdr:col>
      <xdr:colOff>704850</xdr:colOff>
      <xdr:row>0</xdr:row>
      <xdr:rowOff>19050</xdr:rowOff>
    </xdr:from>
    <xdr:to>
      <xdr:col>34</xdr:col>
      <xdr:colOff>285750</xdr:colOff>
      <xdr:row>3</xdr:row>
      <xdr:rowOff>161925</xdr:rowOff>
    </xdr:to>
    <xdr:pic>
      <xdr:nvPicPr>
        <xdr:cNvPr id="57" name="Bild 56">
          <a:extLst>
            <a:ext uri="{FF2B5EF4-FFF2-40B4-BE49-F238E27FC236}">
              <a16:creationId xmlns:a16="http://schemas.microsoft.com/office/drawing/2014/main" id="{115DD903-F218-2A9C-437D-DF019D7DFE59}"/>
            </a:ext>
            <a:ext uri="{147F2762-F138-4A5C-976F-8EAC2B608ADB}">
              <a16:predDERef xmlns:a16="http://schemas.microsoft.com/office/drawing/2014/main" pred="{CEBF2512-1E7E-46E8-B94A-0042C94D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23250" y="19050"/>
          <a:ext cx="3133725" cy="1590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173182</xdr:colOff>
      <xdr:row>1</xdr:row>
      <xdr:rowOff>39399</xdr:rowOff>
    </xdr:from>
    <xdr:to>
      <xdr:col>21</xdr:col>
      <xdr:colOff>501239</xdr:colOff>
      <xdr:row>2</xdr:row>
      <xdr:rowOff>294409</xdr:rowOff>
    </xdr:to>
    <xdr:grpSp>
      <xdr:nvGrpSpPr>
        <xdr:cNvPr id="2" name="Gruppieren 70">
          <a:extLst>
            <a:ext uri="{FF2B5EF4-FFF2-40B4-BE49-F238E27FC236}">
              <a16:creationId xmlns:a16="http://schemas.microsoft.com/office/drawing/2014/main" id="{E6E62564-229D-4673-942C-1CCB972BEC79}"/>
            </a:ext>
          </a:extLst>
        </xdr:cNvPr>
        <xdr:cNvGrpSpPr/>
      </xdr:nvGrpSpPr>
      <xdr:grpSpPr>
        <a:xfrm>
          <a:off x="24324349" y="335732"/>
          <a:ext cx="1217057" cy="805344"/>
          <a:chOff x="2447131" y="4444206"/>
          <a:chExt cx="2700007" cy="1814394"/>
        </a:xfrm>
      </xdr:grpSpPr>
      <xdr:grpSp>
        <xdr:nvGrpSpPr>
          <xdr:cNvPr id="3" name="Grafik 4">
            <a:extLst>
              <a:ext uri="{FF2B5EF4-FFF2-40B4-BE49-F238E27FC236}">
                <a16:creationId xmlns:a16="http://schemas.microsoft.com/office/drawing/2014/main" id="{A74A948B-56F2-F4C4-C7F0-CD2C2A831D6F}"/>
              </a:ext>
            </a:extLst>
          </xdr:cNvPr>
          <xdr:cNvGrpSpPr/>
        </xdr:nvGrpSpPr>
        <xdr:grpSpPr>
          <a:xfrm>
            <a:off x="2697614" y="4444206"/>
            <a:ext cx="2449524" cy="1323259"/>
            <a:chOff x="2697614" y="4444206"/>
            <a:chExt cx="2449524" cy="1323259"/>
          </a:xfrm>
          <a:solidFill>
            <a:srgbClr val="50AE30"/>
          </a:solidFill>
        </xdr:grpSpPr>
        <xdr:sp macro="" textlink="">
          <xdr:nvSpPr>
            <xdr:cNvPr id="45" name="Freihandform: Form 113">
              <a:extLst>
                <a:ext uri="{FF2B5EF4-FFF2-40B4-BE49-F238E27FC236}">
                  <a16:creationId xmlns:a16="http://schemas.microsoft.com/office/drawing/2014/main" id="{DEBF44F7-58F4-1928-A1CB-E96F09731FBD}"/>
                </a:ext>
              </a:extLst>
            </xdr:cNvPr>
            <xdr:cNvSpPr/>
          </xdr:nvSpPr>
          <xdr:spPr>
            <a:xfrm>
              <a:off x="3109027" y="5738453"/>
              <a:ext cx="2038111" cy="29012"/>
            </a:xfrm>
            <a:custGeom>
              <a:avLst/>
              <a:gdLst>
                <a:gd name="connsiteX0" fmla="*/ 0 w 2038111"/>
                <a:gd name="connsiteY0" fmla="*/ 0 h 29012"/>
                <a:gd name="connsiteX1" fmla="*/ 2038112 w 2038111"/>
                <a:gd name="connsiteY1" fmla="*/ 0 h 29012"/>
                <a:gd name="connsiteX2" fmla="*/ 2038112 w 2038111"/>
                <a:gd name="connsiteY2" fmla="*/ 29012 h 29012"/>
                <a:gd name="connsiteX3" fmla="*/ 0 w 2038111"/>
                <a:gd name="connsiteY3" fmla="*/ 29012 h 2901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038111" h="29012">
                  <a:moveTo>
                    <a:pt x="0" y="0"/>
                  </a:moveTo>
                  <a:lnTo>
                    <a:pt x="2038112" y="0"/>
                  </a:lnTo>
                  <a:lnTo>
                    <a:pt x="2038112" y="29012"/>
                  </a:lnTo>
                  <a:lnTo>
                    <a:pt x="0" y="29012"/>
                  </a:ln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6" name="Freihandform: Form 114">
              <a:extLst>
                <a:ext uri="{FF2B5EF4-FFF2-40B4-BE49-F238E27FC236}">
                  <a16:creationId xmlns:a16="http://schemas.microsoft.com/office/drawing/2014/main" id="{38CFFB9A-2041-1377-E034-CAE4CD093A60}"/>
                </a:ext>
              </a:extLst>
            </xdr:cNvPr>
            <xdr:cNvSpPr/>
          </xdr:nvSpPr>
          <xdr:spPr>
            <a:xfrm>
              <a:off x="2697614" y="4444206"/>
              <a:ext cx="492862" cy="416332"/>
            </a:xfrm>
            <a:custGeom>
              <a:avLst/>
              <a:gdLst>
                <a:gd name="connsiteX0" fmla="*/ 474115 w 492862"/>
                <a:gd name="connsiteY0" fmla="*/ 415096 h 416332"/>
                <a:gd name="connsiteX1" fmla="*/ 489733 w 492862"/>
                <a:gd name="connsiteY1" fmla="*/ 416054 h 416332"/>
                <a:gd name="connsiteX2" fmla="*/ 492863 w 492862"/>
                <a:gd name="connsiteY2" fmla="*/ 416333 h 416332"/>
                <a:gd name="connsiteX3" fmla="*/ 451163 w 492862"/>
                <a:gd name="connsiteY3" fmla="*/ 337273 h 416332"/>
                <a:gd name="connsiteX4" fmla="*/ 178640 w 492862"/>
                <a:gd name="connsiteY4" fmla="*/ 66178 h 416332"/>
                <a:gd name="connsiteX5" fmla="*/ 0 w 492862"/>
                <a:gd name="connsiteY5" fmla="*/ 0 h 416332"/>
                <a:gd name="connsiteX6" fmla="*/ 76837 w 492862"/>
                <a:gd name="connsiteY6" fmla="*/ 189300 h 416332"/>
                <a:gd name="connsiteX7" fmla="*/ 429290 w 492862"/>
                <a:gd name="connsiteY7" fmla="*/ 358713 h 416332"/>
                <a:gd name="connsiteX8" fmla="*/ 474115 w 492862"/>
                <a:gd name="connsiteY8" fmla="*/ 415096 h 416332"/>
                <a:gd name="connsiteX9" fmla="*/ 223633 w 492862"/>
                <a:gd name="connsiteY9" fmla="*/ 177919 h 416332"/>
                <a:gd name="connsiteX10" fmla="*/ 39063 w 492862"/>
                <a:gd name="connsiteY10" fmla="*/ 61671 h 416332"/>
                <a:gd name="connsiteX11" fmla="*/ 251287 w 492862"/>
                <a:gd name="connsiteY11" fmla="*/ 172310 h 416332"/>
                <a:gd name="connsiteX12" fmla="*/ 427272 w 492862"/>
                <a:gd name="connsiteY12" fmla="*/ 325129 h 416332"/>
                <a:gd name="connsiteX13" fmla="*/ 223633 w 492862"/>
                <a:gd name="connsiteY13" fmla="*/ 177919 h 41633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92862" h="416332">
                  <a:moveTo>
                    <a:pt x="474115" y="415096"/>
                  </a:moveTo>
                  <a:cubicBezTo>
                    <a:pt x="479301" y="415272"/>
                    <a:pt x="484515" y="415598"/>
                    <a:pt x="489733" y="416054"/>
                  </a:cubicBezTo>
                  <a:lnTo>
                    <a:pt x="492863" y="416333"/>
                  </a:lnTo>
                  <a:cubicBezTo>
                    <a:pt x="484743" y="394702"/>
                    <a:pt x="471548" y="369931"/>
                    <a:pt x="451163" y="337273"/>
                  </a:cubicBezTo>
                  <a:cubicBezTo>
                    <a:pt x="459837" y="168715"/>
                    <a:pt x="335932" y="77600"/>
                    <a:pt x="178640" y="66178"/>
                  </a:cubicBezTo>
                  <a:cubicBezTo>
                    <a:pt x="19403" y="54615"/>
                    <a:pt x="0" y="0"/>
                    <a:pt x="0" y="0"/>
                  </a:cubicBezTo>
                  <a:cubicBezTo>
                    <a:pt x="0" y="0"/>
                    <a:pt x="376" y="101873"/>
                    <a:pt x="76837" y="189300"/>
                  </a:cubicBezTo>
                  <a:cubicBezTo>
                    <a:pt x="212596" y="344547"/>
                    <a:pt x="364359" y="324510"/>
                    <a:pt x="429290" y="358713"/>
                  </a:cubicBezTo>
                  <a:cubicBezTo>
                    <a:pt x="450051" y="369642"/>
                    <a:pt x="465199" y="391083"/>
                    <a:pt x="474115" y="415096"/>
                  </a:cubicBezTo>
                  <a:close/>
                  <a:moveTo>
                    <a:pt x="223633" y="177919"/>
                  </a:moveTo>
                  <a:cubicBezTo>
                    <a:pt x="101021" y="141722"/>
                    <a:pt x="52643" y="84804"/>
                    <a:pt x="39063" y="61671"/>
                  </a:cubicBezTo>
                  <a:cubicBezTo>
                    <a:pt x="66772" y="90920"/>
                    <a:pt x="96729" y="132885"/>
                    <a:pt x="251287" y="172310"/>
                  </a:cubicBezTo>
                  <a:cubicBezTo>
                    <a:pt x="359903" y="200011"/>
                    <a:pt x="414719" y="288899"/>
                    <a:pt x="427272" y="325129"/>
                  </a:cubicBezTo>
                  <a:cubicBezTo>
                    <a:pt x="391832" y="265253"/>
                    <a:pt x="351407" y="215638"/>
                    <a:pt x="223633" y="177919"/>
                  </a:cubicBezTo>
                  <a:close/>
                </a:path>
              </a:pathLst>
            </a:custGeom>
            <a:solidFill>
              <a:srgbClr val="50AE3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sp macro="" textlink="">
        <xdr:nvSpPr>
          <xdr:cNvPr id="4" name="Freihandform: Form 72">
            <a:extLst>
              <a:ext uri="{FF2B5EF4-FFF2-40B4-BE49-F238E27FC236}">
                <a16:creationId xmlns:a16="http://schemas.microsoft.com/office/drawing/2014/main" id="{FC7C300A-F715-C9AE-BD30-A5DC3241C5E7}"/>
              </a:ext>
            </a:extLst>
          </xdr:cNvPr>
          <xdr:cNvSpPr/>
        </xdr:nvSpPr>
        <xdr:spPr>
          <a:xfrm>
            <a:off x="2447131" y="4693572"/>
            <a:ext cx="1140018" cy="1565028"/>
          </a:xfrm>
          <a:custGeom>
            <a:avLst/>
            <a:gdLst>
              <a:gd name="connsiteX0" fmla="*/ 833197 w 1140018"/>
              <a:gd name="connsiteY0" fmla="*/ 1394515 h 1565028"/>
              <a:gd name="connsiteX1" fmla="*/ 751072 w 1140018"/>
              <a:gd name="connsiteY1" fmla="*/ 1538409 h 1565028"/>
              <a:gd name="connsiteX2" fmla="*/ 693256 w 1140018"/>
              <a:gd name="connsiteY2" fmla="*/ 1540295 h 1565028"/>
              <a:gd name="connsiteX3" fmla="*/ 632311 w 1140018"/>
              <a:gd name="connsiteY3" fmla="*/ 1535238 h 1565028"/>
              <a:gd name="connsiteX4" fmla="*/ 564167 w 1140018"/>
              <a:gd name="connsiteY4" fmla="*/ 1375199 h 1565028"/>
              <a:gd name="connsiteX5" fmla="*/ 596630 w 1140018"/>
              <a:gd name="connsiteY5" fmla="*/ 1380999 h 1565028"/>
              <a:gd name="connsiteX6" fmla="*/ 967883 w 1140018"/>
              <a:gd name="connsiteY6" fmla="*/ 1356539 h 1565028"/>
              <a:gd name="connsiteX7" fmla="*/ 575036 w 1140018"/>
              <a:gd name="connsiteY7" fmla="*/ 1359416 h 1565028"/>
              <a:gd name="connsiteX8" fmla="*/ 557776 w 1140018"/>
              <a:gd name="connsiteY8" fmla="*/ 1355110 h 1565028"/>
              <a:gd name="connsiteX9" fmla="*/ 503245 w 1140018"/>
              <a:gd name="connsiteY9" fmla="*/ 1058645 h 1565028"/>
              <a:gd name="connsiteX10" fmla="*/ 645739 w 1140018"/>
              <a:gd name="connsiteY10" fmla="*/ 1067131 h 1565028"/>
              <a:gd name="connsiteX11" fmla="*/ 502106 w 1140018"/>
              <a:gd name="connsiteY11" fmla="*/ 1042062 h 1565028"/>
              <a:gd name="connsiteX12" fmla="*/ 500408 w 1140018"/>
              <a:gd name="connsiteY12" fmla="*/ 904587 h 1565028"/>
              <a:gd name="connsiteX13" fmla="*/ 585909 w 1140018"/>
              <a:gd name="connsiteY13" fmla="*/ 437011 h 1565028"/>
              <a:gd name="connsiteX14" fmla="*/ 913676 w 1140018"/>
              <a:gd name="connsiteY14" fmla="*/ 469423 h 1565028"/>
              <a:gd name="connsiteX15" fmla="*/ 595714 w 1140018"/>
              <a:gd name="connsiteY15" fmla="*/ 411030 h 1565028"/>
              <a:gd name="connsiteX16" fmla="*/ 696959 w 1140018"/>
              <a:gd name="connsiteY16" fmla="*/ 219642 h 1565028"/>
              <a:gd name="connsiteX17" fmla="*/ 750458 w 1140018"/>
              <a:gd name="connsiteY17" fmla="*/ 219186 h 1565028"/>
              <a:gd name="connsiteX18" fmla="*/ 815853 w 1140018"/>
              <a:gd name="connsiteY18" fmla="*/ 224920 h 1565028"/>
              <a:gd name="connsiteX19" fmla="*/ 885584 w 1140018"/>
              <a:gd name="connsiteY19" fmla="*/ 402399 h 1565028"/>
              <a:gd name="connsiteX20" fmla="*/ 834085 w 1140018"/>
              <a:gd name="connsiteY20" fmla="*/ 227660 h 1565028"/>
              <a:gd name="connsiteX21" fmla="*/ 1140019 w 1140018"/>
              <a:gd name="connsiteY21" fmla="*/ 344351 h 1565028"/>
              <a:gd name="connsiteX22" fmla="*/ 740942 w 1140018"/>
              <a:gd name="connsiteY22" fmla="*/ 196108 h 1565028"/>
              <a:gd name="connsiteX23" fmla="*/ 861289 w 1140018"/>
              <a:gd name="connsiteY23" fmla="*/ 24692 h 1565028"/>
              <a:gd name="connsiteX24" fmla="*/ 829179 w 1140018"/>
              <a:gd name="connsiteY24" fmla="*/ 0 h 1565028"/>
              <a:gd name="connsiteX25" fmla="*/ 708088 w 1140018"/>
              <a:gd name="connsiteY25" fmla="*/ 194295 h 1565028"/>
              <a:gd name="connsiteX26" fmla="*/ 425 w 1140018"/>
              <a:gd name="connsiteY26" fmla="*/ 855572 h 1565028"/>
              <a:gd name="connsiteX27" fmla="*/ 661700 w 1140018"/>
              <a:gd name="connsiteY27" fmla="*/ 1564679 h 1565028"/>
              <a:gd name="connsiteX28" fmla="*/ 1094127 w 1140018"/>
              <a:gd name="connsiteY28" fmla="*/ 1421128 h 1565028"/>
              <a:gd name="connsiteX29" fmla="*/ 768345 w 1140018"/>
              <a:gd name="connsiteY29" fmla="*/ 1536638 h 1565028"/>
              <a:gd name="connsiteX30" fmla="*/ 833197 w 1140018"/>
              <a:gd name="connsiteY30" fmla="*/ 1394515 h 1565028"/>
              <a:gd name="connsiteX31" fmla="*/ 621442 w 1140018"/>
              <a:gd name="connsiteY31" fmla="*/ 1533818 h 1565028"/>
              <a:gd name="connsiteX32" fmla="*/ 500520 w 1140018"/>
              <a:gd name="connsiteY32" fmla="*/ 1504653 h 1565028"/>
              <a:gd name="connsiteX33" fmla="*/ 317824 w 1140018"/>
              <a:gd name="connsiteY33" fmla="*/ 1291245 h 1565028"/>
              <a:gd name="connsiteX34" fmla="*/ 544475 w 1140018"/>
              <a:gd name="connsiteY34" fmla="*/ 1371322 h 1565028"/>
              <a:gd name="connsiteX35" fmla="*/ 621442 w 1140018"/>
              <a:gd name="connsiteY35" fmla="*/ 1533818 h 1565028"/>
              <a:gd name="connsiteX36" fmla="*/ 536280 w 1140018"/>
              <a:gd name="connsiteY36" fmla="*/ 1349414 h 1565028"/>
              <a:gd name="connsiteX37" fmla="*/ 295360 w 1140018"/>
              <a:gd name="connsiteY37" fmla="*/ 1245887 h 1565028"/>
              <a:gd name="connsiteX38" fmla="*/ 224787 w 1140018"/>
              <a:gd name="connsiteY38" fmla="*/ 990379 h 1565028"/>
              <a:gd name="connsiteX39" fmla="*/ 344282 w 1140018"/>
              <a:gd name="connsiteY39" fmla="*/ 1028517 h 1565028"/>
              <a:gd name="connsiteX40" fmla="*/ 468857 w 1140018"/>
              <a:gd name="connsiteY40" fmla="*/ 1054016 h 1565028"/>
              <a:gd name="connsiteX41" fmla="*/ 536280 w 1140018"/>
              <a:gd name="connsiteY41" fmla="*/ 1349414 h 1565028"/>
              <a:gd name="connsiteX42" fmla="*/ 53366 w 1140018"/>
              <a:gd name="connsiteY42" fmla="*/ 855924 h 1565028"/>
              <a:gd name="connsiteX43" fmla="*/ 77550 w 1140018"/>
              <a:gd name="connsiteY43" fmla="*/ 703324 h 1565028"/>
              <a:gd name="connsiteX44" fmla="*/ 194231 w 1140018"/>
              <a:gd name="connsiteY44" fmla="*/ 720164 h 1565028"/>
              <a:gd name="connsiteX45" fmla="*/ 176028 w 1140018"/>
              <a:gd name="connsiteY45" fmla="*/ 859963 h 1565028"/>
              <a:gd name="connsiteX46" fmla="*/ 177195 w 1140018"/>
              <a:gd name="connsiteY46" fmla="*/ 932315 h 1565028"/>
              <a:gd name="connsiteX47" fmla="*/ 53300 w 1140018"/>
              <a:gd name="connsiteY47" fmla="*/ 863316 h 1565028"/>
              <a:gd name="connsiteX48" fmla="*/ 53366 w 1140018"/>
              <a:gd name="connsiteY48" fmla="*/ 855924 h 1565028"/>
              <a:gd name="connsiteX49" fmla="*/ 89977 w 1140018"/>
              <a:gd name="connsiteY49" fmla="*/ 664103 h 1565028"/>
              <a:gd name="connsiteX50" fmla="*/ 146280 w 1140018"/>
              <a:gd name="connsiteY50" fmla="*/ 545534 h 1565028"/>
              <a:gd name="connsiteX51" fmla="*/ 291509 w 1140018"/>
              <a:gd name="connsiteY51" fmla="*/ 480993 h 1565028"/>
              <a:gd name="connsiteX52" fmla="*/ 202012 w 1140018"/>
              <a:gd name="connsiteY52" fmla="*/ 688656 h 1565028"/>
              <a:gd name="connsiteX53" fmla="*/ 89977 w 1140018"/>
              <a:gd name="connsiteY53" fmla="*/ 664103 h 1565028"/>
              <a:gd name="connsiteX54" fmla="*/ 53868 w 1140018"/>
              <a:gd name="connsiteY54" fmla="*/ 909464 h 1565028"/>
              <a:gd name="connsiteX55" fmla="*/ 180808 w 1140018"/>
              <a:gd name="connsiteY55" fmla="*/ 972977 h 1565028"/>
              <a:gd name="connsiteX56" fmla="*/ 250232 w 1140018"/>
              <a:gd name="connsiteY56" fmla="*/ 1216198 h 1565028"/>
              <a:gd name="connsiteX57" fmla="*/ 78318 w 1140018"/>
              <a:gd name="connsiteY57" fmla="*/ 1059740 h 1565028"/>
              <a:gd name="connsiteX58" fmla="*/ 53868 w 1140018"/>
              <a:gd name="connsiteY58" fmla="*/ 909464 h 1565028"/>
              <a:gd name="connsiteX59" fmla="*/ 350101 w 1140018"/>
              <a:gd name="connsiteY59" fmla="*/ 1000456 h 1565028"/>
              <a:gd name="connsiteX60" fmla="*/ 221331 w 1140018"/>
              <a:gd name="connsiteY60" fmla="*/ 952527 h 1565028"/>
              <a:gd name="connsiteX61" fmla="*/ 219844 w 1140018"/>
              <a:gd name="connsiteY61" fmla="*/ 865678 h 1565028"/>
              <a:gd name="connsiteX62" fmla="*/ 236806 w 1140018"/>
              <a:gd name="connsiteY62" fmla="*/ 724632 h 1565028"/>
              <a:gd name="connsiteX63" fmla="*/ 478632 w 1140018"/>
              <a:gd name="connsiteY63" fmla="*/ 739424 h 1565028"/>
              <a:gd name="connsiteX64" fmla="*/ 463466 w 1140018"/>
              <a:gd name="connsiteY64" fmla="*/ 896558 h 1565028"/>
              <a:gd name="connsiteX65" fmla="*/ 466913 w 1140018"/>
              <a:gd name="connsiteY65" fmla="*/ 1033546 h 1565028"/>
              <a:gd name="connsiteX66" fmla="*/ 350101 w 1140018"/>
              <a:gd name="connsiteY66" fmla="*/ 1000456 h 1565028"/>
              <a:gd name="connsiteX67" fmla="*/ 479163 w 1140018"/>
              <a:gd name="connsiteY67" fmla="*/ 736090 h 1565028"/>
              <a:gd name="connsiteX68" fmla="*/ 289839 w 1140018"/>
              <a:gd name="connsiteY68" fmla="*/ 705448 h 1565028"/>
              <a:gd name="connsiteX69" fmla="*/ 242945 w 1140018"/>
              <a:gd name="connsiteY69" fmla="*/ 696785 h 1565028"/>
              <a:gd name="connsiteX70" fmla="*/ 333302 w 1140018"/>
              <a:gd name="connsiteY70" fmla="*/ 469106 h 1565028"/>
              <a:gd name="connsiteX71" fmla="*/ 562558 w 1140018"/>
              <a:gd name="connsiteY71" fmla="*/ 437680 h 1565028"/>
              <a:gd name="connsiteX72" fmla="*/ 479163 w 1140018"/>
              <a:gd name="connsiteY72" fmla="*/ 736090 h 1565028"/>
              <a:gd name="connsiteX73" fmla="*/ 688061 w 1140018"/>
              <a:gd name="connsiteY73" fmla="*/ 220005 h 1565028"/>
              <a:gd name="connsiteX74" fmla="*/ 574148 w 1140018"/>
              <a:gd name="connsiteY74" fmla="*/ 410487 h 1565028"/>
              <a:gd name="connsiteX75" fmla="*/ 358914 w 1140018"/>
              <a:gd name="connsiteY75" fmla="*/ 427890 h 1565028"/>
              <a:gd name="connsiteX76" fmla="*/ 540935 w 1140018"/>
              <a:gd name="connsiteY76" fmla="*/ 245073 h 1565028"/>
              <a:gd name="connsiteX77" fmla="*/ 688061 w 1140018"/>
              <a:gd name="connsiteY77" fmla="*/ 220005 h 1565028"/>
              <a:gd name="connsiteX78" fmla="*/ 508143 w 1140018"/>
              <a:gd name="connsiteY78" fmla="*/ 255389 h 1565028"/>
              <a:gd name="connsiteX79" fmla="*/ 320898 w 1140018"/>
              <a:gd name="connsiteY79" fmla="*/ 436238 h 1565028"/>
              <a:gd name="connsiteX80" fmla="*/ 189678 w 1140018"/>
              <a:gd name="connsiteY80" fmla="*/ 482658 h 1565028"/>
              <a:gd name="connsiteX81" fmla="*/ 508143 w 1140018"/>
              <a:gd name="connsiteY81" fmla="*/ 255389 h 1565028"/>
              <a:gd name="connsiteX82" fmla="*/ 109441 w 1140018"/>
              <a:gd name="connsiteY82" fmla="*/ 1145789 h 1565028"/>
              <a:gd name="connsiteX83" fmla="*/ 276915 w 1140018"/>
              <a:gd name="connsiteY83" fmla="*/ 1268823 h 1565028"/>
              <a:gd name="connsiteX84" fmla="*/ 464131 w 1140018"/>
              <a:gd name="connsiteY84" fmla="*/ 1490927 h 1565028"/>
              <a:gd name="connsiteX85" fmla="*/ 109441 w 1140018"/>
              <a:gd name="connsiteY85" fmla="*/ 1145789 h 15650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</a:cxnLst>
            <a:rect l="l" t="t" r="r" b="b"/>
            <a:pathLst>
              <a:path w="1140018" h="1565028">
                <a:moveTo>
                  <a:pt x="833197" y="1394515"/>
                </a:moveTo>
                <a:cubicBezTo>
                  <a:pt x="813365" y="1455313"/>
                  <a:pt x="777698" y="1512149"/>
                  <a:pt x="751072" y="1538409"/>
                </a:cubicBezTo>
                <a:cubicBezTo>
                  <a:pt x="730598" y="1540229"/>
                  <a:pt x="711125" y="1540914"/>
                  <a:pt x="693256" y="1540295"/>
                </a:cubicBezTo>
                <a:cubicBezTo>
                  <a:pt x="672662" y="1539562"/>
                  <a:pt x="652371" y="1537790"/>
                  <a:pt x="632311" y="1535238"/>
                </a:cubicBezTo>
                <a:cubicBezTo>
                  <a:pt x="606806" y="1487917"/>
                  <a:pt x="583686" y="1434292"/>
                  <a:pt x="564167" y="1375199"/>
                </a:cubicBezTo>
                <a:cubicBezTo>
                  <a:pt x="574892" y="1377218"/>
                  <a:pt x="585593" y="1379285"/>
                  <a:pt x="596630" y="1380999"/>
                </a:cubicBezTo>
                <a:cubicBezTo>
                  <a:pt x="694875" y="1396230"/>
                  <a:pt x="801956" y="1392620"/>
                  <a:pt x="967883" y="1356539"/>
                </a:cubicBezTo>
                <a:cubicBezTo>
                  <a:pt x="850893" y="1372703"/>
                  <a:pt x="695829" y="1387972"/>
                  <a:pt x="575036" y="1359416"/>
                </a:cubicBezTo>
                <a:cubicBezTo>
                  <a:pt x="569204" y="1358035"/>
                  <a:pt x="563502" y="1356568"/>
                  <a:pt x="557776" y="1355110"/>
                </a:cubicBezTo>
                <a:cubicBezTo>
                  <a:pt x="530299" y="1266566"/>
                  <a:pt x="510891" y="1166715"/>
                  <a:pt x="503245" y="1058645"/>
                </a:cubicBezTo>
                <a:cubicBezTo>
                  <a:pt x="549465" y="1064226"/>
                  <a:pt x="597760" y="1067417"/>
                  <a:pt x="645739" y="1067131"/>
                </a:cubicBezTo>
                <a:cubicBezTo>
                  <a:pt x="605038" y="1063255"/>
                  <a:pt x="555689" y="1054482"/>
                  <a:pt x="502106" y="1042062"/>
                </a:cubicBezTo>
                <a:cubicBezTo>
                  <a:pt x="499463" y="997485"/>
                  <a:pt x="498761" y="951622"/>
                  <a:pt x="500408" y="904587"/>
                </a:cubicBezTo>
                <a:cubicBezTo>
                  <a:pt x="506454" y="731585"/>
                  <a:pt x="537076" y="571272"/>
                  <a:pt x="585909" y="437011"/>
                </a:cubicBezTo>
                <a:cubicBezTo>
                  <a:pt x="737044" y="434006"/>
                  <a:pt x="866660" y="456302"/>
                  <a:pt x="913676" y="469423"/>
                </a:cubicBezTo>
                <a:cubicBezTo>
                  <a:pt x="868344" y="446470"/>
                  <a:pt x="742746" y="416119"/>
                  <a:pt x="595714" y="411030"/>
                </a:cubicBezTo>
                <a:cubicBezTo>
                  <a:pt x="624274" y="338054"/>
                  <a:pt x="658389" y="273495"/>
                  <a:pt x="696959" y="219642"/>
                </a:cubicBezTo>
                <a:cubicBezTo>
                  <a:pt x="714665" y="218861"/>
                  <a:pt x="732487" y="218559"/>
                  <a:pt x="750458" y="219186"/>
                </a:cubicBezTo>
                <a:cubicBezTo>
                  <a:pt x="772126" y="219945"/>
                  <a:pt x="793948" y="221940"/>
                  <a:pt x="815853" y="224920"/>
                </a:cubicBezTo>
                <a:cubicBezTo>
                  <a:pt x="847400" y="265798"/>
                  <a:pt x="870074" y="317641"/>
                  <a:pt x="885584" y="402399"/>
                </a:cubicBezTo>
                <a:cubicBezTo>
                  <a:pt x="887602" y="325347"/>
                  <a:pt x="854847" y="253184"/>
                  <a:pt x="834085" y="227660"/>
                </a:cubicBezTo>
                <a:cubicBezTo>
                  <a:pt x="937251" y="244491"/>
                  <a:pt x="1041844" y="284978"/>
                  <a:pt x="1140019" y="344351"/>
                </a:cubicBezTo>
                <a:cubicBezTo>
                  <a:pt x="1039282" y="257119"/>
                  <a:pt x="882204" y="206866"/>
                  <a:pt x="740942" y="196108"/>
                </a:cubicBezTo>
                <a:cubicBezTo>
                  <a:pt x="774986" y="113286"/>
                  <a:pt x="803603" y="90841"/>
                  <a:pt x="861289" y="24692"/>
                </a:cubicBezTo>
                <a:cubicBezTo>
                  <a:pt x="863075" y="14288"/>
                  <a:pt x="864288" y="4464"/>
                  <a:pt x="829179" y="0"/>
                </a:cubicBezTo>
                <a:cubicBezTo>
                  <a:pt x="789771" y="44197"/>
                  <a:pt x="757299" y="82944"/>
                  <a:pt x="708088" y="194295"/>
                </a:cubicBezTo>
                <a:cubicBezTo>
                  <a:pt x="330302" y="181896"/>
                  <a:pt x="13629" y="477636"/>
                  <a:pt x="425" y="855572"/>
                </a:cubicBezTo>
                <a:cubicBezTo>
                  <a:pt x="-12779" y="1233981"/>
                  <a:pt x="283268" y="1551468"/>
                  <a:pt x="661700" y="1564679"/>
                </a:cubicBezTo>
                <a:cubicBezTo>
                  <a:pt x="799236" y="1569470"/>
                  <a:pt x="974769" y="1525151"/>
                  <a:pt x="1094127" y="1421128"/>
                </a:cubicBezTo>
                <a:cubicBezTo>
                  <a:pt x="1018499" y="1478164"/>
                  <a:pt x="880966" y="1523484"/>
                  <a:pt x="768345" y="1536638"/>
                </a:cubicBezTo>
                <a:cubicBezTo>
                  <a:pt x="784549" y="1518683"/>
                  <a:pt x="826253" y="1453380"/>
                  <a:pt x="833197" y="1394515"/>
                </a:cubicBezTo>
                <a:close/>
                <a:moveTo>
                  <a:pt x="621442" y="1533818"/>
                </a:moveTo>
                <a:cubicBezTo>
                  <a:pt x="579706" y="1527827"/>
                  <a:pt x="539280" y="1517988"/>
                  <a:pt x="500520" y="1504653"/>
                </a:cubicBezTo>
                <a:cubicBezTo>
                  <a:pt x="433729" y="1460371"/>
                  <a:pt x="368578" y="1385971"/>
                  <a:pt x="317824" y="1291245"/>
                </a:cubicBezTo>
                <a:cubicBezTo>
                  <a:pt x="384800" y="1325640"/>
                  <a:pt x="459885" y="1353434"/>
                  <a:pt x="544475" y="1371322"/>
                </a:cubicBezTo>
                <a:cubicBezTo>
                  <a:pt x="567566" y="1431463"/>
                  <a:pt x="593928" y="1485984"/>
                  <a:pt x="621442" y="1533818"/>
                </a:cubicBezTo>
                <a:close/>
                <a:moveTo>
                  <a:pt x="536280" y="1349414"/>
                </a:moveTo>
                <a:cubicBezTo>
                  <a:pt x="442337" y="1323440"/>
                  <a:pt x="362932" y="1287378"/>
                  <a:pt x="295360" y="1245887"/>
                </a:cubicBezTo>
                <a:cubicBezTo>
                  <a:pt x="260674" y="1169925"/>
                  <a:pt x="235327" y="1083343"/>
                  <a:pt x="224787" y="990379"/>
                </a:cubicBezTo>
                <a:cubicBezTo>
                  <a:pt x="262641" y="1004505"/>
                  <a:pt x="302304" y="1017316"/>
                  <a:pt x="344282" y="1028517"/>
                </a:cubicBezTo>
                <a:cubicBezTo>
                  <a:pt x="381541" y="1038461"/>
                  <a:pt x="423873" y="1047310"/>
                  <a:pt x="468857" y="1054016"/>
                </a:cubicBezTo>
                <a:cubicBezTo>
                  <a:pt x="479613" y="1161181"/>
                  <a:pt x="504198" y="1260880"/>
                  <a:pt x="536280" y="1349414"/>
                </a:cubicBezTo>
                <a:close/>
                <a:moveTo>
                  <a:pt x="53366" y="855924"/>
                </a:moveTo>
                <a:cubicBezTo>
                  <a:pt x="55217" y="803156"/>
                  <a:pt x="63663" y="752121"/>
                  <a:pt x="77550" y="703324"/>
                </a:cubicBezTo>
                <a:cubicBezTo>
                  <a:pt x="103558" y="708763"/>
                  <a:pt x="145392" y="714706"/>
                  <a:pt x="194231" y="720164"/>
                </a:cubicBezTo>
                <a:cubicBezTo>
                  <a:pt x="184101" y="765113"/>
                  <a:pt x="177716" y="811833"/>
                  <a:pt x="176028" y="859963"/>
                </a:cubicBezTo>
                <a:cubicBezTo>
                  <a:pt x="175176" y="884337"/>
                  <a:pt x="175679" y="908464"/>
                  <a:pt x="177195" y="932315"/>
                </a:cubicBezTo>
                <a:cubicBezTo>
                  <a:pt x="133733" y="911388"/>
                  <a:pt x="92428" y="888261"/>
                  <a:pt x="53300" y="863316"/>
                </a:cubicBezTo>
                <a:cubicBezTo>
                  <a:pt x="53366" y="860849"/>
                  <a:pt x="53282" y="858401"/>
                  <a:pt x="53366" y="855924"/>
                </a:cubicBezTo>
                <a:close/>
                <a:moveTo>
                  <a:pt x="89977" y="664103"/>
                </a:moveTo>
                <a:cubicBezTo>
                  <a:pt x="104781" y="622520"/>
                  <a:pt x="123696" y="582834"/>
                  <a:pt x="146280" y="545534"/>
                </a:cubicBezTo>
                <a:cubicBezTo>
                  <a:pt x="191390" y="518056"/>
                  <a:pt x="240526" y="496960"/>
                  <a:pt x="291509" y="480993"/>
                </a:cubicBezTo>
                <a:cubicBezTo>
                  <a:pt x="253636" y="542935"/>
                  <a:pt x="222453" y="612906"/>
                  <a:pt x="202012" y="688656"/>
                </a:cubicBezTo>
                <a:cubicBezTo>
                  <a:pt x="153457" y="678711"/>
                  <a:pt x="112939" y="669415"/>
                  <a:pt x="89977" y="664103"/>
                </a:cubicBezTo>
                <a:close/>
                <a:moveTo>
                  <a:pt x="53868" y="909464"/>
                </a:moveTo>
                <a:cubicBezTo>
                  <a:pt x="93191" y="932810"/>
                  <a:pt x="135532" y="953946"/>
                  <a:pt x="180808" y="972977"/>
                </a:cubicBezTo>
                <a:cubicBezTo>
                  <a:pt x="191069" y="1060045"/>
                  <a:pt x="216011" y="1142341"/>
                  <a:pt x="250232" y="1216198"/>
                </a:cubicBezTo>
                <a:cubicBezTo>
                  <a:pt x="180306" y="1167125"/>
                  <a:pt x="124347" y="1112728"/>
                  <a:pt x="78318" y="1059740"/>
                </a:cubicBezTo>
                <a:cubicBezTo>
                  <a:pt x="64551" y="1011553"/>
                  <a:pt x="56226" y="961223"/>
                  <a:pt x="53868" y="909464"/>
                </a:cubicBezTo>
                <a:close/>
                <a:moveTo>
                  <a:pt x="350101" y="1000456"/>
                </a:moveTo>
                <a:cubicBezTo>
                  <a:pt x="305620" y="986521"/>
                  <a:pt x="262641" y="970462"/>
                  <a:pt x="221331" y="952527"/>
                </a:cubicBezTo>
                <a:cubicBezTo>
                  <a:pt x="219397" y="924056"/>
                  <a:pt x="218806" y="895072"/>
                  <a:pt x="219844" y="865678"/>
                </a:cubicBezTo>
                <a:cubicBezTo>
                  <a:pt x="221527" y="817224"/>
                  <a:pt x="227489" y="770056"/>
                  <a:pt x="236806" y="724632"/>
                </a:cubicBezTo>
                <a:cubicBezTo>
                  <a:pt x="317703" y="732585"/>
                  <a:pt x="409366" y="738719"/>
                  <a:pt x="478632" y="739424"/>
                </a:cubicBezTo>
                <a:cubicBezTo>
                  <a:pt x="470586" y="790716"/>
                  <a:pt x="465326" y="843361"/>
                  <a:pt x="463466" y="896558"/>
                </a:cubicBezTo>
                <a:cubicBezTo>
                  <a:pt x="461838" y="943297"/>
                  <a:pt x="463215" y="989017"/>
                  <a:pt x="466913" y="1033546"/>
                </a:cubicBezTo>
                <a:cubicBezTo>
                  <a:pt x="429077" y="1023993"/>
                  <a:pt x="389689" y="1012858"/>
                  <a:pt x="350101" y="1000456"/>
                </a:cubicBezTo>
                <a:close/>
                <a:moveTo>
                  <a:pt x="479163" y="736090"/>
                </a:moveTo>
                <a:cubicBezTo>
                  <a:pt x="422957" y="728613"/>
                  <a:pt x="348283" y="715716"/>
                  <a:pt x="289839" y="705448"/>
                </a:cubicBezTo>
                <a:cubicBezTo>
                  <a:pt x="273896" y="702640"/>
                  <a:pt x="258213" y="699720"/>
                  <a:pt x="242945" y="696785"/>
                </a:cubicBezTo>
                <a:cubicBezTo>
                  <a:pt x="262990" y="613214"/>
                  <a:pt x="294602" y="536177"/>
                  <a:pt x="333302" y="469106"/>
                </a:cubicBezTo>
                <a:cubicBezTo>
                  <a:pt x="409395" y="449610"/>
                  <a:pt x="488134" y="440443"/>
                  <a:pt x="562558" y="437680"/>
                </a:cubicBezTo>
                <a:cubicBezTo>
                  <a:pt x="526039" y="526037"/>
                  <a:pt x="496390" y="627985"/>
                  <a:pt x="479163" y="736090"/>
                </a:cubicBezTo>
                <a:close/>
                <a:moveTo>
                  <a:pt x="688061" y="220005"/>
                </a:moveTo>
                <a:cubicBezTo>
                  <a:pt x="647664" y="268072"/>
                  <a:pt x="608350" y="333380"/>
                  <a:pt x="574148" y="410487"/>
                </a:cubicBezTo>
                <a:cubicBezTo>
                  <a:pt x="504463" y="409286"/>
                  <a:pt x="430728" y="413970"/>
                  <a:pt x="358914" y="427890"/>
                </a:cubicBezTo>
                <a:cubicBezTo>
                  <a:pt x="412725" y="346564"/>
                  <a:pt x="476688" y="283117"/>
                  <a:pt x="540935" y="245073"/>
                </a:cubicBezTo>
                <a:cubicBezTo>
                  <a:pt x="588277" y="231502"/>
                  <a:pt x="637534" y="222912"/>
                  <a:pt x="688061" y="220005"/>
                </a:cubicBezTo>
                <a:close/>
                <a:moveTo>
                  <a:pt x="508143" y="255389"/>
                </a:moveTo>
                <a:cubicBezTo>
                  <a:pt x="442021" y="295907"/>
                  <a:pt x="376285" y="358099"/>
                  <a:pt x="320898" y="436238"/>
                </a:cubicBezTo>
                <a:cubicBezTo>
                  <a:pt x="275361" y="447344"/>
                  <a:pt x="231131" y="462567"/>
                  <a:pt x="189678" y="482658"/>
                </a:cubicBezTo>
                <a:cubicBezTo>
                  <a:pt x="270315" y="378665"/>
                  <a:pt x="381304" y="298800"/>
                  <a:pt x="508143" y="255389"/>
                </a:cubicBezTo>
                <a:close/>
                <a:moveTo>
                  <a:pt x="109441" y="1145789"/>
                </a:moveTo>
                <a:cubicBezTo>
                  <a:pt x="158791" y="1190261"/>
                  <a:pt x="214123" y="1232352"/>
                  <a:pt x="276915" y="1268823"/>
                </a:cubicBezTo>
                <a:cubicBezTo>
                  <a:pt x="329172" y="1363330"/>
                  <a:pt x="396098" y="1440445"/>
                  <a:pt x="464131" y="1490927"/>
                </a:cubicBezTo>
                <a:cubicBezTo>
                  <a:pt x="305490" y="1425652"/>
                  <a:pt x="178335" y="1300961"/>
                  <a:pt x="109441" y="1145789"/>
                </a:cubicBezTo>
                <a:close/>
              </a:path>
            </a:pathLst>
          </a:custGeom>
          <a:solidFill>
            <a:srgbClr val="456587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grpSp>
        <xdr:nvGrpSpPr>
          <xdr:cNvPr id="5" name="Grafik 4">
            <a:extLst>
              <a:ext uri="{FF2B5EF4-FFF2-40B4-BE49-F238E27FC236}">
                <a16:creationId xmlns:a16="http://schemas.microsoft.com/office/drawing/2014/main" id="{58D1E559-FC23-9C8D-954B-C29942F7102C}"/>
              </a:ext>
            </a:extLst>
          </xdr:cNvPr>
          <xdr:cNvGrpSpPr/>
        </xdr:nvGrpSpPr>
        <xdr:grpSpPr>
          <a:xfrm>
            <a:off x="3111008" y="5183416"/>
            <a:ext cx="2034726" cy="735116"/>
            <a:chOff x="3111008" y="5183416"/>
            <a:chExt cx="2034726" cy="735116"/>
          </a:xfrm>
          <a:solidFill>
            <a:srgbClr val="001D3D"/>
          </a:solidFill>
        </xdr:grpSpPr>
        <xdr:sp macro="" textlink="">
          <xdr:nvSpPr>
            <xdr:cNvPr id="6" name="Freihandform: Form 74">
              <a:extLst>
                <a:ext uri="{FF2B5EF4-FFF2-40B4-BE49-F238E27FC236}">
                  <a16:creationId xmlns:a16="http://schemas.microsoft.com/office/drawing/2014/main" id="{04D6109B-ACDF-5710-8BBA-76550FAC398F}"/>
                </a:ext>
              </a:extLst>
            </xdr:cNvPr>
            <xdr:cNvSpPr/>
          </xdr:nvSpPr>
          <xdr:spPr>
            <a:xfrm>
              <a:off x="3910628" y="5270006"/>
              <a:ext cx="308419" cy="402657"/>
            </a:xfrm>
            <a:custGeom>
              <a:avLst/>
              <a:gdLst>
                <a:gd name="connsiteX0" fmla="*/ 217780 w 308419"/>
                <a:gd name="connsiteY0" fmla="*/ 157551 h 402657"/>
                <a:gd name="connsiteX1" fmla="*/ 90649 w 308419"/>
                <a:gd name="connsiteY1" fmla="*/ 157551 h 402657"/>
                <a:gd name="connsiteX2" fmla="*/ 90649 w 308419"/>
                <a:gd name="connsiteY2" fmla="*/ 0 h 402657"/>
                <a:gd name="connsiteX3" fmla="*/ 0 w 308419"/>
                <a:gd name="connsiteY3" fmla="*/ 0 h 402657"/>
                <a:gd name="connsiteX4" fmla="*/ 0 w 308419"/>
                <a:gd name="connsiteY4" fmla="*/ 402658 h 402657"/>
                <a:gd name="connsiteX5" fmla="*/ 90649 w 308419"/>
                <a:gd name="connsiteY5" fmla="*/ 402658 h 402657"/>
                <a:gd name="connsiteX6" fmla="*/ 90649 w 308419"/>
                <a:gd name="connsiteY6" fmla="*/ 241990 h 402657"/>
                <a:gd name="connsiteX7" fmla="*/ 217780 w 308419"/>
                <a:gd name="connsiteY7" fmla="*/ 241990 h 402657"/>
                <a:gd name="connsiteX8" fmla="*/ 217780 w 308419"/>
                <a:gd name="connsiteY8" fmla="*/ 402658 h 402657"/>
                <a:gd name="connsiteX9" fmla="*/ 308420 w 308419"/>
                <a:gd name="connsiteY9" fmla="*/ 402658 h 402657"/>
                <a:gd name="connsiteX10" fmla="*/ 308420 w 308419"/>
                <a:gd name="connsiteY10" fmla="*/ 0 h 402657"/>
                <a:gd name="connsiteX11" fmla="*/ 217780 w 308419"/>
                <a:gd name="connsiteY11" fmla="*/ 0 h 402657"/>
                <a:gd name="connsiteX12" fmla="*/ 217780 w 308419"/>
                <a:gd name="connsiteY12" fmla="*/ 157551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08419" h="402657">
                  <a:moveTo>
                    <a:pt x="217780" y="157551"/>
                  </a:moveTo>
                  <a:lnTo>
                    <a:pt x="90649" y="157551"/>
                  </a:lnTo>
                  <a:lnTo>
                    <a:pt x="90649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1990"/>
                  </a:lnTo>
                  <a:lnTo>
                    <a:pt x="217780" y="241990"/>
                  </a:lnTo>
                  <a:lnTo>
                    <a:pt x="217780" y="402658"/>
                  </a:lnTo>
                  <a:lnTo>
                    <a:pt x="308420" y="402658"/>
                  </a:lnTo>
                  <a:lnTo>
                    <a:pt x="308420" y="0"/>
                  </a:lnTo>
                  <a:lnTo>
                    <a:pt x="217780" y="0"/>
                  </a:lnTo>
                  <a:lnTo>
                    <a:pt x="217780" y="15755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7" name="Freihandform: Form 75">
              <a:extLst>
                <a:ext uri="{FF2B5EF4-FFF2-40B4-BE49-F238E27FC236}">
                  <a16:creationId xmlns:a16="http://schemas.microsoft.com/office/drawing/2014/main" id="{3693FC20-F1CF-ED1F-10BD-CCB5934C3BAF}"/>
                </a:ext>
              </a:extLst>
            </xdr:cNvPr>
            <xdr:cNvSpPr/>
          </xdr:nvSpPr>
          <xdr:spPr>
            <a:xfrm>
              <a:off x="3469154" y="5267184"/>
              <a:ext cx="408936" cy="408937"/>
            </a:xfrm>
            <a:custGeom>
              <a:avLst/>
              <a:gdLst>
                <a:gd name="connsiteX0" fmla="*/ 204483 w 408936"/>
                <a:gd name="connsiteY0" fmla="*/ 0 h 408937"/>
                <a:gd name="connsiteX1" fmla="*/ 0 w 408936"/>
                <a:gd name="connsiteY1" fmla="*/ 204465 h 408937"/>
                <a:gd name="connsiteX2" fmla="*/ 204483 w 408936"/>
                <a:gd name="connsiteY2" fmla="*/ 408938 h 408937"/>
                <a:gd name="connsiteX3" fmla="*/ 408937 w 408936"/>
                <a:gd name="connsiteY3" fmla="*/ 204465 h 408937"/>
                <a:gd name="connsiteX4" fmla="*/ 204483 w 408936"/>
                <a:gd name="connsiteY4" fmla="*/ 0 h 408937"/>
                <a:gd name="connsiteX5" fmla="*/ 204483 w 408936"/>
                <a:gd name="connsiteY5" fmla="*/ 320393 h 408937"/>
                <a:gd name="connsiteX6" fmla="*/ 88535 w 408936"/>
                <a:gd name="connsiteY6" fmla="*/ 204465 h 408937"/>
                <a:gd name="connsiteX7" fmla="*/ 204483 w 408936"/>
                <a:gd name="connsiteY7" fmla="*/ 88539 h 408937"/>
                <a:gd name="connsiteX8" fmla="*/ 320402 w 408936"/>
                <a:gd name="connsiteY8" fmla="*/ 204465 h 408937"/>
                <a:gd name="connsiteX9" fmla="*/ 204483 w 408936"/>
                <a:gd name="connsiteY9" fmla="*/ 320393 h 40893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</a:cxnLst>
              <a:rect l="l" t="t" r="r" b="b"/>
              <a:pathLst>
                <a:path w="408936" h="408937">
                  <a:moveTo>
                    <a:pt x="204483" y="0"/>
                  </a:moveTo>
                  <a:cubicBezTo>
                    <a:pt x="91545" y="0"/>
                    <a:pt x="0" y="91538"/>
                    <a:pt x="0" y="204465"/>
                  </a:cubicBezTo>
                  <a:cubicBezTo>
                    <a:pt x="0" y="317393"/>
                    <a:pt x="91545" y="408938"/>
                    <a:pt x="204483" y="408938"/>
                  </a:cubicBezTo>
                  <a:cubicBezTo>
                    <a:pt x="317401" y="408938"/>
                    <a:pt x="408937" y="317393"/>
                    <a:pt x="408937" y="204465"/>
                  </a:cubicBezTo>
                  <a:cubicBezTo>
                    <a:pt x="408937" y="91538"/>
                    <a:pt x="317401" y="0"/>
                    <a:pt x="204483" y="0"/>
                  </a:cubicBezTo>
                  <a:close/>
                  <a:moveTo>
                    <a:pt x="204483" y="320393"/>
                  </a:moveTo>
                  <a:cubicBezTo>
                    <a:pt x="140456" y="320393"/>
                    <a:pt x="88535" y="268492"/>
                    <a:pt x="88535" y="204465"/>
                  </a:cubicBezTo>
                  <a:cubicBezTo>
                    <a:pt x="88535" y="140447"/>
                    <a:pt x="140456" y="88539"/>
                    <a:pt x="204483" y="88539"/>
                  </a:cubicBezTo>
                  <a:cubicBezTo>
                    <a:pt x="268500" y="88539"/>
                    <a:pt x="320402" y="140438"/>
                    <a:pt x="320402" y="204465"/>
                  </a:cubicBezTo>
                  <a:cubicBezTo>
                    <a:pt x="320402" y="268492"/>
                    <a:pt x="268500" y="320393"/>
                    <a:pt x="204483" y="320393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8" name="Freihandform: Form 76">
              <a:extLst>
                <a:ext uri="{FF2B5EF4-FFF2-40B4-BE49-F238E27FC236}">
                  <a16:creationId xmlns:a16="http://schemas.microsoft.com/office/drawing/2014/main" id="{84979411-49C3-06BA-B89C-B085DD14F376}"/>
                </a:ext>
              </a:extLst>
            </xdr:cNvPr>
            <xdr:cNvSpPr/>
          </xdr:nvSpPr>
          <xdr:spPr>
            <a:xfrm>
              <a:off x="4830400" y="5270006"/>
              <a:ext cx="315334" cy="402657"/>
            </a:xfrm>
            <a:custGeom>
              <a:avLst/>
              <a:gdLst>
                <a:gd name="connsiteX0" fmla="*/ 315335 w 315334"/>
                <a:gd name="connsiteY0" fmla="*/ 402658 h 402657"/>
                <a:gd name="connsiteX1" fmla="*/ 225419 w 315334"/>
                <a:gd name="connsiteY1" fmla="*/ 230475 h 402657"/>
                <a:gd name="connsiteX2" fmla="*/ 290046 w 315334"/>
                <a:gd name="connsiteY2" fmla="*/ 120230 h 402657"/>
                <a:gd name="connsiteX3" fmla="*/ 247231 w 315334"/>
                <a:gd name="connsiteY3" fmla="*/ 28436 h 402657"/>
                <a:gd name="connsiteX4" fmla="*/ 161030 w 315334"/>
                <a:gd name="connsiteY4" fmla="*/ 0 h 402657"/>
                <a:gd name="connsiteX5" fmla="*/ 0 w 315334"/>
                <a:gd name="connsiteY5" fmla="*/ 0 h 402657"/>
                <a:gd name="connsiteX6" fmla="*/ 0 w 315334"/>
                <a:gd name="connsiteY6" fmla="*/ 402658 h 402657"/>
                <a:gd name="connsiteX7" fmla="*/ 90649 w 315334"/>
                <a:gd name="connsiteY7" fmla="*/ 402658 h 402657"/>
                <a:gd name="connsiteX8" fmla="*/ 90649 w 315334"/>
                <a:gd name="connsiteY8" fmla="*/ 245610 h 402657"/>
                <a:gd name="connsiteX9" fmla="*/ 133588 w 315334"/>
                <a:gd name="connsiteY9" fmla="*/ 245610 h 402657"/>
                <a:gd name="connsiteX10" fmla="*/ 209512 w 315334"/>
                <a:gd name="connsiteY10" fmla="*/ 402658 h 402657"/>
                <a:gd name="connsiteX11" fmla="*/ 315335 w 315334"/>
                <a:gd name="connsiteY11" fmla="*/ 402658 h 402657"/>
                <a:gd name="connsiteX12" fmla="*/ 155457 w 315334"/>
                <a:gd name="connsiteY12" fmla="*/ 161180 h 402657"/>
                <a:gd name="connsiteX13" fmla="*/ 88687 w 315334"/>
                <a:gd name="connsiteY13" fmla="*/ 161180 h 402657"/>
                <a:gd name="connsiteX14" fmla="*/ 88687 w 315334"/>
                <a:gd name="connsiteY14" fmla="*/ 84460 h 402657"/>
                <a:gd name="connsiteX15" fmla="*/ 158572 w 315334"/>
                <a:gd name="connsiteY15" fmla="*/ 84460 h 402657"/>
                <a:gd name="connsiteX16" fmla="*/ 189014 w 315334"/>
                <a:gd name="connsiteY16" fmla="*/ 92418 h 402657"/>
                <a:gd name="connsiteX17" fmla="*/ 200539 w 315334"/>
                <a:gd name="connsiteY17" fmla="*/ 120230 h 402657"/>
                <a:gd name="connsiteX18" fmla="*/ 155457 w 315334"/>
                <a:gd name="connsiteY18" fmla="*/ 16118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315334" h="402657">
                  <a:moveTo>
                    <a:pt x="315335" y="402658"/>
                  </a:moveTo>
                  <a:lnTo>
                    <a:pt x="225419" y="230475"/>
                  </a:lnTo>
                  <a:cubicBezTo>
                    <a:pt x="266033" y="208958"/>
                    <a:pt x="290046" y="168124"/>
                    <a:pt x="290046" y="120230"/>
                  </a:cubicBezTo>
                  <a:cubicBezTo>
                    <a:pt x="290046" y="81396"/>
                    <a:pt x="271253" y="48858"/>
                    <a:pt x="247231" y="28436"/>
                  </a:cubicBezTo>
                  <a:cubicBezTo>
                    <a:pt x="223590" y="7968"/>
                    <a:pt x="194843" y="0"/>
                    <a:pt x="161030" y="0"/>
                  </a:cubicBezTo>
                  <a:lnTo>
                    <a:pt x="0" y="0"/>
                  </a:lnTo>
                  <a:lnTo>
                    <a:pt x="0" y="402658"/>
                  </a:lnTo>
                  <a:lnTo>
                    <a:pt x="90649" y="402658"/>
                  </a:lnTo>
                  <a:lnTo>
                    <a:pt x="90649" y="245610"/>
                  </a:lnTo>
                  <a:lnTo>
                    <a:pt x="133588" y="245610"/>
                  </a:lnTo>
                  <a:lnTo>
                    <a:pt x="209512" y="402658"/>
                  </a:lnTo>
                  <a:lnTo>
                    <a:pt x="315335" y="402658"/>
                  </a:lnTo>
                  <a:close/>
                  <a:moveTo>
                    <a:pt x="155457" y="161180"/>
                  </a:moveTo>
                  <a:lnTo>
                    <a:pt x="88687" y="161180"/>
                  </a:lnTo>
                  <a:lnTo>
                    <a:pt x="88687" y="84460"/>
                  </a:lnTo>
                  <a:lnTo>
                    <a:pt x="158572" y="84460"/>
                  </a:lnTo>
                  <a:cubicBezTo>
                    <a:pt x="174993" y="84460"/>
                    <a:pt x="182461" y="87511"/>
                    <a:pt x="189014" y="92418"/>
                  </a:cubicBezTo>
                  <a:cubicBezTo>
                    <a:pt x="195034" y="96790"/>
                    <a:pt x="200539" y="105575"/>
                    <a:pt x="200539" y="120230"/>
                  </a:cubicBezTo>
                  <a:cubicBezTo>
                    <a:pt x="200539" y="142102"/>
                    <a:pt x="187176" y="161180"/>
                    <a:pt x="155457" y="16118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9" name="Freihandform: Form 77">
              <a:extLst>
                <a:ext uri="{FF2B5EF4-FFF2-40B4-BE49-F238E27FC236}">
                  <a16:creationId xmlns:a16="http://schemas.microsoft.com/office/drawing/2014/main" id="{C6F1153D-8E99-EA0D-DBC9-C8B2ECB29FA2}"/>
                </a:ext>
              </a:extLst>
            </xdr:cNvPr>
            <xdr:cNvSpPr/>
          </xdr:nvSpPr>
          <xdr:spPr>
            <a:xfrm>
              <a:off x="4281779" y="5270006"/>
              <a:ext cx="225018" cy="402657"/>
            </a:xfrm>
            <a:custGeom>
              <a:avLst/>
              <a:gdLst>
                <a:gd name="connsiteX0" fmla="*/ 90649 w 225018"/>
                <a:gd name="connsiteY0" fmla="*/ 0 h 402657"/>
                <a:gd name="connsiteX1" fmla="*/ 0 w 225018"/>
                <a:gd name="connsiteY1" fmla="*/ 0 h 402657"/>
                <a:gd name="connsiteX2" fmla="*/ 0 w 225018"/>
                <a:gd name="connsiteY2" fmla="*/ 402658 h 402657"/>
                <a:gd name="connsiteX3" fmla="*/ 225019 w 225018"/>
                <a:gd name="connsiteY3" fmla="*/ 402658 h 402657"/>
                <a:gd name="connsiteX4" fmla="*/ 225019 w 225018"/>
                <a:gd name="connsiteY4" fmla="*/ 315104 h 402657"/>
                <a:gd name="connsiteX5" fmla="*/ 90649 w 225018"/>
                <a:gd name="connsiteY5" fmla="*/ 315104 h 402657"/>
                <a:gd name="connsiteX6" fmla="*/ 90649 w 225018"/>
                <a:gd name="connsiteY6" fmla="*/ 0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225018" h="402657">
                  <a:moveTo>
                    <a:pt x="90649" y="0"/>
                  </a:moveTo>
                  <a:lnTo>
                    <a:pt x="0" y="0"/>
                  </a:lnTo>
                  <a:lnTo>
                    <a:pt x="0" y="402658"/>
                  </a:lnTo>
                  <a:lnTo>
                    <a:pt x="225019" y="402658"/>
                  </a:lnTo>
                  <a:lnTo>
                    <a:pt x="225019" y="315104"/>
                  </a:lnTo>
                  <a:lnTo>
                    <a:pt x="90649" y="315104"/>
                  </a:lnTo>
                  <a:lnTo>
                    <a:pt x="90649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0" name="Freihandform: Form 78">
              <a:extLst>
                <a:ext uri="{FF2B5EF4-FFF2-40B4-BE49-F238E27FC236}">
                  <a16:creationId xmlns:a16="http://schemas.microsoft.com/office/drawing/2014/main" id="{7FB04F1A-0278-76D9-2CA5-267F72748D86}"/>
                </a:ext>
              </a:extLst>
            </xdr:cNvPr>
            <xdr:cNvSpPr/>
          </xdr:nvSpPr>
          <xdr:spPr>
            <a:xfrm>
              <a:off x="3111008" y="5269249"/>
              <a:ext cx="334533" cy="403872"/>
            </a:xfrm>
            <a:custGeom>
              <a:avLst/>
              <a:gdLst>
                <a:gd name="connsiteX0" fmla="*/ 334533 w 334533"/>
                <a:gd name="connsiteY0" fmla="*/ 201942 h 403872"/>
                <a:gd name="connsiteX1" fmla="*/ 140694 w 334533"/>
                <a:gd name="connsiteY1" fmla="*/ 0 h 403872"/>
                <a:gd name="connsiteX2" fmla="*/ 0 w 334533"/>
                <a:gd name="connsiteY2" fmla="*/ 0 h 403872"/>
                <a:gd name="connsiteX3" fmla="*/ 0 w 334533"/>
                <a:gd name="connsiteY3" fmla="*/ 403872 h 403872"/>
                <a:gd name="connsiteX4" fmla="*/ 140694 w 334533"/>
                <a:gd name="connsiteY4" fmla="*/ 403872 h 403872"/>
                <a:gd name="connsiteX5" fmla="*/ 334533 w 334533"/>
                <a:gd name="connsiteY5" fmla="*/ 201942 h 403872"/>
                <a:gd name="connsiteX6" fmla="*/ 87395 w 334533"/>
                <a:gd name="connsiteY6" fmla="*/ 314957 h 403872"/>
                <a:gd name="connsiteX7" fmla="*/ 87395 w 334533"/>
                <a:gd name="connsiteY7" fmla="*/ 88915 h 403872"/>
                <a:gd name="connsiteX8" fmla="*/ 129099 w 334533"/>
                <a:gd name="connsiteY8" fmla="*/ 87840 h 403872"/>
                <a:gd name="connsiteX9" fmla="*/ 237911 w 334533"/>
                <a:gd name="connsiteY9" fmla="*/ 200866 h 403872"/>
                <a:gd name="connsiteX10" fmla="*/ 128089 w 334533"/>
                <a:gd name="connsiteY10" fmla="*/ 313890 h 403872"/>
                <a:gd name="connsiteX11" fmla="*/ 87395 w 334533"/>
                <a:gd name="connsiteY11" fmla="*/ 314957 h 40387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334533" h="403872">
                  <a:moveTo>
                    <a:pt x="334533" y="201942"/>
                  </a:moveTo>
                  <a:cubicBezTo>
                    <a:pt x="334533" y="88381"/>
                    <a:pt x="246976" y="0"/>
                    <a:pt x="140694" y="0"/>
                  </a:cubicBezTo>
                  <a:lnTo>
                    <a:pt x="0" y="0"/>
                  </a:lnTo>
                  <a:lnTo>
                    <a:pt x="0" y="403872"/>
                  </a:lnTo>
                  <a:lnTo>
                    <a:pt x="140694" y="403872"/>
                  </a:lnTo>
                  <a:cubicBezTo>
                    <a:pt x="246464" y="403872"/>
                    <a:pt x="334533" y="315499"/>
                    <a:pt x="334533" y="201942"/>
                  </a:cubicBezTo>
                  <a:close/>
                  <a:moveTo>
                    <a:pt x="87395" y="314957"/>
                  </a:moveTo>
                  <a:lnTo>
                    <a:pt x="87395" y="88915"/>
                  </a:lnTo>
                  <a:lnTo>
                    <a:pt x="129099" y="87840"/>
                  </a:lnTo>
                  <a:cubicBezTo>
                    <a:pt x="192876" y="87840"/>
                    <a:pt x="237911" y="128552"/>
                    <a:pt x="237911" y="200866"/>
                  </a:cubicBezTo>
                  <a:cubicBezTo>
                    <a:pt x="237911" y="279609"/>
                    <a:pt x="187309" y="313890"/>
                    <a:pt x="128089" y="313890"/>
                  </a:cubicBezTo>
                  <a:lnTo>
                    <a:pt x="87395" y="31495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1" name="Freihandform: Form 79">
              <a:extLst>
                <a:ext uri="{FF2B5EF4-FFF2-40B4-BE49-F238E27FC236}">
                  <a16:creationId xmlns:a16="http://schemas.microsoft.com/office/drawing/2014/main" id="{9D703020-9C8F-B0EA-C932-A5525F90DA40}"/>
                </a:ext>
              </a:extLst>
            </xdr:cNvPr>
            <xdr:cNvSpPr/>
          </xdr:nvSpPr>
          <xdr:spPr>
            <a:xfrm>
              <a:off x="3523494" y="5183416"/>
              <a:ext cx="78790" cy="78800"/>
            </a:xfrm>
            <a:custGeom>
              <a:avLst/>
              <a:gdLst>
                <a:gd name="connsiteX0" fmla="*/ 0 w 78790"/>
                <a:gd name="connsiteY0" fmla="*/ 0 h 78800"/>
                <a:gd name="connsiteX1" fmla="*/ 78791 w 78790"/>
                <a:gd name="connsiteY1" fmla="*/ 0 h 78800"/>
                <a:gd name="connsiteX2" fmla="*/ 78791 w 78790"/>
                <a:gd name="connsiteY2" fmla="*/ 78800 h 78800"/>
                <a:gd name="connsiteX3" fmla="*/ 0 w 78790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90" h="78800">
                  <a:moveTo>
                    <a:pt x="0" y="0"/>
                  </a:moveTo>
                  <a:lnTo>
                    <a:pt x="78791" y="0"/>
                  </a:lnTo>
                  <a:lnTo>
                    <a:pt x="78791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2" name="Freihandform: Form 80">
              <a:extLst>
                <a:ext uri="{FF2B5EF4-FFF2-40B4-BE49-F238E27FC236}">
                  <a16:creationId xmlns:a16="http://schemas.microsoft.com/office/drawing/2014/main" id="{5BB9F9F0-8595-7C95-2395-B2F9EE40067E}"/>
                </a:ext>
              </a:extLst>
            </xdr:cNvPr>
            <xdr:cNvSpPr/>
          </xdr:nvSpPr>
          <xdr:spPr>
            <a:xfrm>
              <a:off x="4533020" y="5270006"/>
              <a:ext cx="250240" cy="402657"/>
            </a:xfrm>
            <a:custGeom>
              <a:avLst/>
              <a:gdLst>
                <a:gd name="connsiteX0" fmla="*/ 250241 w 250240"/>
                <a:gd name="connsiteY0" fmla="*/ 315104 h 402657"/>
                <a:gd name="connsiteX1" fmla="*/ 90649 w 250240"/>
                <a:gd name="connsiteY1" fmla="*/ 315104 h 402657"/>
                <a:gd name="connsiteX2" fmla="*/ 90649 w 250240"/>
                <a:gd name="connsiteY2" fmla="*/ 241990 h 402657"/>
                <a:gd name="connsiteX3" fmla="*/ 223885 w 250240"/>
                <a:gd name="connsiteY3" fmla="*/ 241990 h 402657"/>
                <a:gd name="connsiteX4" fmla="*/ 223885 w 250240"/>
                <a:gd name="connsiteY4" fmla="*/ 157551 h 402657"/>
                <a:gd name="connsiteX5" fmla="*/ 90649 w 250240"/>
                <a:gd name="connsiteY5" fmla="*/ 157551 h 402657"/>
                <a:gd name="connsiteX6" fmla="*/ 90649 w 250240"/>
                <a:gd name="connsiteY6" fmla="*/ 87549 h 402657"/>
                <a:gd name="connsiteX7" fmla="*/ 250241 w 250240"/>
                <a:gd name="connsiteY7" fmla="*/ 87549 h 402657"/>
                <a:gd name="connsiteX8" fmla="*/ 250241 w 250240"/>
                <a:gd name="connsiteY8" fmla="*/ 0 h 402657"/>
                <a:gd name="connsiteX9" fmla="*/ 0 w 250240"/>
                <a:gd name="connsiteY9" fmla="*/ 0 h 402657"/>
                <a:gd name="connsiteX10" fmla="*/ 0 w 250240"/>
                <a:gd name="connsiteY10" fmla="*/ 402658 h 402657"/>
                <a:gd name="connsiteX11" fmla="*/ 250241 w 250240"/>
                <a:gd name="connsiteY11" fmla="*/ 402658 h 402657"/>
                <a:gd name="connsiteX12" fmla="*/ 250241 w 250240"/>
                <a:gd name="connsiteY12" fmla="*/ 315104 h 4026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50240" h="402657">
                  <a:moveTo>
                    <a:pt x="250241" y="315104"/>
                  </a:moveTo>
                  <a:lnTo>
                    <a:pt x="90649" y="315104"/>
                  </a:lnTo>
                  <a:lnTo>
                    <a:pt x="90649" y="241990"/>
                  </a:lnTo>
                  <a:lnTo>
                    <a:pt x="223885" y="241990"/>
                  </a:lnTo>
                  <a:lnTo>
                    <a:pt x="223885" y="157551"/>
                  </a:lnTo>
                  <a:lnTo>
                    <a:pt x="90649" y="157551"/>
                  </a:lnTo>
                  <a:lnTo>
                    <a:pt x="90649" y="87549"/>
                  </a:lnTo>
                  <a:lnTo>
                    <a:pt x="250241" y="87549"/>
                  </a:lnTo>
                  <a:lnTo>
                    <a:pt x="250241" y="0"/>
                  </a:lnTo>
                  <a:lnTo>
                    <a:pt x="0" y="0"/>
                  </a:lnTo>
                  <a:lnTo>
                    <a:pt x="0" y="402658"/>
                  </a:lnTo>
                  <a:lnTo>
                    <a:pt x="250241" y="402658"/>
                  </a:lnTo>
                  <a:lnTo>
                    <a:pt x="250241" y="31510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3" name="Freihandform: Form 81">
              <a:extLst>
                <a:ext uri="{FF2B5EF4-FFF2-40B4-BE49-F238E27FC236}">
                  <a16:creationId xmlns:a16="http://schemas.microsoft.com/office/drawing/2014/main" id="{8EB9A4E2-734C-4162-EF1D-671916BF1637}"/>
                </a:ext>
              </a:extLst>
            </xdr:cNvPr>
            <xdr:cNvSpPr/>
          </xdr:nvSpPr>
          <xdr:spPr>
            <a:xfrm>
              <a:off x="3745512" y="5183416"/>
              <a:ext cx="78786" cy="78800"/>
            </a:xfrm>
            <a:custGeom>
              <a:avLst/>
              <a:gdLst>
                <a:gd name="connsiteX0" fmla="*/ 0 w 78786"/>
                <a:gd name="connsiteY0" fmla="*/ 0 h 78800"/>
                <a:gd name="connsiteX1" fmla="*/ 78786 w 78786"/>
                <a:gd name="connsiteY1" fmla="*/ 0 h 78800"/>
                <a:gd name="connsiteX2" fmla="*/ 78786 w 78786"/>
                <a:gd name="connsiteY2" fmla="*/ 78800 h 78800"/>
                <a:gd name="connsiteX3" fmla="*/ 0 w 78786"/>
                <a:gd name="connsiteY3" fmla="*/ 78800 h 788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78786" h="78800">
                  <a:moveTo>
                    <a:pt x="0" y="0"/>
                  </a:moveTo>
                  <a:lnTo>
                    <a:pt x="78786" y="0"/>
                  </a:lnTo>
                  <a:lnTo>
                    <a:pt x="78786" y="78800"/>
                  </a:lnTo>
                  <a:lnTo>
                    <a:pt x="0" y="7880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4" name="Freihandform: Form 82">
              <a:extLst>
                <a:ext uri="{FF2B5EF4-FFF2-40B4-BE49-F238E27FC236}">
                  <a16:creationId xmlns:a16="http://schemas.microsoft.com/office/drawing/2014/main" id="{D577E235-E404-4E06-46C0-19E349966AE5}"/>
                </a:ext>
              </a:extLst>
            </xdr:cNvPr>
            <xdr:cNvSpPr/>
          </xdr:nvSpPr>
          <xdr:spPr>
            <a:xfrm>
              <a:off x="3176617" y="5826521"/>
              <a:ext cx="51638" cy="91230"/>
            </a:xfrm>
            <a:custGeom>
              <a:avLst/>
              <a:gdLst>
                <a:gd name="connsiteX0" fmla="*/ 20362 w 51638"/>
                <a:gd name="connsiteY0" fmla="*/ 0 h 91230"/>
                <a:gd name="connsiteX1" fmla="*/ 0 w 51638"/>
                <a:gd name="connsiteY1" fmla="*/ 91230 h 91230"/>
                <a:gd name="connsiteX2" fmla="*/ 13056 w 51638"/>
                <a:gd name="connsiteY2" fmla="*/ 91230 h 91230"/>
                <a:gd name="connsiteX3" fmla="*/ 16915 w 51638"/>
                <a:gd name="connsiteY3" fmla="*/ 71637 h 91230"/>
                <a:gd name="connsiteX4" fmla="*/ 34724 w 51638"/>
                <a:gd name="connsiteY4" fmla="*/ 71637 h 91230"/>
                <a:gd name="connsiteX5" fmla="*/ 38566 w 51638"/>
                <a:gd name="connsiteY5" fmla="*/ 91230 h 91230"/>
                <a:gd name="connsiteX6" fmla="*/ 51639 w 51638"/>
                <a:gd name="connsiteY6" fmla="*/ 91230 h 91230"/>
                <a:gd name="connsiteX7" fmla="*/ 31259 w 51638"/>
                <a:gd name="connsiteY7" fmla="*/ 0 h 91230"/>
                <a:gd name="connsiteX8" fmla="*/ 20362 w 51638"/>
                <a:gd name="connsiteY8" fmla="*/ 0 h 91230"/>
                <a:gd name="connsiteX9" fmla="*/ 19213 w 51638"/>
                <a:gd name="connsiteY9" fmla="*/ 59331 h 91230"/>
                <a:gd name="connsiteX10" fmla="*/ 25632 w 51638"/>
                <a:gd name="connsiteY10" fmla="*/ 26270 h 91230"/>
                <a:gd name="connsiteX11" fmla="*/ 32287 w 51638"/>
                <a:gd name="connsiteY11" fmla="*/ 59331 h 91230"/>
                <a:gd name="connsiteX12" fmla="*/ 19213 w 51638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38" h="91230">
                  <a:moveTo>
                    <a:pt x="20362" y="0"/>
                  </a:moveTo>
                  <a:lnTo>
                    <a:pt x="0" y="91230"/>
                  </a:lnTo>
                  <a:lnTo>
                    <a:pt x="13056" y="91230"/>
                  </a:lnTo>
                  <a:lnTo>
                    <a:pt x="16915" y="71637"/>
                  </a:lnTo>
                  <a:lnTo>
                    <a:pt x="34724" y="71637"/>
                  </a:lnTo>
                  <a:lnTo>
                    <a:pt x="38566" y="91230"/>
                  </a:lnTo>
                  <a:lnTo>
                    <a:pt x="51639" y="91230"/>
                  </a:lnTo>
                  <a:lnTo>
                    <a:pt x="31259" y="0"/>
                  </a:lnTo>
                  <a:lnTo>
                    <a:pt x="20362" y="0"/>
                  </a:lnTo>
                  <a:close/>
                  <a:moveTo>
                    <a:pt x="19213" y="59331"/>
                  </a:moveTo>
                  <a:lnTo>
                    <a:pt x="25632" y="26270"/>
                  </a:lnTo>
                  <a:lnTo>
                    <a:pt x="32287" y="59331"/>
                  </a:lnTo>
                  <a:lnTo>
                    <a:pt x="19213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" name="Freihandform: Form 83">
              <a:extLst>
                <a:ext uri="{FF2B5EF4-FFF2-40B4-BE49-F238E27FC236}">
                  <a16:creationId xmlns:a16="http://schemas.microsoft.com/office/drawing/2014/main" id="{78F2C33C-DEE8-7B46-A103-30DCD67682B8}"/>
                </a:ext>
              </a:extLst>
            </xdr:cNvPr>
            <xdr:cNvSpPr/>
          </xdr:nvSpPr>
          <xdr:spPr>
            <a:xfrm>
              <a:off x="3487727" y="5826521"/>
              <a:ext cx="38957" cy="91230"/>
            </a:xfrm>
            <a:custGeom>
              <a:avLst/>
              <a:gdLst>
                <a:gd name="connsiteX0" fmla="*/ 13078 w 38957"/>
                <a:gd name="connsiteY0" fmla="*/ 0 h 91230"/>
                <a:gd name="connsiteX1" fmla="*/ 0 w 38957"/>
                <a:gd name="connsiteY1" fmla="*/ 0 h 91230"/>
                <a:gd name="connsiteX2" fmla="*/ 0 w 38957"/>
                <a:gd name="connsiteY2" fmla="*/ 91230 h 91230"/>
                <a:gd name="connsiteX3" fmla="*/ 38957 w 38957"/>
                <a:gd name="connsiteY3" fmla="*/ 91230 h 91230"/>
                <a:gd name="connsiteX4" fmla="*/ 38957 w 38957"/>
                <a:gd name="connsiteY4" fmla="*/ 78162 h 91230"/>
                <a:gd name="connsiteX5" fmla="*/ 13078 w 38957"/>
                <a:gd name="connsiteY5" fmla="*/ 78162 h 91230"/>
                <a:gd name="connsiteX6" fmla="*/ 13078 w 38957"/>
                <a:gd name="connsiteY6" fmla="*/ 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38957" h="91230">
                  <a:moveTo>
                    <a:pt x="1307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38957" y="91230"/>
                  </a:lnTo>
                  <a:lnTo>
                    <a:pt x="38957" y="78162"/>
                  </a:lnTo>
                  <a:lnTo>
                    <a:pt x="13078" y="78162"/>
                  </a:lnTo>
                  <a:lnTo>
                    <a:pt x="13078" y="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" name="Freihandform: Form 84">
              <a:extLst>
                <a:ext uri="{FF2B5EF4-FFF2-40B4-BE49-F238E27FC236}">
                  <a16:creationId xmlns:a16="http://schemas.microsoft.com/office/drawing/2014/main" id="{0FEFD199-9DFE-0C91-B945-CE324C032B3C}"/>
                </a:ext>
              </a:extLst>
            </xdr:cNvPr>
            <xdr:cNvSpPr/>
          </xdr:nvSpPr>
          <xdr:spPr>
            <a:xfrm>
              <a:off x="3113859" y="5826521"/>
              <a:ext cx="45619" cy="91230"/>
            </a:xfrm>
            <a:custGeom>
              <a:avLst/>
              <a:gdLst>
                <a:gd name="connsiteX0" fmla="*/ 32547 w 45619"/>
                <a:gd name="connsiteY0" fmla="*/ 54959 h 91230"/>
                <a:gd name="connsiteX1" fmla="*/ 12566 w 45619"/>
                <a:gd name="connsiteY1" fmla="*/ 0 h 91230"/>
                <a:gd name="connsiteX2" fmla="*/ 0 w 45619"/>
                <a:gd name="connsiteY2" fmla="*/ 0 h 91230"/>
                <a:gd name="connsiteX3" fmla="*/ 0 w 45619"/>
                <a:gd name="connsiteY3" fmla="*/ 91230 h 91230"/>
                <a:gd name="connsiteX4" fmla="*/ 13073 w 45619"/>
                <a:gd name="connsiteY4" fmla="*/ 91230 h 91230"/>
                <a:gd name="connsiteX5" fmla="*/ 13073 w 45619"/>
                <a:gd name="connsiteY5" fmla="*/ 36386 h 91230"/>
                <a:gd name="connsiteX6" fmla="*/ 33323 w 45619"/>
                <a:gd name="connsiteY6" fmla="*/ 91230 h 91230"/>
                <a:gd name="connsiteX7" fmla="*/ 45620 w 45619"/>
                <a:gd name="connsiteY7" fmla="*/ 91230 h 91230"/>
                <a:gd name="connsiteX8" fmla="*/ 45620 w 45619"/>
                <a:gd name="connsiteY8" fmla="*/ 0 h 91230"/>
                <a:gd name="connsiteX9" fmla="*/ 32547 w 45619"/>
                <a:gd name="connsiteY9" fmla="*/ 0 h 91230"/>
                <a:gd name="connsiteX10" fmla="*/ 32547 w 45619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9" h="91230">
                  <a:moveTo>
                    <a:pt x="32547" y="54959"/>
                  </a:moveTo>
                  <a:lnTo>
                    <a:pt x="12566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3" y="91230"/>
                  </a:lnTo>
                  <a:lnTo>
                    <a:pt x="13073" y="36386"/>
                  </a:lnTo>
                  <a:lnTo>
                    <a:pt x="33323" y="91230"/>
                  </a:lnTo>
                  <a:lnTo>
                    <a:pt x="45620" y="91230"/>
                  </a:lnTo>
                  <a:lnTo>
                    <a:pt x="45620" y="0"/>
                  </a:lnTo>
                  <a:lnTo>
                    <a:pt x="32547" y="0"/>
                  </a:lnTo>
                  <a:lnTo>
                    <a:pt x="32547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" name="Freihandform: Form 85">
              <a:extLst>
                <a:ext uri="{FF2B5EF4-FFF2-40B4-BE49-F238E27FC236}">
                  <a16:creationId xmlns:a16="http://schemas.microsoft.com/office/drawing/2014/main" id="{B2EB443D-EA56-6B32-CAB1-AC2B5B2AD083}"/>
                </a:ext>
              </a:extLst>
            </xdr:cNvPr>
            <xdr:cNvSpPr/>
          </xdr:nvSpPr>
          <xdr:spPr>
            <a:xfrm>
              <a:off x="3705173" y="5825750"/>
              <a:ext cx="43824" cy="92782"/>
            </a:xfrm>
            <a:custGeom>
              <a:avLst/>
              <a:gdLst>
                <a:gd name="connsiteX0" fmla="*/ 21927 w 43824"/>
                <a:gd name="connsiteY0" fmla="*/ 0 h 92782"/>
                <a:gd name="connsiteX1" fmla="*/ 0 w 43824"/>
                <a:gd name="connsiteY1" fmla="*/ 22298 h 92782"/>
                <a:gd name="connsiteX2" fmla="*/ 0 w 43824"/>
                <a:gd name="connsiteY2" fmla="*/ 70485 h 92782"/>
                <a:gd name="connsiteX3" fmla="*/ 21927 w 43824"/>
                <a:gd name="connsiteY3" fmla="*/ 92783 h 92782"/>
                <a:gd name="connsiteX4" fmla="*/ 43825 w 43824"/>
                <a:gd name="connsiteY4" fmla="*/ 70485 h 92782"/>
                <a:gd name="connsiteX5" fmla="*/ 43825 w 43824"/>
                <a:gd name="connsiteY5" fmla="*/ 22298 h 92782"/>
                <a:gd name="connsiteX6" fmla="*/ 21927 w 43824"/>
                <a:gd name="connsiteY6" fmla="*/ 0 h 92782"/>
                <a:gd name="connsiteX7" fmla="*/ 30747 w 43824"/>
                <a:gd name="connsiteY7" fmla="*/ 70485 h 92782"/>
                <a:gd name="connsiteX8" fmla="*/ 21927 w 43824"/>
                <a:gd name="connsiteY8" fmla="*/ 79705 h 92782"/>
                <a:gd name="connsiteX9" fmla="*/ 13068 w 43824"/>
                <a:gd name="connsiteY9" fmla="*/ 70485 h 92782"/>
                <a:gd name="connsiteX10" fmla="*/ 13068 w 43824"/>
                <a:gd name="connsiteY10" fmla="*/ 22298 h 92782"/>
                <a:gd name="connsiteX11" fmla="*/ 21927 w 43824"/>
                <a:gd name="connsiteY11" fmla="*/ 13068 h 92782"/>
                <a:gd name="connsiteX12" fmla="*/ 30747 w 43824"/>
                <a:gd name="connsiteY12" fmla="*/ 22298 h 92782"/>
                <a:gd name="connsiteX13" fmla="*/ 30747 w 4382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24" h="92782">
                  <a:moveTo>
                    <a:pt x="21927" y="0"/>
                  </a:moveTo>
                  <a:cubicBezTo>
                    <a:pt x="1126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68" y="92783"/>
                    <a:pt x="21927" y="92783"/>
                  </a:cubicBezTo>
                  <a:cubicBezTo>
                    <a:pt x="32556" y="92783"/>
                    <a:pt x="43825" y="85344"/>
                    <a:pt x="43825" y="70485"/>
                  </a:cubicBezTo>
                  <a:lnTo>
                    <a:pt x="43825" y="22298"/>
                  </a:lnTo>
                  <a:cubicBezTo>
                    <a:pt x="43825" y="7429"/>
                    <a:pt x="32556" y="0"/>
                    <a:pt x="21927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60" y="79705"/>
                    <a:pt x="21927" y="79705"/>
                  </a:cubicBezTo>
                  <a:cubicBezTo>
                    <a:pt x="17183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83" y="13068"/>
                    <a:pt x="21927" y="13068"/>
                  </a:cubicBezTo>
                  <a:cubicBezTo>
                    <a:pt x="26660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8" name="Freihandform: Form 86">
              <a:extLst>
                <a:ext uri="{FF2B5EF4-FFF2-40B4-BE49-F238E27FC236}">
                  <a16:creationId xmlns:a16="http://schemas.microsoft.com/office/drawing/2014/main" id="{8054CB43-646D-F971-814C-9C4A8BD18E77}"/>
                </a:ext>
              </a:extLst>
            </xdr:cNvPr>
            <xdr:cNvSpPr/>
          </xdr:nvSpPr>
          <xdr:spPr>
            <a:xfrm>
              <a:off x="3418414" y="5826521"/>
              <a:ext cx="51663" cy="91230"/>
            </a:xfrm>
            <a:custGeom>
              <a:avLst/>
              <a:gdLst>
                <a:gd name="connsiteX0" fmla="*/ 20374 w 51663"/>
                <a:gd name="connsiteY0" fmla="*/ 0 h 91230"/>
                <a:gd name="connsiteX1" fmla="*/ 0 w 51663"/>
                <a:gd name="connsiteY1" fmla="*/ 91230 h 91230"/>
                <a:gd name="connsiteX2" fmla="*/ 13078 w 51663"/>
                <a:gd name="connsiteY2" fmla="*/ 91230 h 91230"/>
                <a:gd name="connsiteX3" fmla="*/ 16926 w 51663"/>
                <a:gd name="connsiteY3" fmla="*/ 71637 h 91230"/>
                <a:gd name="connsiteX4" fmla="*/ 34747 w 51663"/>
                <a:gd name="connsiteY4" fmla="*/ 71637 h 91230"/>
                <a:gd name="connsiteX5" fmla="*/ 38595 w 51663"/>
                <a:gd name="connsiteY5" fmla="*/ 91230 h 91230"/>
                <a:gd name="connsiteX6" fmla="*/ 51664 w 51663"/>
                <a:gd name="connsiteY6" fmla="*/ 91230 h 91230"/>
                <a:gd name="connsiteX7" fmla="*/ 31280 w 51663"/>
                <a:gd name="connsiteY7" fmla="*/ 0 h 91230"/>
                <a:gd name="connsiteX8" fmla="*/ 20374 w 51663"/>
                <a:gd name="connsiteY8" fmla="*/ 0 h 91230"/>
                <a:gd name="connsiteX9" fmla="*/ 19240 w 51663"/>
                <a:gd name="connsiteY9" fmla="*/ 59331 h 91230"/>
                <a:gd name="connsiteX10" fmla="*/ 25651 w 51663"/>
                <a:gd name="connsiteY10" fmla="*/ 26270 h 91230"/>
                <a:gd name="connsiteX11" fmla="*/ 32309 w 51663"/>
                <a:gd name="connsiteY11" fmla="*/ 59331 h 91230"/>
                <a:gd name="connsiteX12" fmla="*/ 19240 w 51663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63" h="91230">
                  <a:moveTo>
                    <a:pt x="20374" y="0"/>
                  </a:moveTo>
                  <a:lnTo>
                    <a:pt x="0" y="91230"/>
                  </a:lnTo>
                  <a:lnTo>
                    <a:pt x="13078" y="91230"/>
                  </a:lnTo>
                  <a:lnTo>
                    <a:pt x="16926" y="71637"/>
                  </a:lnTo>
                  <a:lnTo>
                    <a:pt x="34747" y="71637"/>
                  </a:lnTo>
                  <a:lnTo>
                    <a:pt x="38595" y="91230"/>
                  </a:lnTo>
                  <a:lnTo>
                    <a:pt x="51664" y="91230"/>
                  </a:lnTo>
                  <a:lnTo>
                    <a:pt x="31280" y="0"/>
                  </a:lnTo>
                  <a:lnTo>
                    <a:pt x="20374" y="0"/>
                  </a:lnTo>
                  <a:close/>
                  <a:moveTo>
                    <a:pt x="19240" y="59331"/>
                  </a:moveTo>
                  <a:lnTo>
                    <a:pt x="25651" y="26270"/>
                  </a:lnTo>
                  <a:lnTo>
                    <a:pt x="3230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9" name="Freihandform: Form 87">
              <a:extLst>
                <a:ext uri="{FF2B5EF4-FFF2-40B4-BE49-F238E27FC236}">
                  <a16:creationId xmlns:a16="http://schemas.microsoft.com/office/drawing/2014/main" id="{F5C1B356-7E85-7A8A-10F9-E2209B7AE1FB}"/>
                </a:ext>
              </a:extLst>
            </xdr:cNvPr>
            <xdr:cNvSpPr/>
          </xdr:nvSpPr>
          <xdr:spPr>
            <a:xfrm>
              <a:off x="3358495" y="5826521"/>
              <a:ext cx="46888" cy="91230"/>
            </a:xfrm>
            <a:custGeom>
              <a:avLst/>
              <a:gdLst>
                <a:gd name="connsiteX0" fmla="*/ 44079 w 46888"/>
                <a:gd name="connsiteY0" fmla="*/ 26775 h 91230"/>
                <a:gd name="connsiteX1" fmla="*/ 20999 w 46888"/>
                <a:gd name="connsiteY1" fmla="*/ 0 h 91230"/>
                <a:gd name="connsiteX2" fmla="*/ 0 w 46888"/>
                <a:gd name="connsiteY2" fmla="*/ 0 h 91230"/>
                <a:gd name="connsiteX3" fmla="*/ 0 w 46888"/>
                <a:gd name="connsiteY3" fmla="*/ 91230 h 91230"/>
                <a:gd name="connsiteX4" fmla="*/ 13068 w 46888"/>
                <a:gd name="connsiteY4" fmla="*/ 91230 h 91230"/>
                <a:gd name="connsiteX5" fmla="*/ 13068 w 46888"/>
                <a:gd name="connsiteY5" fmla="*/ 52283 h 91230"/>
                <a:gd name="connsiteX6" fmla="*/ 20878 w 46888"/>
                <a:gd name="connsiteY6" fmla="*/ 52283 h 91230"/>
                <a:gd name="connsiteX7" fmla="*/ 33054 w 46888"/>
                <a:gd name="connsiteY7" fmla="*/ 91230 h 91230"/>
                <a:gd name="connsiteX8" fmla="*/ 46889 w 46888"/>
                <a:gd name="connsiteY8" fmla="*/ 91230 h 91230"/>
                <a:gd name="connsiteX9" fmla="*/ 32812 w 46888"/>
                <a:gd name="connsiteY9" fmla="*/ 49597 h 91230"/>
                <a:gd name="connsiteX10" fmla="*/ 44079 w 46888"/>
                <a:gd name="connsiteY10" fmla="*/ 26775 h 91230"/>
                <a:gd name="connsiteX11" fmla="*/ 20496 w 46888"/>
                <a:gd name="connsiteY11" fmla="*/ 40738 h 91230"/>
                <a:gd name="connsiteX12" fmla="*/ 13068 w 46888"/>
                <a:gd name="connsiteY12" fmla="*/ 40738 h 91230"/>
                <a:gd name="connsiteX13" fmla="*/ 13068 w 46888"/>
                <a:gd name="connsiteY13" fmla="*/ 12297 h 91230"/>
                <a:gd name="connsiteX14" fmla="*/ 19850 w 46888"/>
                <a:gd name="connsiteY14" fmla="*/ 12297 h 91230"/>
                <a:gd name="connsiteX15" fmla="*/ 31007 w 46888"/>
                <a:gd name="connsiteY15" fmla="*/ 26518 h 91230"/>
                <a:gd name="connsiteX16" fmla="*/ 20496 w 46888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8" h="91230">
                  <a:moveTo>
                    <a:pt x="44079" y="26775"/>
                  </a:moveTo>
                  <a:cubicBezTo>
                    <a:pt x="44079" y="9096"/>
                    <a:pt x="36514" y="0"/>
                    <a:pt x="20999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68" y="91230"/>
                  </a:lnTo>
                  <a:lnTo>
                    <a:pt x="13068" y="52283"/>
                  </a:lnTo>
                  <a:lnTo>
                    <a:pt x="20878" y="52283"/>
                  </a:lnTo>
                  <a:lnTo>
                    <a:pt x="33054" y="91230"/>
                  </a:lnTo>
                  <a:lnTo>
                    <a:pt x="46889" y="91230"/>
                  </a:lnTo>
                  <a:lnTo>
                    <a:pt x="32812" y="49597"/>
                  </a:lnTo>
                  <a:cubicBezTo>
                    <a:pt x="41127" y="44977"/>
                    <a:pt x="44079" y="37281"/>
                    <a:pt x="44079" y="26775"/>
                  </a:cubicBezTo>
                  <a:close/>
                  <a:moveTo>
                    <a:pt x="20496" y="40738"/>
                  </a:moveTo>
                  <a:lnTo>
                    <a:pt x="13068" y="40738"/>
                  </a:lnTo>
                  <a:lnTo>
                    <a:pt x="13068" y="12297"/>
                  </a:lnTo>
                  <a:lnTo>
                    <a:pt x="19850" y="12297"/>
                  </a:lnTo>
                  <a:cubicBezTo>
                    <a:pt x="29468" y="12297"/>
                    <a:pt x="31007" y="17297"/>
                    <a:pt x="31007" y="26518"/>
                  </a:cubicBezTo>
                  <a:cubicBezTo>
                    <a:pt x="31007" y="35605"/>
                    <a:pt x="29608" y="40738"/>
                    <a:pt x="20496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0" name="Freihandform: Form 88">
              <a:extLst>
                <a:ext uri="{FF2B5EF4-FFF2-40B4-BE49-F238E27FC236}">
                  <a16:creationId xmlns:a16="http://schemas.microsoft.com/office/drawing/2014/main" id="{15FF0D66-21F5-3A4E-88AA-7DFAAAFBD151}"/>
                </a:ext>
              </a:extLst>
            </xdr:cNvPr>
            <xdr:cNvSpPr/>
          </xdr:nvSpPr>
          <xdr:spPr>
            <a:xfrm>
              <a:off x="3581453" y="5826521"/>
              <a:ext cx="38957" cy="91230"/>
            </a:xfrm>
            <a:custGeom>
              <a:avLst/>
              <a:gdLst>
                <a:gd name="connsiteX0" fmla="*/ 0 w 38957"/>
                <a:gd name="connsiteY0" fmla="*/ 91230 h 91230"/>
                <a:gd name="connsiteX1" fmla="*/ 13068 w 38957"/>
                <a:gd name="connsiteY1" fmla="*/ 91230 h 91230"/>
                <a:gd name="connsiteX2" fmla="*/ 13068 w 38957"/>
                <a:gd name="connsiteY2" fmla="*/ 52283 h 91230"/>
                <a:gd name="connsiteX3" fmla="*/ 35624 w 38957"/>
                <a:gd name="connsiteY3" fmla="*/ 52283 h 91230"/>
                <a:gd name="connsiteX4" fmla="*/ 35624 w 38957"/>
                <a:gd name="connsiteY4" fmla="*/ 39976 h 91230"/>
                <a:gd name="connsiteX5" fmla="*/ 13068 w 38957"/>
                <a:gd name="connsiteY5" fmla="*/ 39976 h 91230"/>
                <a:gd name="connsiteX6" fmla="*/ 13068 w 38957"/>
                <a:gd name="connsiteY6" fmla="*/ 12297 h 91230"/>
                <a:gd name="connsiteX7" fmla="*/ 38957 w 38957"/>
                <a:gd name="connsiteY7" fmla="*/ 12297 h 91230"/>
                <a:gd name="connsiteX8" fmla="*/ 38957 w 38957"/>
                <a:gd name="connsiteY8" fmla="*/ 0 h 91230"/>
                <a:gd name="connsiteX9" fmla="*/ 0 w 38957"/>
                <a:gd name="connsiteY9" fmla="*/ 0 h 91230"/>
                <a:gd name="connsiteX10" fmla="*/ 0 w 38957"/>
                <a:gd name="connsiteY10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8957" h="91230">
                  <a:moveTo>
                    <a:pt x="0" y="91230"/>
                  </a:moveTo>
                  <a:lnTo>
                    <a:pt x="13068" y="91230"/>
                  </a:lnTo>
                  <a:lnTo>
                    <a:pt x="13068" y="52283"/>
                  </a:lnTo>
                  <a:lnTo>
                    <a:pt x="35624" y="52283"/>
                  </a:lnTo>
                  <a:lnTo>
                    <a:pt x="35624" y="39976"/>
                  </a:lnTo>
                  <a:lnTo>
                    <a:pt x="13068" y="39976"/>
                  </a:lnTo>
                  <a:lnTo>
                    <a:pt x="13068" y="12297"/>
                  </a:lnTo>
                  <a:lnTo>
                    <a:pt x="38957" y="12297"/>
                  </a:lnTo>
                  <a:lnTo>
                    <a:pt x="3895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1" name="Freihandform: Form 89">
              <a:extLst>
                <a:ext uri="{FF2B5EF4-FFF2-40B4-BE49-F238E27FC236}">
                  <a16:creationId xmlns:a16="http://schemas.microsoft.com/office/drawing/2014/main" id="{C707633F-3F07-9460-A84A-81C8D266DA99}"/>
                </a:ext>
              </a:extLst>
            </xdr:cNvPr>
            <xdr:cNvSpPr/>
          </xdr:nvSpPr>
          <xdr:spPr>
            <a:xfrm>
              <a:off x="3232339" y="5826521"/>
              <a:ext cx="43323" cy="91230"/>
            </a:xfrm>
            <a:custGeom>
              <a:avLst/>
              <a:gdLst>
                <a:gd name="connsiteX0" fmla="*/ 0 w 43323"/>
                <a:gd name="connsiteY0" fmla="*/ 12297 h 91230"/>
                <a:gd name="connsiteX1" fmla="*/ 15120 w 43323"/>
                <a:gd name="connsiteY1" fmla="*/ 12297 h 91230"/>
                <a:gd name="connsiteX2" fmla="*/ 15120 w 43323"/>
                <a:gd name="connsiteY2" fmla="*/ 91230 h 91230"/>
                <a:gd name="connsiteX3" fmla="*/ 28194 w 43323"/>
                <a:gd name="connsiteY3" fmla="*/ 91230 h 91230"/>
                <a:gd name="connsiteX4" fmla="*/ 28194 w 43323"/>
                <a:gd name="connsiteY4" fmla="*/ 12297 h 91230"/>
                <a:gd name="connsiteX5" fmla="*/ 43324 w 43323"/>
                <a:gd name="connsiteY5" fmla="*/ 12297 h 91230"/>
                <a:gd name="connsiteX6" fmla="*/ 43324 w 43323"/>
                <a:gd name="connsiteY6" fmla="*/ 0 h 91230"/>
                <a:gd name="connsiteX7" fmla="*/ 0 w 43323"/>
                <a:gd name="connsiteY7" fmla="*/ 0 h 91230"/>
                <a:gd name="connsiteX8" fmla="*/ 0 w 43323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23" h="91230">
                  <a:moveTo>
                    <a:pt x="0" y="12297"/>
                  </a:moveTo>
                  <a:lnTo>
                    <a:pt x="15120" y="12297"/>
                  </a:lnTo>
                  <a:lnTo>
                    <a:pt x="15120" y="91230"/>
                  </a:lnTo>
                  <a:lnTo>
                    <a:pt x="28194" y="91230"/>
                  </a:lnTo>
                  <a:lnTo>
                    <a:pt x="28194" y="12297"/>
                  </a:lnTo>
                  <a:lnTo>
                    <a:pt x="43324" y="12297"/>
                  </a:lnTo>
                  <a:lnTo>
                    <a:pt x="43324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2" name="Freihandform: Form 90">
              <a:extLst>
                <a:ext uri="{FF2B5EF4-FFF2-40B4-BE49-F238E27FC236}">
                  <a16:creationId xmlns:a16="http://schemas.microsoft.com/office/drawing/2014/main" id="{223F616D-94CD-1C71-E7F0-5296F4951FB0}"/>
                </a:ext>
              </a:extLst>
            </xdr:cNvPr>
            <xdr:cNvSpPr/>
          </xdr:nvSpPr>
          <xdr:spPr>
            <a:xfrm>
              <a:off x="363933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22298 h 92782"/>
                <a:gd name="connsiteX6" fmla="*/ 21908 w 43834"/>
                <a:gd name="connsiteY6" fmla="*/ 0 h 92782"/>
                <a:gd name="connsiteX7" fmla="*/ 30747 w 43834"/>
                <a:gd name="connsiteY7" fmla="*/ 70485 h 92782"/>
                <a:gd name="connsiteX8" fmla="*/ 21908 w 43834"/>
                <a:gd name="connsiteY8" fmla="*/ 79705 h 92782"/>
                <a:gd name="connsiteX9" fmla="*/ 13078 w 43834"/>
                <a:gd name="connsiteY9" fmla="*/ 70485 h 92782"/>
                <a:gd name="connsiteX10" fmla="*/ 13078 w 43834"/>
                <a:gd name="connsiteY10" fmla="*/ 22298 h 92782"/>
                <a:gd name="connsiteX11" fmla="*/ 21908 w 43834"/>
                <a:gd name="connsiteY11" fmla="*/ 13068 h 92782"/>
                <a:gd name="connsiteX12" fmla="*/ 30747 w 43834"/>
                <a:gd name="connsiteY12" fmla="*/ 22298 h 92782"/>
                <a:gd name="connsiteX13" fmla="*/ 30747 w 43834"/>
                <a:gd name="connsiteY13" fmla="*/ 70485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78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78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  <a:moveTo>
                    <a:pt x="30747" y="70485"/>
                  </a:move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78" y="76752"/>
                    <a:pt x="13078" y="70485"/>
                  </a:cubicBezTo>
                  <a:lnTo>
                    <a:pt x="13078" y="22298"/>
                  </a:lnTo>
                  <a:cubicBezTo>
                    <a:pt x="1307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70485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3" name="Freihandform: Form 91">
              <a:extLst>
                <a:ext uri="{FF2B5EF4-FFF2-40B4-BE49-F238E27FC236}">
                  <a16:creationId xmlns:a16="http://schemas.microsoft.com/office/drawing/2014/main" id="{D1F5CF27-61DF-3A75-25C5-D37006E6D6D3}"/>
                </a:ext>
              </a:extLst>
            </xdr:cNvPr>
            <xdr:cNvSpPr/>
          </xdr:nvSpPr>
          <xdr:spPr>
            <a:xfrm>
              <a:off x="3292662" y="5826521"/>
              <a:ext cx="42275" cy="92011"/>
            </a:xfrm>
            <a:custGeom>
              <a:avLst/>
              <a:gdLst>
                <a:gd name="connsiteX0" fmla="*/ 29203 w 42275"/>
                <a:gd name="connsiteY0" fmla="*/ 69456 h 92011"/>
                <a:gd name="connsiteX1" fmla="*/ 21138 w 42275"/>
                <a:gd name="connsiteY1" fmla="*/ 78934 h 92011"/>
                <a:gd name="connsiteX2" fmla="*/ 13064 w 42275"/>
                <a:gd name="connsiteY2" fmla="*/ 69456 h 92011"/>
                <a:gd name="connsiteX3" fmla="*/ 13064 w 42275"/>
                <a:gd name="connsiteY3" fmla="*/ 0 h 92011"/>
                <a:gd name="connsiteX4" fmla="*/ 0 w 42275"/>
                <a:gd name="connsiteY4" fmla="*/ 0 h 92011"/>
                <a:gd name="connsiteX5" fmla="*/ 0 w 42275"/>
                <a:gd name="connsiteY5" fmla="*/ 70733 h 92011"/>
                <a:gd name="connsiteX6" fmla="*/ 21138 w 42275"/>
                <a:gd name="connsiteY6" fmla="*/ 92012 h 92011"/>
                <a:gd name="connsiteX7" fmla="*/ 42276 w 42275"/>
                <a:gd name="connsiteY7" fmla="*/ 70733 h 92011"/>
                <a:gd name="connsiteX8" fmla="*/ 42276 w 42275"/>
                <a:gd name="connsiteY8" fmla="*/ 0 h 92011"/>
                <a:gd name="connsiteX9" fmla="*/ 29203 w 42275"/>
                <a:gd name="connsiteY9" fmla="*/ 0 h 92011"/>
                <a:gd name="connsiteX10" fmla="*/ 29203 w 42275"/>
                <a:gd name="connsiteY10" fmla="*/ 69456 h 920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2275" h="92011">
                  <a:moveTo>
                    <a:pt x="29203" y="69456"/>
                  </a:moveTo>
                  <a:cubicBezTo>
                    <a:pt x="29203" y="75867"/>
                    <a:pt x="25747" y="78934"/>
                    <a:pt x="21138" y="78934"/>
                  </a:cubicBezTo>
                  <a:cubicBezTo>
                    <a:pt x="16514" y="78934"/>
                    <a:pt x="13064" y="75867"/>
                    <a:pt x="13064" y="69456"/>
                  </a:cubicBezTo>
                  <a:lnTo>
                    <a:pt x="13064" y="0"/>
                  </a:lnTo>
                  <a:lnTo>
                    <a:pt x="0" y="0"/>
                  </a:lnTo>
                  <a:lnTo>
                    <a:pt x="0" y="70733"/>
                  </a:lnTo>
                  <a:cubicBezTo>
                    <a:pt x="0" y="82648"/>
                    <a:pt x="9478" y="92012"/>
                    <a:pt x="21138" y="92012"/>
                  </a:cubicBezTo>
                  <a:cubicBezTo>
                    <a:pt x="32793" y="92012"/>
                    <a:pt x="42276" y="82648"/>
                    <a:pt x="42276" y="70733"/>
                  </a:cubicBezTo>
                  <a:lnTo>
                    <a:pt x="42276" y="0"/>
                  </a:lnTo>
                  <a:lnTo>
                    <a:pt x="29203" y="0"/>
                  </a:lnTo>
                  <a:lnTo>
                    <a:pt x="29203" y="69456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4" name="Freihandform: Form 92">
              <a:extLst>
                <a:ext uri="{FF2B5EF4-FFF2-40B4-BE49-F238E27FC236}">
                  <a16:creationId xmlns:a16="http://schemas.microsoft.com/office/drawing/2014/main" id="{E6A6303E-DB40-7C68-9105-92EF6C5FF19C}"/>
                </a:ext>
              </a:extLst>
            </xdr:cNvPr>
            <xdr:cNvSpPr/>
          </xdr:nvSpPr>
          <xdr:spPr>
            <a:xfrm>
              <a:off x="40464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42 w 38966"/>
                <a:gd name="connsiteY5" fmla="*/ 51387 h 91230"/>
                <a:gd name="connsiteX6" fmla="*/ 35642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42" y="51387"/>
                  </a:lnTo>
                  <a:lnTo>
                    <a:pt x="35642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5" name="Freihandform: Form 93">
              <a:extLst>
                <a:ext uri="{FF2B5EF4-FFF2-40B4-BE49-F238E27FC236}">
                  <a16:creationId xmlns:a16="http://schemas.microsoft.com/office/drawing/2014/main" id="{0610831A-D4CC-BDE0-0CBD-D1A5CFEC564E}"/>
                </a:ext>
              </a:extLst>
            </xdr:cNvPr>
            <xdr:cNvSpPr/>
          </xdr:nvSpPr>
          <xdr:spPr>
            <a:xfrm>
              <a:off x="4811807" y="5826521"/>
              <a:ext cx="42271" cy="91230"/>
            </a:xfrm>
            <a:custGeom>
              <a:avLst/>
              <a:gdLst>
                <a:gd name="connsiteX0" fmla="*/ 1933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36 w 42271"/>
                <a:gd name="connsiteY6" fmla="*/ 0 h 91230"/>
                <a:gd name="connsiteX7" fmla="*/ 29204 w 42271"/>
                <a:gd name="connsiteY7" fmla="*/ 67532 h 91230"/>
                <a:gd name="connsiteX8" fmla="*/ 19098 w 42271"/>
                <a:gd name="connsiteY8" fmla="*/ 78934 h 91230"/>
                <a:gd name="connsiteX9" fmla="*/ 13059 w 42271"/>
                <a:gd name="connsiteY9" fmla="*/ 78934 h 91230"/>
                <a:gd name="connsiteX10" fmla="*/ 13059 w 42271"/>
                <a:gd name="connsiteY10" fmla="*/ 12297 h 91230"/>
                <a:gd name="connsiteX11" fmla="*/ 19098 w 42271"/>
                <a:gd name="connsiteY11" fmla="*/ 12297 h 91230"/>
                <a:gd name="connsiteX12" fmla="*/ 29204 w 42271"/>
                <a:gd name="connsiteY12" fmla="*/ 23574 h 91230"/>
                <a:gd name="connsiteX13" fmla="*/ 2920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3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76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71" y="0"/>
                    <a:pt x="19336" y="0"/>
                  </a:cubicBezTo>
                  <a:close/>
                  <a:moveTo>
                    <a:pt x="29204" y="67532"/>
                  </a:moveTo>
                  <a:cubicBezTo>
                    <a:pt x="29204" y="75362"/>
                    <a:pt x="26384" y="78934"/>
                    <a:pt x="19098" y="78934"/>
                  </a:cubicBezTo>
                  <a:lnTo>
                    <a:pt x="13059" y="78934"/>
                  </a:lnTo>
                  <a:lnTo>
                    <a:pt x="13059" y="12297"/>
                  </a:lnTo>
                  <a:lnTo>
                    <a:pt x="19098" y="12297"/>
                  </a:lnTo>
                  <a:cubicBezTo>
                    <a:pt x="26775" y="12297"/>
                    <a:pt x="29204" y="16402"/>
                    <a:pt x="29204" y="23574"/>
                  </a:cubicBezTo>
                  <a:lnTo>
                    <a:pt x="2920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6" name="Freihandform: Form 94">
              <a:extLst>
                <a:ext uri="{FF2B5EF4-FFF2-40B4-BE49-F238E27FC236}">
                  <a16:creationId xmlns:a16="http://schemas.microsoft.com/office/drawing/2014/main" id="{334BF2F7-C2F0-D5EA-27CA-3B7FE4D4D49D}"/>
                </a:ext>
              </a:extLst>
            </xdr:cNvPr>
            <xdr:cNvSpPr/>
          </xdr:nvSpPr>
          <xdr:spPr>
            <a:xfrm>
              <a:off x="3771782" y="5826521"/>
              <a:ext cx="42271" cy="91230"/>
            </a:xfrm>
            <a:custGeom>
              <a:avLst/>
              <a:gdLst>
                <a:gd name="connsiteX0" fmla="*/ 19326 w 42271"/>
                <a:gd name="connsiteY0" fmla="*/ 0 h 91230"/>
                <a:gd name="connsiteX1" fmla="*/ 0 w 42271"/>
                <a:gd name="connsiteY1" fmla="*/ 0 h 91230"/>
                <a:gd name="connsiteX2" fmla="*/ 0 w 42271"/>
                <a:gd name="connsiteY2" fmla="*/ 91230 h 91230"/>
                <a:gd name="connsiteX3" fmla="*/ 18183 w 42271"/>
                <a:gd name="connsiteY3" fmla="*/ 91230 h 91230"/>
                <a:gd name="connsiteX4" fmla="*/ 42272 w 42271"/>
                <a:gd name="connsiteY4" fmla="*/ 66246 h 91230"/>
                <a:gd name="connsiteX5" fmla="*/ 42272 w 42271"/>
                <a:gd name="connsiteY5" fmla="*/ 23574 h 91230"/>
                <a:gd name="connsiteX6" fmla="*/ 19326 w 42271"/>
                <a:gd name="connsiteY6" fmla="*/ 0 h 91230"/>
                <a:gd name="connsiteX7" fmla="*/ 29194 w 42271"/>
                <a:gd name="connsiteY7" fmla="*/ 67532 h 91230"/>
                <a:gd name="connsiteX8" fmla="*/ 19088 w 42271"/>
                <a:gd name="connsiteY8" fmla="*/ 78934 h 91230"/>
                <a:gd name="connsiteX9" fmla="*/ 13049 w 42271"/>
                <a:gd name="connsiteY9" fmla="*/ 78934 h 91230"/>
                <a:gd name="connsiteX10" fmla="*/ 13049 w 42271"/>
                <a:gd name="connsiteY10" fmla="*/ 12297 h 91230"/>
                <a:gd name="connsiteX11" fmla="*/ 19088 w 42271"/>
                <a:gd name="connsiteY11" fmla="*/ 12297 h 91230"/>
                <a:gd name="connsiteX12" fmla="*/ 29194 w 42271"/>
                <a:gd name="connsiteY12" fmla="*/ 23574 h 91230"/>
                <a:gd name="connsiteX13" fmla="*/ 29194 w 42271"/>
                <a:gd name="connsiteY13" fmla="*/ 67532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42271" h="91230">
                  <a:moveTo>
                    <a:pt x="19326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8183" y="91230"/>
                  </a:lnTo>
                  <a:cubicBezTo>
                    <a:pt x="33547" y="91230"/>
                    <a:pt x="42272" y="83163"/>
                    <a:pt x="42272" y="66246"/>
                  </a:cubicBezTo>
                  <a:lnTo>
                    <a:pt x="42272" y="23574"/>
                  </a:lnTo>
                  <a:cubicBezTo>
                    <a:pt x="42272" y="8839"/>
                    <a:pt x="34090" y="0"/>
                    <a:pt x="19326" y="0"/>
                  </a:cubicBezTo>
                  <a:close/>
                  <a:moveTo>
                    <a:pt x="29194" y="67532"/>
                  </a:moveTo>
                  <a:cubicBezTo>
                    <a:pt x="29194" y="75362"/>
                    <a:pt x="26384" y="78934"/>
                    <a:pt x="19088" y="78934"/>
                  </a:cubicBezTo>
                  <a:lnTo>
                    <a:pt x="13049" y="78934"/>
                  </a:lnTo>
                  <a:lnTo>
                    <a:pt x="13049" y="12297"/>
                  </a:lnTo>
                  <a:lnTo>
                    <a:pt x="19088" y="12297"/>
                  </a:lnTo>
                  <a:cubicBezTo>
                    <a:pt x="26775" y="12297"/>
                    <a:pt x="29194" y="16402"/>
                    <a:pt x="29194" y="23574"/>
                  </a:cubicBezTo>
                  <a:lnTo>
                    <a:pt x="29194" y="67532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7" name="Freihandform: Form 95">
              <a:extLst>
                <a:ext uri="{FF2B5EF4-FFF2-40B4-BE49-F238E27FC236}">
                  <a16:creationId xmlns:a16="http://schemas.microsoft.com/office/drawing/2014/main" id="{57D1EC10-B460-D74D-AD12-0B9CD443CF64}"/>
                </a:ext>
              </a:extLst>
            </xdr:cNvPr>
            <xdr:cNvSpPr/>
          </xdr:nvSpPr>
          <xdr:spPr>
            <a:xfrm>
              <a:off x="4687315" y="5826521"/>
              <a:ext cx="46901" cy="91230"/>
            </a:xfrm>
            <a:custGeom>
              <a:avLst/>
              <a:gdLst>
                <a:gd name="connsiteX0" fmla="*/ 44072 w 46901"/>
                <a:gd name="connsiteY0" fmla="*/ 26775 h 91230"/>
                <a:gd name="connsiteX1" fmla="*/ 21022 w 46901"/>
                <a:gd name="connsiteY1" fmla="*/ 0 h 91230"/>
                <a:gd name="connsiteX2" fmla="*/ 0 w 46901"/>
                <a:gd name="connsiteY2" fmla="*/ 0 h 91230"/>
                <a:gd name="connsiteX3" fmla="*/ 0 w 46901"/>
                <a:gd name="connsiteY3" fmla="*/ 91230 h 91230"/>
                <a:gd name="connsiteX4" fmla="*/ 13059 w 46901"/>
                <a:gd name="connsiteY4" fmla="*/ 91230 h 91230"/>
                <a:gd name="connsiteX5" fmla="*/ 13059 w 46901"/>
                <a:gd name="connsiteY5" fmla="*/ 52283 h 91230"/>
                <a:gd name="connsiteX6" fmla="*/ 20888 w 46901"/>
                <a:gd name="connsiteY6" fmla="*/ 52283 h 91230"/>
                <a:gd name="connsiteX7" fmla="*/ 33052 w 46901"/>
                <a:gd name="connsiteY7" fmla="*/ 91230 h 91230"/>
                <a:gd name="connsiteX8" fmla="*/ 46901 w 46901"/>
                <a:gd name="connsiteY8" fmla="*/ 91230 h 91230"/>
                <a:gd name="connsiteX9" fmla="*/ 32775 w 46901"/>
                <a:gd name="connsiteY9" fmla="*/ 49597 h 91230"/>
                <a:gd name="connsiteX10" fmla="*/ 44072 w 46901"/>
                <a:gd name="connsiteY10" fmla="*/ 26775 h 91230"/>
                <a:gd name="connsiteX11" fmla="*/ 20498 w 46901"/>
                <a:gd name="connsiteY11" fmla="*/ 40738 h 91230"/>
                <a:gd name="connsiteX12" fmla="*/ 13059 w 46901"/>
                <a:gd name="connsiteY12" fmla="*/ 40738 h 91230"/>
                <a:gd name="connsiteX13" fmla="*/ 13059 w 46901"/>
                <a:gd name="connsiteY13" fmla="*/ 12297 h 91230"/>
                <a:gd name="connsiteX14" fmla="*/ 19850 w 46901"/>
                <a:gd name="connsiteY14" fmla="*/ 12297 h 91230"/>
                <a:gd name="connsiteX15" fmla="*/ 31013 w 46901"/>
                <a:gd name="connsiteY15" fmla="*/ 26518 h 91230"/>
                <a:gd name="connsiteX16" fmla="*/ 20498 w 46901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901" h="91230">
                  <a:moveTo>
                    <a:pt x="44072" y="26775"/>
                  </a:moveTo>
                  <a:cubicBezTo>
                    <a:pt x="44072" y="9096"/>
                    <a:pt x="36519" y="0"/>
                    <a:pt x="21022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59" y="91230"/>
                  </a:lnTo>
                  <a:lnTo>
                    <a:pt x="13059" y="52283"/>
                  </a:lnTo>
                  <a:lnTo>
                    <a:pt x="20888" y="52283"/>
                  </a:lnTo>
                  <a:lnTo>
                    <a:pt x="33052" y="91230"/>
                  </a:lnTo>
                  <a:lnTo>
                    <a:pt x="46901" y="91230"/>
                  </a:lnTo>
                  <a:lnTo>
                    <a:pt x="32775" y="49597"/>
                  </a:lnTo>
                  <a:cubicBezTo>
                    <a:pt x="41129" y="44977"/>
                    <a:pt x="44072" y="37281"/>
                    <a:pt x="44072" y="26775"/>
                  </a:cubicBezTo>
                  <a:close/>
                  <a:moveTo>
                    <a:pt x="20498" y="40738"/>
                  </a:moveTo>
                  <a:lnTo>
                    <a:pt x="13059" y="40738"/>
                  </a:lnTo>
                  <a:lnTo>
                    <a:pt x="13059" y="12297"/>
                  </a:lnTo>
                  <a:lnTo>
                    <a:pt x="19850" y="12297"/>
                  </a:lnTo>
                  <a:cubicBezTo>
                    <a:pt x="29480" y="12297"/>
                    <a:pt x="31013" y="17297"/>
                    <a:pt x="31013" y="26518"/>
                  </a:cubicBezTo>
                  <a:cubicBezTo>
                    <a:pt x="31013" y="35605"/>
                    <a:pt x="29585" y="40738"/>
                    <a:pt x="2049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8" name="Freihandform: Form 96">
              <a:extLst>
                <a:ext uri="{FF2B5EF4-FFF2-40B4-BE49-F238E27FC236}">
                  <a16:creationId xmlns:a16="http://schemas.microsoft.com/office/drawing/2014/main" id="{4E8AA79B-C308-B7A6-99F8-07F0FE4FC186}"/>
                </a:ext>
              </a:extLst>
            </xdr:cNvPr>
            <xdr:cNvSpPr/>
          </xdr:nvSpPr>
          <xdr:spPr>
            <a:xfrm>
              <a:off x="4620697" y="5825750"/>
              <a:ext cx="43834" cy="92782"/>
            </a:xfrm>
            <a:custGeom>
              <a:avLst/>
              <a:gdLst>
                <a:gd name="connsiteX0" fmla="*/ 21908 w 43834"/>
                <a:gd name="connsiteY0" fmla="*/ 0 h 92782"/>
                <a:gd name="connsiteX1" fmla="*/ 0 w 43834"/>
                <a:gd name="connsiteY1" fmla="*/ 22298 h 92782"/>
                <a:gd name="connsiteX2" fmla="*/ 0 w 43834"/>
                <a:gd name="connsiteY2" fmla="*/ 70485 h 92782"/>
                <a:gd name="connsiteX3" fmla="*/ 21908 w 43834"/>
                <a:gd name="connsiteY3" fmla="*/ 92783 h 92782"/>
                <a:gd name="connsiteX4" fmla="*/ 43834 w 43834"/>
                <a:gd name="connsiteY4" fmla="*/ 70485 h 92782"/>
                <a:gd name="connsiteX5" fmla="*/ 43834 w 43834"/>
                <a:gd name="connsiteY5" fmla="*/ 41777 h 92782"/>
                <a:gd name="connsiteX6" fmla="*/ 20374 w 43834"/>
                <a:gd name="connsiteY6" fmla="*/ 41777 h 92782"/>
                <a:gd name="connsiteX7" fmla="*/ 20374 w 43834"/>
                <a:gd name="connsiteY7" fmla="*/ 53311 h 92782"/>
                <a:gd name="connsiteX8" fmla="*/ 30766 w 43834"/>
                <a:gd name="connsiteY8" fmla="*/ 53311 h 92782"/>
                <a:gd name="connsiteX9" fmla="*/ 30766 w 43834"/>
                <a:gd name="connsiteY9" fmla="*/ 70485 h 92782"/>
                <a:gd name="connsiteX10" fmla="*/ 21908 w 43834"/>
                <a:gd name="connsiteY10" fmla="*/ 79705 h 92782"/>
                <a:gd name="connsiteX11" fmla="*/ 13087 w 43834"/>
                <a:gd name="connsiteY11" fmla="*/ 70485 h 92782"/>
                <a:gd name="connsiteX12" fmla="*/ 13087 w 43834"/>
                <a:gd name="connsiteY12" fmla="*/ 22298 h 92782"/>
                <a:gd name="connsiteX13" fmla="*/ 21908 w 43834"/>
                <a:gd name="connsiteY13" fmla="*/ 13068 h 92782"/>
                <a:gd name="connsiteX14" fmla="*/ 30766 w 43834"/>
                <a:gd name="connsiteY14" fmla="*/ 22298 h 92782"/>
                <a:gd name="connsiteX15" fmla="*/ 30766 w 43834"/>
                <a:gd name="connsiteY15" fmla="*/ 26899 h 92782"/>
                <a:gd name="connsiteX16" fmla="*/ 43834 w 43834"/>
                <a:gd name="connsiteY16" fmla="*/ 26899 h 92782"/>
                <a:gd name="connsiteX17" fmla="*/ 43834 w 43834"/>
                <a:gd name="connsiteY17" fmla="*/ 22298 h 92782"/>
                <a:gd name="connsiteX18" fmla="*/ 21908 w 43834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34" h="92782">
                  <a:moveTo>
                    <a:pt x="21908" y="0"/>
                  </a:moveTo>
                  <a:cubicBezTo>
                    <a:pt x="11287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87" y="92783"/>
                    <a:pt x="21908" y="92783"/>
                  </a:cubicBezTo>
                  <a:cubicBezTo>
                    <a:pt x="32556" y="92783"/>
                    <a:pt x="43834" y="85344"/>
                    <a:pt x="43834" y="70485"/>
                  </a:cubicBezTo>
                  <a:lnTo>
                    <a:pt x="43834" y="41777"/>
                  </a:lnTo>
                  <a:lnTo>
                    <a:pt x="20374" y="41777"/>
                  </a:lnTo>
                  <a:lnTo>
                    <a:pt x="20374" y="53311"/>
                  </a:lnTo>
                  <a:lnTo>
                    <a:pt x="30766" y="53311"/>
                  </a:lnTo>
                  <a:lnTo>
                    <a:pt x="30766" y="70485"/>
                  </a:lnTo>
                  <a:cubicBezTo>
                    <a:pt x="30766" y="76752"/>
                    <a:pt x="26670" y="79705"/>
                    <a:pt x="21908" y="79705"/>
                  </a:cubicBezTo>
                  <a:cubicBezTo>
                    <a:pt x="17174" y="79705"/>
                    <a:pt x="13087" y="76752"/>
                    <a:pt x="13087" y="70485"/>
                  </a:cubicBezTo>
                  <a:lnTo>
                    <a:pt x="13087" y="22298"/>
                  </a:lnTo>
                  <a:cubicBezTo>
                    <a:pt x="13087" y="16021"/>
                    <a:pt x="17174" y="13068"/>
                    <a:pt x="21908" y="13068"/>
                  </a:cubicBezTo>
                  <a:cubicBezTo>
                    <a:pt x="26670" y="13068"/>
                    <a:pt x="30766" y="16021"/>
                    <a:pt x="30766" y="22298"/>
                  </a:cubicBezTo>
                  <a:lnTo>
                    <a:pt x="30766" y="26899"/>
                  </a:lnTo>
                  <a:lnTo>
                    <a:pt x="43834" y="26899"/>
                  </a:lnTo>
                  <a:lnTo>
                    <a:pt x="43834" y="22298"/>
                  </a:lnTo>
                  <a:cubicBezTo>
                    <a:pt x="43834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9" name="Freihandform: Form 97">
              <a:extLst>
                <a:ext uri="{FF2B5EF4-FFF2-40B4-BE49-F238E27FC236}">
                  <a16:creationId xmlns:a16="http://schemas.microsoft.com/office/drawing/2014/main" id="{DB1008FE-023E-3DB5-B6E1-11D673F7F19D}"/>
                </a:ext>
              </a:extLst>
            </xdr:cNvPr>
            <xdr:cNvSpPr/>
          </xdr:nvSpPr>
          <xdr:spPr>
            <a:xfrm>
              <a:off x="4878025" y="5826512"/>
              <a:ext cx="13059" cy="91240"/>
            </a:xfrm>
            <a:custGeom>
              <a:avLst/>
              <a:gdLst>
                <a:gd name="connsiteX0" fmla="*/ 0 w 13059"/>
                <a:gd name="connsiteY0" fmla="*/ 0 h 91240"/>
                <a:gd name="connsiteX1" fmla="*/ 13060 w 13059"/>
                <a:gd name="connsiteY1" fmla="*/ 0 h 91240"/>
                <a:gd name="connsiteX2" fmla="*/ 13060 w 13059"/>
                <a:gd name="connsiteY2" fmla="*/ 91241 h 91240"/>
                <a:gd name="connsiteX3" fmla="*/ 0 w 13059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59" h="91240">
                  <a:moveTo>
                    <a:pt x="0" y="0"/>
                  </a:moveTo>
                  <a:lnTo>
                    <a:pt x="13060" y="0"/>
                  </a:lnTo>
                  <a:lnTo>
                    <a:pt x="13060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0" name="Freihandform: Form 98">
              <a:extLst>
                <a:ext uri="{FF2B5EF4-FFF2-40B4-BE49-F238E27FC236}">
                  <a16:creationId xmlns:a16="http://schemas.microsoft.com/office/drawing/2014/main" id="{7087D765-0407-B02F-7B0B-1C5BDE6EAFAA}"/>
                </a:ext>
              </a:extLst>
            </xdr:cNvPr>
            <xdr:cNvSpPr/>
          </xdr:nvSpPr>
          <xdr:spPr>
            <a:xfrm>
              <a:off x="4753143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78 w 38966"/>
                <a:gd name="connsiteY3" fmla="*/ 78162 h 91230"/>
                <a:gd name="connsiteX4" fmla="*/ 13078 w 38966"/>
                <a:gd name="connsiteY4" fmla="*/ 51387 h 91230"/>
                <a:gd name="connsiteX5" fmla="*/ 35633 w 38966"/>
                <a:gd name="connsiteY5" fmla="*/ 51387 h 91230"/>
                <a:gd name="connsiteX6" fmla="*/ 35633 w 38966"/>
                <a:gd name="connsiteY6" fmla="*/ 39091 h 91230"/>
                <a:gd name="connsiteX7" fmla="*/ 13078 w 38966"/>
                <a:gd name="connsiteY7" fmla="*/ 39091 h 91230"/>
                <a:gd name="connsiteX8" fmla="*/ 13078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78" y="78162"/>
                  </a:lnTo>
                  <a:lnTo>
                    <a:pt x="13078" y="51387"/>
                  </a:lnTo>
                  <a:lnTo>
                    <a:pt x="35633" y="51387"/>
                  </a:lnTo>
                  <a:lnTo>
                    <a:pt x="35633" y="39091"/>
                  </a:lnTo>
                  <a:lnTo>
                    <a:pt x="13078" y="39091"/>
                  </a:lnTo>
                  <a:lnTo>
                    <a:pt x="13078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1" name="Freihandform: Form 99">
              <a:extLst>
                <a:ext uri="{FF2B5EF4-FFF2-40B4-BE49-F238E27FC236}">
                  <a16:creationId xmlns:a16="http://schemas.microsoft.com/office/drawing/2014/main" id="{DE658B3E-740E-0B8C-F27C-75C846A708DA}"/>
                </a:ext>
              </a:extLst>
            </xdr:cNvPr>
            <xdr:cNvSpPr/>
          </xdr:nvSpPr>
          <xdr:spPr>
            <a:xfrm>
              <a:off x="5035264" y="5826521"/>
              <a:ext cx="43338" cy="91230"/>
            </a:xfrm>
            <a:custGeom>
              <a:avLst/>
              <a:gdLst>
                <a:gd name="connsiteX0" fmla="*/ 0 w 43338"/>
                <a:gd name="connsiteY0" fmla="*/ 12297 h 91230"/>
                <a:gd name="connsiteX1" fmla="*/ 15135 w 43338"/>
                <a:gd name="connsiteY1" fmla="*/ 12297 h 91230"/>
                <a:gd name="connsiteX2" fmla="*/ 15135 w 43338"/>
                <a:gd name="connsiteY2" fmla="*/ 91230 h 91230"/>
                <a:gd name="connsiteX3" fmla="*/ 28204 w 43338"/>
                <a:gd name="connsiteY3" fmla="*/ 91230 h 91230"/>
                <a:gd name="connsiteX4" fmla="*/ 28204 w 43338"/>
                <a:gd name="connsiteY4" fmla="*/ 12297 h 91230"/>
                <a:gd name="connsiteX5" fmla="*/ 43339 w 43338"/>
                <a:gd name="connsiteY5" fmla="*/ 12297 h 91230"/>
                <a:gd name="connsiteX6" fmla="*/ 43339 w 43338"/>
                <a:gd name="connsiteY6" fmla="*/ 0 h 91230"/>
                <a:gd name="connsiteX7" fmla="*/ 0 w 43338"/>
                <a:gd name="connsiteY7" fmla="*/ 0 h 91230"/>
                <a:gd name="connsiteX8" fmla="*/ 0 w 43338"/>
                <a:gd name="connsiteY8" fmla="*/ 12297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</a:cxnLst>
              <a:rect l="l" t="t" r="r" b="b"/>
              <a:pathLst>
                <a:path w="43338" h="91230">
                  <a:moveTo>
                    <a:pt x="0" y="12297"/>
                  </a:moveTo>
                  <a:lnTo>
                    <a:pt x="15135" y="12297"/>
                  </a:lnTo>
                  <a:lnTo>
                    <a:pt x="15135" y="91230"/>
                  </a:lnTo>
                  <a:lnTo>
                    <a:pt x="28204" y="91230"/>
                  </a:lnTo>
                  <a:lnTo>
                    <a:pt x="28204" y="12297"/>
                  </a:lnTo>
                  <a:lnTo>
                    <a:pt x="43339" y="12297"/>
                  </a:lnTo>
                  <a:lnTo>
                    <a:pt x="43339" y="0"/>
                  </a:lnTo>
                  <a:lnTo>
                    <a:pt x="0" y="0"/>
                  </a:lnTo>
                  <a:lnTo>
                    <a:pt x="0" y="12297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2" name="Freihandform: Form 100">
              <a:extLst>
                <a:ext uri="{FF2B5EF4-FFF2-40B4-BE49-F238E27FC236}">
                  <a16:creationId xmlns:a16="http://schemas.microsoft.com/office/drawing/2014/main" id="{8A6CF7D3-FE6B-759E-37DD-0AAA2312B2F8}"/>
                </a:ext>
              </a:extLst>
            </xdr:cNvPr>
            <xdr:cNvSpPr/>
          </xdr:nvSpPr>
          <xdr:spPr>
            <a:xfrm>
              <a:off x="4915010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97 w 38966"/>
                <a:gd name="connsiteY3" fmla="*/ 78162 h 91230"/>
                <a:gd name="connsiteX4" fmla="*/ 1309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97 w 38966"/>
                <a:gd name="connsiteY7" fmla="*/ 39091 h 91230"/>
                <a:gd name="connsiteX8" fmla="*/ 1309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97" y="78162"/>
                  </a:lnTo>
                  <a:lnTo>
                    <a:pt x="1309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97" y="39091"/>
                  </a:lnTo>
                  <a:lnTo>
                    <a:pt x="1309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3" name="Freihandform: Form 101">
              <a:extLst>
                <a:ext uri="{FF2B5EF4-FFF2-40B4-BE49-F238E27FC236}">
                  <a16:creationId xmlns:a16="http://schemas.microsoft.com/office/drawing/2014/main" id="{513D0245-D817-76EA-675B-1D7B3C7F61CA}"/>
                </a:ext>
              </a:extLst>
            </xdr:cNvPr>
            <xdr:cNvSpPr/>
          </xdr:nvSpPr>
          <xdr:spPr>
            <a:xfrm>
              <a:off x="5093023" y="5825750"/>
              <a:ext cx="44843" cy="92782"/>
            </a:xfrm>
            <a:custGeom>
              <a:avLst/>
              <a:gdLst>
                <a:gd name="connsiteX0" fmla="*/ 23051 w 44843"/>
                <a:gd name="connsiteY0" fmla="*/ 0 h 92782"/>
                <a:gd name="connsiteX1" fmla="*/ 648 w 44843"/>
                <a:gd name="connsiteY1" fmla="*/ 24994 h 92782"/>
                <a:gd name="connsiteX2" fmla="*/ 14869 w 44843"/>
                <a:gd name="connsiteY2" fmla="*/ 48435 h 92782"/>
                <a:gd name="connsiteX3" fmla="*/ 24222 w 44843"/>
                <a:gd name="connsiteY3" fmla="*/ 52283 h 92782"/>
                <a:gd name="connsiteX4" fmla="*/ 31775 w 44843"/>
                <a:gd name="connsiteY4" fmla="*/ 66122 h 92782"/>
                <a:gd name="connsiteX5" fmla="*/ 22298 w 44843"/>
                <a:gd name="connsiteY5" fmla="*/ 79705 h 92782"/>
                <a:gd name="connsiteX6" fmla="*/ 13068 w 44843"/>
                <a:gd name="connsiteY6" fmla="*/ 70352 h 92782"/>
                <a:gd name="connsiteX7" fmla="*/ 13068 w 44843"/>
                <a:gd name="connsiteY7" fmla="*/ 66265 h 92782"/>
                <a:gd name="connsiteX8" fmla="*/ 0 w 44843"/>
                <a:gd name="connsiteY8" fmla="*/ 66265 h 92782"/>
                <a:gd name="connsiteX9" fmla="*/ 0 w 44843"/>
                <a:gd name="connsiteY9" fmla="*/ 71114 h 92782"/>
                <a:gd name="connsiteX10" fmla="*/ 22298 w 44843"/>
                <a:gd name="connsiteY10" fmla="*/ 92783 h 92782"/>
                <a:gd name="connsiteX11" fmla="*/ 44844 w 44843"/>
                <a:gd name="connsiteY11" fmla="*/ 65999 h 92782"/>
                <a:gd name="connsiteX12" fmla="*/ 31147 w 44843"/>
                <a:gd name="connsiteY12" fmla="*/ 41005 h 92782"/>
                <a:gd name="connsiteX13" fmla="*/ 21146 w 44843"/>
                <a:gd name="connsiteY13" fmla="*/ 37033 h 92782"/>
                <a:gd name="connsiteX14" fmla="*/ 13726 w 44843"/>
                <a:gd name="connsiteY14" fmla="*/ 24860 h 92782"/>
                <a:gd name="connsiteX15" fmla="*/ 22565 w 44843"/>
                <a:gd name="connsiteY15" fmla="*/ 13068 h 92782"/>
                <a:gd name="connsiteX16" fmla="*/ 31775 w 44843"/>
                <a:gd name="connsiteY16" fmla="*/ 24089 h 92782"/>
                <a:gd name="connsiteX17" fmla="*/ 31775 w 44843"/>
                <a:gd name="connsiteY17" fmla="*/ 27041 h 92782"/>
                <a:gd name="connsiteX18" fmla="*/ 44844 w 44843"/>
                <a:gd name="connsiteY18" fmla="*/ 27041 h 92782"/>
                <a:gd name="connsiteX19" fmla="*/ 44844 w 44843"/>
                <a:gd name="connsiteY19" fmla="*/ 20622 h 92782"/>
                <a:gd name="connsiteX20" fmla="*/ 23051 w 44843"/>
                <a:gd name="connsiteY20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44843" h="92782">
                  <a:moveTo>
                    <a:pt x="23051" y="0"/>
                  </a:moveTo>
                  <a:cubicBezTo>
                    <a:pt x="8077" y="0"/>
                    <a:pt x="648" y="11144"/>
                    <a:pt x="648" y="24994"/>
                  </a:cubicBezTo>
                  <a:cubicBezTo>
                    <a:pt x="648" y="36376"/>
                    <a:pt x="3591" y="43825"/>
                    <a:pt x="14869" y="48435"/>
                  </a:cubicBezTo>
                  <a:lnTo>
                    <a:pt x="24222" y="52283"/>
                  </a:lnTo>
                  <a:cubicBezTo>
                    <a:pt x="30632" y="54845"/>
                    <a:pt x="31775" y="56388"/>
                    <a:pt x="31775" y="66122"/>
                  </a:cubicBezTo>
                  <a:cubicBezTo>
                    <a:pt x="31775" y="74457"/>
                    <a:pt x="31147" y="79705"/>
                    <a:pt x="22298" y="79705"/>
                  </a:cubicBezTo>
                  <a:cubicBezTo>
                    <a:pt x="15630" y="79705"/>
                    <a:pt x="13068" y="75086"/>
                    <a:pt x="13068" y="70352"/>
                  </a:cubicBezTo>
                  <a:lnTo>
                    <a:pt x="13068" y="66265"/>
                  </a:lnTo>
                  <a:lnTo>
                    <a:pt x="0" y="66265"/>
                  </a:lnTo>
                  <a:lnTo>
                    <a:pt x="0" y="71114"/>
                  </a:lnTo>
                  <a:cubicBezTo>
                    <a:pt x="0" y="83420"/>
                    <a:pt x="9611" y="92783"/>
                    <a:pt x="22298" y="92783"/>
                  </a:cubicBezTo>
                  <a:cubicBezTo>
                    <a:pt x="39205" y="92783"/>
                    <a:pt x="44844" y="81372"/>
                    <a:pt x="44844" y="65999"/>
                  </a:cubicBezTo>
                  <a:cubicBezTo>
                    <a:pt x="44844" y="52664"/>
                    <a:pt x="42672" y="45368"/>
                    <a:pt x="31147" y="41005"/>
                  </a:cubicBezTo>
                  <a:lnTo>
                    <a:pt x="21146" y="37033"/>
                  </a:lnTo>
                  <a:cubicBezTo>
                    <a:pt x="14354" y="34347"/>
                    <a:pt x="13726" y="31918"/>
                    <a:pt x="13726" y="24860"/>
                  </a:cubicBezTo>
                  <a:cubicBezTo>
                    <a:pt x="13726" y="18850"/>
                    <a:pt x="15373" y="13068"/>
                    <a:pt x="22565" y="13068"/>
                  </a:cubicBezTo>
                  <a:cubicBezTo>
                    <a:pt x="29223" y="13068"/>
                    <a:pt x="31775" y="18069"/>
                    <a:pt x="31775" y="24089"/>
                  </a:cubicBezTo>
                  <a:lnTo>
                    <a:pt x="31775" y="27041"/>
                  </a:lnTo>
                  <a:lnTo>
                    <a:pt x="44844" y="27041"/>
                  </a:lnTo>
                  <a:lnTo>
                    <a:pt x="44844" y="20622"/>
                  </a:lnTo>
                  <a:cubicBezTo>
                    <a:pt x="44844" y="10496"/>
                    <a:pt x="36148" y="0"/>
                    <a:pt x="23051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4" name="Freihandform: Form 102">
              <a:extLst>
                <a:ext uri="{FF2B5EF4-FFF2-40B4-BE49-F238E27FC236}">
                  <a16:creationId xmlns:a16="http://schemas.microsoft.com/office/drawing/2014/main" id="{15768F91-CC87-E4F3-33DB-3B7B4D5B8740}"/>
                </a:ext>
              </a:extLst>
            </xdr:cNvPr>
            <xdr:cNvSpPr/>
          </xdr:nvSpPr>
          <xdr:spPr>
            <a:xfrm>
              <a:off x="4973170" y="5826521"/>
              <a:ext cx="45615" cy="91230"/>
            </a:xfrm>
            <a:custGeom>
              <a:avLst/>
              <a:gdLst>
                <a:gd name="connsiteX0" fmla="*/ 32538 w 45615"/>
                <a:gd name="connsiteY0" fmla="*/ 54959 h 91230"/>
                <a:gd name="connsiteX1" fmla="*/ 12545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9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38 w 45615"/>
                <a:gd name="connsiteY9" fmla="*/ 0 h 91230"/>
                <a:gd name="connsiteX10" fmla="*/ 32538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38" y="54959"/>
                  </a:moveTo>
                  <a:lnTo>
                    <a:pt x="12545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9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38" y="0"/>
                  </a:lnTo>
                  <a:lnTo>
                    <a:pt x="32538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5" name="Freihandform: Form 103">
              <a:extLst>
                <a:ext uri="{FF2B5EF4-FFF2-40B4-BE49-F238E27FC236}">
                  <a16:creationId xmlns:a16="http://schemas.microsoft.com/office/drawing/2014/main" id="{D72B3627-ADCC-4D6E-2E8A-D1AEEADBF6FE}"/>
                </a:ext>
              </a:extLst>
            </xdr:cNvPr>
            <xdr:cNvSpPr/>
          </xdr:nvSpPr>
          <xdr:spPr>
            <a:xfrm>
              <a:off x="4552832" y="5826521"/>
              <a:ext cx="45615" cy="91230"/>
            </a:xfrm>
            <a:custGeom>
              <a:avLst/>
              <a:gdLst>
                <a:gd name="connsiteX0" fmla="*/ 32556 w 45615"/>
                <a:gd name="connsiteY0" fmla="*/ 54959 h 91230"/>
                <a:gd name="connsiteX1" fmla="*/ 12563 w 45615"/>
                <a:gd name="connsiteY1" fmla="*/ 0 h 91230"/>
                <a:gd name="connsiteX2" fmla="*/ 0 w 45615"/>
                <a:gd name="connsiteY2" fmla="*/ 0 h 91230"/>
                <a:gd name="connsiteX3" fmla="*/ 0 w 45615"/>
                <a:gd name="connsiteY3" fmla="*/ 91230 h 91230"/>
                <a:gd name="connsiteX4" fmla="*/ 13078 w 45615"/>
                <a:gd name="connsiteY4" fmla="*/ 91230 h 91230"/>
                <a:gd name="connsiteX5" fmla="*/ 13078 w 45615"/>
                <a:gd name="connsiteY5" fmla="*/ 36386 h 91230"/>
                <a:gd name="connsiteX6" fmla="*/ 33318 w 45615"/>
                <a:gd name="connsiteY6" fmla="*/ 91230 h 91230"/>
                <a:gd name="connsiteX7" fmla="*/ 45615 w 45615"/>
                <a:gd name="connsiteY7" fmla="*/ 91230 h 91230"/>
                <a:gd name="connsiteX8" fmla="*/ 45615 w 45615"/>
                <a:gd name="connsiteY8" fmla="*/ 0 h 91230"/>
                <a:gd name="connsiteX9" fmla="*/ 32556 w 45615"/>
                <a:gd name="connsiteY9" fmla="*/ 0 h 91230"/>
                <a:gd name="connsiteX10" fmla="*/ 32556 w 45615"/>
                <a:gd name="connsiteY10" fmla="*/ 54959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45615" h="91230">
                  <a:moveTo>
                    <a:pt x="32556" y="54959"/>
                  </a:moveTo>
                  <a:lnTo>
                    <a:pt x="12563" y="0"/>
                  </a:lnTo>
                  <a:lnTo>
                    <a:pt x="0" y="0"/>
                  </a:lnTo>
                  <a:lnTo>
                    <a:pt x="0" y="91230"/>
                  </a:lnTo>
                  <a:lnTo>
                    <a:pt x="13078" y="91230"/>
                  </a:lnTo>
                  <a:lnTo>
                    <a:pt x="13078" y="36386"/>
                  </a:lnTo>
                  <a:lnTo>
                    <a:pt x="33318" y="91230"/>
                  </a:lnTo>
                  <a:lnTo>
                    <a:pt x="45615" y="91230"/>
                  </a:lnTo>
                  <a:lnTo>
                    <a:pt x="45615" y="0"/>
                  </a:lnTo>
                  <a:lnTo>
                    <a:pt x="32556" y="0"/>
                  </a:lnTo>
                  <a:lnTo>
                    <a:pt x="32556" y="54959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6" name="Freihandform: Form 104">
              <a:extLst>
                <a:ext uri="{FF2B5EF4-FFF2-40B4-BE49-F238E27FC236}">
                  <a16:creationId xmlns:a16="http://schemas.microsoft.com/office/drawing/2014/main" id="{4D3795FE-B2F4-BE2A-8A14-F17CBA672104}"/>
                </a:ext>
              </a:extLst>
            </xdr:cNvPr>
            <xdr:cNvSpPr/>
          </xdr:nvSpPr>
          <xdr:spPr>
            <a:xfrm>
              <a:off x="3980608" y="5826521"/>
              <a:ext cx="42281" cy="91230"/>
            </a:xfrm>
            <a:custGeom>
              <a:avLst/>
              <a:gdLst>
                <a:gd name="connsiteX0" fmla="*/ 19088 w 42281"/>
                <a:gd name="connsiteY0" fmla="*/ 0 h 91230"/>
                <a:gd name="connsiteX1" fmla="*/ 0 w 42281"/>
                <a:gd name="connsiteY1" fmla="*/ 0 h 91230"/>
                <a:gd name="connsiteX2" fmla="*/ 0 w 42281"/>
                <a:gd name="connsiteY2" fmla="*/ 91230 h 91230"/>
                <a:gd name="connsiteX3" fmla="*/ 17793 w 42281"/>
                <a:gd name="connsiteY3" fmla="*/ 91230 h 91230"/>
                <a:gd name="connsiteX4" fmla="*/ 42282 w 42281"/>
                <a:gd name="connsiteY4" fmla="*/ 66370 h 91230"/>
                <a:gd name="connsiteX5" fmla="*/ 42282 w 42281"/>
                <a:gd name="connsiteY5" fmla="*/ 61255 h 91230"/>
                <a:gd name="connsiteX6" fmla="*/ 33309 w 42281"/>
                <a:gd name="connsiteY6" fmla="*/ 43320 h 91230"/>
                <a:gd name="connsiteX7" fmla="*/ 42282 w 42281"/>
                <a:gd name="connsiteY7" fmla="*/ 26384 h 91230"/>
                <a:gd name="connsiteX8" fmla="*/ 42282 w 42281"/>
                <a:gd name="connsiteY8" fmla="*/ 23060 h 91230"/>
                <a:gd name="connsiteX9" fmla="*/ 19088 w 42281"/>
                <a:gd name="connsiteY9" fmla="*/ 0 h 91230"/>
                <a:gd name="connsiteX10" fmla="*/ 18707 w 42281"/>
                <a:gd name="connsiteY10" fmla="*/ 78162 h 91230"/>
                <a:gd name="connsiteX11" fmla="*/ 13049 w 42281"/>
                <a:gd name="connsiteY11" fmla="*/ 78162 h 91230"/>
                <a:gd name="connsiteX12" fmla="*/ 13049 w 42281"/>
                <a:gd name="connsiteY12" fmla="*/ 48949 h 91230"/>
                <a:gd name="connsiteX13" fmla="*/ 18841 w 42281"/>
                <a:gd name="connsiteY13" fmla="*/ 48949 h 91230"/>
                <a:gd name="connsiteX14" fmla="*/ 29985 w 42281"/>
                <a:gd name="connsiteY14" fmla="*/ 62789 h 91230"/>
                <a:gd name="connsiteX15" fmla="*/ 18707 w 42281"/>
                <a:gd name="connsiteY15" fmla="*/ 78162 h 91230"/>
                <a:gd name="connsiteX16" fmla="*/ 18974 w 42281"/>
                <a:gd name="connsiteY16" fmla="*/ 37424 h 91230"/>
                <a:gd name="connsiteX17" fmla="*/ 13049 w 42281"/>
                <a:gd name="connsiteY17" fmla="*/ 37424 h 91230"/>
                <a:gd name="connsiteX18" fmla="*/ 13049 w 42281"/>
                <a:gd name="connsiteY18" fmla="*/ 12297 h 91230"/>
                <a:gd name="connsiteX19" fmla="*/ 18450 w 42281"/>
                <a:gd name="connsiteY19" fmla="*/ 12297 h 91230"/>
                <a:gd name="connsiteX20" fmla="*/ 29985 w 42281"/>
                <a:gd name="connsiteY20" fmla="*/ 24594 h 91230"/>
                <a:gd name="connsiteX21" fmla="*/ 18974 w 42281"/>
                <a:gd name="connsiteY21" fmla="*/ 3742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</a:cxnLst>
              <a:rect l="l" t="t" r="r" b="b"/>
              <a:pathLst>
                <a:path w="42281" h="91230">
                  <a:moveTo>
                    <a:pt x="19088" y="0"/>
                  </a:moveTo>
                  <a:lnTo>
                    <a:pt x="0" y="0"/>
                  </a:lnTo>
                  <a:lnTo>
                    <a:pt x="0" y="91230"/>
                  </a:lnTo>
                  <a:lnTo>
                    <a:pt x="17793" y="91230"/>
                  </a:lnTo>
                  <a:cubicBezTo>
                    <a:pt x="34728" y="91230"/>
                    <a:pt x="42282" y="82267"/>
                    <a:pt x="42282" y="66370"/>
                  </a:cubicBezTo>
                  <a:lnTo>
                    <a:pt x="42282" y="61255"/>
                  </a:lnTo>
                  <a:cubicBezTo>
                    <a:pt x="42282" y="51768"/>
                    <a:pt x="39462" y="46253"/>
                    <a:pt x="33309" y="43320"/>
                  </a:cubicBezTo>
                  <a:cubicBezTo>
                    <a:pt x="39062" y="39719"/>
                    <a:pt x="42282" y="36138"/>
                    <a:pt x="42282" y="26384"/>
                  </a:cubicBezTo>
                  <a:lnTo>
                    <a:pt x="42282" y="23060"/>
                  </a:lnTo>
                  <a:cubicBezTo>
                    <a:pt x="42282" y="11154"/>
                    <a:pt x="36004" y="0"/>
                    <a:pt x="19088" y="0"/>
                  </a:cubicBezTo>
                  <a:close/>
                  <a:moveTo>
                    <a:pt x="18707" y="78162"/>
                  </a:moveTo>
                  <a:lnTo>
                    <a:pt x="13049" y="78162"/>
                  </a:lnTo>
                  <a:lnTo>
                    <a:pt x="13049" y="48949"/>
                  </a:lnTo>
                  <a:lnTo>
                    <a:pt x="18841" y="48949"/>
                  </a:lnTo>
                  <a:cubicBezTo>
                    <a:pt x="28318" y="48949"/>
                    <a:pt x="29985" y="53692"/>
                    <a:pt x="29985" y="62789"/>
                  </a:cubicBezTo>
                  <a:cubicBezTo>
                    <a:pt x="29985" y="71761"/>
                    <a:pt x="29185" y="78162"/>
                    <a:pt x="18707" y="78162"/>
                  </a:cubicBezTo>
                  <a:close/>
                  <a:moveTo>
                    <a:pt x="18974" y="37424"/>
                  </a:moveTo>
                  <a:lnTo>
                    <a:pt x="13049" y="37424"/>
                  </a:lnTo>
                  <a:lnTo>
                    <a:pt x="13049" y="12297"/>
                  </a:lnTo>
                  <a:lnTo>
                    <a:pt x="18450" y="12297"/>
                  </a:lnTo>
                  <a:cubicBezTo>
                    <a:pt x="27042" y="12297"/>
                    <a:pt x="29985" y="16526"/>
                    <a:pt x="29985" y="24594"/>
                  </a:cubicBezTo>
                  <a:cubicBezTo>
                    <a:pt x="29985" y="32928"/>
                    <a:pt x="27670" y="37424"/>
                    <a:pt x="18974" y="3742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" name="Freihandform: Form 105">
              <a:extLst>
                <a:ext uri="{FF2B5EF4-FFF2-40B4-BE49-F238E27FC236}">
                  <a16:creationId xmlns:a16="http://schemas.microsoft.com/office/drawing/2014/main" id="{C4DB4AB2-CAD6-B805-D103-AE3B6C900232}"/>
                </a:ext>
              </a:extLst>
            </xdr:cNvPr>
            <xdr:cNvSpPr/>
          </xdr:nvSpPr>
          <xdr:spPr>
            <a:xfrm>
              <a:off x="4168517" y="5826521"/>
              <a:ext cx="38938" cy="91230"/>
            </a:xfrm>
            <a:custGeom>
              <a:avLst/>
              <a:gdLst>
                <a:gd name="connsiteX0" fmla="*/ 0 w 38938"/>
                <a:gd name="connsiteY0" fmla="*/ 91230 h 91230"/>
                <a:gd name="connsiteX1" fmla="*/ 38938 w 38938"/>
                <a:gd name="connsiteY1" fmla="*/ 91230 h 91230"/>
                <a:gd name="connsiteX2" fmla="*/ 38938 w 38938"/>
                <a:gd name="connsiteY2" fmla="*/ 78162 h 91230"/>
                <a:gd name="connsiteX3" fmla="*/ 13068 w 38938"/>
                <a:gd name="connsiteY3" fmla="*/ 78162 h 91230"/>
                <a:gd name="connsiteX4" fmla="*/ 13068 w 38938"/>
                <a:gd name="connsiteY4" fmla="*/ 51387 h 91230"/>
                <a:gd name="connsiteX5" fmla="*/ 35623 w 38938"/>
                <a:gd name="connsiteY5" fmla="*/ 51387 h 91230"/>
                <a:gd name="connsiteX6" fmla="*/ 35623 w 38938"/>
                <a:gd name="connsiteY6" fmla="*/ 39091 h 91230"/>
                <a:gd name="connsiteX7" fmla="*/ 13068 w 38938"/>
                <a:gd name="connsiteY7" fmla="*/ 39091 h 91230"/>
                <a:gd name="connsiteX8" fmla="*/ 13068 w 38938"/>
                <a:gd name="connsiteY8" fmla="*/ 12297 h 91230"/>
                <a:gd name="connsiteX9" fmla="*/ 38938 w 38938"/>
                <a:gd name="connsiteY9" fmla="*/ 12297 h 91230"/>
                <a:gd name="connsiteX10" fmla="*/ 38938 w 38938"/>
                <a:gd name="connsiteY10" fmla="*/ 0 h 91230"/>
                <a:gd name="connsiteX11" fmla="*/ 0 w 38938"/>
                <a:gd name="connsiteY11" fmla="*/ 0 h 91230"/>
                <a:gd name="connsiteX12" fmla="*/ 0 w 38938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38" h="91230">
                  <a:moveTo>
                    <a:pt x="0" y="91230"/>
                  </a:moveTo>
                  <a:lnTo>
                    <a:pt x="38938" y="91230"/>
                  </a:lnTo>
                  <a:lnTo>
                    <a:pt x="38938" y="78162"/>
                  </a:lnTo>
                  <a:lnTo>
                    <a:pt x="13068" y="78162"/>
                  </a:lnTo>
                  <a:lnTo>
                    <a:pt x="13068" y="51387"/>
                  </a:lnTo>
                  <a:lnTo>
                    <a:pt x="35623" y="51387"/>
                  </a:lnTo>
                  <a:lnTo>
                    <a:pt x="35623" y="39091"/>
                  </a:lnTo>
                  <a:lnTo>
                    <a:pt x="13068" y="39091"/>
                  </a:lnTo>
                  <a:lnTo>
                    <a:pt x="13068" y="12297"/>
                  </a:lnTo>
                  <a:lnTo>
                    <a:pt x="38938" y="12297"/>
                  </a:lnTo>
                  <a:lnTo>
                    <a:pt x="38938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" name="Freihandform: Form 106">
              <a:extLst>
                <a:ext uri="{FF2B5EF4-FFF2-40B4-BE49-F238E27FC236}">
                  <a16:creationId xmlns:a16="http://schemas.microsoft.com/office/drawing/2014/main" id="{A872F305-0651-BFF1-23B8-A191839A5A62}"/>
                </a:ext>
              </a:extLst>
            </xdr:cNvPr>
            <xdr:cNvSpPr/>
          </xdr:nvSpPr>
          <xdr:spPr>
            <a:xfrm>
              <a:off x="4100604" y="5826521"/>
              <a:ext cx="48834" cy="91230"/>
            </a:xfrm>
            <a:custGeom>
              <a:avLst/>
              <a:gdLst>
                <a:gd name="connsiteX0" fmla="*/ 24479 w 48834"/>
                <a:gd name="connsiteY0" fmla="*/ 63684 h 91230"/>
                <a:gd name="connsiteX1" fmla="*/ 13849 w 48834"/>
                <a:gd name="connsiteY1" fmla="*/ 0 h 91230"/>
                <a:gd name="connsiteX2" fmla="*/ 0 w 48834"/>
                <a:gd name="connsiteY2" fmla="*/ 0 h 91230"/>
                <a:gd name="connsiteX3" fmla="*/ 18593 w 48834"/>
                <a:gd name="connsiteY3" fmla="*/ 91230 h 91230"/>
                <a:gd name="connsiteX4" fmla="*/ 30108 w 48834"/>
                <a:gd name="connsiteY4" fmla="*/ 91230 h 91230"/>
                <a:gd name="connsiteX5" fmla="*/ 48835 w 48834"/>
                <a:gd name="connsiteY5" fmla="*/ 0 h 91230"/>
                <a:gd name="connsiteX6" fmla="*/ 35004 w 48834"/>
                <a:gd name="connsiteY6" fmla="*/ 0 h 91230"/>
                <a:gd name="connsiteX7" fmla="*/ 24479 w 48834"/>
                <a:gd name="connsiteY7" fmla="*/ 63684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</a:cxnLst>
              <a:rect l="l" t="t" r="r" b="b"/>
              <a:pathLst>
                <a:path w="48834" h="91230">
                  <a:moveTo>
                    <a:pt x="24479" y="63684"/>
                  </a:moveTo>
                  <a:lnTo>
                    <a:pt x="13849" y="0"/>
                  </a:lnTo>
                  <a:lnTo>
                    <a:pt x="0" y="0"/>
                  </a:lnTo>
                  <a:lnTo>
                    <a:pt x="18593" y="91230"/>
                  </a:lnTo>
                  <a:lnTo>
                    <a:pt x="30108" y="91230"/>
                  </a:lnTo>
                  <a:lnTo>
                    <a:pt x="48835" y="0"/>
                  </a:lnTo>
                  <a:lnTo>
                    <a:pt x="35004" y="0"/>
                  </a:lnTo>
                  <a:lnTo>
                    <a:pt x="24479" y="63684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9" name="Freihandform: Form 107">
              <a:extLst>
                <a:ext uri="{FF2B5EF4-FFF2-40B4-BE49-F238E27FC236}">
                  <a16:creationId xmlns:a16="http://schemas.microsoft.com/office/drawing/2014/main" id="{08C09A98-226C-1769-912F-AF1551FCE315}"/>
                </a:ext>
              </a:extLst>
            </xdr:cNvPr>
            <xdr:cNvSpPr/>
          </xdr:nvSpPr>
          <xdr:spPr>
            <a:xfrm>
              <a:off x="3871108" y="5834970"/>
              <a:ext cx="53701" cy="83562"/>
            </a:xfrm>
            <a:custGeom>
              <a:avLst/>
              <a:gdLst>
                <a:gd name="connsiteX0" fmla="*/ 53578 w 53701"/>
                <a:gd name="connsiteY0" fmla="*/ 54597 h 83562"/>
                <a:gd name="connsiteX1" fmla="*/ 45501 w 53701"/>
                <a:gd name="connsiteY1" fmla="*/ 48958 h 83562"/>
                <a:gd name="connsiteX2" fmla="*/ 38443 w 53701"/>
                <a:gd name="connsiteY2" fmla="*/ 58569 h 83562"/>
                <a:gd name="connsiteX3" fmla="*/ 26403 w 53701"/>
                <a:gd name="connsiteY3" fmla="*/ 39472 h 83562"/>
                <a:gd name="connsiteX4" fmla="*/ 39729 w 53701"/>
                <a:gd name="connsiteY4" fmla="*/ 16535 h 83562"/>
                <a:gd name="connsiteX5" fmla="*/ 22422 w 53701"/>
                <a:gd name="connsiteY5" fmla="*/ 0 h 83562"/>
                <a:gd name="connsiteX6" fmla="*/ 4610 w 53701"/>
                <a:gd name="connsiteY6" fmla="*/ 17678 h 83562"/>
                <a:gd name="connsiteX7" fmla="*/ 12554 w 53701"/>
                <a:gd name="connsiteY7" fmla="*/ 38700 h 83562"/>
                <a:gd name="connsiteX8" fmla="*/ 0 w 53701"/>
                <a:gd name="connsiteY8" fmla="*/ 62417 h 83562"/>
                <a:gd name="connsiteX9" fmla="*/ 18831 w 53701"/>
                <a:gd name="connsiteY9" fmla="*/ 83563 h 83562"/>
                <a:gd name="connsiteX10" fmla="*/ 36271 w 53701"/>
                <a:gd name="connsiteY10" fmla="*/ 75867 h 83562"/>
                <a:gd name="connsiteX11" fmla="*/ 40624 w 53701"/>
                <a:gd name="connsiteY11" fmla="*/ 82782 h 83562"/>
                <a:gd name="connsiteX12" fmla="*/ 53702 w 53701"/>
                <a:gd name="connsiteY12" fmla="*/ 82782 h 83562"/>
                <a:gd name="connsiteX13" fmla="*/ 43834 w 53701"/>
                <a:gd name="connsiteY13" fmla="*/ 67170 h 83562"/>
                <a:gd name="connsiteX14" fmla="*/ 53578 w 53701"/>
                <a:gd name="connsiteY14" fmla="*/ 54597 h 83562"/>
                <a:gd name="connsiteX15" fmla="*/ 22689 w 53701"/>
                <a:gd name="connsiteY15" fmla="*/ 10259 h 83562"/>
                <a:gd name="connsiteX16" fmla="*/ 28966 w 53701"/>
                <a:gd name="connsiteY16" fmla="*/ 16793 h 83562"/>
                <a:gd name="connsiteX17" fmla="*/ 21146 w 53701"/>
                <a:gd name="connsiteY17" fmla="*/ 31137 h 83562"/>
                <a:gd name="connsiteX18" fmla="*/ 16145 w 53701"/>
                <a:gd name="connsiteY18" fmla="*/ 17936 h 83562"/>
                <a:gd name="connsiteX19" fmla="*/ 22689 w 53701"/>
                <a:gd name="connsiteY19" fmla="*/ 10259 h 83562"/>
                <a:gd name="connsiteX20" fmla="*/ 21279 w 53701"/>
                <a:gd name="connsiteY20" fmla="*/ 73304 h 83562"/>
                <a:gd name="connsiteX21" fmla="*/ 11544 w 53701"/>
                <a:gd name="connsiteY21" fmla="*/ 61779 h 83562"/>
                <a:gd name="connsiteX22" fmla="*/ 18459 w 53701"/>
                <a:gd name="connsiteY22" fmla="*/ 47806 h 83562"/>
                <a:gd name="connsiteX23" fmla="*/ 31023 w 53701"/>
                <a:gd name="connsiteY23" fmla="*/ 67789 h 83562"/>
                <a:gd name="connsiteX24" fmla="*/ 21279 w 53701"/>
                <a:gd name="connsiteY24" fmla="*/ 73304 h 8356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</a:cxnLst>
              <a:rect l="l" t="t" r="r" b="b"/>
              <a:pathLst>
                <a:path w="53701" h="83562">
                  <a:moveTo>
                    <a:pt x="53578" y="54597"/>
                  </a:moveTo>
                  <a:lnTo>
                    <a:pt x="45501" y="48958"/>
                  </a:lnTo>
                  <a:lnTo>
                    <a:pt x="38443" y="58569"/>
                  </a:lnTo>
                  <a:cubicBezTo>
                    <a:pt x="33957" y="52159"/>
                    <a:pt x="29613" y="44472"/>
                    <a:pt x="26403" y="39472"/>
                  </a:cubicBezTo>
                  <a:cubicBezTo>
                    <a:pt x="33576" y="33071"/>
                    <a:pt x="39729" y="25003"/>
                    <a:pt x="39729" y="16535"/>
                  </a:cubicBezTo>
                  <a:cubicBezTo>
                    <a:pt x="39729" y="7573"/>
                    <a:pt x="33576" y="0"/>
                    <a:pt x="22422" y="0"/>
                  </a:cubicBezTo>
                  <a:cubicBezTo>
                    <a:pt x="10630" y="0"/>
                    <a:pt x="4610" y="7953"/>
                    <a:pt x="4610" y="17678"/>
                  </a:cubicBezTo>
                  <a:cubicBezTo>
                    <a:pt x="4610" y="25375"/>
                    <a:pt x="7944" y="32176"/>
                    <a:pt x="12554" y="38700"/>
                  </a:cubicBezTo>
                  <a:cubicBezTo>
                    <a:pt x="5391" y="45120"/>
                    <a:pt x="0" y="52416"/>
                    <a:pt x="0" y="62417"/>
                  </a:cubicBezTo>
                  <a:cubicBezTo>
                    <a:pt x="0" y="75114"/>
                    <a:pt x="8458" y="83563"/>
                    <a:pt x="18831" y="83563"/>
                  </a:cubicBezTo>
                  <a:cubicBezTo>
                    <a:pt x="25756" y="83563"/>
                    <a:pt x="31147" y="81001"/>
                    <a:pt x="36271" y="75867"/>
                  </a:cubicBezTo>
                  <a:lnTo>
                    <a:pt x="40624" y="82782"/>
                  </a:lnTo>
                  <a:lnTo>
                    <a:pt x="53702" y="82782"/>
                  </a:lnTo>
                  <a:lnTo>
                    <a:pt x="43834" y="67170"/>
                  </a:lnTo>
                  <a:lnTo>
                    <a:pt x="53578" y="54597"/>
                  </a:lnTo>
                  <a:close/>
                  <a:moveTo>
                    <a:pt x="22689" y="10259"/>
                  </a:moveTo>
                  <a:cubicBezTo>
                    <a:pt x="26518" y="10259"/>
                    <a:pt x="28966" y="13592"/>
                    <a:pt x="28966" y="16793"/>
                  </a:cubicBezTo>
                  <a:cubicBezTo>
                    <a:pt x="28966" y="23193"/>
                    <a:pt x="24346" y="28070"/>
                    <a:pt x="21146" y="31137"/>
                  </a:cubicBezTo>
                  <a:cubicBezTo>
                    <a:pt x="18336" y="26537"/>
                    <a:pt x="16145" y="21908"/>
                    <a:pt x="16145" y="17936"/>
                  </a:cubicBezTo>
                  <a:cubicBezTo>
                    <a:pt x="16145" y="13983"/>
                    <a:pt x="18726" y="10259"/>
                    <a:pt x="22689" y="10259"/>
                  </a:cubicBezTo>
                  <a:close/>
                  <a:moveTo>
                    <a:pt x="21279" y="73304"/>
                  </a:moveTo>
                  <a:cubicBezTo>
                    <a:pt x="15650" y="73304"/>
                    <a:pt x="11544" y="68047"/>
                    <a:pt x="11544" y="61779"/>
                  </a:cubicBezTo>
                  <a:cubicBezTo>
                    <a:pt x="11544" y="56131"/>
                    <a:pt x="14611" y="51778"/>
                    <a:pt x="18459" y="47806"/>
                  </a:cubicBezTo>
                  <a:lnTo>
                    <a:pt x="31023" y="67789"/>
                  </a:lnTo>
                  <a:cubicBezTo>
                    <a:pt x="29089" y="70228"/>
                    <a:pt x="25241" y="73304"/>
                    <a:pt x="21279" y="73304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0" name="Freihandform: Form 108">
              <a:extLst>
                <a:ext uri="{FF2B5EF4-FFF2-40B4-BE49-F238E27FC236}">
                  <a16:creationId xmlns:a16="http://schemas.microsoft.com/office/drawing/2014/main" id="{44A6C1BA-4317-A399-96EF-27B915EF6984}"/>
                </a:ext>
              </a:extLst>
            </xdr:cNvPr>
            <xdr:cNvSpPr/>
          </xdr:nvSpPr>
          <xdr:spPr>
            <a:xfrm>
              <a:off x="4287103" y="5826521"/>
              <a:ext cx="51644" cy="91230"/>
            </a:xfrm>
            <a:custGeom>
              <a:avLst/>
              <a:gdLst>
                <a:gd name="connsiteX0" fmla="*/ 20393 w 51644"/>
                <a:gd name="connsiteY0" fmla="*/ 0 h 91230"/>
                <a:gd name="connsiteX1" fmla="*/ 0 w 51644"/>
                <a:gd name="connsiteY1" fmla="*/ 91230 h 91230"/>
                <a:gd name="connsiteX2" fmla="*/ 13049 w 51644"/>
                <a:gd name="connsiteY2" fmla="*/ 91230 h 91230"/>
                <a:gd name="connsiteX3" fmla="*/ 16916 w 51644"/>
                <a:gd name="connsiteY3" fmla="*/ 71637 h 91230"/>
                <a:gd name="connsiteX4" fmla="*/ 34738 w 51644"/>
                <a:gd name="connsiteY4" fmla="*/ 71637 h 91230"/>
                <a:gd name="connsiteX5" fmla="*/ 38595 w 51644"/>
                <a:gd name="connsiteY5" fmla="*/ 91230 h 91230"/>
                <a:gd name="connsiteX6" fmla="*/ 51645 w 51644"/>
                <a:gd name="connsiteY6" fmla="*/ 91230 h 91230"/>
                <a:gd name="connsiteX7" fmla="*/ 31270 w 51644"/>
                <a:gd name="connsiteY7" fmla="*/ 0 h 91230"/>
                <a:gd name="connsiteX8" fmla="*/ 20393 w 51644"/>
                <a:gd name="connsiteY8" fmla="*/ 0 h 91230"/>
                <a:gd name="connsiteX9" fmla="*/ 19240 w 51644"/>
                <a:gd name="connsiteY9" fmla="*/ 59331 h 91230"/>
                <a:gd name="connsiteX10" fmla="*/ 25622 w 51644"/>
                <a:gd name="connsiteY10" fmla="*/ 26270 h 91230"/>
                <a:gd name="connsiteX11" fmla="*/ 32299 w 51644"/>
                <a:gd name="connsiteY11" fmla="*/ 59331 h 91230"/>
                <a:gd name="connsiteX12" fmla="*/ 19240 w 51644"/>
                <a:gd name="connsiteY12" fmla="*/ 59331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51644" h="91230">
                  <a:moveTo>
                    <a:pt x="20393" y="0"/>
                  </a:moveTo>
                  <a:lnTo>
                    <a:pt x="0" y="91230"/>
                  </a:lnTo>
                  <a:lnTo>
                    <a:pt x="13049" y="91230"/>
                  </a:lnTo>
                  <a:lnTo>
                    <a:pt x="16916" y="71637"/>
                  </a:lnTo>
                  <a:lnTo>
                    <a:pt x="34738" y="71637"/>
                  </a:lnTo>
                  <a:lnTo>
                    <a:pt x="38595" y="91230"/>
                  </a:lnTo>
                  <a:lnTo>
                    <a:pt x="51645" y="91230"/>
                  </a:lnTo>
                  <a:lnTo>
                    <a:pt x="31270" y="0"/>
                  </a:lnTo>
                  <a:lnTo>
                    <a:pt x="20393" y="0"/>
                  </a:lnTo>
                  <a:close/>
                  <a:moveTo>
                    <a:pt x="19240" y="59331"/>
                  </a:moveTo>
                  <a:lnTo>
                    <a:pt x="25622" y="26270"/>
                  </a:lnTo>
                  <a:lnTo>
                    <a:pt x="32299" y="59331"/>
                  </a:lnTo>
                  <a:lnTo>
                    <a:pt x="19240" y="5933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1" name="Freihandform: Form 109">
              <a:extLst>
                <a:ext uri="{FF2B5EF4-FFF2-40B4-BE49-F238E27FC236}">
                  <a16:creationId xmlns:a16="http://schemas.microsoft.com/office/drawing/2014/main" id="{ECDDE004-5EC2-BED4-DF63-B373F54B8945}"/>
                </a:ext>
              </a:extLst>
            </xdr:cNvPr>
            <xdr:cNvSpPr/>
          </xdr:nvSpPr>
          <xdr:spPr>
            <a:xfrm>
              <a:off x="4355655" y="5825750"/>
              <a:ext cx="43815" cy="92782"/>
            </a:xfrm>
            <a:custGeom>
              <a:avLst/>
              <a:gdLst>
                <a:gd name="connsiteX0" fmla="*/ 21908 w 43815"/>
                <a:gd name="connsiteY0" fmla="*/ 0 h 92782"/>
                <a:gd name="connsiteX1" fmla="*/ 0 w 43815"/>
                <a:gd name="connsiteY1" fmla="*/ 22298 h 92782"/>
                <a:gd name="connsiteX2" fmla="*/ 0 w 43815"/>
                <a:gd name="connsiteY2" fmla="*/ 70485 h 92782"/>
                <a:gd name="connsiteX3" fmla="*/ 21908 w 43815"/>
                <a:gd name="connsiteY3" fmla="*/ 92783 h 92782"/>
                <a:gd name="connsiteX4" fmla="*/ 43815 w 43815"/>
                <a:gd name="connsiteY4" fmla="*/ 70485 h 92782"/>
                <a:gd name="connsiteX5" fmla="*/ 43815 w 43815"/>
                <a:gd name="connsiteY5" fmla="*/ 41777 h 92782"/>
                <a:gd name="connsiteX6" fmla="*/ 20355 w 43815"/>
                <a:gd name="connsiteY6" fmla="*/ 41777 h 92782"/>
                <a:gd name="connsiteX7" fmla="*/ 20355 w 43815"/>
                <a:gd name="connsiteY7" fmla="*/ 53311 h 92782"/>
                <a:gd name="connsiteX8" fmla="*/ 30747 w 43815"/>
                <a:gd name="connsiteY8" fmla="*/ 53311 h 92782"/>
                <a:gd name="connsiteX9" fmla="*/ 30747 w 43815"/>
                <a:gd name="connsiteY9" fmla="*/ 70485 h 92782"/>
                <a:gd name="connsiteX10" fmla="*/ 21908 w 43815"/>
                <a:gd name="connsiteY10" fmla="*/ 79705 h 92782"/>
                <a:gd name="connsiteX11" fmla="*/ 13068 w 43815"/>
                <a:gd name="connsiteY11" fmla="*/ 70485 h 92782"/>
                <a:gd name="connsiteX12" fmla="*/ 13068 w 43815"/>
                <a:gd name="connsiteY12" fmla="*/ 22298 h 92782"/>
                <a:gd name="connsiteX13" fmla="*/ 21908 w 43815"/>
                <a:gd name="connsiteY13" fmla="*/ 13068 h 92782"/>
                <a:gd name="connsiteX14" fmla="*/ 30747 w 43815"/>
                <a:gd name="connsiteY14" fmla="*/ 22298 h 92782"/>
                <a:gd name="connsiteX15" fmla="*/ 30747 w 43815"/>
                <a:gd name="connsiteY15" fmla="*/ 26899 h 92782"/>
                <a:gd name="connsiteX16" fmla="*/ 43815 w 43815"/>
                <a:gd name="connsiteY16" fmla="*/ 26899 h 92782"/>
                <a:gd name="connsiteX17" fmla="*/ 43815 w 43815"/>
                <a:gd name="connsiteY17" fmla="*/ 22298 h 92782"/>
                <a:gd name="connsiteX18" fmla="*/ 21908 w 43815"/>
                <a:gd name="connsiteY18" fmla="*/ 0 h 92782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</a:cxnLst>
              <a:rect l="l" t="t" r="r" b="b"/>
              <a:pathLst>
                <a:path w="43815" h="92782">
                  <a:moveTo>
                    <a:pt x="21908" y="0"/>
                  </a:moveTo>
                  <a:cubicBezTo>
                    <a:pt x="11259" y="0"/>
                    <a:pt x="0" y="7429"/>
                    <a:pt x="0" y="22298"/>
                  </a:cubicBezTo>
                  <a:lnTo>
                    <a:pt x="0" y="70485"/>
                  </a:lnTo>
                  <a:cubicBezTo>
                    <a:pt x="0" y="85344"/>
                    <a:pt x="11259" y="92783"/>
                    <a:pt x="21908" y="92783"/>
                  </a:cubicBezTo>
                  <a:cubicBezTo>
                    <a:pt x="32556" y="92783"/>
                    <a:pt x="43815" y="85344"/>
                    <a:pt x="43815" y="70485"/>
                  </a:cubicBezTo>
                  <a:lnTo>
                    <a:pt x="43815" y="41777"/>
                  </a:lnTo>
                  <a:lnTo>
                    <a:pt x="20355" y="41777"/>
                  </a:lnTo>
                  <a:lnTo>
                    <a:pt x="20355" y="53311"/>
                  </a:lnTo>
                  <a:lnTo>
                    <a:pt x="30747" y="53311"/>
                  </a:lnTo>
                  <a:lnTo>
                    <a:pt x="30747" y="70485"/>
                  </a:lnTo>
                  <a:cubicBezTo>
                    <a:pt x="30747" y="76752"/>
                    <a:pt x="26651" y="79705"/>
                    <a:pt x="21908" y="79705"/>
                  </a:cubicBezTo>
                  <a:cubicBezTo>
                    <a:pt x="17164" y="79705"/>
                    <a:pt x="13068" y="76752"/>
                    <a:pt x="13068" y="70485"/>
                  </a:cubicBezTo>
                  <a:lnTo>
                    <a:pt x="13068" y="22298"/>
                  </a:lnTo>
                  <a:cubicBezTo>
                    <a:pt x="13068" y="16021"/>
                    <a:pt x="17164" y="13068"/>
                    <a:pt x="21908" y="13068"/>
                  </a:cubicBezTo>
                  <a:cubicBezTo>
                    <a:pt x="26651" y="13068"/>
                    <a:pt x="30747" y="16021"/>
                    <a:pt x="30747" y="22298"/>
                  </a:cubicBezTo>
                  <a:lnTo>
                    <a:pt x="30747" y="26899"/>
                  </a:lnTo>
                  <a:lnTo>
                    <a:pt x="43815" y="26899"/>
                  </a:lnTo>
                  <a:lnTo>
                    <a:pt x="43815" y="22298"/>
                  </a:lnTo>
                  <a:cubicBezTo>
                    <a:pt x="43815" y="7429"/>
                    <a:pt x="32556" y="0"/>
                    <a:pt x="21908" y="0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2" name="Freihandform: Form 110">
              <a:extLst>
                <a:ext uri="{FF2B5EF4-FFF2-40B4-BE49-F238E27FC236}">
                  <a16:creationId xmlns:a16="http://schemas.microsoft.com/office/drawing/2014/main" id="{63998D5E-4C9C-0AFD-CBC9-6B6D221A23AA}"/>
                </a:ext>
              </a:extLst>
            </xdr:cNvPr>
            <xdr:cNvSpPr/>
          </xdr:nvSpPr>
          <xdr:spPr>
            <a:xfrm>
              <a:off x="4422235" y="5826521"/>
              <a:ext cx="38966" cy="91230"/>
            </a:xfrm>
            <a:custGeom>
              <a:avLst/>
              <a:gdLst>
                <a:gd name="connsiteX0" fmla="*/ 0 w 38966"/>
                <a:gd name="connsiteY0" fmla="*/ 91230 h 91230"/>
                <a:gd name="connsiteX1" fmla="*/ 38967 w 38966"/>
                <a:gd name="connsiteY1" fmla="*/ 91230 h 91230"/>
                <a:gd name="connsiteX2" fmla="*/ 38967 w 38966"/>
                <a:gd name="connsiteY2" fmla="*/ 78162 h 91230"/>
                <a:gd name="connsiteX3" fmla="*/ 13087 w 38966"/>
                <a:gd name="connsiteY3" fmla="*/ 78162 h 91230"/>
                <a:gd name="connsiteX4" fmla="*/ 13087 w 38966"/>
                <a:gd name="connsiteY4" fmla="*/ 51387 h 91230"/>
                <a:gd name="connsiteX5" fmla="*/ 35643 w 38966"/>
                <a:gd name="connsiteY5" fmla="*/ 51387 h 91230"/>
                <a:gd name="connsiteX6" fmla="*/ 35643 w 38966"/>
                <a:gd name="connsiteY6" fmla="*/ 39091 h 91230"/>
                <a:gd name="connsiteX7" fmla="*/ 13087 w 38966"/>
                <a:gd name="connsiteY7" fmla="*/ 39091 h 91230"/>
                <a:gd name="connsiteX8" fmla="*/ 13087 w 38966"/>
                <a:gd name="connsiteY8" fmla="*/ 12297 h 91230"/>
                <a:gd name="connsiteX9" fmla="*/ 38967 w 38966"/>
                <a:gd name="connsiteY9" fmla="*/ 12297 h 91230"/>
                <a:gd name="connsiteX10" fmla="*/ 38967 w 38966"/>
                <a:gd name="connsiteY10" fmla="*/ 0 h 91230"/>
                <a:gd name="connsiteX11" fmla="*/ 0 w 38966"/>
                <a:gd name="connsiteY11" fmla="*/ 0 h 91230"/>
                <a:gd name="connsiteX12" fmla="*/ 0 w 38966"/>
                <a:gd name="connsiteY12" fmla="*/ 91230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38966" h="91230">
                  <a:moveTo>
                    <a:pt x="0" y="91230"/>
                  </a:moveTo>
                  <a:lnTo>
                    <a:pt x="38967" y="91230"/>
                  </a:lnTo>
                  <a:lnTo>
                    <a:pt x="38967" y="78162"/>
                  </a:lnTo>
                  <a:lnTo>
                    <a:pt x="13087" y="78162"/>
                  </a:lnTo>
                  <a:lnTo>
                    <a:pt x="13087" y="51387"/>
                  </a:lnTo>
                  <a:lnTo>
                    <a:pt x="35643" y="51387"/>
                  </a:lnTo>
                  <a:lnTo>
                    <a:pt x="35643" y="39091"/>
                  </a:lnTo>
                  <a:lnTo>
                    <a:pt x="13087" y="39091"/>
                  </a:lnTo>
                  <a:lnTo>
                    <a:pt x="13087" y="12297"/>
                  </a:lnTo>
                  <a:lnTo>
                    <a:pt x="38967" y="12297"/>
                  </a:lnTo>
                  <a:lnTo>
                    <a:pt x="38967" y="0"/>
                  </a:lnTo>
                  <a:lnTo>
                    <a:pt x="0" y="0"/>
                  </a:lnTo>
                  <a:lnTo>
                    <a:pt x="0" y="91230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3" name="Freihandform: Form 111">
              <a:extLst>
                <a:ext uri="{FF2B5EF4-FFF2-40B4-BE49-F238E27FC236}">
                  <a16:creationId xmlns:a16="http://schemas.microsoft.com/office/drawing/2014/main" id="{314D1E3D-1DCB-F4E3-4F8F-F7C600C5BBB2}"/>
                </a:ext>
              </a:extLst>
            </xdr:cNvPr>
            <xdr:cNvSpPr/>
          </xdr:nvSpPr>
          <xdr:spPr>
            <a:xfrm>
              <a:off x="4516332" y="5826512"/>
              <a:ext cx="13077" cy="91240"/>
            </a:xfrm>
            <a:custGeom>
              <a:avLst/>
              <a:gdLst>
                <a:gd name="connsiteX0" fmla="*/ 0 w 13077"/>
                <a:gd name="connsiteY0" fmla="*/ 0 h 91240"/>
                <a:gd name="connsiteX1" fmla="*/ 13078 w 13077"/>
                <a:gd name="connsiteY1" fmla="*/ 0 h 91240"/>
                <a:gd name="connsiteX2" fmla="*/ 13078 w 13077"/>
                <a:gd name="connsiteY2" fmla="*/ 91241 h 91240"/>
                <a:gd name="connsiteX3" fmla="*/ 0 w 13077"/>
                <a:gd name="connsiteY3" fmla="*/ 91241 h 912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13077" h="91240">
                  <a:moveTo>
                    <a:pt x="0" y="0"/>
                  </a:moveTo>
                  <a:lnTo>
                    <a:pt x="13078" y="0"/>
                  </a:lnTo>
                  <a:lnTo>
                    <a:pt x="13078" y="91241"/>
                  </a:lnTo>
                  <a:lnTo>
                    <a:pt x="0" y="91241"/>
                  </a:ln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44" name="Freihandform: Form 112">
              <a:extLst>
                <a:ext uri="{FF2B5EF4-FFF2-40B4-BE49-F238E27FC236}">
                  <a16:creationId xmlns:a16="http://schemas.microsoft.com/office/drawing/2014/main" id="{6EABBAB0-A7E8-E37D-42E8-9FEB10E4C8D4}"/>
                </a:ext>
              </a:extLst>
            </xdr:cNvPr>
            <xdr:cNvSpPr/>
          </xdr:nvSpPr>
          <xdr:spPr>
            <a:xfrm>
              <a:off x="4227182" y="5826521"/>
              <a:ext cx="46882" cy="91230"/>
            </a:xfrm>
            <a:custGeom>
              <a:avLst/>
              <a:gdLst>
                <a:gd name="connsiteX0" fmla="*/ 44072 w 46882"/>
                <a:gd name="connsiteY0" fmla="*/ 26775 h 91230"/>
                <a:gd name="connsiteX1" fmla="*/ 20993 w 46882"/>
                <a:gd name="connsiteY1" fmla="*/ 0 h 91230"/>
                <a:gd name="connsiteX2" fmla="*/ 0 w 46882"/>
                <a:gd name="connsiteY2" fmla="*/ 0 h 91230"/>
                <a:gd name="connsiteX3" fmla="*/ 0 w 46882"/>
                <a:gd name="connsiteY3" fmla="*/ 91230 h 91230"/>
                <a:gd name="connsiteX4" fmla="*/ 13049 w 46882"/>
                <a:gd name="connsiteY4" fmla="*/ 91230 h 91230"/>
                <a:gd name="connsiteX5" fmla="*/ 13049 w 46882"/>
                <a:gd name="connsiteY5" fmla="*/ 52283 h 91230"/>
                <a:gd name="connsiteX6" fmla="*/ 20879 w 46882"/>
                <a:gd name="connsiteY6" fmla="*/ 52283 h 91230"/>
                <a:gd name="connsiteX7" fmla="*/ 33052 w 46882"/>
                <a:gd name="connsiteY7" fmla="*/ 91230 h 91230"/>
                <a:gd name="connsiteX8" fmla="*/ 46882 w 46882"/>
                <a:gd name="connsiteY8" fmla="*/ 91230 h 91230"/>
                <a:gd name="connsiteX9" fmla="*/ 32785 w 46882"/>
                <a:gd name="connsiteY9" fmla="*/ 49597 h 91230"/>
                <a:gd name="connsiteX10" fmla="*/ 44072 w 46882"/>
                <a:gd name="connsiteY10" fmla="*/ 26775 h 91230"/>
                <a:gd name="connsiteX11" fmla="*/ 20488 w 46882"/>
                <a:gd name="connsiteY11" fmla="*/ 40738 h 91230"/>
                <a:gd name="connsiteX12" fmla="*/ 13049 w 46882"/>
                <a:gd name="connsiteY12" fmla="*/ 40738 h 91230"/>
                <a:gd name="connsiteX13" fmla="*/ 13049 w 46882"/>
                <a:gd name="connsiteY13" fmla="*/ 12297 h 91230"/>
                <a:gd name="connsiteX14" fmla="*/ 19850 w 46882"/>
                <a:gd name="connsiteY14" fmla="*/ 12297 h 91230"/>
                <a:gd name="connsiteX15" fmla="*/ 30994 w 46882"/>
                <a:gd name="connsiteY15" fmla="*/ 26518 h 91230"/>
                <a:gd name="connsiteX16" fmla="*/ 20488 w 46882"/>
                <a:gd name="connsiteY16" fmla="*/ 40738 h 9123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</a:cxnLst>
              <a:rect l="l" t="t" r="r" b="b"/>
              <a:pathLst>
                <a:path w="46882" h="91230">
                  <a:moveTo>
                    <a:pt x="44072" y="26775"/>
                  </a:moveTo>
                  <a:cubicBezTo>
                    <a:pt x="44072" y="9096"/>
                    <a:pt x="36509" y="0"/>
                    <a:pt x="20993" y="0"/>
                  </a:cubicBezTo>
                  <a:lnTo>
                    <a:pt x="0" y="0"/>
                  </a:lnTo>
                  <a:lnTo>
                    <a:pt x="0" y="91230"/>
                  </a:lnTo>
                  <a:lnTo>
                    <a:pt x="13049" y="91230"/>
                  </a:lnTo>
                  <a:lnTo>
                    <a:pt x="13049" y="52283"/>
                  </a:lnTo>
                  <a:lnTo>
                    <a:pt x="20879" y="52283"/>
                  </a:lnTo>
                  <a:lnTo>
                    <a:pt x="33052" y="91230"/>
                  </a:lnTo>
                  <a:lnTo>
                    <a:pt x="46882" y="91230"/>
                  </a:lnTo>
                  <a:lnTo>
                    <a:pt x="32785" y="49597"/>
                  </a:lnTo>
                  <a:cubicBezTo>
                    <a:pt x="41119" y="44977"/>
                    <a:pt x="44072" y="37281"/>
                    <a:pt x="44072" y="26775"/>
                  </a:cubicBezTo>
                  <a:close/>
                  <a:moveTo>
                    <a:pt x="20488" y="40738"/>
                  </a:moveTo>
                  <a:lnTo>
                    <a:pt x="13049" y="40738"/>
                  </a:lnTo>
                  <a:lnTo>
                    <a:pt x="13049" y="12297"/>
                  </a:lnTo>
                  <a:lnTo>
                    <a:pt x="19850" y="12297"/>
                  </a:lnTo>
                  <a:cubicBezTo>
                    <a:pt x="29461" y="12297"/>
                    <a:pt x="30994" y="17297"/>
                    <a:pt x="30994" y="26518"/>
                  </a:cubicBezTo>
                  <a:cubicBezTo>
                    <a:pt x="30994" y="35605"/>
                    <a:pt x="29585" y="40738"/>
                    <a:pt x="20488" y="40738"/>
                  </a:cubicBezTo>
                  <a:close/>
                </a:path>
              </a:pathLst>
            </a:custGeom>
            <a:solidFill>
              <a:srgbClr val="001D3D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</xdr:grpSp>
    <xdr:clientData/>
  </xdr:twoCellAnchor>
  <xdr:twoCellAnchor editAs="oneCell">
    <xdr:from>
      <xdr:col>0</xdr:col>
      <xdr:colOff>238126</xdr:colOff>
      <xdr:row>104</xdr:row>
      <xdr:rowOff>214313</xdr:rowOff>
    </xdr:from>
    <xdr:to>
      <xdr:col>0</xdr:col>
      <xdr:colOff>238126</xdr:colOff>
      <xdr:row>106</xdr:row>
      <xdr:rowOff>274497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A44643E1-5CF7-4B8B-BBB8-6C8F573D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49306163"/>
          <a:ext cx="0" cy="6360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43</xdr:row>
      <xdr:rowOff>214313</xdr:rowOff>
    </xdr:from>
    <xdr:to>
      <xdr:col>0</xdr:col>
      <xdr:colOff>238126</xdr:colOff>
      <xdr:row>46</xdr:row>
      <xdr:rowOff>21650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D12E01DB-AE1D-4D2D-AE12-EEA96E9C7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38561963"/>
          <a:ext cx="3148012" cy="6074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49</xdr:row>
      <xdr:rowOff>214313</xdr:rowOff>
    </xdr:from>
    <xdr:to>
      <xdr:col>0</xdr:col>
      <xdr:colOff>238126</xdr:colOff>
      <xdr:row>51</xdr:row>
      <xdr:rowOff>107374</xdr:rowOff>
    </xdr:to>
    <xdr:pic>
      <xdr:nvPicPr>
        <xdr:cNvPr id="47" name="Graphic 17">
          <a:extLst>
            <a:ext uri="{FF2B5EF4-FFF2-40B4-BE49-F238E27FC236}">
              <a16:creationId xmlns:a16="http://schemas.microsoft.com/office/drawing/2014/main" id="{C65D6EF8-64C8-4655-9D05-7DF49FF1D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38561963"/>
          <a:ext cx="3148012" cy="607436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49</xdr:row>
      <xdr:rowOff>214313</xdr:rowOff>
    </xdr:from>
    <xdr:ext cx="0" cy="636011"/>
    <xdr:pic>
      <xdr:nvPicPr>
        <xdr:cNvPr id="2" name="Graphic 17">
          <a:extLst>
            <a:ext uri="{FF2B5EF4-FFF2-40B4-BE49-F238E27FC236}">
              <a16:creationId xmlns:a16="http://schemas.microsoft.com/office/drawing/2014/main" id="{E882D056-A425-4048-AF3C-030AE5E8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5673626"/>
          <a:ext cx="0" cy="636011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49</xdr:row>
      <xdr:rowOff>214313</xdr:rowOff>
    </xdr:from>
    <xdr:ext cx="0" cy="636011"/>
    <xdr:pic>
      <xdr:nvPicPr>
        <xdr:cNvPr id="3" name="Graphic 17">
          <a:extLst>
            <a:ext uri="{FF2B5EF4-FFF2-40B4-BE49-F238E27FC236}">
              <a16:creationId xmlns:a16="http://schemas.microsoft.com/office/drawing/2014/main" id="{06AFC73D-1DAB-4D12-BC4D-BA06DF7D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692189" y="55673626"/>
          <a:ext cx="0" cy="63601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33</xdr:row>
      <xdr:rowOff>214313</xdr:rowOff>
    </xdr:from>
    <xdr:to>
      <xdr:col>0</xdr:col>
      <xdr:colOff>238126</xdr:colOff>
      <xdr:row>35</xdr:row>
      <xdr:rowOff>107374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D77FE6A3-65F4-45D4-950B-82F2768D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53011388"/>
          <a:ext cx="0" cy="616961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33</xdr:row>
      <xdr:rowOff>214313</xdr:rowOff>
    </xdr:from>
    <xdr:ext cx="0" cy="636011"/>
    <xdr:pic>
      <xdr:nvPicPr>
        <xdr:cNvPr id="3" name="Graphic 17">
          <a:extLst>
            <a:ext uri="{FF2B5EF4-FFF2-40B4-BE49-F238E27FC236}">
              <a16:creationId xmlns:a16="http://schemas.microsoft.com/office/drawing/2014/main" id="{15C54C9B-5BCA-4DA2-8DDA-139FACD8F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899100" y="53011388"/>
          <a:ext cx="0" cy="636011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33</xdr:row>
      <xdr:rowOff>214313</xdr:rowOff>
    </xdr:from>
    <xdr:ext cx="0" cy="636011"/>
    <xdr:pic>
      <xdr:nvPicPr>
        <xdr:cNvPr id="4" name="Graphic 17">
          <a:extLst>
            <a:ext uri="{FF2B5EF4-FFF2-40B4-BE49-F238E27FC236}">
              <a16:creationId xmlns:a16="http://schemas.microsoft.com/office/drawing/2014/main" id="{226DDA3E-6CD5-455C-B845-93761E02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899100" y="53011388"/>
          <a:ext cx="0" cy="63601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95</xdr:row>
      <xdr:rowOff>214313</xdr:rowOff>
    </xdr:from>
    <xdr:to>
      <xdr:col>0</xdr:col>
      <xdr:colOff>238126</xdr:colOff>
      <xdr:row>97</xdr:row>
      <xdr:rowOff>107374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1A98D004-58A9-497E-9F6D-77809C62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23436263"/>
          <a:ext cx="0" cy="616961"/>
        </a:xfrm>
        <a:prstGeom prst="rect">
          <a:avLst/>
        </a:prstGeom>
      </xdr:spPr>
    </xdr:pic>
    <xdr:clientData/>
  </xdr:twoCellAnchor>
  <xdr:oneCellAnchor>
    <xdr:from>
      <xdr:col>10</xdr:col>
      <xdr:colOff>238126</xdr:colOff>
      <xdr:row>95</xdr:row>
      <xdr:rowOff>214313</xdr:rowOff>
    </xdr:from>
    <xdr:ext cx="0" cy="636011"/>
    <xdr:pic>
      <xdr:nvPicPr>
        <xdr:cNvPr id="3" name="Graphic 17">
          <a:extLst>
            <a:ext uri="{FF2B5EF4-FFF2-40B4-BE49-F238E27FC236}">
              <a16:creationId xmlns:a16="http://schemas.microsoft.com/office/drawing/2014/main" id="{8C8DCB02-FFCB-43BD-B23A-92506D60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46426" y="23436263"/>
          <a:ext cx="0" cy="636011"/>
        </a:xfrm>
        <a:prstGeom prst="rect">
          <a:avLst/>
        </a:prstGeom>
      </xdr:spPr>
    </xdr:pic>
    <xdr:clientData/>
  </xdr:oneCellAnchor>
  <xdr:oneCellAnchor>
    <xdr:from>
      <xdr:col>20</xdr:col>
      <xdr:colOff>238126</xdr:colOff>
      <xdr:row>95</xdr:row>
      <xdr:rowOff>214313</xdr:rowOff>
    </xdr:from>
    <xdr:ext cx="0" cy="636011"/>
    <xdr:pic>
      <xdr:nvPicPr>
        <xdr:cNvPr id="4" name="Graphic 17">
          <a:extLst>
            <a:ext uri="{FF2B5EF4-FFF2-40B4-BE49-F238E27FC236}">
              <a16:creationId xmlns:a16="http://schemas.microsoft.com/office/drawing/2014/main" id="{BF9090EA-5F0F-4146-B5A0-BF2BC84C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854726" y="23436263"/>
          <a:ext cx="0" cy="63601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43</xdr:row>
      <xdr:rowOff>214313</xdr:rowOff>
    </xdr:from>
    <xdr:to>
      <xdr:col>0</xdr:col>
      <xdr:colOff>238126</xdr:colOff>
      <xdr:row>46</xdr:row>
      <xdr:rowOff>145475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FE9F6220-D08D-4F28-BBDD-3620F836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6" y="17940338"/>
          <a:ext cx="0" cy="6074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LANZERM\2.10-Working%20Files\MS%20Heads%20Call\ExCom%20Q1%202024\20230704%20MSDP%20cons%202028_H&amp;PC_AN%20(1).xlsx" TargetMode="External"/><Relationship Id="rId1" Type="http://schemas.openxmlformats.org/officeDocument/2006/relationships/externalLinkPath" Target="https://doehleronline.sharepoint.com/LANZERM/2.10-Working%20Files/MS%20Heads%20Call/ExCom%20Q1%202024/20230704%20MSDP%20cons%202028_H&amp;PC_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Beverage"/>
      <sheetName val="Food"/>
      <sheetName val="FS&amp;Retail"/>
      <sheetName val="L&amp;N"/>
      <sheetName val="MS L2 B2C L2 cons"/>
      <sheetName val="Cons MSL1 L2 Region"/>
      <sheetName val="MS L2 B2C L2 cons (2)"/>
      <sheetName val="CONS Region MSL1"/>
      <sheetName val="Tabelle4"/>
      <sheetName val="EMEA CONS"/>
      <sheetName val="APAC CONS"/>
      <sheetName val="AMERCIAS CONS"/>
      <sheetName val="EMEA"/>
      <sheetName val="Matrix"/>
      <sheetName val="EUR"/>
      <sheetName val="CIS"/>
      <sheetName val="B2C_Market Seg. Matrix"/>
      <sheetName val="AfO_Sales"/>
      <sheetName val="MEA"/>
      <sheetName val="TIP"/>
      <sheetName val="EUR 2026"/>
      <sheetName val="CIS 2026"/>
      <sheetName val="MEA 2026"/>
      <sheetName val="TIP 2026"/>
      <sheetName val="Beverage 2026"/>
      <sheetName val="Food 2026"/>
      <sheetName val="Lifescience &amp; Nutr. 2026"/>
      <sheetName val="Foodservice &amp; Retail 2026"/>
      <sheetName val="AfO-Sales"/>
      <sheetName val="Tabelle2"/>
    </sheetNames>
    <sheetDataSet>
      <sheetData sheetId="0"/>
      <sheetData sheetId="1">
        <row r="6">
          <cell r="D6" t="str">
            <v>All other Foodservice &amp; Retail</v>
          </cell>
        </row>
        <row r="7">
          <cell r="D7" t="str">
            <v>e-Commerce</v>
          </cell>
        </row>
        <row r="8">
          <cell r="D8" t="str">
            <v>Foodservice</v>
          </cell>
        </row>
        <row r="9">
          <cell r="D9" t="str">
            <v>Retail</v>
          </cell>
        </row>
        <row r="10">
          <cell r="D10" t="str">
            <v>Bakery</v>
          </cell>
        </row>
        <row r="11">
          <cell r="D11" t="str">
            <v>Cereal</v>
          </cell>
        </row>
        <row r="12">
          <cell r="D12" t="str">
            <v>Confectionery</v>
          </cell>
        </row>
        <row r="13">
          <cell r="D13" t="str">
            <v>Dairy</v>
          </cell>
        </row>
        <row r="14">
          <cell r="D14" t="str">
            <v>Ice-Cream</v>
          </cell>
        </row>
        <row r="15">
          <cell r="D15" t="str">
            <v>Meat &amp; Culinary</v>
          </cell>
        </row>
        <row r="16">
          <cell r="D16" t="str">
            <v>Snack Food</v>
          </cell>
        </row>
        <row r="17">
          <cell r="D17" t="str">
            <v>All Other Food</v>
          </cell>
        </row>
        <row r="20">
          <cell r="D20" t="str">
            <v>Juice &amp; Juice Drink</v>
          </cell>
        </row>
        <row r="21">
          <cell r="D21" t="str">
            <v>Soft Drink</v>
          </cell>
        </row>
        <row r="22">
          <cell r="D22" t="str">
            <v>Tea &amp; Coffee</v>
          </cell>
        </row>
        <row r="23">
          <cell r="D23" t="str">
            <v>All other Lifescience &amp; Nutrition</v>
          </cell>
        </row>
        <row r="24">
          <cell r="D24" t="str">
            <v>Baby &amp; Infant Food</v>
          </cell>
        </row>
        <row r="26">
          <cell r="D26" t="str">
            <v>Functional Nutrition</v>
          </cell>
        </row>
        <row r="27">
          <cell r="D27" t="str">
            <v>Multi-Level Marketing</v>
          </cell>
        </row>
        <row r="28">
          <cell r="D28" t="str">
            <v>Pharma</v>
          </cell>
        </row>
        <row r="29">
          <cell r="D29" t="str">
            <v>All other Special Segments</v>
          </cell>
        </row>
        <row r="30">
          <cell r="D30" t="str">
            <v>Feed</v>
          </cell>
        </row>
        <row r="31">
          <cell r="D31" t="str">
            <v>Ingredient Industry</v>
          </cell>
        </row>
        <row r="32">
          <cell r="D32" t="str">
            <v>Personal Care</v>
          </cell>
        </row>
        <row r="33">
          <cell r="D33" t="str">
            <v>Pet Food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C1" t="str">
            <v>Period Structure EGROUP</v>
          </cell>
          <cell r="M1" t="str">
            <v>FC 2022</v>
          </cell>
        </row>
        <row r="2">
          <cell r="C2" t="str">
            <v/>
          </cell>
          <cell r="M2" t="str">
            <v>GROSS SALES</v>
          </cell>
        </row>
        <row r="3">
          <cell r="C3" t="str">
            <v>Market Segment L2</v>
          </cell>
          <cell r="M3" t="str">
            <v xml:space="preserve">* 1.000 </v>
          </cell>
        </row>
        <row r="4">
          <cell r="C4" t="str">
            <v>Brewery</v>
          </cell>
          <cell r="M4">
            <v>144.67583121999999</v>
          </cell>
        </row>
        <row r="5">
          <cell r="C5" t="str">
            <v>Cider, Wine &amp; Spirit</v>
          </cell>
          <cell r="M5">
            <v>70.057565199999999</v>
          </cell>
        </row>
        <row r="6">
          <cell r="C6" t="str">
            <v>Juice &amp; Juice Drink</v>
          </cell>
          <cell r="M6">
            <v>344.78261565999998</v>
          </cell>
        </row>
        <row r="7">
          <cell r="C7" t="str">
            <v>Soft Drink</v>
          </cell>
          <cell r="M7">
            <v>451.65993289999994</v>
          </cell>
        </row>
        <row r="8">
          <cell r="C8" t="str">
            <v>Tea &amp; Coffee</v>
          </cell>
          <cell r="M8">
            <v>33.218996079999997</v>
          </cell>
        </row>
        <row r="9">
          <cell r="C9" t="str">
            <v>All Other Food</v>
          </cell>
          <cell r="M9">
            <v>9.8210310399999994</v>
          </cell>
        </row>
        <row r="10">
          <cell r="C10" t="str">
            <v>Bakery</v>
          </cell>
          <cell r="M10">
            <v>43.409301159999998</v>
          </cell>
        </row>
        <row r="11">
          <cell r="C11" t="str">
            <v>Cereal</v>
          </cell>
          <cell r="M11">
            <v>20.172191940000001</v>
          </cell>
        </row>
        <row r="12">
          <cell r="C12" t="str">
            <v>Confectionery</v>
          </cell>
          <cell r="M12">
            <v>29.218227160000005</v>
          </cell>
        </row>
        <row r="13">
          <cell r="C13" t="str">
            <v>Dairy</v>
          </cell>
          <cell r="M13">
            <v>149.28061012000001</v>
          </cell>
        </row>
        <row r="14">
          <cell r="C14" t="str">
            <v>Ice-Cream</v>
          </cell>
          <cell r="M14">
            <v>22.00079384</v>
          </cell>
        </row>
        <row r="15">
          <cell r="C15" t="str">
            <v>Meat &amp; Culinary</v>
          </cell>
          <cell r="M15">
            <v>40.074872079999999</v>
          </cell>
        </row>
        <row r="16">
          <cell r="C16" t="str">
            <v>Snack Food</v>
          </cell>
          <cell r="M16">
            <v>15.087542940000002</v>
          </cell>
        </row>
        <row r="17">
          <cell r="C17" t="str">
            <v>All other Foodservice &amp; Retail</v>
          </cell>
          <cell r="M17">
            <v>3.9878315000000004</v>
          </cell>
        </row>
        <row r="18">
          <cell r="C18" t="str">
            <v>e-Commerce</v>
          </cell>
          <cell r="M18">
            <v>2.7937200000000002E-2</v>
          </cell>
        </row>
        <row r="19">
          <cell r="C19" t="str">
            <v>Foodservice</v>
          </cell>
          <cell r="M19">
            <v>36.318596100000001</v>
          </cell>
        </row>
        <row r="20">
          <cell r="C20" t="str">
            <v>Retail</v>
          </cell>
          <cell r="M20">
            <v>2.01873952</v>
          </cell>
        </row>
        <row r="21">
          <cell r="C21" t="str">
            <v>All other Lifescience &amp; Nutrition</v>
          </cell>
          <cell r="M21">
            <v>1.2043919599999999</v>
          </cell>
        </row>
        <row r="22">
          <cell r="C22" t="str">
            <v>Baby &amp; Infant Food</v>
          </cell>
          <cell r="M22">
            <v>0.41011039999999999</v>
          </cell>
        </row>
        <row r="23">
          <cell r="C23" t="str">
            <v>Food Supplement &amp; Nutraceutical</v>
          </cell>
          <cell r="M23">
            <v>8.4893467200000003</v>
          </cell>
        </row>
        <row r="24">
          <cell r="C24" t="str">
            <v>Functional Nutrition</v>
          </cell>
          <cell r="M24">
            <v>1.3513531599999999</v>
          </cell>
        </row>
        <row r="25">
          <cell r="C25" t="str">
            <v>Multi-Level Marketing</v>
          </cell>
          <cell r="M25">
            <v>5.3446199999999999E-2</v>
          </cell>
        </row>
        <row r="26">
          <cell r="C26" t="str">
            <v>Pharma</v>
          </cell>
          <cell r="M26">
            <v>0.80722009999999988</v>
          </cell>
        </row>
        <row r="27">
          <cell r="C27" t="str">
            <v>All other Special Segments</v>
          </cell>
          <cell r="M27">
            <v>5.3366447399999997</v>
          </cell>
        </row>
        <row r="28">
          <cell r="C28" t="str">
            <v>Feed</v>
          </cell>
          <cell r="M28">
            <v>7.8392199999999995E-2</v>
          </cell>
        </row>
        <row r="29">
          <cell r="C29" t="str">
            <v>Ingredient Industry</v>
          </cell>
          <cell r="M29">
            <v>24.809216200000002</v>
          </cell>
        </row>
        <row r="30">
          <cell r="C30" t="str">
            <v>Personal Care</v>
          </cell>
          <cell r="M30">
            <v>2.0619646399999998</v>
          </cell>
        </row>
        <row r="31">
          <cell r="C31" t="str">
            <v>Pet Food</v>
          </cell>
          <cell r="M31">
            <v>0.46481335999999995</v>
          </cell>
        </row>
        <row r="32">
          <cell r="C32" t="str">
            <v>Not assigned</v>
          </cell>
          <cell r="M32">
            <v>0.19233148</v>
          </cell>
        </row>
        <row r="33">
          <cell r="C33" t="str">
            <v>Brewery</v>
          </cell>
          <cell r="M33">
            <v>80.311386920000004</v>
          </cell>
        </row>
        <row r="34">
          <cell r="C34" t="str">
            <v>Cider, Wine &amp; Spirit</v>
          </cell>
          <cell r="M34">
            <v>9.1362691199999997</v>
          </cell>
        </row>
        <row r="35">
          <cell r="C35" t="str">
            <v>Juice &amp; Juice Drink</v>
          </cell>
          <cell r="M35">
            <v>54.533883379999999</v>
          </cell>
        </row>
        <row r="36">
          <cell r="C36" t="str">
            <v>Soft Drink</v>
          </cell>
          <cell r="M36">
            <v>108.26237906</v>
          </cell>
        </row>
        <row r="37">
          <cell r="C37" t="str">
            <v>All Other Food</v>
          </cell>
          <cell r="M37">
            <v>10.372540580000001</v>
          </cell>
        </row>
        <row r="38">
          <cell r="C38" t="str">
            <v>Bakery</v>
          </cell>
          <cell r="M38">
            <v>0.70659616000000003</v>
          </cell>
        </row>
        <row r="39">
          <cell r="C39" t="str">
            <v>Confectionery</v>
          </cell>
          <cell r="M39">
            <v>6.4691639399999996</v>
          </cell>
        </row>
        <row r="40">
          <cell r="C40" t="str">
            <v>Dairy</v>
          </cell>
          <cell r="M40">
            <v>11.686677059999999</v>
          </cell>
        </row>
        <row r="41">
          <cell r="C41" t="str">
            <v>Ice-Cream</v>
          </cell>
          <cell r="M41">
            <v>3.0478022400000002</v>
          </cell>
        </row>
        <row r="42">
          <cell r="C42" t="str">
            <v>Meat &amp; Culinary</v>
          </cell>
          <cell r="M42">
            <v>3.4486639999999999E-2</v>
          </cell>
        </row>
        <row r="43">
          <cell r="C43" t="str">
            <v>Snack Food</v>
          </cell>
          <cell r="M43">
            <v>0.20870778000000001</v>
          </cell>
        </row>
        <row r="44">
          <cell r="C44" t="str">
            <v>Foodservice</v>
          </cell>
          <cell r="M44">
            <v>7.1954812800000001</v>
          </cell>
        </row>
        <row r="45">
          <cell r="C45" t="str">
            <v>All other Lifescience &amp; Nutrition</v>
          </cell>
          <cell r="M45">
            <v>3.5977999999999997E-4</v>
          </cell>
        </row>
        <row r="46">
          <cell r="C46" t="str">
            <v>Baby &amp; Infant Food</v>
          </cell>
          <cell r="M46">
            <v>0.13727777999999999</v>
          </cell>
        </row>
        <row r="47">
          <cell r="C47" t="str">
            <v>Pharma</v>
          </cell>
          <cell r="M47">
            <v>2.5578879999999998E-2</v>
          </cell>
        </row>
        <row r="48">
          <cell r="C48" t="str">
            <v>All other Special Segments</v>
          </cell>
          <cell r="M48">
            <v>0.40903472000000007</v>
          </cell>
        </row>
        <row r="49">
          <cell r="C49" t="str">
            <v>Ingredient Industry</v>
          </cell>
          <cell r="M49">
            <v>1.13499076</v>
          </cell>
        </row>
        <row r="50">
          <cell r="C50" t="str">
            <v>Personal Care</v>
          </cell>
          <cell r="M50">
            <v>0</v>
          </cell>
        </row>
        <row r="51">
          <cell r="C51" t="str">
            <v>Not assigned</v>
          </cell>
          <cell r="M51">
            <v>1.6098000000000002E-3</v>
          </cell>
        </row>
        <row r="52">
          <cell r="C52" t="str">
            <v>Brewery</v>
          </cell>
          <cell r="M52">
            <v>14.165582239999999</v>
          </cell>
        </row>
        <row r="53">
          <cell r="C53" t="str">
            <v>Cider, Wine &amp; Spirit</v>
          </cell>
          <cell r="M53">
            <v>20.75491886</v>
          </cell>
        </row>
        <row r="54">
          <cell r="C54" t="str">
            <v>Juice &amp; Juice Drink</v>
          </cell>
          <cell r="M54">
            <v>90.867002200000002</v>
          </cell>
        </row>
        <row r="55">
          <cell r="C55" t="str">
            <v>Soft Drink</v>
          </cell>
          <cell r="M55">
            <v>100.60749441999999</v>
          </cell>
        </row>
        <row r="56">
          <cell r="C56" t="str">
            <v>Tea &amp; Coffee</v>
          </cell>
          <cell r="M56">
            <v>0.9692018200000001</v>
          </cell>
        </row>
        <row r="57">
          <cell r="C57" t="str">
            <v>All Other Food</v>
          </cell>
          <cell r="M57">
            <v>2.1066934800000001</v>
          </cell>
        </row>
        <row r="58">
          <cell r="C58" t="str">
            <v>Bakery</v>
          </cell>
          <cell r="M58">
            <v>0.62636486000000002</v>
          </cell>
        </row>
        <row r="59">
          <cell r="C59" t="str">
            <v>Cereal</v>
          </cell>
          <cell r="M59">
            <v>0.17580608</v>
          </cell>
        </row>
        <row r="60">
          <cell r="C60" t="str">
            <v>Confectionery</v>
          </cell>
          <cell r="M60">
            <v>0.74237936000000004</v>
          </cell>
        </row>
        <row r="61">
          <cell r="C61" t="str">
            <v>Dairy</v>
          </cell>
          <cell r="M61">
            <v>71.750846679999995</v>
          </cell>
        </row>
        <row r="62">
          <cell r="C62" t="str">
            <v>Ice-Cream</v>
          </cell>
          <cell r="M62">
            <v>0.48333241999999998</v>
          </cell>
        </row>
        <row r="63">
          <cell r="C63" t="str">
            <v>Meat &amp; Culinary</v>
          </cell>
          <cell r="M63">
            <v>0.76724901999999995</v>
          </cell>
        </row>
        <row r="64">
          <cell r="C64" t="str">
            <v>Snack Food</v>
          </cell>
          <cell r="M64">
            <v>0.21015544000000003</v>
          </cell>
        </row>
        <row r="65">
          <cell r="C65" t="str">
            <v>All other Foodservice &amp; Retail</v>
          </cell>
          <cell r="M65">
            <v>0.16449240000000001</v>
          </cell>
        </row>
        <row r="66">
          <cell r="C66" t="str">
            <v>Foodservice</v>
          </cell>
          <cell r="M66">
            <v>5.0372771600000004</v>
          </cell>
        </row>
        <row r="67">
          <cell r="C67" t="str">
            <v>Retail</v>
          </cell>
          <cell r="M67">
            <v>6.1103999999999998E-4</v>
          </cell>
        </row>
        <row r="68">
          <cell r="C68" t="str">
            <v>All other Lifescience &amp; Nutrition</v>
          </cell>
          <cell r="M68">
            <v>0</v>
          </cell>
        </row>
        <row r="69">
          <cell r="C69" t="str">
            <v>Baby &amp; Infant Food</v>
          </cell>
          <cell r="M69">
            <v>1.4066260000000001E-2</v>
          </cell>
        </row>
        <row r="70">
          <cell r="C70" t="str">
            <v>Food Supplement &amp; Nutraceutical</v>
          </cell>
          <cell r="M70">
            <v>2.3510699999999995E-2</v>
          </cell>
        </row>
        <row r="71">
          <cell r="C71" t="str">
            <v>Functional Nutrition</v>
          </cell>
          <cell r="M71">
            <v>0</v>
          </cell>
        </row>
        <row r="72">
          <cell r="C72" t="str">
            <v>Pharma</v>
          </cell>
          <cell r="M72">
            <v>0.56686948000000004</v>
          </cell>
        </row>
        <row r="73">
          <cell r="C73" t="str">
            <v>All other Special Segments</v>
          </cell>
          <cell r="M73">
            <v>0.41540759999999999</v>
          </cell>
        </row>
        <row r="74">
          <cell r="C74" t="str">
            <v>Ingredient Industry</v>
          </cell>
          <cell r="M74">
            <v>1.0831994599999999</v>
          </cell>
        </row>
        <row r="75">
          <cell r="C75" t="str">
            <v>Personal Care</v>
          </cell>
          <cell r="M75">
            <v>1.217996E-2</v>
          </cell>
        </row>
        <row r="76">
          <cell r="C76" t="str">
            <v>Pet Food</v>
          </cell>
          <cell r="M76">
            <v>0</v>
          </cell>
        </row>
        <row r="77">
          <cell r="C77" t="str">
            <v>Brewery</v>
          </cell>
          <cell r="M77">
            <v>0.28552137999999999</v>
          </cell>
        </row>
        <row r="78">
          <cell r="C78" t="str">
            <v>Cider, Wine &amp; Spirit</v>
          </cell>
          <cell r="M78">
            <v>1.35326156</v>
          </cell>
        </row>
        <row r="79">
          <cell r="C79" t="str">
            <v>Juice &amp; Juice Drink</v>
          </cell>
          <cell r="M79">
            <v>33.955508739999999</v>
          </cell>
        </row>
        <row r="80">
          <cell r="C80" t="str">
            <v>Soft Drink</v>
          </cell>
          <cell r="M80">
            <v>31.12413926</v>
          </cell>
        </row>
        <row r="81">
          <cell r="C81" t="str">
            <v>Tea &amp; Coffee</v>
          </cell>
          <cell r="M81">
            <v>0.82190313999999987</v>
          </cell>
        </row>
        <row r="82">
          <cell r="C82" t="str">
            <v>All Other Food</v>
          </cell>
          <cell r="M82">
            <v>15.43260942</v>
          </cell>
        </row>
        <row r="83">
          <cell r="C83" t="str">
            <v>Bakery</v>
          </cell>
          <cell r="M83">
            <v>1.1414544200000001</v>
          </cell>
        </row>
        <row r="84">
          <cell r="C84" t="str">
            <v>Cereal</v>
          </cell>
          <cell r="M84">
            <v>0.87867569999999995</v>
          </cell>
        </row>
        <row r="85">
          <cell r="C85" t="str">
            <v>Confectionery</v>
          </cell>
          <cell r="M85">
            <v>3.3823338999999999</v>
          </cell>
        </row>
        <row r="86">
          <cell r="C86" t="str">
            <v>Dairy</v>
          </cell>
          <cell r="M86">
            <v>5.3193829199999998</v>
          </cell>
        </row>
        <row r="87">
          <cell r="C87" t="str">
            <v>Ice-Cream</v>
          </cell>
          <cell r="M87">
            <v>4.0007301399999999</v>
          </cell>
        </row>
        <row r="88">
          <cell r="C88" t="str">
            <v>Meat &amp; Culinary</v>
          </cell>
          <cell r="M88">
            <v>4.0553465800000001</v>
          </cell>
        </row>
        <row r="89">
          <cell r="C89" t="str">
            <v>Snack Food</v>
          </cell>
          <cell r="M89">
            <v>1.30226938</v>
          </cell>
        </row>
        <row r="90">
          <cell r="C90" t="str">
            <v>All other Foodservice &amp; Retail</v>
          </cell>
          <cell r="M90">
            <v>0.47763958000000001</v>
          </cell>
        </row>
        <row r="91">
          <cell r="C91" t="str">
            <v>e-Commerce</v>
          </cell>
          <cell r="M91">
            <v>1.5287579999999999E-2</v>
          </cell>
        </row>
        <row r="92">
          <cell r="C92" t="str">
            <v>Foodservice</v>
          </cell>
          <cell r="M92">
            <v>3.1530338599999999</v>
          </cell>
        </row>
        <row r="93">
          <cell r="C93" t="str">
            <v>Retail</v>
          </cell>
          <cell r="M93">
            <v>0.95853864</v>
          </cell>
        </row>
        <row r="94">
          <cell r="C94" t="str">
            <v>All other Lifescience &amp; Nutrition</v>
          </cell>
          <cell r="M94">
            <v>0</v>
          </cell>
        </row>
        <row r="95">
          <cell r="C95" t="str">
            <v>Food Supplement &amp; Nutraceutical</v>
          </cell>
          <cell r="M95">
            <v>0.3939397</v>
          </cell>
        </row>
        <row r="96">
          <cell r="C96" t="str">
            <v>Functional Nutrition</v>
          </cell>
          <cell r="M96">
            <v>0</v>
          </cell>
        </row>
        <row r="97">
          <cell r="C97" t="str">
            <v>Multi-Level Marketing</v>
          </cell>
          <cell r="M97">
            <v>2.065722E-2</v>
          </cell>
        </row>
        <row r="98">
          <cell r="C98" t="str">
            <v>Pharma</v>
          </cell>
          <cell r="M98">
            <v>7.9540620000000006E-2</v>
          </cell>
        </row>
        <row r="99">
          <cell r="C99" t="str">
            <v>All other Special Segments</v>
          </cell>
          <cell r="M99">
            <v>0.47411638</v>
          </cell>
        </row>
        <row r="100">
          <cell r="C100" t="str">
            <v>Feed</v>
          </cell>
          <cell r="M100">
            <v>8.4799559999999996E-2</v>
          </cell>
        </row>
        <row r="101">
          <cell r="C101" t="str">
            <v>Ingredient Industry</v>
          </cell>
          <cell r="M101">
            <v>7.1947837200000002</v>
          </cell>
        </row>
        <row r="102">
          <cell r="C102" t="str">
            <v>Personal Care</v>
          </cell>
          <cell r="M102">
            <v>3.8072979999999999E-2</v>
          </cell>
        </row>
        <row r="103">
          <cell r="C103" t="str">
            <v>Pet Food</v>
          </cell>
          <cell r="M103">
            <v>1.455422E-2</v>
          </cell>
        </row>
        <row r="104">
          <cell r="C104" t="str">
            <v>Not assigned</v>
          </cell>
          <cell r="M104">
            <v>1.595456E-2</v>
          </cell>
        </row>
        <row r="105">
          <cell r="C105" t="str">
            <v>Brewery</v>
          </cell>
          <cell r="M105">
            <v>3.0086462000000003</v>
          </cell>
        </row>
        <row r="106">
          <cell r="C106" t="str">
            <v>Cider, Wine &amp; Spirit</v>
          </cell>
          <cell r="M106">
            <v>2.14907176</v>
          </cell>
        </row>
        <row r="107">
          <cell r="C107" t="str">
            <v>Juice &amp; Juice Drink</v>
          </cell>
          <cell r="M107">
            <v>47.188761399999997</v>
          </cell>
        </row>
        <row r="108">
          <cell r="C108" t="str">
            <v>Soft Drink</v>
          </cell>
          <cell r="M108">
            <v>43.99802072</v>
          </cell>
        </row>
        <row r="109">
          <cell r="C109" t="str">
            <v>Tea &amp; Coffee</v>
          </cell>
          <cell r="M109">
            <v>1.0050028200000001</v>
          </cell>
        </row>
        <row r="110">
          <cell r="C110" t="str">
            <v>All Other Food</v>
          </cell>
          <cell r="M110">
            <v>5.8260332200000002</v>
          </cell>
        </row>
        <row r="111">
          <cell r="C111" t="str">
            <v>Bakery</v>
          </cell>
          <cell r="M111">
            <v>2.65414496</v>
          </cell>
        </row>
        <row r="112">
          <cell r="C112" t="str">
            <v>Cereal</v>
          </cell>
          <cell r="M112">
            <v>0.54368775999999996</v>
          </cell>
        </row>
        <row r="113">
          <cell r="C113" t="str">
            <v>Confectionery</v>
          </cell>
          <cell r="M113">
            <v>0.80098519999999995</v>
          </cell>
        </row>
        <row r="114">
          <cell r="C114" t="str">
            <v>Dairy</v>
          </cell>
          <cell r="M114">
            <v>11.025335460000001</v>
          </cell>
        </row>
        <row r="115">
          <cell r="C115" t="str">
            <v>Ice-Cream</v>
          </cell>
          <cell r="M115">
            <v>0.59610878</v>
          </cell>
        </row>
        <row r="116">
          <cell r="C116" t="str">
            <v>Meat &amp; Culinary</v>
          </cell>
          <cell r="M116">
            <v>0.88669483999999998</v>
          </cell>
        </row>
        <row r="117">
          <cell r="C117" t="str">
            <v>Snack Food</v>
          </cell>
          <cell r="M117">
            <v>2.8125200000000002E-3</v>
          </cell>
        </row>
        <row r="118">
          <cell r="C118" t="str">
            <v>All other Foodservice &amp; Retail</v>
          </cell>
          <cell r="M118">
            <v>2.6230103599999999</v>
          </cell>
        </row>
        <row r="119">
          <cell r="C119" t="str">
            <v>e-Commerce</v>
          </cell>
          <cell r="M119">
            <v>2.158E-5</v>
          </cell>
        </row>
        <row r="120">
          <cell r="C120" t="str">
            <v>Foodservice</v>
          </cell>
          <cell r="M120">
            <v>1.10462678</v>
          </cell>
        </row>
        <row r="121">
          <cell r="C121" t="str">
            <v>All other Lifescience &amp; Nutrition</v>
          </cell>
          <cell r="M121">
            <v>7.9676E-3</v>
          </cell>
        </row>
        <row r="122">
          <cell r="C122" t="str">
            <v>Baby &amp; Infant Food</v>
          </cell>
          <cell r="M122">
            <v>0</v>
          </cell>
        </row>
        <row r="123">
          <cell r="C123" t="str">
            <v>Food Supplement &amp; Nutraceutical</v>
          </cell>
          <cell r="M123">
            <v>1.40533288</v>
          </cell>
        </row>
        <row r="124">
          <cell r="C124" t="str">
            <v>Functional Nutrition</v>
          </cell>
          <cell r="M124">
            <v>5.0318400000000001E-3</v>
          </cell>
        </row>
        <row r="125">
          <cell r="C125" t="str">
            <v>Multi-Level Marketing</v>
          </cell>
          <cell r="M125">
            <v>0.21409255999999999</v>
          </cell>
        </row>
        <row r="126">
          <cell r="C126" t="str">
            <v>Pharma</v>
          </cell>
          <cell r="M126">
            <v>4.1412163</v>
          </cell>
        </row>
        <row r="127">
          <cell r="C127" t="str">
            <v>All other Special Segments</v>
          </cell>
          <cell r="M127">
            <v>0.35400144</v>
          </cell>
        </row>
        <row r="128">
          <cell r="C128" t="str">
            <v>Ingredient Industry</v>
          </cell>
          <cell r="M128">
            <v>2.2276817200000001</v>
          </cell>
        </row>
        <row r="129">
          <cell r="C129" t="str">
            <v>Personal Care</v>
          </cell>
          <cell r="M129">
            <v>5.183771999999999E-2</v>
          </cell>
        </row>
        <row r="130">
          <cell r="C130" t="str">
            <v>Not assigned</v>
          </cell>
          <cell r="M130">
            <v>-1.38686E-3</v>
          </cell>
        </row>
        <row r="131">
          <cell r="C131" t="str">
            <v>Brewery</v>
          </cell>
          <cell r="M131">
            <v>14.36953222</v>
          </cell>
        </row>
        <row r="132">
          <cell r="C132" t="str">
            <v>Cider, Wine &amp; Spirit</v>
          </cell>
          <cell r="M132">
            <v>9.3991598199999995</v>
          </cell>
        </row>
        <row r="133">
          <cell r="C133" t="str">
            <v>Juice &amp; Juice Drink</v>
          </cell>
          <cell r="M133">
            <v>42.862765240000002</v>
          </cell>
        </row>
        <row r="134">
          <cell r="C134" t="str">
            <v>Soft Drink</v>
          </cell>
          <cell r="M134">
            <v>75.612802160000001</v>
          </cell>
        </row>
        <row r="135">
          <cell r="C135" t="str">
            <v>Tea &amp; Coffee</v>
          </cell>
          <cell r="M135">
            <v>2.7450633199999999</v>
          </cell>
        </row>
        <row r="136">
          <cell r="C136" t="str">
            <v>All Other Food</v>
          </cell>
          <cell r="M136">
            <v>7.6040890799999996</v>
          </cell>
        </row>
        <row r="137">
          <cell r="C137" t="str">
            <v>Bakery</v>
          </cell>
          <cell r="M137">
            <v>4.1602129000000003</v>
          </cell>
        </row>
        <row r="138">
          <cell r="C138" t="str">
            <v>Cereal</v>
          </cell>
          <cell r="M138">
            <v>0.61378522000000002</v>
          </cell>
        </row>
        <row r="139">
          <cell r="C139" t="str">
            <v>Confectionery</v>
          </cell>
          <cell r="M139">
            <v>0.43161290000000008</v>
          </cell>
        </row>
        <row r="140">
          <cell r="C140" t="str">
            <v>Dairy</v>
          </cell>
          <cell r="M140">
            <v>7.4042015800000005</v>
          </cell>
        </row>
        <row r="141">
          <cell r="C141" t="str">
            <v>Ice-Cream</v>
          </cell>
          <cell r="M141">
            <v>3.3064232599999999</v>
          </cell>
        </row>
        <row r="142">
          <cell r="C142" t="str">
            <v>Meat &amp; Culinary</v>
          </cell>
          <cell r="M142">
            <v>2.6472842600000002</v>
          </cell>
        </row>
        <row r="143">
          <cell r="C143" t="str">
            <v>Snack Food</v>
          </cell>
          <cell r="M143">
            <v>1.9117323399999999</v>
          </cell>
        </row>
        <row r="144">
          <cell r="C144" t="str">
            <v>All other Foodservice &amp; Retail</v>
          </cell>
          <cell r="M144">
            <v>2.5248174799999998</v>
          </cell>
        </row>
        <row r="145">
          <cell r="C145" t="str">
            <v>e-Commerce</v>
          </cell>
          <cell r="M145">
            <v>4.6594620000000003E-2</v>
          </cell>
        </row>
        <row r="146">
          <cell r="C146" t="str">
            <v>Foodservice</v>
          </cell>
          <cell r="M146">
            <v>13.776760960000001</v>
          </cell>
        </row>
        <row r="147">
          <cell r="C147" t="str">
            <v>Retail</v>
          </cell>
          <cell r="M147">
            <v>6.3926217999999988</v>
          </cell>
        </row>
        <row r="148">
          <cell r="C148" t="str">
            <v>All other Lifescience &amp; Nutrition</v>
          </cell>
          <cell r="M148">
            <v>10.165463580000001</v>
          </cell>
        </row>
        <row r="149">
          <cell r="C149" t="str">
            <v>Baby &amp; Infant Food</v>
          </cell>
          <cell r="M149">
            <v>0.76651659999999988</v>
          </cell>
        </row>
        <row r="150">
          <cell r="C150" t="str">
            <v>Food Supplement &amp; Nutraceutical</v>
          </cell>
          <cell r="M150">
            <v>0.67011102</v>
          </cell>
        </row>
        <row r="151">
          <cell r="C151" t="str">
            <v>Functional Nutrition</v>
          </cell>
          <cell r="M151">
            <v>1.8847606400000001</v>
          </cell>
        </row>
        <row r="152">
          <cell r="C152" t="str">
            <v>Multi-Level Marketing</v>
          </cell>
          <cell r="M152">
            <v>2.04721E-2</v>
          </cell>
        </row>
        <row r="153">
          <cell r="C153" t="str">
            <v>Pharma</v>
          </cell>
          <cell r="M153">
            <v>0</v>
          </cell>
        </row>
        <row r="154">
          <cell r="C154" t="str">
            <v>All other Special Segments</v>
          </cell>
          <cell r="M154">
            <v>4.8038579999999997E-2</v>
          </cell>
        </row>
        <row r="155">
          <cell r="C155" t="str">
            <v>Feed</v>
          </cell>
          <cell r="M155">
            <v>3.4499800000000001E-3</v>
          </cell>
        </row>
        <row r="156">
          <cell r="C156" t="str">
            <v>Ingredient Industry</v>
          </cell>
          <cell r="M156">
            <v>11.378551720000001</v>
          </cell>
        </row>
        <row r="157">
          <cell r="C157" t="str">
            <v>Pet Food</v>
          </cell>
          <cell r="M157">
            <v>3.06252E-3</v>
          </cell>
        </row>
        <row r="158">
          <cell r="C158" t="str">
            <v>Not assigned</v>
          </cell>
          <cell r="M158">
            <v>0.44219818</v>
          </cell>
        </row>
        <row r="159">
          <cell r="C159" t="str">
            <v>Brewery</v>
          </cell>
          <cell r="M159">
            <v>10.51004346</v>
          </cell>
        </row>
        <row r="160">
          <cell r="C160" t="str">
            <v>Cider, Wine &amp; Spirit</v>
          </cell>
          <cell r="M160">
            <v>0.78667279999999995</v>
          </cell>
        </row>
        <row r="161">
          <cell r="C161" t="str">
            <v>Juice &amp; Juice Drink</v>
          </cell>
          <cell r="M161">
            <v>168.14403922</v>
          </cell>
        </row>
        <row r="162">
          <cell r="C162" t="str">
            <v>Soft Drink</v>
          </cell>
          <cell r="M162">
            <v>41.282664519999997</v>
          </cell>
        </row>
        <row r="163">
          <cell r="C163" t="str">
            <v>Tea &amp; Coffee</v>
          </cell>
          <cell r="M163">
            <v>3.4163459600000001</v>
          </cell>
        </row>
        <row r="164">
          <cell r="C164" t="str">
            <v>All Other Food</v>
          </cell>
          <cell r="M164">
            <v>5.45940154</v>
          </cell>
        </row>
        <row r="165">
          <cell r="C165" t="str">
            <v>Bakery</v>
          </cell>
          <cell r="M165">
            <v>1.7578963599999997</v>
          </cell>
        </row>
        <row r="166">
          <cell r="C166" t="str">
            <v>Cereal</v>
          </cell>
          <cell r="M166">
            <v>9.6882963199999992</v>
          </cell>
        </row>
        <row r="167">
          <cell r="C167" t="str">
            <v>Confectionery</v>
          </cell>
          <cell r="M167">
            <v>1.2023514399999999</v>
          </cell>
        </row>
        <row r="168">
          <cell r="C168" t="str">
            <v>Dairy</v>
          </cell>
          <cell r="M168">
            <v>14.665044419999999</v>
          </cell>
        </row>
        <row r="169">
          <cell r="C169" t="str">
            <v>Ice-Cream</v>
          </cell>
          <cell r="M169">
            <v>3.2433879999999998E-2</v>
          </cell>
        </row>
        <row r="170">
          <cell r="C170" t="str">
            <v>Meat &amp; Culinary</v>
          </cell>
          <cell r="M170">
            <v>11.683990120000001</v>
          </cell>
        </row>
        <row r="171">
          <cell r="C171" t="str">
            <v>Snack Food</v>
          </cell>
          <cell r="M171">
            <v>4.4937409199999996</v>
          </cell>
        </row>
        <row r="172">
          <cell r="C172" t="str">
            <v>All other Foodservice &amp; Retail</v>
          </cell>
          <cell r="M172">
            <v>0</v>
          </cell>
        </row>
        <row r="173">
          <cell r="C173" t="str">
            <v>e-Commerce</v>
          </cell>
          <cell r="M173">
            <v>8.0634999999999998E-2</v>
          </cell>
        </row>
        <row r="174">
          <cell r="C174" t="str">
            <v>Foodservice</v>
          </cell>
          <cell r="M174">
            <v>40.304171240000002</v>
          </cell>
        </row>
        <row r="175">
          <cell r="C175" t="str">
            <v>Retail</v>
          </cell>
          <cell r="M175">
            <v>5.2625772399999997</v>
          </cell>
        </row>
        <row r="176">
          <cell r="C176" t="str">
            <v>All other Lifescience &amp; Nutrition</v>
          </cell>
          <cell r="M176">
            <v>0.1408866</v>
          </cell>
        </row>
        <row r="177">
          <cell r="C177" t="str">
            <v>Food Supplement &amp; Nutraceutical</v>
          </cell>
          <cell r="M177">
            <v>1.62885152</v>
          </cell>
        </row>
        <row r="178">
          <cell r="C178" t="str">
            <v>Functional Nutrition</v>
          </cell>
          <cell r="M178">
            <v>5.8054340000000003E-2</v>
          </cell>
        </row>
        <row r="179">
          <cell r="C179" t="str">
            <v>Pharma</v>
          </cell>
          <cell r="M179">
            <v>0</v>
          </cell>
        </row>
        <row r="180">
          <cell r="C180" t="str">
            <v>All other Special Segments</v>
          </cell>
          <cell r="M180">
            <v>2.859068E-2</v>
          </cell>
        </row>
        <row r="181">
          <cell r="C181" t="str">
            <v>Ingredient Industry</v>
          </cell>
          <cell r="M181">
            <v>9.5060455800000003</v>
          </cell>
        </row>
        <row r="182">
          <cell r="C182" t="str">
            <v>Personal Care</v>
          </cell>
          <cell r="M182">
            <v>0.22919999999999999</v>
          </cell>
        </row>
        <row r="183">
          <cell r="C183" t="str">
            <v>Pet Food</v>
          </cell>
          <cell r="M183">
            <v>0.73149622000000003</v>
          </cell>
        </row>
        <row r="184">
          <cell r="C184" t="str">
            <v>Not assigned</v>
          </cell>
          <cell r="M184">
            <v>0.30751908</v>
          </cell>
        </row>
        <row r="185">
          <cell r="C185" t="str">
            <v>Brewery</v>
          </cell>
          <cell r="M185">
            <v>35.878474140000002</v>
          </cell>
        </row>
        <row r="186">
          <cell r="C186" t="str">
            <v>Cider, Wine &amp; Spirit</v>
          </cell>
          <cell r="M186">
            <v>1.2579955599999999</v>
          </cell>
        </row>
        <row r="187">
          <cell r="C187" t="str">
            <v>Juice &amp; Juice Drink</v>
          </cell>
          <cell r="M187">
            <v>20.49131096</v>
          </cell>
        </row>
        <row r="188">
          <cell r="C188" t="str">
            <v>Soft Drink</v>
          </cell>
          <cell r="M188">
            <v>11.33033874</v>
          </cell>
        </row>
        <row r="189">
          <cell r="C189" t="str">
            <v>Tea &amp; Coffee</v>
          </cell>
          <cell r="M189">
            <v>5.270654000000001E-2</v>
          </cell>
        </row>
        <row r="190">
          <cell r="C190" t="str">
            <v>All Other Food</v>
          </cell>
          <cell r="M190">
            <v>0.91927938000000009</v>
          </cell>
        </row>
        <row r="191">
          <cell r="C191" t="str">
            <v>Bakery</v>
          </cell>
          <cell r="M191">
            <v>2.9133719999999998E-2</v>
          </cell>
        </row>
        <row r="192">
          <cell r="C192" t="str">
            <v>Cereal</v>
          </cell>
          <cell r="M192">
            <v>-1.1999999999999999E-7</v>
          </cell>
        </row>
        <row r="193">
          <cell r="C193" t="str">
            <v>Confectionery</v>
          </cell>
          <cell r="M193">
            <v>1.6465401800000001</v>
          </cell>
        </row>
        <row r="194">
          <cell r="C194" t="str">
            <v>Dairy</v>
          </cell>
          <cell r="M194">
            <v>16.188280779999999</v>
          </cell>
        </row>
        <row r="195">
          <cell r="C195" t="str">
            <v>Ice-Cream</v>
          </cell>
          <cell r="M195">
            <v>0.31660292000000001</v>
          </cell>
        </row>
        <row r="196">
          <cell r="C196" t="str">
            <v>Meat &amp; Culinary</v>
          </cell>
          <cell r="M196">
            <v>0.7506470999999999</v>
          </cell>
        </row>
        <row r="197">
          <cell r="C197" t="str">
            <v>Snack Food</v>
          </cell>
          <cell r="M197">
            <v>2.8321999999999999E-4</v>
          </cell>
        </row>
        <row r="198">
          <cell r="C198" t="str">
            <v>All other Foodservice &amp; Retail</v>
          </cell>
          <cell r="M198">
            <v>1.6488000000000002E-3</v>
          </cell>
        </row>
        <row r="199">
          <cell r="C199" t="str">
            <v>Foodservice</v>
          </cell>
          <cell r="M199">
            <v>6.2270018199999999</v>
          </cell>
        </row>
        <row r="200">
          <cell r="C200" t="str">
            <v>Retail</v>
          </cell>
          <cell r="M200">
            <v>1.21051636</v>
          </cell>
        </row>
        <row r="201">
          <cell r="C201" t="str">
            <v>All other Lifescience &amp; Nutrition</v>
          </cell>
          <cell r="M201">
            <v>-4.0000000000000001E-8</v>
          </cell>
        </row>
        <row r="202">
          <cell r="C202" t="str">
            <v>Food Supplement &amp; Nutraceutical</v>
          </cell>
          <cell r="M202">
            <v>0</v>
          </cell>
        </row>
        <row r="203">
          <cell r="C203" t="str">
            <v>Functional Nutrition</v>
          </cell>
          <cell r="M203">
            <v>1.4750399999999999E-3</v>
          </cell>
        </row>
        <row r="204">
          <cell r="C204" t="str">
            <v>Pharma</v>
          </cell>
          <cell r="M204">
            <v>0.25225999999999998</v>
          </cell>
        </row>
        <row r="205">
          <cell r="C205" t="str">
            <v>All other Special Segments</v>
          </cell>
          <cell r="M205">
            <v>0.30909824000000002</v>
          </cell>
        </row>
        <row r="206">
          <cell r="C206" t="str">
            <v>Feed</v>
          </cell>
          <cell r="M206">
            <v>5.986416E-2</v>
          </cell>
        </row>
        <row r="207">
          <cell r="C207" t="str">
            <v>Ingredient Industry</v>
          </cell>
          <cell r="M207">
            <v>11.429296559999999</v>
          </cell>
        </row>
        <row r="208">
          <cell r="C208" t="str">
            <v>Personal Care</v>
          </cell>
          <cell r="M208">
            <v>8.3947799999999993E-3</v>
          </cell>
        </row>
        <row r="209">
          <cell r="C209" t="str">
            <v>Not assigned</v>
          </cell>
          <cell r="M209">
            <v>0</v>
          </cell>
        </row>
        <row r="210">
          <cell r="C210"/>
          <cell r="M210">
            <v>2975.0376897400001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nzerath, Marc" id="{D904ECE3-82C7-44F9-A7AC-23985C156B7B}" userId="S::Marc.Lanzerath@doehler.com::333fa926-ae2b-434d-8e67-3075e0a477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97" dT="2024-06-18T11:16:33.87" personId="{D904ECE3-82C7-44F9-A7AC-23985C156B7B}" id="{F692B162-4E05-4010-9DCC-155018B99F85}">
    <text>100</text>
  </threadedComment>
  <threadedComment ref="AE178" dT="2024-06-18T11:16:33.87" personId="{D904ECE3-82C7-44F9-A7AC-23985C156B7B}" id="{FA8CA64E-94FB-440A-A8D4-9FD3574ACF8A}">
    <text>100</text>
  </threadedComment>
  <threadedComment ref="AE188" dT="2024-06-18T11:16:33.87" personId="{D904ECE3-82C7-44F9-A7AC-23985C156B7B}" id="{D5D2DD9C-9AE1-4561-A913-C355EAA63984}">
    <text>100</text>
  </threadedComment>
  <threadedComment ref="AE198" dT="2024-06-18T11:16:33.87" personId="{D904ECE3-82C7-44F9-A7AC-23985C156B7B}" id="{306917F1-A2AC-4234-BB19-7C0770B12BD3}">
    <text>100</text>
  </threadedComment>
  <threadedComment ref="AE208" dT="2024-06-18T11:16:33.87" personId="{D904ECE3-82C7-44F9-A7AC-23985C156B7B}" id="{DD03311B-2F2F-4AF6-B572-8547CF13488E}">
    <text>100</text>
  </threadedComment>
  <threadedComment ref="AE249" dT="2024-06-18T11:16:33.87" personId="{D904ECE3-82C7-44F9-A7AC-23985C156B7B}" id="{659B7E1C-19C1-4F30-A84A-BBD37E7C54CB}">
    <text>100</text>
  </threadedComment>
  <threadedComment ref="AE259" dT="2024-06-18T11:16:33.87" personId="{D904ECE3-82C7-44F9-A7AC-23985C156B7B}" id="{3AC5FD65-C377-4302-BBE6-DD0B82CF457B}">
    <text>100</text>
  </threadedComment>
  <threadedComment ref="AE300" dT="2024-06-18T11:16:33.87" personId="{D904ECE3-82C7-44F9-A7AC-23985C156B7B}" id="{643AB110-1F08-4131-AB0D-8CDE5D23595D}">
    <text>100</text>
  </threadedComment>
  <threadedComment ref="AE310" dT="2024-06-18T11:16:33.87" personId="{D904ECE3-82C7-44F9-A7AC-23985C156B7B}" id="{1AB59072-1927-4CF4-8331-C27DD50C9238}">
    <text>100</text>
  </threadedComment>
  <threadedComment ref="AE320" dT="2024-06-18T11:16:33.87" personId="{D904ECE3-82C7-44F9-A7AC-23985C156B7B}" id="{1AD2BFFB-6DFE-4074-81AC-0561AFFEF450}">
    <text>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customProperty" Target="../customProperty9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bi3ci.da.doehler.com:55901/irj/servlet/prt/portal/prtroot/pcd!3aportal_content!2fcom.sap.pct!2fplatform_add_ons!2fcom.sap.ip.bi!2fiViews!2fcom.sap.ip.bi.bex?BOOKMARK=43RUUA4XWR4JVEMI2LTTVRYY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6.bin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0.bin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8.bin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5.bin"/><Relationship Id="rId2" Type="http://schemas.openxmlformats.org/officeDocument/2006/relationships/customProperty" Target="../customProperty24.bin"/><Relationship Id="rId1" Type="http://schemas.openxmlformats.org/officeDocument/2006/relationships/customProperty" Target="../customProperty2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1.bin"/><Relationship Id="rId2" Type="http://schemas.openxmlformats.org/officeDocument/2006/relationships/customProperty" Target="../customProperty30.bin"/><Relationship Id="rId1" Type="http://schemas.openxmlformats.org/officeDocument/2006/relationships/customProperty" Target="../customProperty2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6.bin"/><Relationship Id="rId2" Type="http://schemas.openxmlformats.org/officeDocument/2006/relationships/customProperty" Target="../customProperty35.bin"/><Relationship Id="rId1" Type="http://schemas.openxmlformats.org/officeDocument/2006/relationships/customProperty" Target="../customProperty3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9.bin"/><Relationship Id="rId2" Type="http://schemas.openxmlformats.org/officeDocument/2006/relationships/customProperty" Target="../customProperty38.bin"/><Relationship Id="rId1" Type="http://schemas.openxmlformats.org/officeDocument/2006/relationships/customProperty" Target="../customProperty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DC9C-C6D3-47F5-89E7-E943DB827B57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customProperties>
    <customPr name="_pios_id" r:id="rId1"/>
    <customPr name="CofWorksheetType" r:id="rId2"/>
    <customPr name="EpmWorksheetKeyString_GUID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B391-065A-4408-97FE-FD053EFFEB47}">
  <dimension ref="A1:U77"/>
  <sheetViews>
    <sheetView showGridLines="0" view="pageBreakPreview" zoomScale="70" zoomScaleNormal="70" zoomScaleSheetLayoutView="70" zoomScalePageLayoutView="40" workbookViewId="0">
      <selection activeCell="I1" sqref="I1:AE1"/>
    </sheetView>
  </sheetViews>
  <sheetFormatPr defaultColWidth="0" defaultRowHeight="21" x14ac:dyDescent="0.5"/>
  <cols>
    <col min="1" max="1" width="21.81640625" style="4" customWidth="1"/>
    <col min="2" max="2" width="37" style="2" bestFit="1" customWidth="1"/>
    <col min="3" max="9" width="12.81640625" customWidth="1"/>
    <col min="10" max="19" width="17.81640625" customWidth="1"/>
    <col min="20" max="21" width="12.81640625" customWidth="1"/>
  </cols>
  <sheetData>
    <row r="1" spans="1:21" ht="21.5" thickBot="1" x14ac:dyDescent="0.55000000000000004"/>
    <row r="2" spans="1:21" ht="43.5" customHeight="1" thickBot="1" x14ac:dyDescent="0.55000000000000004">
      <c r="J2" s="753" t="s">
        <v>0</v>
      </c>
      <c r="K2" s="754"/>
      <c r="L2" s="754"/>
      <c r="M2" s="754"/>
      <c r="N2" s="754"/>
      <c r="O2" s="754"/>
      <c r="P2" s="754"/>
      <c r="Q2" s="755"/>
    </row>
    <row r="3" spans="1:21" ht="43.5" customHeight="1" thickBot="1" x14ac:dyDescent="0.55000000000000004">
      <c r="A3" s="14" t="s">
        <v>1</v>
      </c>
      <c r="J3" s="753" t="s">
        <v>2</v>
      </c>
      <c r="K3" s="754"/>
      <c r="L3" s="754"/>
      <c r="M3" s="754"/>
      <c r="N3" s="754"/>
      <c r="O3" s="754"/>
      <c r="P3" s="754"/>
      <c r="Q3" s="755"/>
    </row>
    <row r="4" spans="1:21" s="1" customFormat="1" ht="66" customHeight="1" x14ac:dyDescent="0.5">
      <c r="A4" s="4" t="s">
        <v>3</v>
      </c>
      <c r="B4" s="4" t="s">
        <v>4</v>
      </c>
      <c r="C4" s="43" t="s">
        <v>5</v>
      </c>
      <c r="D4" s="43" t="s">
        <v>6</v>
      </c>
      <c r="E4" s="43" t="s">
        <v>7</v>
      </c>
      <c r="F4" s="43" t="s">
        <v>8</v>
      </c>
      <c r="G4" s="43" t="s">
        <v>9</v>
      </c>
      <c r="H4" s="43" t="s">
        <v>10</v>
      </c>
      <c r="I4" s="43" t="s">
        <v>11</v>
      </c>
      <c r="J4" s="42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44" t="s">
        <v>19</v>
      </c>
      <c r="R4" s="43" t="s">
        <v>20</v>
      </c>
      <c r="S4" s="43" t="s">
        <v>21</v>
      </c>
      <c r="T4" s="43" t="s">
        <v>22</v>
      </c>
      <c r="U4" s="43" t="s">
        <v>23</v>
      </c>
    </row>
    <row r="5" spans="1:21" s="7" customFormat="1" ht="21.5" thickBot="1" x14ac:dyDescent="0.55000000000000004">
      <c r="A5" s="6"/>
      <c r="B5" s="8"/>
      <c r="C5" s="16" t="s">
        <v>24</v>
      </c>
      <c r="D5" s="16" t="s">
        <v>24</v>
      </c>
      <c r="E5" s="16" t="s">
        <v>24</v>
      </c>
      <c r="F5" s="16" t="s">
        <v>24</v>
      </c>
      <c r="G5" s="16" t="s">
        <v>24</v>
      </c>
      <c r="H5" s="16" t="s">
        <v>24</v>
      </c>
      <c r="I5" s="16" t="s">
        <v>24</v>
      </c>
      <c r="J5" s="16" t="s">
        <v>24</v>
      </c>
      <c r="K5" s="16" t="s">
        <v>24</v>
      </c>
      <c r="L5" s="16" t="s">
        <v>24</v>
      </c>
      <c r="M5" s="16" t="s">
        <v>24</v>
      </c>
      <c r="N5" s="16" t="s">
        <v>24</v>
      </c>
      <c r="O5" s="16" t="s">
        <v>24</v>
      </c>
      <c r="P5" s="16" t="s">
        <v>24</v>
      </c>
      <c r="Q5" s="16" t="s">
        <v>24</v>
      </c>
      <c r="R5" s="16" t="s">
        <v>24</v>
      </c>
      <c r="S5" s="16" t="s">
        <v>24</v>
      </c>
      <c r="T5" s="16" t="s">
        <v>25</v>
      </c>
      <c r="U5" s="16" t="s">
        <v>25</v>
      </c>
    </row>
    <row r="6" spans="1:21" ht="31.4" customHeight="1" x14ac:dyDescent="0.45">
      <c r="A6" s="752" t="s">
        <v>26</v>
      </c>
      <c r="B6" s="9" t="s">
        <v>27</v>
      </c>
      <c r="C6" s="49">
        <f>SUMIFS(AfO!D:D,AfO!$A:$A,$A$6,AfO!$B:$B,$B6)/1000</f>
        <v>165.75023109999998</v>
      </c>
      <c r="D6" s="33">
        <f>SUMIFS(AfO!E:E,AfO!$A:$A,$A$6,AfO!$B:$B,$B6)/1000</f>
        <v>181.95777745999999</v>
      </c>
      <c r="E6" s="33">
        <f>SUMIFS(AfO!F:F,AfO!$A:$A,$A$6,AfO!$B:$B,$B6)/1000</f>
        <v>226.90862823000001</v>
      </c>
      <c r="F6" s="33">
        <f>SUMIFS(AfO!G:G,AfO!$A:$A,$A$6,AfO!$B:$B,$B6)/1000</f>
        <v>276.03589745000005</v>
      </c>
      <c r="G6" s="33">
        <f>SUMIFS(AfO!H:H,AfO!$A:$A,$A$6,AfO!$B:$B,$B6)/1000</f>
        <v>280.99441069000005</v>
      </c>
      <c r="H6" s="33">
        <f>SUMIFS(AfO!I:I,AfO!$A:$A,$A$6,AfO!$B:$B,$B6)/1000</f>
        <v>315.70568929000001</v>
      </c>
      <c r="I6" s="33">
        <f>SUMIFS(AfO!J:J,AfO!$A:$A,$A$6,AfO!$B:$B,$B6)/1000</f>
        <v>305.72124992249996</v>
      </c>
      <c r="J6" s="136">
        <f>SUM(J14,J22,J30,J38,J46,J54,J62,J70)</f>
        <v>0</v>
      </c>
      <c r="K6" s="137">
        <f t="shared" ref="K6:Q6" si="0">SUM(K14,K22,K30,K38,K46,K54,K62,K70)</f>
        <v>0</v>
      </c>
      <c r="L6" s="137">
        <f t="shared" si="0"/>
        <v>0</v>
      </c>
      <c r="M6" s="137">
        <f t="shared" si="0"/>
        <v>0</v>
      </c>
      <c r="N6" s="137">
        <f t="shared" si="0"/>
        <v>0</v>
      </c>
      <c r="O6" s="137">
        <f t="shared" si="0"/>
        <v>0</v>
      </c>
      <c r="P6" s="137">
        <f t="shared" si="0"/>
        <v>0</v>
      </c>
      <c r="Q6" s="138">
        <f t="shared" si="0"/>
        <v>0</v>
      </c>
      <c r="R6" s="62">
        <f>SUM(J6:Q6)</f>
        <v>0</v>
      </c>
      <c r="S6" s="63">
        <f>R6+I6</f>
        <v>305.72124992249996</v>
      </c>
      <c r="T6" s="64">
        <f t="shared" ref="T6:T13" si="1">(((I6/C6))^(1/5))-1</f>
        <v>0.13024943024678892</v>
      </c>
      <c r="U6" s="65">
        <f>(((S6/I6))^(1/5))-1</f>
        <v>0</v>
      </c>
    </row>
    <row r="7" spans="1:21" ht="31.4" customHeight="1" x14ac:dyDescent="0.45">
      <c r="A7" s="752"/>
      <c r="B7" s="10" t="s">
        <v>28</v>
      </c>
      <c r="C7" s="34">
        <f>SUMIFS(AfO!D:D,AfO!$A:$A,$A$6,AfO!$B:$B,$B7)/1000</f>
        <v>66.580990330000006</v>
      </c>
      <c r="D7" s="35">
        <f>SUMIFS(AfO!E:E,AfO!$A:$A,$A$6,AfO!$B:$B,$B7)/1000</f>
        <v>67.226292389999998</v>
      </c>
      <c r="E7" s="35">
        <f>SUMIFS(AfO!F:F,AfO!$A:$A,$A$6,AfO!$B:$B,$B7)/1000</f>
        <v>80.465685010000001</v>
      </c>
      <c r="F7" s="35">
        <f>SUMIFS(AfO!G:G,AfO!$A:$A,$A$6,AfO!$B:$B,$B7)/1000</f>
        <v>98.636943000000002</v>
      </c>
      <c r="G7" s="35">
        <f>SUMIFS(AfO!H:H,AfO!$A:$A,$A$6,AfO!$B:$B,$B7)/1000</f>
        <v>97.626814669999987</v>
      </c>
      <c r="H7" s="35">
        <f>SUMIFS(AfO!I:I,AfO!$A:$A,$A$6,AfO!$B:$B,$B7)/1000</f>
        <v>108.22972432999998</v>
      </c>
      <c r="I7" s="35">
        <f>SUMIFS(AfO!J:J,AfO!$A:$A,$A$6,AfO!$B:$B,$B7)/1000</f>
        <v>101.28410668750001</v>
      </c>
      <c r="J7" s="139">
        <f t="shared" ref="J7:Q7" si="2">SUM(J15,J23,J31,J39,J47,J55,J63,J71)</f>
        <v>0</v>
      </c>
      <c r="K7" s="140">
        <f t="shared" si="2"/>
        <v>0</v>
      </c>
      <c r="L7" s="140">
        <f t="shared" si="2"/>
        <v>0</v>
      </c>
      <c r="M7" s="140">
        <f t="shared" si="2"/>
        <v>0</v>
      </c>
      <c r="N7" s="140">
        <f t="shared" si="2"/>
        <v>0</v>
      </c>
      <c r="O7" s="140">
        <f t="shared" si="2"/>
        <v>0</v>
      </c>
      <c r="P7" s="140">
        <f t="shared" si="2"/>
        <v>0</v>
      </c>
      <c r="Q7" s="141">
        <f t="shared" si="2"/>
        <v>0</v>
      </c>
      <c r="R7" s="69">
        <f t="shared" ref="R7:R70" si="3">SUM(J7:Q7)</f>
        <v>0</v>
      </c>
      <c r="S7" s="70">
        <f t="shared" ref="S7:S70" si="4">R7+I7</f>
        <v>101.28410668750001</v>
      </c>
      <c r="T7" s="71">
        <f t="shared" si="1"/>
        <v>8.7522398208795371E-2</v>
      </c>
      <c r="U7" s="72">
        <f t="shared" ref="U7:U70" si="5">(((S7/I7))^(1/5))-1</f>
        <v>0</v>
      </c>
    </row>
    <row r="8" spans="1:21" ht="31.4" customHeight="1" x14ac:dyDescent="0.45">
      <c r="A8" s="752"/>
      <c r="B8" s="11" t="s">
        <v>29</v>
      </c>
      <c r="C8" s="36">
        <f>SUM(C6:C7)</f>
        <v>232.33122142999997</v>
      </c>
      <c r="D8" s="37">
        <f t="shared" ref="D8:I8" si="6">SUM(D6:D7)</f>
        <v>249.18406984999999</v>
      </c>
      <c r="E8" s="37">
        <f t="shared" si="6"/>
        <v>307.37431323999999</v>
      </c>
      <c r="F8" s="37">
        <f t="shared" si="6"/>
        <v>374.67284045000008</v>
      </c>
      <c r="G8" s="37">
        <f t="shared" si="6"/>
        <v>378.62122536000004</v>
      </c>
      <c r="H8" s="37">
        <f t="shared" si="6"/>
        <v>423.93541361999996</v>
      </c>
      <c r="I8" s="37">
        <f t="shared" si="6"/>
        <v>407.00535660999998</v>
      </c>
      <c r="J8" s="142">
        <f t="shared" ref="J8:Q8" si="7">SUM(J16,J24,J32,J40,J48,J56,J64,J72)</f>
        <v>0</v>
      </c>
      <c r="K8" s="143">
        <f t="shared" si="7"/>
        <v>0</v>
      </c>
      <c r="L8" s="143">
        <f t="shared" si="7"/>
        <v>0</v>
      </c>
      <c r="M8" s="143">
        <f t="shared" si="7"/>
        <v>0</v>
      </c>
      <c r="N8" s="143">
        <f t="shared" si="7"/>
        <v>0</v>
      </c>
      <c r="O8" s="143">
        <f t="shared" si="7"/>
        <v>0</v>
      </c>
      <c r="P8" s="143">
        <f t="shared" si="7"/>
        <v>0</v>
      </c>
      <c r="Q8" s="144">
        <f t="shared" si="7"/>
        <v>0</v>
      </c>
      <c r="R8" s="76">
        <f t="shared" si="3"/>
        <v>0</v>
      </c>
      <c r="S8" s="77">
        <f t="shared" si="4"/>
        <v>407.00535660999998</v>
      </c>
      <c r="T8" s="78">
        <f t="shared" si="1"/>
        <v>0.11866103191118804</v>
      </c>
      <c r="U8" s="79">
        <f t="shared" si="5"/>
        <v>0</v>
      </c>
    </row>
    <row r="9" spans="1:21" ht="31.4" customHeight="1" x14ac:dyDescent="0.45">
      <c r="A9" s="752"/>
      <c r="B9" s="10" t="s">
        <v>30</v>
      </c>
      <c r="C9" s="34">
        <f>SUMIFS(AfO!D:D,AfO!$A:$A,$A$6,AfO!$B:$B,$B9)/1000</f>
        <v>448.51278396999999</v>
      </c>
      <c r="D9" s="35">
        <f>SUMIFS(AfO!E:E,AfO!$A:$A,$A$6,AfO!$B:$B,$B9)/1000</f>
        <v>450.56219097999997</v>
      </c>
      <c r="E9" s="35">
        <f>SUMIFS(AfO!F:F,AfO!$A:$A,$A$6,AfO!$B:$B,$B9)/1000</f>
        <v>524.17919444000006</v>
      </c>
      <c r="F9" s="35">
        <f>SUMIFS(AfO!G:G,AfO!$A:$A,$A$6,AfO!$B:$B,$B9)/1000</f>
        <v>718.52288468999996</v>
      </c>
      <c r="G9" s="35">
        <f>SUMIFS(AfO!H:H,AfO!$A:$A,$A$6,AfO!$B:$B,$B9)/1000</f>
        <v>752.98570366000001</v>
      </c>
      <c r="H9" s="35">
        <f>SUMIFS(AfO!I:I,AfO!$A:$A,$A$6,AfO!$B:$B,$B9)/1000</f>
        <v>839.00330644000007</v>
      </c>
      <c r="I9" s="35">
        <f>SUMIFS(AfO!J:J,AfO!$A:$A,$A$6,AfO!$B:$B,$B9)/1000</f>
        <v>852.00247754000009</v>
      </c>
      <c r="J9" s="139">
        <f t="shared" ref="J9:Q9" si="8">SUM(J17,J25,J33,J41,J49,J57,J65,J73)</f>
        <v>0</v>
      </c>
      <c r="K9" s="140">
        <f t="shared" si="8"/>
        <v>0</v>
      </c>
      <c r="L9" s="140">
        <f t="shared" si="8"/>
        <v>0</v>
      </c>
      <c r="M9" s="140">
        <f t="shared" si="8"/>
        <v>0</v>
      </c>
      <c r="N9" s="140">
        <f t="shared" si="8"/>
        <v>0</v>
      </c>
      <c r="O9" s="140">
        <f t="shared" si="8"/>
        <v>0</v>
      </c>
      <c r="P9" s="140">
        <f t="shared" si="8"/>
        <v>0</v>
      </c>
      <c r="Q9" s="141">
        <f t="shared" si="8"/>
        <v>0</v>
      </c>
      <c r="R9" s="69">
        <f t="shared" si="3"/>
        <v>0</v>
      </c>
      <c r="S9" s="70">
        <f t="shared" si="4"/>
        <v>852.00247754000009</v>
      </c>
      <c r="T9" s="71">
        <f t="shared" si="1"/>
        <v>0.13692863865424187</v>
      </c>
      <c r="U9" s="72">
        <f t="shared" si="5"/>
        <v>0</v>
      </c>
    </row>
    <row r="10" spans="1:21" ht="31.4" customHeight="1" x14ac:dyDescent="0.45">
      <c r="A10" s="752"/>
      <c r="B10" s="10" t="s">
        <v>31</v>
      </c>
      <c r="C10" s="36">
        <f>SUMIFS(AfO!D:D,AfO!$A:$A,$A$6,AfO!$B:$B,$B10)/1000</f>
        <v>533.04683031999991</v>
      </c>
      <c r="D10" s="37">
        <f>SUMIFS(AfO!E:E,AfO!$A:$A,$A$6,AfO!$B:$B,$B10)/1000</f>
        <v>537.17507310000008</v>
      </c>
      <c r="E10" s="37">
        <f>SUMIFS(AfO!F:F,AfO!$A:$A,$A$6,AfO!$B:$B,$B10)/1000</f>
        <v>639.48888425999996</v>
      </c>
      <c r="F10" s="37">
        <f>SUMIFS(AfO!G:G,AfO!$A:$A,$A$6,AfO!$B:$B,$B10)/1000</f>
        <v>765.27568308999992</v>
      </c>
      <c r="G10" s="37">
        <f>SUMIFS(AfO!H:H,AfO!$A:$A,$A$6,AfO!$B:$B,$B10)/1000</f>
        <v>818.63761130999978</v>
      </c>
      <c r="H10" s="37">
        <f>SUMIFS(AfO!I:I,AfO!$A:$A,$A$6,AfO!$B:$B,$B10)/1000</f>
        <v>913.72867258999997</v>
      </c>
      <c r="I10" s="37">
        <f>SUMIFS(AfO!J:J,AfO!$A:$A,$A$6,AfO!$B:$B,$B10)/1000</f>
        <v>904.80326579416658</v>
      </c>
      <c r="J10" s="142">
        <f t="shared" ref="J10:Q10" si="9">SUM(J18,J26,J34,J42,J50,J58,J66,J74)</f>
        <v>0</v>
      </c>
      <c r="K10" s="143">
        <f t="shared" si="9"/>
        <v>0</v>
      </c>
      <c r="L10" s="143">
        <f t="shared" si="9"/>
        <v>0</v>
      </c>
      <c r="M10" s="143">
        <f t="shared" si="9"/>
        <v>0</v>
      </c>
      <c r="N10" s="143">
        <f t="shared" si="9"/>
        <v>0</v>
      </c>
      <c r="O10" s="143">
        <f t="shared" si="9"/>
        <v>0</v>
      </c>
      <c r="P10" s="143">
        <f t="shared" si="9"/>
        <v>0</v>
      </c>
      <c r="Q10" s="144">
        <f t="shared" si="9"/>
        <v>0</v>
      </c>
      <c r="R10" s="76">
        <f t="shared" si="3"/>
        <v>0</v>
      </c>
      <c r="S10" s="77">
        <f t="shared" si="4"/>
        <v>904.80326579416658</v>
      </c>
      <c r="T10" s="78">
        <f t="shared" si="1"/>
        <v>0.11162360123141091</v>
      </c>
      <c r="U10" s="79">
        <f t="shared" si="5"/>
        <v>0</v>
      </c>
    </row>
    <row r="11" spans="1:21" ht="31.4" customHeight="1" x14ac:dyDescent="0.45">
      <c r="A11" s="752"/>
      <c r="B11" s="10" t="s">
        <v>32</v>
      </c>
      <c r="C11" s="34">
        <f>SUMIFS(AfO!D:D,AfO!$A:$A,$A$6,AfO!$B:$B,$B11)/1000</f>
        <v>17.862578369999998</v>
      </c>
      <c r="D11" s="35">
        <f>SUMIFS(AfO!E:E,AfO!$A:$A,$A$6,AfO!$B:$B,$B11)/1000</f>
        <v>13.869647070000001</v>
      </c>
      <c r="E11" s="35">
        <f>SUMIFS(AfO!F:F,AfO!$A:$A,$A$6,AfO!$B:$B,$B11)/1000</f>
        <v>26.047573020000002</v>
      </c>
      <c r="F11" s="35">
        <f>SUMIFS(AfO!G:G,AfO!$A:$A,$A$6,AfO!$B:$B,$B11)/1000</f>
        <v>19.449724180000004</v>
      </c>
      <c r="G11" s="35">
        <f>SUMIFS(AfO!H:H,AfO!$A:$A,$A$6,AfO!$B:$B,$B11)/1000</f>
        <v>43.366980579999996</v>
      </c>
      <c r="H11" s="35">
        <f>SUMIFS(AfO!I:I,AfO!$A:$A,$A$6,AfO!$B:$B,$B11)/1000</f>
        <v>43.846600309999992</v>
      </c>
      <c r="I11" s="35">
        <f>SUMIFS(AfO!J:J,AfO!$A:$A,$A$6,AfO!$B:$B,$B11)/1000</f>
        <v>49.662590744166671</v>
      </c>
      <c r="J11" s="139">
        <f t="shared" ref="J11:Q11" si="10">SUM(J19,J27,J35,J43,J51,J59,J67,J75)</f>
        <v>0</v>
      </c>
      <c r="K11" s="140">
        <f t="shared" si="10"/>
        <v>0</v>
      </c>
      <c r="L11" s="140">
        <f t="shared" si="10"/>
        <v>0</v>
      </c>
      <c r="M11" s="140">
        <f t="shared" si="10"/>
        <v>0</v>
      </c>
      <c r="N11" s="140">
        <f t="shared" si="10"/>
        <v>0</v>
      </c>
      <c r="O11" s="140">
        <f t="shared" si="10"/>
        <v>0</v>
      </c>
      <c r="P11" s="140">
        <f t="shared" si="10"/>
        <v>0</v>
      </c>
      <c r="Q11" s="141">
        <f t="shared" si="10"/>
        <v>0</v>
      </c>
      <c r="R11" s="69">
        <f t="shared" si="3"/>
        <v>0</v>
      </c>
      <c r="S11" s="70">
        <f t="shared" si="4"/>
        <v>49.662590744166671</v>
      </c>
      <c r="T11" s="71">
        <f t="shared" si="1"/>
        <v>0.22692225705884295</v>
      </c>
      <c r="U11" s="72">
        <f t="shared" si="5"/>
        <v>0</v>
      </c>
    </row>
    <row r="12" spans="1:21" ht="31.4" customHeight="1" x14ac:dyDescent="0.45">
      <c r="A12" s="752"/>
      <c r="B12" s="11" t="s">
        <v>33</v>
      </c>
      <c r="C12" s="38">
        <f>SUM(C9:C11)</f>
        <v>999.42219265999995</v>
      </c>
      <c r="D12" s="39">
        <f t="shared" ref="D12:I12" si="11">SUM(D9:D11)</f>
        <v>1001.6069111500001</v>
      </c>
      <c r="E12" s="39">
        <f t="shared" si="11"/>
        <v>1189.7156517200001</v>
      </c>
      <c r="F12" s="39">
        <f t="shared" si="11"/>
        <v>1503.2482919599997</v>
      </c>
      <c r="G12" s="39">
        <f t="shared" si="11"/>
        <v>1614.9902955499997</v>
      </c>
      <c r="H12" s="39">
        <f t="shared" si="11"/>
        <v>1796.57857934</v>
      </c>
      <c r="I12" s="39">
        <f t="shared" si="11"/>
        <v>1806.4683340783333</v>
      </c>
      <c r="J12" s="145">
        <f t="shared" ref="J12:Q12" si="12">SUM(J20,J28,J36,J44,J52,J60,J68,J76)</f>
        <v>0</v>
      </c>
      <c r="K12" s="146">
        <f t="shared" si="12"/>
        <v>0</v>
      </c>
      <c r="L12" s="146">
        <f t="shared" si="12"/>
        <v>0</v>
      </c>
      <c r="M12" s="146">
        <f t="shared" si="12"/>
        <v>0</v>
      </c>
      <c r="N12" s="146">
        <f t="shared" si="12"/>
        <v>0</v>
      </c>
      <c r="O12" s="146">
        <f t="shared" si="12"/>
        <v>0</v>
      </c>
      <c r="P12" s="146">
        <f t="shared" si="12"/>
        <v>0</v>
      </c>
      <c r="Q12" s="147">
        <f t="shared" si="12"/>
        <v>0</v>
      </c>
      <c r="R12" s="83">
        <f t="shared" si="3"/>
        <v>0</v>
      </c>
      <c r="S12" s="84">
        <f t="shared" si="4"/>
        <v>1806.4683340783333</v>
      </c>
      <c r="T12" s="85">
        <f t="shared" si="1"/>
        <v>0.1256834286953894</v>
      </c>
      <c r="U12" s="86">
        <f t="shared" si="5"/>
        <v>0</v>
      </c>
    </row>
    <row r="13" spans="1:21" ht="31.4" customHeight="1" x14ac:dyDescent="0.35">
      <c r="A13" s="5" t="s">
        <v>34</v>
      </c>
      <c r="B13" s="3" t="s">
        <v>35</v>
      </c>
      <c r="C13" s="60">
        <f>SUMIFS(AfO!D:D,AfO!$A:$A,$A$6,AfO!$B:$B,$B13)/1000</f>
        <v>1740.6113295500002</v>
      </c>
      <c r="D13" s="61">
        <f>SUMIFS(AfO!E:E,AfO!$A:$A,$A$6,AfO!$B:$B,$B13)/1000</f>
        <v>1789.7402013600004</v>
      </c>
      <c r="E13" s="61">
        <f>SUMIFS(AfO!F:F,AfO!$A:$A,$A$6,AfO!$B:$B,$B13)/1000</f>
        <v>2161.4626273899999</v>
      </c>
      <c r="F13" s="61">
        <f>SUMIFS(AfO!G:G,AfO!$A:$A,$A$6,AfO!$B:$B,$B13)/1000</f>
        <v>2722.0948521800001</v>
      </c>
      <c r="G13" s="61">
        <f>SUMIFS(AfO!H:H,AfO!$A:$A,$A$6,AfO!$B:$B,$B13)/1000</f>
        <v>2872.4323243699996</v>
      </c>
      <c r="H13" s="61">
        <f>SUMIFS(AfO!I:I,AfO!$A:$A,$A$6,AfO!$B:$B,$B13)/1000</f>
        <v>3372.8648312299997</v>
      </c>
      <c r="I13" s="61">
        <f>SUMIFS(AfO!J:J,AfO!$A:$A,$A$6,AfO!$B:$B,$B13)/1000</f>
        <v>3266.3630019658335</v>
      </c>
      <c r="J13" s="87">
        <f t="shared" ref="J13:Q13" si="13">SUM(J21,J29,J37,J45,J53,J61,J69,J77)</f>
        <v>0</v>
      </c>
      <c r="K13" s="88">
        <f t="shared" si="13"/>
        <v>0</v>
      </c>
      <c r="L13" s="88">
        <f t="shared" si="13"/>
        <v>0</v>
      </c>
      <c r="M13" s="88">
        <f t="shared" si="13"/>
        <v>0</v>
      </c>
      <c r="N13" s="88">
        <f t="shared" si="13"/>
        <v>0</v>
      </c>
      <c r="O13" s="88">
        <f t="shared" si="13"/>
        <v>0</v>
      </c>
      <c r="P13" s="88">
        <f t="shared" si="13"/>
        <v>0</v>
      </c>
      <c r="Q13" s="89">
        <f t="shared" si="13"/>
        <v>0</v>
      </c>
      <c r="R13" s="90">
        <f t="shared" si="3"/>
        <v>0</v>
      </c>
      <c r="S13" s="91">
        <f t="shared" si="4"/>
        <v>3266.3630019658335</v>
      </c>
      <c r="T13" s="92">
        <f t="shared" si="1"/>
        <v>0.13415530450252366</v>
      </c>
      <c r="U13" s="93">
        <f t="shared" si="5"/>
        <v>0</v>
      </c>
    </row>
    <row r="14" spans="1:21" ht="31.4" customHeight="1" x14ac:dyDescent="0.45">
      <c r="A14" s="752" t="s">
        <v>36</v>
      </c>
      <c r="B14" s="9" t="s">
        <v>27</v>
      </c>
      <c r="C14" s="32">
        <f>SUMIFS(AfO!D:D,AfO!$A:$A,$A$14,AfO!$B:$B,$B14)/1000</f>
        <v>97.999654269999994</v>
      </c>
      <c r="D14" s="33">
        <f>SUMIFS(AfO!E:E,AfO!$A:$A,$A$14,AfO!$B:$B,$B14)/1000</f>
        <v>100.43934917</v>
      </c>
      <c r="E14" s="33">
        <f>SUMIFS(AfO!F:F,AfO!$A:$A,$A$14,AfO!$B:$B,$B14)/1000</f>
        <v>110.24313006</v>
      </c>
      <c r="F14" s="33">
        <f>SUMIFS(AfO!G:G,AfO!$A:$A,$A$14,AfO!$B:$B,$B14)/1000</f>
        <v>122.2018089</v>
      </c>
      <c r="G14" s="33">
        <f>SUMIFS(AfO!H:H,AfO!$A:$A,$A$14,AfO!$B:$B,$B14)/1000</f>
        <v>121.60873347</v>
      </c>
      <c r="H14" s="33">
        <f>SUMIFS(AfO!I:I,AfO!$A:$A,$A$14,AfO!$B:$B,$B14)/1000</f>
        <v>140.27869789000002</v>
      </c>
      <c r="I14" s="33">
        <f>SUMIFS(AfO!J:J,AfO!$A:$A,$A$14,AfO!$B:$B,$B14)/1000</f>
        <v>150.31435342916669</v>
      </c>
      <c r="J14" s="94"/>
      <c r="K14" s="95"/>
      <c r="L14" s="95"/>
      <c r="M14" s="95"/>
      <c r="N14" s="95"/>
      <c r="O14" s="95"/>
      <c r="P14" s="95"/>
      <c r="Q14" s="96"/>
      <c r="R14" s="97">
        <f t="shared" si="3"/>
        <v>0</v>
      </c>
      <c r="S14" s="98">
        <f t="shared" si="4"/>
        <v>150.31435342916669</v>
      </c>
      <c r="T14" s="64">
        <f>(((I14/C14))^(1/5))-1</f>
        <v>8.9319258861663808E-2</v>
      </c>
      <c r="U14" s="65">
        <f t="shared" si="5"/>
        <v>0</v>
      </c>
    </row>
    <row r="15" spans="1:21" ht="31.4" customHeight="1" x14ac:dyDescent="0.45">
      <c r="A15" s="752"/>
      <c r="B15" s="10" t="s">
        <v>28</v>
      </c>
      <c r="C15" s="34">
        <f>SUMIFS(AfO!D:D,AfO!$A:$A,$A$14,AfO!$B:$B,$B15)/1000</f>
        <v>52.067942459999998</v>
      </c>
      <c r="D15" s="35">
        <f>SUMIFS(AfO!E:E,AfO!$A:$A,$A$14,AfO!$B:$B,$B15)/1000</f>
        <v>54.057319839999998</v>
      </c>
      <c r="E15" s="35">
        <f>SUMIFS(AfO!F:F,AfO!$A:$A,$A$14,AfO!$B:$B,$B15)/1000</f>
        <v>56.93362346</v>
      </c>
      <c r="F15" s="35">
        <f>SUMIFS(AfO!G:G,AfO!$A:$A,$A$14,AfO!$B:$B,$B15)/1000</f>
        <v>68.938935770000001</v>
      </c>
      <c r="G15" s="35">
        <f>SUMIFS(AfO!H:H,AfO!$A:$A,$A$14,AfO!$B:$B,$B15)/1000</f>
        <v>66.88947718</v>
      </c>
      <c r="H15" s="35">
        <f>SUMIFS(AfO!I:I,AfO!$A:$A,$A$14,AfO!$B:$B,$B15)/1000</f>
        <v>73.883299769999994</v>
      </c>
      <c r="I15" s="35">
        <f>SUMIFS(AfO!J:J,AfO!$A:$A,$A$14,AfO!$B:$B,$B15)/1000</f>
        <v>67.038592161666656</v>
      </c>
      <c r="J15" s="66"/>
      <c r="K15" s="67"/>
      <c r="L15" s="67"/>
      <c r="M15" s="67"/>
      <c r="N15" s="67"/>
      <c r="O15" s="67"/>
      <c r="P15" s="67"/>
      <c r="Q15" s="68"/>
      <c r="R15" s="69">
        <f t="shared" si="3"/>
        <v>0</v>
      </c>
      <c r="S15" s="70">
        <f t="shared" si="4"/>
        <v>67.038592161666656</v>
      </c>
      <c r="T15" s="71">
        <f t="shared" ref="T15:T77" si="14">(((I15/C15))^(1/5))-1</f>
        <v>5.1842934006447905E-2</v>
      </c>
      <c r="U15" s="72">
        <f t="shared" si="5"/>
        <v>0</v>
      </c>
    </row>
    <row r="16" spans="1:21" s="1" customFormat="1" ht="31.4" customHeight="1" x14ac:dyDescent="0.45">
      <c r="A16" s="752"/>
      <c r="B16" s="11" t="s">
        <v>29</v>
      </c>
      <c r="C16" s="36">
        <f>SUM(C14:C15)</f>
        <v>150.06759672999999</v>
      </c>
      <c r="D16" s="37">
        <f t="shared" ref="D16:I16" si="15">SUM(D14:D15)</f>
        <v>154.49666901000001</v>
      </c>
      <c r="E16" s="37">
        <f t="shared" si="15"/>
        <v>167.17675352000001</v>
      </c>
      <c r="F16" s="37">
        <f t="shared" si="15"/>
        <v>191.14074467</v>
      </c>
      <c r="G16" s="37">
        <f t="shared" si="15"/>
        <v>188.49821065</v>
      </c>
      <c r="H16" s="37">
        <f t="shared" si="15"/>
        <v>214.16199766</v>
      </c>
      <c r="I16" s="37">
        <f t="shared" si="15"/>
        <v>217.35294559083334</v>
      </c>
      <c r="J16" s="73"/>
      <c r="K16" s="74"/>
      <c r="L16" s="74"/>
      <c r="M16" s="74"/>
      <c r="N16" s="74"/>
      <c r="O16" s="74"/>
      <c r="P16" s="74"/>
      <c r="Q16" s="75"/>
      <c r="R16" s="76">
        <f t="shared" si="3"/>
        <v>0</v>
      </c>
      <c r="S16" s="77">
        <f t="shared" si="4"/>
        <v>217.35294559083334</v>
      </c>
      <c r="T16" s="78">
        <f t="shared" si="14"/>
        <v>7.6900851918530133E-2</v>
      </c>
      <c r="U16" s="79">
        <f t="shared" si="5"/>
        <v>0</v>
      </c>
    </row>
    <row r="17" spans="1:21" ht="31.4" customHeight="1" x14ac:dyDescent="0.45">
      <c r="A17" s="752"/>
      <c r="B17" s="10" t="s">
        <v>30</v>
      </c>
      <c r="C17" s="34">
        <f>SUMIFS(AfO!D:D,AfO!$A:$A,$A$14,AfO!$B:$B,$B17)/1000</f>
        <v>261.99452148</v>
      </c>
      <c r="D17" s="35">
        <f>SUMIFS(AfO!E:E,AfO!$A:$A,$A$14,AfO!$B:$B,$B17)/1000</f>
        <v>278.46377981000001</v>
      </c>
      <c r="E17" s="35">
        <f>SUMIFS(AfO!F:F,AfO!$A:$A,$A$14,AfO!$B:$B,$B17)/1000</f>
        <v>299.57683758000002</v>
      </c>
      <c r="F17" s="35">
        <f>SUMIFS(AfO!G:G,AfO!$A:$A,$A$14,AfO!$B:$B,$B17)/1000</f>
        <v>365.92301507999997</v>
      </c>
      <c r="G17" s="35">
        <f>SUMIFS(AfO!H:H,AfO!$A:$A,$A$14,AfO!$B:$B,$B17)/1000</f>
        <v>376.34057511999998</v>
      </c>
      <c r="H17" s="35">
        <f>SUMIFS(AfO!I:I,AfO!$A:$A,$A$14,AfO!$B:$B,$B17)/1000</f>
        <v>405.59679418000002</v>
      </c>
      <c r="I17" s="35">
        <f>SUMIFS(AfO!J:J,AfO!$A:$A,$A$14,AfO!$B:$B,$B17)/1000</f>
        <v>429.72050872083332</v>
      </c>
      <c r="J17" s="66"/>
      <c r="K17" s="67"/>
      <c r="L17" s="67"/>
      <c r="M17" s="67"/>
      <c r="N17" s="67"/>
      <c r="O17" s="67"/>
      <c r="P17" s="67"/>
      <c r="Q17" s="68"/>
      <c r="R17" s="69">
        <f t="shared" si="3"/>
        <v>0</v>
      </c>
      <c r="S17" s="70">
        <f t="shared" si="4"/>
        <v>429.72050872083332</v>
      </c>
      <c r="T17" s="71">
        <f t="shared" si="14"/>
        <v>0.10402466036866298</v>
      </c>
      <c r="U17" s="72">
        <f t="shared" si="5"/>
        <v>0</v>
      </c>
    </row>
    <row r="18" spans="1:21" ht="31.4" customHeight="1" x14ac:dyDescent="0.45">
      <c r="A18" s="752"/>
      <c r="B18" s="10" t="s">
        <v>31</v>
      </c>
      <c r="C18" s="36">
        <f>SUMIFS(AfO!D:D,AfO!$A:$A,$A$14,AfO!$B:$B,$B18)/1000</f>
        <v>343.01031297999998</v>
      </c>
      <c r="D18" s="37">
        <f>SUMIFS(AfO!E:E,AfO!$A:$A,$A$14,AfO!$B:$B,$B18)/1000</f>
        <v>333.31249444999997</v>
      </c>
      <c r="E18" s="37">
        <f>SUMIFS(AfO!F:F,AfO!$A:$A,$A$14,AfO!$B:$B,$B18)/1000</f>
        <v>349.99055443000003</v>
      </c>
      <c r="F18" s="37">
        <f>SUMIFS(AfO!G:G,AfO!$A:$A,$A$14,AfO!$B:$B,$B18)/1000</f>
        <v>390.58591892999999</v>
      </c>
      <c r="G18" s="37">
        <f>SUMIFS(AfO!H:H,AfO!$A:$A,$A$14,AfO!$B:$B,$B18)/1000</f>
        <v>423.03394434000001</v>
      </c>
      <c r="H18" s="37">
        <f>SUMIFS(AfO!I:I,AfO!$A:$A,$A$14,AfO!$B:$B,$B18)/1000</f>
        <v>465.71904692999999</v>
      </c>
      <c r="I18" s="37">
        <f>SUMIFS(AfO!J:J,AfO!$A:$A,$A$14,AfO!$B:$B,$B18)/1000</f>
        <v>469.60335709499998</v>
      </c>
      <c r="J18" s="73"/>
      <c r="K18" s="74"/>
      <c r="L18" s="74"/>
      <c r="M18" s="74"/>
      <c r="N18" s="74"/>
      <c r="O18" s="74"/>
      <c r="P18" s="74"/>
      <c r="Q18" s="75"/>
      <c r="R18" s="76">
        <f t="shared" si="3"/>
        <v>0</v>
      </c>
      <c r="S18" s="77">
        <f t="shared" si="4"/>
        <v>469.60335709499998</v>
      </c>
      <c r="T18" s="78">
        <f t="shared" si="14"/>
        <v>6.4841094219620254E-2</v>
      </c>
      <c r="U18" s="79">
        <f t="shared" si="5"/>
        <v>0</v>
      </c>
    </row>
    <row r="19" spans="1:21" ht="31.4" customHeight="1" x14ac:dyDescent="0.45">
      <c r="A19" s="752"/>
      <c r="B19" s="10" t="s">
        <v>32</v>
      </c>
      <c r="C19" s="34">
        <f>SUMIFS(AfO!D:D,AfO!$A:$A,$A$14,AfO!$B:$B,$B19)/1000</f>
        <v>5.6106249899999998</v>
      </c>
      <c r="D19" s="35">
        <f>SUMIFS(AfO!E:E,AfO!$A:$A,$A$14,AfO!$B:$B,$B19)/1000</f>
        <v>6.6683897999999999</v>
      </c>
      <c r="E19" s="35">
        <f>SUMIFS(AfO!F:F,AfO!$A:$A,$A$14,AfO!$B:$B,$B19)/1000</f>
        <v>8.3057915599999994</v>
      </c>
      <c r="F19" s="35">
        <f>SUMIFS(AfO!G:G,AfO!$A:$A,$A$14,AfO!$B:$B,$B19)/1000</f>
        <v>12.35403239</v>
      </c>
      <c r="G19" s="35">
        <f>SUMIFS(AfO!H:H,AfO!$A:$A,$A$14,AfO!$B:$B,$B19)/1000</f>
        <v>34.760550239999993</v>
      </c>
      <c r="H19" s="35">
        <f>SUMIFS(AfO!I:I,AfO!$A:$A,$A$14,AfO!$B:$B,$B19)/1000</f>
        <v>21.99732685</v>
      </c>
      <c r="I19" s="35">
        <f>SUMIFS(AfO!J:J,AfO!$A:$A,$A$14,AfO!$B:$B,$B19)/1000</f>
        <v>28.611594222499999</v>
      </c>
      <c r="J19" s="66"/>
      <c r="K19" s="67"/>
      <c r="L19" s="67"/>
      <c r="M19" s="67"/>
      <c r="N19" s="67"/>
      <c r="O19" s="67"/>
      <c r="P19" s="67"/>
      <c r="Q19" s="68"/>
      <c r="R19" s="69">
        <f t="shared" si="3"/>
        <v>0</v>
      </c>
      <c r="S19" s="70">
        <f t="shared" si="4"/>
        <v>28.611594222499999</v>
      </c>
      <c r="T19" s="71">
        <f t="shared" si="14"/>
        <v>0.38517984288095808</v>
      </c>
      <c r="U19" s="72">
        <f t="shared" si="5"/>
        <v>0</v>
      </c>
    </row>
    <row r="20" spans="1:21" s="1" customFormat="1" ht="31.4" customHeight="1" x14ac:dyDescent="0.45">
      <c r="A20" s="752"/>
      <c r="B20" s="11" t="s">
        <v>33</v>
      </c>
      <c r="C20" s="38">
        <f>SUM(C17:C19)</f>
        <v>610.61545945</v>
      </c>
      <c r="D20" s="39">
        <f t="shared" ref="D20:I20" si="16">SUM(D17:D19)</f>
        <v>618.44466406000004</v>
      </c>
      <c r="E20" s="39">
        <f t="shared" si="16"/>
        <v>657.87318357000004</v>
      </c>
      <c r="F20" s="39">
        <f t="shared" si="16"/>
        <v>768.8629664</v>
      </c>
      <c r="G20" s="39">
        <f t="shared" si="16"/>
        <v>834.13506970000003</v>
      </c>
      <c r="H20" s="39">
        <f t="shared" si="16"/>
        <v>893.3131679600001</v>
      </c>
      <c r="I20" s="39">
        <f t="shared" si="16"/>
        <v>927.9354600383333</v>
      </c>
      <c r="J20" s="80"/>
      <c r="K20" s="81"/>
      <c r="L20" s="81"/>
      <c r="M20" s="81"/>
      <c r="N20" s="81"/>
      <c r="O20" s="81"/>
      <c r="P20" s="81"/>
      <c r="Q20" s="82"/>
      <c r="R20" s="83">
        <f t="shared" si="3"/>
        <v>0</v>
      </c>
      <c r="S20" s="84">
        <f t="shared" si="4"/>
        <v>927.9354600383333</v>
      </c>
      <c r="T20" s="85">
        <f t="shared" si="14"/>
        <v>8.7301519926821225E-2</v>
      </c>
      <c r="U20" s="86">
        <f t="shared" si="5"/>
        <v>0</v>
      </c>
    </row>
    <row r="21" spans="1:21" s="1" customFormat="1" ht="31.4" customHeight="1" x14ac:dyDescent="0.35">
      <c r="A21" s="5" t="s">
        <v>36</v>
      </c>
      <c r="B21" s="3" t="s">
        <v>35</v>
      </c>
      <c r="C21" s="40">
        <f>SUMIFS(AfO!D:D,AfO!$A:$A,$A$14,AfO!$B:$B,$B21)/1000</f>
        <v>1002.32549944</v>
      </c>
      <c r="D21" s="41">
        <f>SUMIFS(AfO!E:E,AfO!$A:$A,$A$14,AfO!$B:$B,$B21)/1000</f>
        <v>1027.1281318700001</v>
      </c>
      <c r="E21" s="41">
        <f>SUMIFS(AfO!F:F,AfO!$A:$A,$A$14,AfO!$B:$B,$B21)/1000</f>
        <v>1132.7800046099999</v>
      </c>
      <c r="F21" s="41">
        <f>SUMIFS(AfO!G:G,AfO!$A:$A,$A$14,AfO!$B:$B,$B21)/1000</f>
        <v>1334.6646963500002</v>
      </c>
      <c r="G21" s="41">
        <f>SUMIFS(AfO!H:H,AfO!$A:$A,$A$14,AfO!$B:$B,$B21)/1000</f>
        <v>1427.90086692</v>
      </c>
      <c r="H21" s="41">
        <f>SUMIFS(AfO!I:I,AfO!$A:$A,$A$14,AfO!$B:$B,$B21)/1000</f>
        <v>1623.85573389</v>
      </c>
      <c r="I21" s="41">
        <f>SUMIFS(AfO!J:J,AfO!$A:$A,$A$14,AfO!$B:$B,$B21)/1000</f>
        <v>1658.2837115916668</v>
      </c>
      <c r="J21" s="87"/>
      <c r="K21" s="88"/>
      <c r="L21" s="88"/>
      <c r="M21" s="88"/>
      <c r="N21" s="88"/>
      <c r="O21" s="88"/>
      <c r="P21" s="88"/>
      <c r="Q21" s="89"/>
      <c r="R21" s="90">
        <f t="shared" si="3"/>
        <v>0</v>
      </c>
      <c r="S21" s="91">
        <f t="shared" si="4"/>
        <v>1658.2837115916668</v>
      </c>
      <c r="T21" s="99">
        <f t="shared" si="14"/>
        <v>0.1059360404725278</v>
      </c>
      <c r="U21" s="100">
        <f t="shared" si="5"/>
        <v>0</v>
      </c>
    </row>
    <row r="22" spans="1:21" ht="31.4" customHeight="1" x14ac:dyDescent="0.45">
      <c r="A22" s="752" t="s">
        <v>37</v>
      </c>
      <c r="B22" s="12" t="s">
        <v>27</v>
      </c>
      <c r="C22" s="45">
        <f>SUMIFS(AfO!D:D,AfO!$A:$A,$A$22,AfO!$B:$B,$B22)/1000</f>
        <v>27.557978849999998</v>
      </c>
      <c r="D22" s="46">
        <f>SUMIFS(AfO!E:E,AfO!$A:$A,$A$22,AfO!$B:$B,$B22)/1000</f>
        <v>34.026536590000006</v>
      </c>
      <c r="E22" s="46">
        <f>SUMIFS(AfO!F:F,AfO!$A:$A,$A$22,AfO!$B:$B,$B22)/1000</f>
        <v>40.808167650000001</v>
      </c>
      <c r="F22" s="46">
        <f>SUMIFS(AfO!G:G,AfO!$A:$A,$A$22,AfO!$B:$B,$B22)/1000</f>
        <v>59.492633159999997</v>
      </c>
      <c r="G22" s="46">
        <f>SUMIFS(AfO!H:H,AfO!$A:$A,$A$22,AfO!$B:$B,$B22)/1000</f>
        <v>78.140682369999993</v>
      </c>
      <c r="H22" s="46">
        <f>SUMIFS(AfO!I:I,AfO!$A:$A,$A$22,AfO!$B:$B,$B22)/1000</f>
        <v>83.286073449999989</v>
      </c>
      <c r="I22" s="46">
        <f>SUMIFS(AfO!J:J,AfO!$A:$A,$A$22,AfO!$B:$B,$B22)/1000</f>
        <v>81.51577391666666</v>
      </c>
      <c r="J22" s="101"/>
      <c r="K22" s="102"/>
      <c r="L22" s="102"/>
      <c r="M22" s="102"/>
      <c r="N22" s="102"/>
      <c r="O22" s="102"/>
      <c r="P22" s="102"/>
      <c r="Q22" s="103"/>
      <c r="R22" s="104">
        <f t="shared" si="3"/>
        <v>0</v>
      </c>
      <c r="S22" s="105">
        <f t="shared" si="4"/>
        <v>81.51577391666666</v>
      </c>
      <c r="T22" s="106">
        <f t="shared" si="14"/>
        <v>0.24222097688421962</v>
      </c>
      <c r="U22" s="107">
        <f t="shared" si="5"/>
        <v>0</v>
      </c>
    </row>
    <row r="23" spans="1:21" ht="31.4" customHeight="1" x14ac:dyDescent="0.45">
      <c r="A23" s="752"/>
      <c r="B23" s="10" t="s">
        <v>28</v>
      </c>
      <c r="C23" s="36">
        <f>SUMIFS(AfO!D:D,AfO!$A:$A,$A$22,AfO!$B:$B,$B23)/1000</f>
        <v>4.9480509000000001</v>
      </c>
      <c r="D23" s="37">
        <f>SUMIFS(AfO!E:E,AfO!$A:$A,$A$22,AfO!$B:$B,$B23)/1000</f>
        <v>4.96063673</v>
      </c>
      <c r="E23" s="37">
        <f>SUMIFS(AfO!F:F,AfO!$A:$A,$A$22,AfO!$B:$B,$B23)/1000</f>
        <v>6.6925095399999996</v>
      </c>
      <c r="F23" s="37">
        <f>SUMIFS(AfO!G:G,AfO!$A:$A,$A$22,AfO!$B:$B,$B23)/1000</f>
        <v>8.8634774199999988</v>
      </c>
      <c r="G23" s="37">
        <f>SUMIFS(AfO!H:H,AfO!$A:$A,$A$22,AfO!$B:$B,$B23)/1000</f>
        <v>10.46572048</v>
      </c>
      <c r="H23" s="37">
        <f>SUMIFS(AfO!I:I,AfO!$A:$A,$A$22,AfO!$B:$B,$B23)/1000</f>
        <v>10.91315176</v>
      </c>
      <c r="I23" s="37">
        <f>SUMIFS(AfO!J:J,AfO!$A:$A,$A$22,AfO!$B:$B,$B23)/1000</f>
        <v>10.162662508333334</v>
      </c>
      <c r="J23" s="73"/>
      <c r="K23" s="74"/>
      <c r="L23" s="74"/>
      <c r="M23" s="74"/>
      <c r="N23" s="74"/>
      <c r="O23" s="74"/>
      <c r="P23" s="74"/>
      <c r="Q23" s="75"/>
      <c r="R23" s="76">
        <f t="shared" si="3"/>
        <v>0</v>
      </c>
      <c r="S23" s="77">
        <f t="shared" si="4"/>
        <v>10.162662508333334</v>
      </c>
      <c r="T23" s="78">
        <f t="shared" si="14"/>
        <v>0.15482098988886128</v>
      </c>
      <c r="U23" s="79">
        <f t="shared" si="5"/>
        <v>0</v>
      </c>
    </row>
    <row r="24" spans="1:21" ht="31.4" customHeight="1" x14ac:dyDescent="0.45">
      <c r="A24" s="752"/>
      <c r="B24" s="11" t="s">
        <v>29</v>
      </c>
      <c r="C24" s="34">
        <f>SUM(C22:C23)</f>
        <v>32.506029749999996</v>
      </c>
      <c r="D24" s="35">
        <f t="shared" ref="D24:I24" si="17">SUM(D22:D23)</f>
        <v>38.987173320000004</v>
      </c>
      <c r="E24" s="35">
        <f t="shared" si="17"/>
        <v>47.500677190000005</v>
      </c>
      <c r="F24" s="35">
        <f t="shared" si="17"/>
        <v>68.356110579999992</v>
      </c>
      <c r="G24" s="35">
        <f t="shared" si="17"/>
        <v>88.606402849999995</v>
      </c>
      <c r="H24" s="35">
        <f t="shared" si="17"/>
        <v>94.199225209999994</v>
      </c>
      <c r="I24" s="35">
        <f t="shared" si="17"/>
        <v>91.678436425000001</v>
      </c>
      <c r="J24" s="66"/>
      <c r="K24" s="67"/>
      <c r="L24" s="67"/>
      <c r="M24" s="67"/>
      <c r="N24" s="67"/>
      <c r="O24" s="67"/>
      <c r="P24" s="67"/>
      <c r="Q24" s="68"/>
      <c r="R24" s="69">
        <f t="shared" si="3"/>
        <v>0</v>
      </c>
      <c r="S24" s="70">
        <f t="shared" si="4"/>
        <v>91.678436425000001</v>
      </c>
      <c r="T24" s="71">
        <f t="shared" si="14"/>
        <v>0.23044060297848912</v>
      </c>
      <c r="U24" s="72">
        <f t="shared" si="5"/>
        <v>0</v>
      </c>
    </row>
    <row r="25" spans="1:21" ht="31.4" customHeight="1" x14ac:dyDescent="0.45">
      <c r="A25" s="752"/>
      <c r="B25" s="10" t="s">
        <v>30</v>
      </c>
      <c r="C25" s="36">
        <f>SUMIFS(AfO!D:D,AfO!$A:$A,$A$22,AfO!$B:$B,$B25)/1000</f>
        <v>24.904139430000001</v>
      </c>
      <c r="D25" s="37">
        <f>SUMIFS(AfO!E:E,AfO!$A:$A,$A$22,AfO!$B:$B,$B25)/1000</f>
        <v>25.904293129999999</v>
      </c>
      <c r="E25" s="37">
        <f>SUMIFS(AfO!F:F,AfO!$A:$A,$A$22,AfO!$B:$B,$B25)/1000</f>
        <v>40.460768709999996</v>
      </c>
      <c r="F25" s="37">
        <f>SUMIFS(AfO!G:G,AfO!$A:$A,$A$22,AfO!$B:$B,$B25)/1000</f>
        <v>47.809997280000005</v>
      </c>
      <c r="G25" s="37">
        <f>SUMIFS(AfO!H:H,AfO!$A:$A,$A$22,AfO!$B:$B,$B25)/1000</f>
        <v>47.678844409999996</v>
      </c>
      <c r="H25" s="37">
        <f>SUMIFS(AfO!I:I,AfO!$A:$A,$A$22,AfO!$B:$B,$B25)/1000</f>
        <v>48.234835659999995</v>
      </c>
      <c r="I25" s="37">
        <f>SUMIFS(AfO!J:J,AfO!$A:$A,$A$22,AfO!$B:$B,$B25)/1000</f>
        <v>49.061505140833333</v>
      </c>
      <c r="J25" s="73"/>
      <c r="K25" s="74"/>
      <c r="L25" s="74"/>
      <c r="M25" s="74"/>
      <c r="N25" s="74"/>
      <c r="O25" s="74"/>
      <c r="P25" s="74"/>
      <c r="Q25" s="75"/>
      <c r="R25" s="76">
        <f t="shared" si="3"/>
        <v>0</v>
      </c>
      <c r="S25" s="77">
        <f t="shared" si="4"/>
        <v>49.061505140833333</v>
      </c>
      <c r="T25" s="78">
        <f t="shared" si="14"/>
        <v>0.14523303146186572</v>
      </c>
      <c r="U25" s="79">
        <f t="shared" si="5"/>
        <v>0</v>
      </c>
    </row>
    <row r="26" spans="1:21" ht="31.4" customHeight="1" x14ac:dyDescent="0.45">
      <c r="A26" s="752"/>
      <c r="B26" s="10" t="s">
        <v>31</v>
      </c>
      <c r="C26" s="34">
        <f>SUMIFS(AfO!D:D,AfO!$A:$A,$A$22,AfO!$B:$B,$B26)/1000</f>
        <v>50.911239770000002</v>
      </c>
      <c r="D26" s="35">
        <f>SUMIFS(AfO!E:E,AfO!$A:$A,$A$22,AfO!$B:$B,$B26)/1000</f>
        <v>51.962879549999997</v>
      </c>
      <c r="E26" s="35">
        <f>SUMIFS(AfO!F:F,AfO!$A:$A,$A$22,AfO!$B:$B,$B26)/1000</f>
        <v>60.896475729999999</v>
      </c>
      <c r="F26" s="35">
        <f>SUMIFS(AfO!G:G,AfO!$A:$A,$A$22,AfO!$B:$B,$B26)/1000</f>
        <v>88.767684290000005</v>
      </c>
      <c r="G26" s="35">
        <f>SUMIFS(AfO!H:H,AfO!$A:$A,$A$22,AfO!$B:$B,$B26)/1000</f>
        <v>101.15826281</v>
      </c>
      <c r="H26" s="35">
        <f>SUMIFS(AfO!I:I,AfO!$A:$A,$A$22,AfO!$B:$B,$B26)/1000</f>
        <v>107.84781693000001</v>
      </c>
      <c r="I26" s="35">
        <f>SUMIFS(AfO!J:J,AfO!$A:$A,$A$22,AfO!$B:$B,$B26)/1000</f>
        <v>111.67104547333334</v>
      </c>
      <c r="J26" s="66"/>
      <c r="K26" s="67"/>
      <c r="L26" s="67"/>
      <c r="M26" s="67"/>
      <c r="N26" s="67"/>
      <c r="O26" s="67"/>
      <c r="P26" s="67"/>
      <c r="Q26" s="68"/>
      <c r="R26" s="69">
        <f t="shared" si="3"/>
        <v>0</v>
      </c>
      <c r="S26" s="70">
        <f t="shared" si="4"/>
        <v>111.67104547333334</v>
      </c>
      <c r="T26" s="71">
        <f t="shared" si="14"/>
        <v>0.17010647290823311</v>
      </c>
      <c r="U26" s="72">
        <f t="shared" si="5"/>
        <v>0</v>
      </c>
    </row>
    <row r="27" spans="1:21" ht="31.4" customHeight="1" x14ac:dyDescent="0.45">
      <c r="A27" s="752"/>
      <c r="B27" s="10" t="s">
        <v>32</v>
      </c>
      <c r="C27" s="36">
        <f>SUMIFS(AfO!D:D,AfO!$A:$A,$A$22,AfO!$B:$B,$B27)/1000</f>
        <v>3.4375030000000001E-2</v>
      </c>
      <c r="D27" s="37">
        <f>SUMIFS(AfO!E:E,AfO!$A:$A,$A$22,AfO!$B:$B,$B27)/1000</f>
        <v>5.62934E-3</v>
      </c>
      <c r="E27" s="37">
        <f>SUMIFS(AfO!F:F,AfO!$A:$A,$A$22,AfO!$B:$B,$B27)/1000</f>
        <v>7.5937299999999999E-3</v>
      </c>
      <c r="F27" s="37">
        <f>SUMIFS(AfO!G:G,AfO!$A:$A,$A$22,AfO!$B:$B,$B27)/1000</f>
        <v>2.4504499999999999E-3</v>
      </c>
      <c r="G27" s="37">
        <f>SUMIFS(AfO!H:H,AfO!$A:$A,$A$22,AfO!$B:$B,$B27)/1000</f>
        <v>2.6786399999999999E-3</v>
      </c>
      <c r="H27" s="37">
        <f>SUMIFS(AfO!I:I,AfO!$A:$A,$A$22,AfO!$B:$B,$B27)/1000</f>
        <v>2.7907799999999996E-3</v>
      </c>
      <c r="I27" s="37">
        <f>SUMIFS(AfO!J:J,AfO!$A:$A,$A$22,AfO!$B:$B,$B27)/1000</f>
        <v>2.5129800000000002E-3</v>
      </c>
      <c r="J27" s="73"/>
      <c r="K27" s="74"/>
      <c r="L27" s="74"/>
      <c r="M27" s="74"/>
      <c r="N27" s="74"/>
      <c r="O27" s="74"/>
      <c r="P27" s="74"/>
      <c r="Q27" s="75"/>
      <c r="R27" s="76">
        <f t="shared" si="3"/>
        <v>0</v>
      </c>
      <c r="S27" s="77">
        <f t="shared" si="4"/>
        <v>2.5129800000000002E-3</v>
      </c>
      <c r="T27" s="78">
        <f t="shared" si="14"/>
        <v>-0.40736241725239475</v>
      </c>
      <c r="U27" s="79">
        <f t="shared" si="5"/>
        <v>0</v>
      </c>
    </row>
    <row r="28" spans="1:21" ht="31.4" customHeight="1" x14ac:dyDescent="0.45">
      <c r="A28" s="752"/>
      <c r="B28" s="11" t="s">
        <v>33</v>
      </c>
      <c r="C28" s="47">
        <f>SUM(C25:C27)</f>
        <v>75.849754230000002</v>
      </c>
      <c r="D28" s="48">
        <f t="shared" ref="D28:I28" si="18">SUM(D25:D27)</f>
        <v>77.872802019999995</v>
      </c>
      <c r="E28" s="48">
        <f t="shared" si="18"/>
        <v>101.36483816999998</v>
      </c>
      <c r="F28" s="48">
        <f t="shared" si="18"/>
        <v>136.58013202000001</v>
      </c>
      <c r="G28" s="48">
        <f t="shared" si="18"/>
        <v>148.83978586000001</v>
      </c>
      <c r="H28" s="48">
        <f t="shared" si="18"/>
        <v>156.08544337000001</v>
      </c>
      <c r="I28" s="48">
        <f t="shared" si="18"/>
        <v>160.73506359416666</v>
      </c>
      <c r="J28" s="108"/>
      <c r="K28" s="109"/>
      <c r="L28" s="109"/>
      <c r="M28" s="109"/>
      <c r="N28" s="109"/>
      <c r="O28" s="109"/>
      <c r="P28" s="109"/>
      <c r="Q28" s="110"/>
      <c r="R28" s="111">
        <f t="shared" si="3"/>
        <v>0</v>
      </c>
      <c r="S28" s="112">
        <f t="shared" si="4"/>
        <v>160.73506359416666</v>
      </c>
      <c r="T28" s="113">
        <f t="shared" si="14"/>
        <v>0.16206732453177186</v>
      </c>
      <c r="U28" s="114">
        <f t="shared" si="5"/>
        <v>0</v>
      </c>
    </row>
    <row r="29" spans="1:21" s="1" customFormat="1" ht="31.4" customHeight="1" x14ac:dyDescent="0.35">
      <c r="A29" s="5" t="s">
        <v>37</v>
      </c>
      <c r="B29" s="3" t="s">
        <v>35</v>
      </c>
      <c r="C29" s="40">
        <f>SUMIFS(AfO!D:D,AfO!$A:$A,$A$22,AfO!$B:$B,$B29)/1000</f>
        <v>134.48379097</v>
      </c>
      <c r="D29" s="41">
        <f>SUMIFS(AfO!E:E,AfO!$A:$A,$A$22,AfO!$B:$B,$B29)/1000</f>
        <v>153.57052922</v>
      </c>
      <c r="E29" s="41">
        <f>SUMIFS(AfO!F:F,AfO!$A:$A,$A$22,AfO!$B:$B,$B29)/1000</f>
        <v>190.21406112</v>
      </c>
      <c r="F29" s="41">
        <f>SUMIFS(AfO!G:G,AfO!$A:$A,$A$22,AfO!$B:$B,$B29)/1000</f>
        <v>254.85823976999998</v>
      </c>
      <c r="G29" s="41">
        <f>SUMIFS(AfO!H:H,AfO!$A:$A,$A$22,AfO!$B:$B,$B29)/1000</f>
        <v>286.46813465000002</v>
      </c>
      <c r="H29" s="41">
        <f>SUMIFS(AfO!I:I,AfO!$A:$A,$A$22,AfO!$B:$B,$B29)/1000</f>
        <v>303.10950014000002</v>
      </c>
      <c r="I29" s="41">
        <f>SUMIFS(AfO!J:J,AfO!$A:$A,$A$22,AfO!$B:$B,$B29)/1000</f>
        <v>292.76585136083332</v>
      </c>
      <c r="J29" s="87"/>
      <c r="K29" s="88"/>
      <c r="L29" s="88"/>
      <c r="M29" s="88"/>
      <c r="N29" s="88"/>
      <c r="O29" s="88"/>
      <c r="P29" s="88"/>
      <c r="Q29" s="89"/>
      <c r="R29" s="90">
        <f t="shared" si="3"/>
        <v>0</v>
      </c>
      <c r="S29" s="91">
        <f t="shared" si="4"/>
        <v>292.76585136083332</v>
      </c>
      <c r="T29" s="99">
        <f t="shared" si="14"/>
        <v>0.16834228508668403</v>
      </c>
      <c r="U29" s="100">
        <f t="shared" si="5"/>
        <v>0</v>
      </c>
    </row>
    <row r="30" spans="1:21" ht="31.4" customHeight="1" x14ac:dyDescent="0.45">
      <c r="A30" s="752" t="s">
        <v>38</v>
      </c>
      <c r="B30" s="10" t="s">
        <v>27</v>
      </c>
      <c r="C30" s="45">
        <f>SUMIFS(AfO!D:D,AfO!$A:$A,$A$30,AfO!$B:$B,$B30)/1000</f>
        <v>10.0254336</v>
      </c>
      <c r="D30" s="46">
        <f>SUMIFS(AfO!E:E,AfO!$A:$A,$A$30,AfO!$B:$B,$B30)/1000</f>
        <v>2.4862198699999998</v>
      </c>
      <c r="E30" s="46">
        <f>SUMIFS(AfO!F:F,AfO!$A:$A,$A$30,AfO!$B:$B,$B30)/1000</f>
        <v>9.4968559999999993</v>
      </c>
      <c r="F30" s="46">
        <f>SUMIFS(AfO!G:G,AfO!$A:$A,$A$30,AfO!$B:$B,$B30)/1000</f>
        <v>16.8534218</v>
      </c>
      <c r="G30" s="46">
        <f>SUMIFS(AfO!H:H,AfO!$A:$A,$A$30,AfO!$B:$B,$B30)/1000</f>
        <v>19.249252960000003</v>
      </c>
      <c r="H30" s="46">
        <f>SUMIFS(AfO!I:I,AfO!$A:$A,$A$30,AfO!$B:$B,$B30)/1000</f>
        <v>20.831868790000001</v>
      </c>
      <c r="I30" s="46">
        <f>SUMIFS(AfO!J:J,AfO!$A:$A,$A$30,AfO!$B:$B,$B30)/1000</f>
        <v>13.086355022499999</v>
      </c>
      <c r="J30" s="94"/>
      <c r="K30" s="95"/>
      <c r="L30" s="95"/>
      <c r="M30" s="95"/>
      <c r="N30" s="95"/>
      <c r="O30" s="95"/>
      <c r="P30" s="95"/>
      <c r="Q30" s="96"/>
      <c r="R30" s="97">
        <f t="shared" si="3"/>
        <v>0</v>
      </c>
      <c r="S30" s="98">
        <f t="shared" si="4"/>
        <v>13.086355022499999</v>
      </c>
      <c r="T30" s="64">
        <f t="shared" si="14"/>
        <v>5.4734390192772153E-2</v>
      </c>
      <c r="U30" s="65">
        <f t="shared" si="5"/>
        <v>0</v>
      </c>
    </row>
    <row r="31" spans="1:21" ht="31.4" customHeight="1" x14ac:dyDescent="0.45">
      <c r="A31" s="752"/>
      <c r="B31" s="10" t="s">
        <v>28</v>
      </c>
      <c r="C31" s="36">
        <f>SUMIFS(AfO!D:D,AfO!$A:$A,$A$30,AfO!$B:$B,$B31)/1000</f>
        <v>3.9762726400000004</v>
      </c>
      <c r="D31" s="37">
        <f>SUMIFS(AfO!E:E,AfO!$A:$A,$A$30,AfO!$B:$B,$B31)/1000</f>
        <v>4.1155042799999997</v>
      </c>
      <c r="E31" s="37">
        <f>SUMIFS(AfO!F:F,AfO!$A:$A,$A$30,AfO!$B:$B,$B31)/1000</f>
        <v>7.8025989999999998</v>
      </c>
      <c r="F31" s="37">
        <f>SUMIFS(AfO!G:G,AfO!$A:$A,$A$30,AfO!$B:$B,$B31)/1000</f>
        <v>9.9656960199999993</v>
      </c>
      <c r="G31" s="37">
        <f>SUMIFS(AfO!H:H,AfO!$A:$A,$A$30,AfO!$B:$B,$B31)/1000</f>
        <v>8.1696931100000008</v>
      </c>
      <c r="H31" s="37">
        <f>SUMIFS(AfO!I:I,AfO!$A:$A,$A$30,AfO!$B:$B,$B31)/1000</f>
        <v>9.6389156500000013</v>
      </c>
      <c r="I31" s="37">
        <f>SUMIFS(AfO!J:J,AfO!$A:$A,$A$30,AfO!$B:$B,$B31)/1000</f>
        <v>13.493692018333334</v>
      </c>
      <c r="J31" s="66"/>
      <c r="K31" s="67"/>
      <c r="L31" s="67"/>
      <c r="M31" s="67"/>
      <c r="N31" s="67"/>
      <c r="O31" s="67"/>
      <c r="P31" s="67"/>
      <c r="Q31" s="68"/>
      <c r="R31" s="69">
        <f t="shared" si="3"/>
        <v>0</v>
      </c>
      <c r="S31" s="70">
        <f t="shared" si="4"/>
        <v>13.493692018333334</v>
      </c>
      <c r="T31" s="71">
        <f t="shared" si="14"/>
        <v>0.27682367768523886</v>
      </c>
      <c r="U31" s="72">
        <f t="shared" si="5"/>
        <v>0</v>
      </c>
    </row>
    <row r="32" spans="1:21" ht="31.4" customHeight="1" x14ac:dyDescent="0.45">
      <c r="A32" s="752"/>
      <c r="B32" s="11" t="s">
        <v>29</v>
      </c>
      <c r="C32" s="34">
        <f>SUM(C30:C31)</f>
        <v>14.001706240000001</v>
      </c>
      <c r="D32" s="35">
        <f t="shared" ref="D32:I32" si="19">SUM(D30:D31)</f>
        <v>6.601724149999999</v>
      </c>
      <c r="E32" s="35">
        <f t="shared" si="19"/>
        <v>17.299454999999998</v>
      </c>
      <c r="F32" s="35">
        <f t="shared" si="19"/>
        <v>26.819117819999999</v>
      </c>
      <c r="G32" s="35">
        <f t="shared" si="19"/>
        <v>27.418946070000004</v>
      </c>
      <c r="H32" s="35">
        <f t="shared" si="19"/>
        <v>30.470784440000003</v>
      </c>
      <c r="I32" s="35">
        <f t="shared" si="19"/>
        <v>26.580047040833335</v>
      </c>
      <c r="J32" s="73"/>
      <c r="K32" s="74"/>
      <c r="L32" s="74"/>
      <c r="M32" s="74"/>
      <c r="N32" s="74"/>
      <c r="O32" s="74"/>
      <c r="P32" s="74"/>
      <c r="Q32" s="75"/>
      <c r="R32" s="76">
        <f t="shared" si="3"/>
        <v>0</v>
      </c>
      <c r="S32" s="77">
        <f t="shared" si="4"/>
        <v>26.580047040833335</v>
      </c>
      <c r="T32" s="78">
        <f t="shared" si="14"/>
        <v>0.136776158731992</v>
      </c>
      <c r="U32" s="79">
        <f t="shared" si="5"/>
        <v>0</v>
      </c>
    </row>
    <row r="33" spans="1:21" ht="31.4" customHeight="1" x14ac:dyDescent="0.45">
      <c r="A33" s="752"/>
      <c r="B33" s="10" t="s">
        <v>30</v>
      </c>
      <c r="C33" s="36">
        <f>SUMIFS(AfO!D:D,AfO!$A:$A,$A$30,AfO!$B:$B,$B33)/1000</f>
        <v>33.644840709999997</v>
      </c>
      <c r="D33" s="37">
        <f>SUMIFS(AfO!E:E,AfO!$A:$A,$A$30,AfO!$B:$B,$B33)/1000</f>
        <v>40.316275580000003</v>
      </c>
      <c r="E33" s="37">
        <f>SUMIFS(AfO!F:F,AfO!$A:$A,$A$30,AfO!$B:$B,$B33)/1000</f>
        <v>47.183211029999995</v>
      </c>
      <c r="F33" s="37">
        <f>SUMIFS(AfO!G:G,AfO!$A:$A,$A$30,AfO!$B:$B,$B33)/1000</f>
        <v>60.248435069999999</v>
      </c>
      <c r="G33" s="37">
        <f>SUMIFS(AfO!H:H,AfO!$A:$A,$A$30,AfO!$B:$B,$B33)/1000</f>
        <v>76.822222429999997</v>
      </c>
      <c r="H33" s="37">
        <f>SUMIFS(AfO!I:I,AfO!$A:$A,$A$30,AfO!$B:$B,$B33)/1000</f>
        <v>86.969502689999999</v>
      </c>
      <c r="I33" s="37">
        <f>SUMIFS(AfO!J:J,AfO!$A:$A,$A$30,AfO!$B:$B,$B33)/1000</f>
        <v>87.657355586666654</v>
      </c>
      <c r="J33" s="66"/>
      <c r="K33" s="67"/>
      <c r="L33" s="67"/>
      <c r="M33" s="67"/>
      <c r="N33" s="67"/>
      <c r="O33" s="67"/>
      <c r="P33" s="67"/>
      <c r="Q33" s="68"/>
      <c r="R33" s="69">
        <f t="shared" si="3"/>
        <v>0</v>
      </c>
      <c r="S33" s="70">
        <f t="shared" si="4"/>
        <v>87.657355586666654</v>
      </c>
      <c r="T33" s="71">
        <f t="shared" si="14"/>
        <v>0.21108319438690293</v>
      </c>
      <c r="U33" s="72">
        <f t="shared" si="5"/>
        <v>0</v>
      </c>
    </row>
    <row r="34" spans="1:21" ht="31.4" customHeight="1" x14ac:dyDescent="0.45">
      <c r="A34" s="752"/>
      <c r="B34" s="10" t="s">
        <v>31</v>
      </c>
      <c r="C34" s="34">
        <f>SUMIFS(AfO!D:D,AfO!$A:$A,$A$30,AfO!$B:$B,$B34)/1000</f>
        <v>48.869822760000005</v>
      </c>
      <c r="D34" s="35">
        <f>SUMIFS(AfO!E:E,AfO!$A:$A,$A$30,AfO!$B:$B,$B34)/1000</f>
        <v>48.834790180000006</v>
      </c>
      <c r="E34" s="35">
        <f>SUMIFS(AfO!F:F,AfO!$A:$A,$A$30,AfO!$B:$B,$B34)/1000</f>
        <v>79.221321099999997</v>
      </c>
      <c r="F34" s="35">
        <f>SUMIFS(AfO!G:G,AfO!$A:$A,$A$30,AfO!$B:$B,$B34)/1000</f>
        <v>101.8088776</v>
      </c>
      <c r="G34" s="35">
        <f>SUMIFS(AfO!H:H,AfO!$A:$A,$A$30,AfO!$B:$B,$B34)/1000</f>
        <v>99.935339510000006</v>
      </c>
      <c r="H34" s="35">
        <f>SUMIFS(AfO!I:I,AfO!$A:$A,$A$30,AfO!$B:$B,$B34)/1000</f>
        <v>126.87121455</v>
      </c>
      <c r="I34" s="35">
        <f>SUMIFS(AfO!J:J,AfO!$A:$A,$A$30,AfO!$B:$B,$B34)/1000</f>
        <v>118.89550595583334</v>
      </c>
      <c r="J34" s="73"/>
      <c r="K34" s="74"/>
      <c r="L34" s="74"/>
      <c r="M34" s="74"/>
      <c r="N34" s="74"/>
      <c r="O34" s="74"/>
      <c r="P34" s="74"/>
      <c r="Q34" s="75"/>
      <c r="R34" s="76">
        <f t="shared" si="3"/>
        <v>0</v>
      </c>
      <c r="S34" s="77">
        <f t="shared" si="4"/>
        <v>118.89550595583334</v>
      </c>
      <c r="T34" s="78">
        <f t="shared" si="14"/>
        <v>0.19460666948293581</v>
      </c>
      <c r="U34" s="79">
        <f t="shared" si="5"/>
        <v>0</v>
      </c>
    </row>
    <row r="35" spans="1:21" ht="31.4" customHeight="1" x14ac:dyDescent="0.45">
      <c r="A35" s="752"/>
      <c r="B35" s="10" t="s">
        <v>32</v>
      </c>
      <c r="C35" s="36">
        <f>SUMIFS(AfO!D:D,AfO!$A:$A,$A$30,AfO!$B:$B,$B35)/1000</f>
        <v>3.5781340000000002E-2</v>
      </c>
      <c r="D35" s="37">
        <f>SUMIFS(AfO!E:E,AfO!$A:$A,$A$30,AfO!$B:$B,$B35)/1000</f>
        <v>7.9541730000000005E-2</v>
      </c>
      <c r="E35" s="37">
        <f>SUMIFS(AfO!F:F,AfO!$A:$A,$A$30,AfO!$B:$B,$B35)/1000</f>
        <v>0.12069795999999999</v>
      </c>
      <c r="F35" s="37">
        <f>SUMIFS(AfO!G:G,AfO!$A:$A,$A$30,AfO!$B:$B,$B35)/1000</f>
        <v>0.14608293999999999</v>
      </c>
      <c r="G35" s="37">
        <f>SUMIFS(AfO!H:H,AfO!$A:$A,$A$30,AfO!$B:$B,$B35)/1000</f>
        <v>0.77731622</v>
      </c>
      <c r="H35" s="37">
        <f>SUMIFS(AfO!I:I,AfO!$A:$A,$A$30,AfO!$B:$B,$B35)/1000</f>
        <v>1.4124798300000001</v>
      </c>
      <c r="I35" s="37">
        <f>SUMIFS(AfO!J:J,AfO!$A:$A,$A$30,AfO!$B:$B,$B35)/1000</f>
        <v>3.9496711283333332</v>
      </c>
      <c r="J35" s="66"/>
      <c r="K35" s="67"/>
      <c r="L35" s="67"/>
      <c r="M35" s="67"/>
      <c r="N35" s="67"/>
      <c r="O35" s="67"/>
      <c r="P35" s="67"/>
      <c r="Q35" s="68"/>
      <c r="R35" s="69">
        <f t="shared" si="3"/>
        <v>0</v>
      </c>
      <c r="S35" s="70">
        <f t="shared" si="4"/>
        <v>3.9496711283333332</v>
      </c>
      <c r="T35" s="71">
        <f t="shared" si="14"/>
        <v>1.5620102736084092</v>
      </c>
      <c r="U35" s="72">
        <f t="shared" si="5"/>
        <v>0</v>
      </c>
    </row>
    <row r="36" spans="1:21" ht="31.4" customHeight="1" x14ac:dyDescent="0.45">
      <c r="A36" s="752"/>
      <c r="B36" s="11" t="s">
        <v>33</v>
      </c>
      <c r="C36" s="47">
        <f>SUM(C33:C35)</f>
        <v>82.550444810000002</v>
      </c>
      <c r="D36" s="48">
        <f t="shared" ref="D36:I36" si="20">SUM(D33:D35)</f>
        <v>89.230607490000011</v>
      </c>
      <c r="E36" s="48">
        <f t="shared" si="20"/>
        <v>126.52523008999999</v>
      </c>
      <c r="F36" s="48">
        <f t="shared" si="20"/>
        <v>162.20339561</v>
      </c>
      <c r="G36" s="48">
        <f t="shared" si="20"/>
        <v>177.53487816000001</v>
      </c>
      <c r="H36" s="48">
        <f t="shared" si="20"/>
        <v>215.25319707</v>
      </c>
      <c r="I36" s="48">
        <f t="shared" si="20"/>
        <v>210.50253267083335</v>
      </c>
      <c r="J36" s="80"/>
      <c r="K36" s="81"/>
      <c r="L36" s="81"/>
      <c r="M36" s="81"/>
      <c r="N36" s="81"/>
      <c r="O36" s="81"/>
      <c r="P36" s="81"/>
      <c r="Q36" s="82"/>
      <c r="R36" s="83">
        <f t="shared" si="3"/>
        <v>0</v>
      </c>
      <c r="S36" s="84">
        <f t="shared" si="4"/>
        <v>210.50253267083335</v>
      </c>
      <c r="T36" s="85">
        <f t="shared" si="14"/>
        <v>0.20588968848510558</v>
      </c>
      <c r="U36" s="86">
        <f t="shared" si="5"/>
        <v>0</v>
      </c>
    </row>
    <row r="37" spans="1:21" s="1" customFormat="1" ht="31.4" customHeight="1" x14ac:dyDescent="0.35">
      <c r="A37" s="5" t="s">
        <v>38</v>
      </c>
      <c r="B37" s="3" t="s">
        <v>35</v>
      </c>
      <c r="C37" s="40">
        <f>SUMIFS(AfO!D:D,AfO!$A:$A,$A$30,AfO!$B:$B,$B37)/1000</f>
        <v>146.25187373</v>
      </c>
      <c r="D37" s="41">
        <f>SUMIFS(AfO!E:E,AfO!$A:$A,$A$30,AfO!$B:$B,$B37)/1000</f>
        <v>160.10377953999998</v>
      </c>
      <c r="E37" s="41">
        <f>SUMIFS(AfO!F:F,AfO!$A:$A,$A$30,AfO!$B:$B,$B37)/1000</f>
        <v>200.50859795</v>
      </c>
      <c r="F37" s="41">
        <f>SUMIFS(AfO!G:G,AfO!$A:$A,$A$30,AfO!$B:$B,$B37)/1000</f>
        <v>269.63333992000003</v>
      </c>
      <c r="G37" s="41">
        <f>SUMIFS(AfO!H:H,AfO!$A:$A,$A$30,AfO!$B:$B,$B37)/1000</f>
        <v>288.60082770999998</v>
      </c>
      <c r="H37" s="41">
        <f>SUMIFS(AfO!I:I,AfO!$A:$A,$A$30,AfO!$B:$B,$B37)/1000</f>
        <v>350.28149894999996</v>
      </c>
      <c r="I37" s="41">
        <f>SUMIFS(AfO!J:J,AfO!$A:$A,$A$30,AfO!$B:$B,$B37)/1000</f>
        <v>340.30113545833336</v>
      </c>
      <c r="J37" s="87"/>
      <c r="K37" s="88"/>
      <c r="L37" s="88"/>
      <c r="M37" s="88"/>
      <c r="N37" s="88"/>
      <c r="O37" s="88"/>
      <c r="P37" s="88"/>
      <c r="Q37" s="89"/>
      <c r="R37" s="90">
        <f t="shared" si="3"/>
        <v>0</v>
      </c>
      <c r="S37" s="91">
        <f t="shared" si="4"/>
        <v>340.30113545833336</v>
      </c>
      <c r="T37" s="99">
        <f t="shared" si="14"/>
        <v>0.18400187971338222</v>
      </c>
      <c r="U37" s="100">
        <f t="shared" si="5"/>
        <v>0</v>
      </c>
    </row>
    <row r="38" spans="1:21" ht="31.4" customHeight="1" x14ac:dyDescent="0.45">
      <c r="A38" s="752" t="s">
        <v>39</v>
      </c>
      <c r="B38" s="10" t="s">
        <v>27</v>
      </c>
      <c r="C38" s="45">
        <f>SUMIFS(AfO!D:D,AfO!$A:$A,$A$38,AfO!$B:$B,$B38)/1000</f>
        <v>0.11018411</v>
      </c>
      <c r="D38" s="46">
        <f>SUMIFS(AfO!E:E,AfO!$A:$A,$A$38,AfO!$B:$B,$B38)/1000</f>
        <v>0.23603633999999998</v>
      </c>
      <c r="E38" s="46">
        <f>SUMIFS(AfO!F:F,AfO!$A:$A,$A$38,AfO!$B:$B,$B38)/1000</f>
        <v>0.20331585999999999</v>
      </c>
      <c r="F38" s="46">
        <f>SUMIFS(AfO!G:G,AfO!$A:$A,$A$38,AfO!$B:$B,$B38)/1000</f>
        <v>0.24843990999999999</v>
      </c>
      <c r="G38" s="46">
        <f>SUMIFS(AfO!H:H,AfO!$A:$A,$A$38,AfO!$B:$B,$B38)/1000</f>
        <v>0.25705306</v>
      </c>
      <c r="H38" s="46">
        <f>SUMIFS(AfO!I:I,AfO!$A:$A,$A$38,AfO!$B:$B,$B38)/1000</f>
        <v>0.46552908999999998</v>
      </c>
      <c r="I38" s="46">
        <f>SUMIFS(AfO!J:J,AfO!$A:$A,$A$38,AfO!$B:$B,$B38)/1000</f>
        <v>0.27165275083333329</v>
      </c>
      <c r="J38" s="101"/>
      <c r="K38" s="102"/>
      <c r="L38" s="102"/>
      <c r="M38" s="102"/>
      <c r="N38" s="102"/>
      <c r="O38" s="102"/>
      <c r="P38" s="102"/>
      <c r="Q38" s="103"/>
      <c r="R38" s="104">
        <f t="shared" si="3"/>
        <v>0</v>
      </c>
      <c r="S38" s="105">
        <f t="shared" si="4"/>
        <v>0.27165275083333329</v>
      </c>
      <c r="T38" s="106">
        <f t="shared" si="14"/>
        <v>0.19778543511572577</v>
      </c>
      <c r="U38" s="107">
        <f t="shared" si="5"/>
        <v>0</v>
      </c>
    </row>
    <row r="39" spans="1:21" ht="31.4" customHeight="1" x14ac:dyDescent="0.45">
      <c r="A39" s="752"/>
      <c r="B39" s="10" t="s">
        <v>28</v>
      </c>
      <c r="C39" s="36">
        <f>SUMIFS(AfO!D:D,AfO!$A:$A,$A$38,AfO!$B:$B,$B39)/1000</f>
        <v>1.40419647</v>
      </c>
      <c r="D39" s="37">
        <f>SUMIFS(AfO!E:E,AfO!$A:$A,$A$38,AfO!$B:$B,$B39)/1000</f>
        <v>0.43151864000000001</v>
      </c>
      <c r="E39" s="37">
        <f>SUMIFS(AfO!F:F,AfO!$A:$A,$A$38,AfO!$B:$B,$B39)/1000</f>
        <v>0.84039156000000004</v>
      </c>
      <c r="F39" s="37">
        <f>SUMIFS(AfO!G:G,AfO!$A:$A,$A$38,AfO!$B:$B,$B39)/1000</f>
        <v>1.35438623</v>
      </c>
      <c r="G39" s="37">
        <f>SUMIFS(AfO!H:H,AfO!$A:$A,$A$38,AfO!$B:$B,$B39)/1000</f>
        <v>1.4115636300000001</v>
      </c>
      <c r="H39" s="37">
        <f>SUMIFS(AfO!I:I,AfO!$A:$A,$A$38,AfO!$B:$B,$B39)/1000</f>
        <v>1.59816146</v>
      </c>
      <c r="I39" s="37">
        <f>SUMIFS(AfO!J:J,AfO!$A:$A,$A$38,AfO!$B:$B,$B39)/1000</f>
        <v>1.2010815625</v>
      </c>
      <c r="J39" s="73"/>
      <c r="K39" s="74"/>
      <c r="L39" s="74"/>
      <c r="M39" s="74"/>
      <c r="N39" s="74"/>
      <c r="O39" s="74"/>
      <c r="P39" s="74"/>
      <c r="Q39" s="75"/>
      <c r="R39" s="76">
        <f t="shared" si="3"/>
        <v>0</v>
      </c>
      <c r="S39" s="77">
        <f t="shared" si="4"/>
        <v>1.2010815625</v>
      </c>
      <c r="T39" s="78">
        <f t="shared" si="14"/>
        <v>-3.0765365709966241E-2</v>
      </c>
      <c r="U39" s="79">
        <f t="shared" si="5"/>
        <v>0</v>
      </c>
    </row>
    <row r="40" spans="1:21" ht="31.4" customHeight="1" x14ac:dyDescent="0.45">
      <c r="A40" s="752"/>
      <c r="B40" s="11" t="s">
        <v>29</v>
      </c>
      <c r="C40" s="34">
        <f>SUM(C38:C39)</f>
        <v>1.5143805800000001</v>
      </c>
      <c r="D40" s="35">
        <f t="shared" ref="D40:I40" si="21">SUM(D38:D39)</f>
        <v>0.66755498000000002</v>
      </c>
      <c r="E40" s="35">
        <f t="shared" si="21"/>
        <v>1.0437074200000001</v>
      </c>
      <c r="F40" s="35">
        <f t="shared" si="21"/>
        <v>1.6028261399999999</v>
      </c>
      <c r="G40" s="35">
        <f t="shared" si="21"/>
        <v>1.6686166900000001</v>
      </c>
      <c r="H40" s="35">
        <f t="shared" si="21"/>
        <v>2.06369055</v>
      </c>
      <c r="I40" s="35">
        <f t="shared" si="21"/>
        <v>1.4727343133333333</v>
      </c>
      <c r="J40" s="66"/>
      <c r="K40" s="67"/>
      <c r="L40" s="67"/>
      <c r="M40" s="67"/>
      <c r="N40" s="67"/>
      <c r="O40" s="67"/>
      <c r="P40" s="67"/>
      <c r="Q40" s="68"/>
      <c r="R40" s="69">
        <f t="shared" si="3"/>
        <v>0</v>
      </c>
      <c r="S40" s="70">
        <f t="shared" si="4"/>
        <v>1.4727343133333333</v>
      </c>
      <c r="T40" s="71">
        <f t="shared" si="14"/>
        <v>-5.5616260109678795E-3</v>
      </c>
      <c r="U40" s="72">
        <f t="shared" si="5"/>
        <v>0</v>
      </c>
    </row>
    <row r="41" spans="1:21" ht="31.4" customHeight="1" x14ac:dyDescent="0.45">
      <c r="A41" s="752"/>
      <c r="B41" s="10" t="s">
        <v>30</v>
      </c>
      <c r="C41" s="36">
        <f>SUMIFS(AfO!D:D,AfO!$A:$A,$A$38,AfO!$B:$B,$B41)/1000</f>
        <v>25.004952769999999</v>
      </c>
      <c r="D41" s="37">
        <f>SUMIFS(AfO!E:E,AfO!$A:$A,$A$38,AfO!$B:$B,$B41)/1000</f>
        <v>29.108341830000001</v>
      </c>
      <c r="E41" s="37">
        <f>SUMIFS(AfO!F:F,AfO!$A:$A,$A$38,AfO!$B:$B,$B41)/1000</f>
        <v>29.574215150000001</v>
      </c>
      <c r="F41" s="37">
        <f>SUMIFS(AfO!G:G,AfO!$A:$A,$A$38,AfO!$B:$B,$B41)/1000</f>
        <v>32.094490549999996</v>
      </c>
      <c r="G41" s="37">
        <f>SUMIFS(AfO!H:H,AfO!$A:$A,$A$38,AfO!$B:$B,$B41)/1000</f>
        <v>36.498246600000002</v>
      </c>
      <c r="H41" s="37">
        <f>SUMIFS(AfO!I:I,AfO!$A:$A,$A$38,AfO!$B:$B,$B41)/1000</f>
        <v>47.84993643</v>
      </c>
      <c r="I41" s="37">
        <f>SUMIFS(AfO!J:J,AfO!$A:$A,$A$38,AfO!$B:$B,$B41)/1000</f>
        <v>40.561617665833325</v>
      </c>
      <c r="J41" s="73"/>
      <c r="K41" s="74"/>
      <c r="L41" s="74"/>
      <c r="M41" s="74"/>
      <c r="N41" s="74"/>
      <c r="O41" s="74"/>
      <c r="P41" s="74"/>
      <c r="Q41" s="75"/>
      <c r="R41" s="76">
        <f t="shared" si="3"/>
        <v>0</v>
      </c>
      <c r="S41" s="77">
        <f t="shared" si="4"/>
        <v>40.561617665833325</v>
      </c>
      <c r="T41" s="78">
        <f t="shared" si="14"/>
        <v>0.10158457408575616</v>
      </c>
      <c r="U41" s="79">
        <f t="shared" si="5"/>
        <v>0</v>
      </c>
    </row>
    <row r="42" spans="1:21" ht="31.4" customHeight="1" x14ac:dyDescent="0.45">
      <c r="A42" s="752"/>
      <c r="B42" s="10" t="s">
        <v>31</v>
      </c>
      <c r="C42" s="34">
        <f>SUMIFS(AfO!D:D,AfO!$A:$A,$A$38,AfO!$B:$B,$B42)/1000</f>
        <v>26.532995500000002</v>
      </c>
      <c r="D42" s="35">
        <f>SUMIFS(AfO!E:E,AfO!$A:$A,$A$38,AfO!$B:$B,$B42)/1000</f>
        <v>31.865884910000002</v>
      </c>
      <c r="E42" s="35">
        <f>SUMIFS(AfO!F:F,AfO!$A:$A,$A$38,AfO!$B:$B,$B42)/1000</f>
        <v>28.456860859999999</v>
      </c>
      <c r="F42" s="35">
        <f>SUMIFS(AfO!G:G,AfO!$A:$A,$A$38,AfO!$B:$B,$B42)/1000</f>
        <v>29.96814002</v>
      </c>
      <c r="G42" s="35">
        <f>SUMIFS(AfO!H:H,AfO!$A:$A,$A$38,AfO!$B:$B,$B42)/1000</f>
        <v>32.235475030000003</v>
      </c>
      <c r="H42" s="35">
        <f>SUMIFS(AfO!I:I,AfO!$A:$A,$A$38,AfO!$B:$B,$B42)/1000</f>
        <v>37.480917240000004</v>
      </c>
      <c r="I42" s="35">
        <f>SUMIFS(AfO!J:J,AfO!$A:$A,$A$38,AfO!$B:$B,$B42)/1000</f>
        <v>46.327887520833329</v>
      </c>
      <c r="J42" s="66"/>
      <c r="K42" s="67"/>
      <c r="L42" s="67"/>
      <c r="M42" s="67"/>
      <c r="N42" s="67"/>
      <c r="O42" s="67"/>
      <c r="P42" s="67"/>
      <c r="Q42" s="68"/>
      <c r="R42" s="69">
        <f t="shared" si="3"/>
        <v>0</v>
      </c>
      <c r="S42" s="70">
        <f t="shared" si="4"/>
        <v>46.327887520833329</v>
      </c>
      <c r="T42" s="71">
        <f t="shared" si="14"/>
        <v>0.11792133060150167</v>
      </c>
      <c r="U42" s="72">
        <f t="shared" si="5"/>
        <v>0</v>
      </c>
    </row>
    <row r="43" spans="1:21" ht="31.4" customHeight="1" x14ac:dyDescent="0.45">
      <c r="A43" s="752"/>
      <c r="B43" s="10" t="s">
        <v>32</v>
      </c>
      <c r="C43" s="36">
        <f>SUMIFS(AfO!D:D,AfO!$A:$A,$A$38,AfO!$B:$B,$B43)/1000</f>
        <v>7.7885419999999997E-2</v>
      </c>
      <c r="D43" s="37">
        <f>SUMIFS(AfO!E:E,AfO!$A:$A,$A$38,AfO!$B:$B,$B43)/1000</f>
        <v>0.23414388</v>
      </c>
      <c r="E43" s="37">
        <f>SUMIFS(AfO!F:F,AfO!$A:$A,$A$38,AfO!$B:$B,$B43)/1000</f>
        <v>0.34600675000000003</v>
      </c>
      <c r="F43" s="37">
        <f>SUMIFS(AfO!G:G,AfO!$A:$A,$A$38,AfO!$B:$B,$B43)/1000</f>
        <v>1.0581310100000001</v>
      </c>
      <c r="G43" s="37">
        <f>SUMIFS(AfO!H:H,AfO!$A:$A,$A$38,AfO!$B:$B,$B43)/1000</f>
        <v>0.87621528999999998</v>
      </c>
      <c r="H43" s="37">
        <f>SUMIFS(AfO!I:I,AfO!$A:$A,$A$38,AfO!$B:$B,$B43)/1000</f>
        <v>2.00407388</v>
      </c>
      <c r="I43" s="37">
        <f>SUMIFS(AfO!J:J,AfO!$A:$A,$A$38,AfO!$B:$B,$B43)/1000</f>
        <v>0.36750149416666672</v>
      </c>
      <c r="J43" s="73"/>
      <c r="K43" s="74"/>
      <c r="L43" s="74"/>
      <c r="M43" s="74"/>
      <c r="N43" s="74"/>
      <c r="O43" s="74"/>
      <c r="P43" s="74"/>
      <c r="Q43" s="75"/>
      <c r="R43" s="76">
        <f t="shared" si="3"/>
        <v>0</v>
      </c>
      <c r="S43" s="77">
        <f t="shared" si="4"/>
        <v>0.36750149416666672</v>
      </c>
      <c r="T43" s="78">
        <f t="shared" si="14"/>
        <v>0.36383109678169889</v>
      </c>
      <c r="U43" s="79">
        <f t="shared" si="5"/>
        <v>0</v>
      </c>
    </row>
    <row r="44" spans="1:21" ht="31.4" customHeight="1" x14ac:dyDescent="0.45">
      <c r="A44" s="752"/>
      <c r="B44" s="11" t="s">
        <v>33</v>
      </c>
      <c r="C44" s="47">
        <f>SUM(C41:C43)</f>
        <v>51.615833690000002</v>
      </c>
      <c r="D44" s="48">
        <f t="shared" ref="D44:I44" si="22">SUM(D41:D43)</f>
        <v>61.208370620000004</v>
      </c>
      <c r="E44" s="48">
        <f t="shared" si="22"/>
        <v>58.37708276</v>
      </c>
      <c r="F44" s="48">
        <f t="shared" si="22"/>
        <v>63.120761579999993</v>
      </c>
      <c r="G44" s="48">
        <f t="shared" si="22"/>
        <v>69.60993692000001</v>
      </c>
      <c r="H44" s="48">
        <f t="shared" si="22"/>
        <v>87.334927550000003</v>
      </c>
      <c r="I44" s="48">
        <f t="shared" si="22"/>
        <v>87.257006680833314</v>
      </c>
      <c r="J44" s="108"/>
      <c r="K44" s="109"/>
      <c r="L44" s="109"/>
      <c r="M44" s="109"/>
      <c r="N44" s="109"/>
      <c r="O44" s="109"/>
      <c r="P44" s="109"/>
      <c r="Q44" s="110"/>
      <c r="R44" s="111">
        <f t="shared" si="3"/>
        <v>0</v>
      </c>
      <c r="S44" s="112">
        <f t="shared" si="4"/>
        <v>87.257006680833314</v>
      </c>
      <c r="T44" s="113">
        <f t="shared" si="14"/>
        <v>0.11071713775035841</v>
      </c>
      <c r="U44" s="114">
        <f t="shared" si="5"/>
        <v>0</v>
      </c>
    </row>
    <row r="45" spans="1:21" s="1" customFormat="1" ht="31.4" customHeight="1" x14ac:dyDescent="0.35">
      <c r="A45" s="5" t="s">
        <v>39</v>
      </c>
      <c r="B45" s="3" t="s">
        <v>35</v>
      </c>
      <c r="C45" s="40">
        <f>SUMIFS(AfO!D:D,AfO!$A:$A,$A$38,AfO!$B:$B,$B45)/1000</f>
        <v>84.096445799999998</v>
      </c>
      <c r="D45" s="41">
        <f>SUMIFS(AfO!E:E,AfO!$A:$A,$A$38,AfO!$B:$B,$B45)/1000</f>
        <v>84.005274229999998</v>
      </c>
      <c r="E45" s="41">
        <f>SUMIFS(AfO!F:F,AfO!$A:$A,$A$38,AfO!$B:$B,$B45)/1000</f>
        <v>101.00424984</v>
      </c>
      <c r="F45" s="41">
        <f>SUMIFS(AfO!G:G,AfO!$A:$A,$A$38,AfO!$B:$B,$B45)/1000</f>
        <v>121.52719096000001</v>
      </c>
      <c r="G45" s="41">
        <f>SUMIFS(AfO!H:H,AfO!$A:$A,$A$38,AfO!$B:$B,$B45)/1000</f>
        <v>123.93952098</v>
      </c>
      <c r="H45" s="41">
        <f>SUMIFS(AfO!I:I,AfO!$A:$A,$A$38,AfO!$B:$B,$B45)/1000</f>
        <v>153.06982793</v>
      </c>
      <c r="I45" s="41">
        <f>SUMIFS(AfO!J:J,AfO!$A:$A,$A$38,AfO!$B:$B,$B45)/1000</f>
        <v>142.04846797333335</v>
      </c>
      <c r="J45" s="87"/>
      <c r="K45" s="88"/>
      <c r="L45" s="88"/>
      <c r="M45" s="88"/>
      <c r="N45" s="88"/>
      <c r="O45" s="88"/>
      <c r="P45" s="88"/>
      <c r="Q45" s="89"/>
      <c r="R45" s="90">
        <f t="shared" si="3"/>
        <v>0</v>
      </c>
      <c r="S45" s="91">
        <f t="shared" si="4"/>
        <v>142.04846797333335</v>
      </c>
      <c r="T45" s="99">
        <f t="shared" si="14"/>
        <v>0.11053380343823327</v>
      </c>
      <c r="U45" s="100">
        <f t="shared" si="5"/>
        <v>0</v>
      </c>
    </row>
    <row r="46" spans="1:21" ht="31.4" customHeight="1" x14ac:dyDescent="0.45">
      <c r="A46" s="752" t="s">
        <v>40</v>
      </c>
      <c r="B46" s="10" t="s">
        <v>27</v>
      </c>
      <c r="C46" s="49">
        <f>SUMIFS(AfO!D:D,AfO!$A:$A,$A$46,AfO!$B:$B,$B46)/1000</f>
        <v>3.0674825399999999</v>
      </c>
      <c r="D46" s="33">
        <f>SUMIFS(AfO!E:E,AfO!$A:$A,$A$46,AfO!$B:$B,$B46)/1000</f>
        <v>2.0700578799999998</v>
      </c>
      <c r="E46" s="33">
        <f>SUMIFS(AfO!F:F,AfO!$A:$A,$A$46,AfO!$B:$B,$B46)/1000</f>
        <v>2.8215932100000001</v>
      </c>
      <c r="F46" s="33">
        <f>SUMIFS(AfO!G:G,AfO!$A:$A,$A$46,AfO!$B:$B,$B46)/1000</f>
        <v>4.6605755200000001</v>
      </c>
      <c r="G46" s="33">
        <f>SUMIFS(AfO!H:H,AfO!$A:$A,$A$46,AfO!$B:$B,$B46)/1000</f>
        <v>5.7562777000000001</v>
      </c>
      <c r="H46" s="33">
        <f>SUMIFS(AfO!I:I,AfO!$A:$A,$A$46,AfO!$B:$B,$B46)/1000</f>
        <v>6.6575245800000005</v>
      </c>
      <c r="I46" s="33">
        <f>SUMIFS(AfO!J:J,AfO!$A:$A,$A$46,AfO!$B:$B,$B46)/1000</f>
        <v>4.7939448166666665</v>
      </c>
      <c r="J46" s="94"/>
      <c r="K46" s="95"/>
      <c r="L46" s="95"/>
      <c r="M46" s="95"/>
      <c r="N46" s="95"/>
      <c r="O46" s="95"/>
      <c r="P46" s="95"/>
      <c r="Q46" s="96"/>
      <c r="R46" s="97">
        <f t="shared" si="3"/>
        <v>0</v>
      </c>
      <c r="S46" s="98">
        <f t="shared" si="4"/>
        <v>4.7939448166666665</v>
      </c>
      <c r="T46" s="64">
        <f t="shared" si="14"/>
        <v>9.3407846699655295E-2</v>
      </c>
      <c r="U46" s="65">
        <f t="shared" si="5"/>
        <v>0</v>
      </c>
    </row>
    <row r="47" spans="1:21" ht="31.4" customHeight="1" x14ac:dyDescent="0.45">
      <c r="A47" s="752"/>
      <c r="B47" s="10" t="s">
        <v>28</v>
      </c>
      <c r="C47" s="34">
        <f>SUMIFS(AfO!D:D,AfO!$A:$A,$A$46,AfO!$B:$B,$B47)/1000</f>
        <v>1.92646831</v>
      </c>
      <c r="D47" s="35">
        <f>SUMIFS(AfO!E:E,AfO!$A:$A,$A$46,AfO!$B:$B,$B47)/1000</f>
        <v>1.5711777</v>
      </c>
      <c r="E47" s="35">
        <f>SUMIFS(AfO!F:F,AfO!$A:$A,$A$46,AfO!$B:$B,$B47)/1000</f>
        <v>1.43600331</v>
      </c>
      <c r="F47" s="35">
        <f>SUMIFS(AfO!G:G,AfO!$A:$A,$A$46,AfO!$B:$B,$B47)/1000</f>
        <v>2.3291845699999998</v>
      </c>
      <c r="G47" s="35">
        <f>SUMIFS(AfO!H:H,AfO!$A:$A,$A$46,AfO!$B:$B,$B47)/1000</f>
        <v>2.0976170299999999</v>
      </c>
      <c r="H47" s="35">
        <f>SUMIFS(AfO!I:I,AfO!$A:$A,$A$46,AfO!$B:$B,$B47)/1000</f>
        <v>2.3805446099999998</v>
      </c>
      <c r="I47" s="35">
        <f>SUMIFS(AfO!J:J,AfO!$A:$A,$A$46,AfO!$B:$B,$B47)/1000</f>
        <v>1.6595673191666667</v>
      </c>
      <c r="J47" s="66"/>
      <c r="K47" s="67"/>
      <c r="L47" s="67"/>
      <c r="M47" s="67"/>
      <c r="N47" s="67"/>
      <c r="O47" s="67"/>
      <c r="P47" s="67"/>
      <c r="Q47" s="68"/>
      <c r="R47" s="69">
        <f t="shared" si="3"/>
        <v>0</v>
      </c>
      <c r="S47" s="70">
        <f t="shared" si="4"/>
        <v>1.6595673191666667</v>
      </c>
      <c r="T47" s="71">
        <f t="shared" si="14"/>
        <v>-2.9385888942921046E-2</v>
      </c>
      <c r="U47" s="72">
        <f t="shared" si="5"/>
        <v>0</v>
      </c>
    </row>
    <row r="48" spans="1:21" ht="31.4" customHeight="1" x14ac:dyDescent="0.45">
      <c r="A48" s="752"/>
      <c r="B48" s="11" t="s">
        <v>29</v>
      </c>
      <c r="C48" s="36">
        <f>SUM(C46:C47)</f>
        <v>4.9939508500000001</v>
      </c>
      <c r="D48" s="37">
        <f t="shared" ref="D48:I48" si="23">SUM(D46:D47)</f>
        <v>3.64123558</v>
      </c>
      <c r="E48" s="37">
        <f t="shared" si="23"/>
        <v>4.2575965199999999</v>
      </c>
      <c r="F48" s="37">
        <f t="shared" si="23"/>
        <v>6.9897600899999999</v>
      </c>
      <c r="G48" s="37">
        <f t="shared" si="23"/>
        <v>7.8538947300000004</v>
      </c>
      <c r="H48" s="37">
        <f t="shared" si="23"/>
        <v>9.0380691899999999</v>
      </c>
      <c r="I48" s="37">
        <f t="shared" si="23"/>
        <v>6.4535121358333329</v>
      </c>
      <c r="J48" s="73"/>
      <c r="K48" s="74"/>
      <c r="L48" s="74"/>
      <c r="M48" s="74"/>
      <c r="N48" s="74"/>
      <c r="O48" s="74"/>
      <c r="P48" s="74"/>
      <c r="Q48" s="75"/>
      <c r="R48" s="76">
        <f t="shared" si="3"/>
        <v>0</v>
      </c>
      <c r="S48" s="77">
        <f t="shared" si="4"/>
        <v>6.4535121358333329</v>
      </c>
      <c r="T48" s="78">
        <f t="shared" si="14"/>
        <v>5.2616984913532505E-2</v>
      </c>
      <c r="U48" s="79">
        <f t="shared" si="5"/>
        <v>0</v>
      </c>
    </row>
    <row r="49" spans="1:21" ht="31.4" customHeight="1" x14ac:dyDescent="0.45">
      <c r="A49" s="752"/>
      <c r="B49" s="10" t="s">
        <v>30</v>
      </c>
      <c r="C49" s="34">
        <f>SUMIFS(AfO!D:D,AfO!$A:$A,$A$46,AfO!$B:$B,$B49)/1000</f>
        <v>15.844065199999999</v>
      </c>
      <c r="D49" s="35">
        <f>SUMIFS(AfO!E:E,AfO!$A:$A,$A$46,AfO!$B:$B,$B49)/1000</f>
        <v>13.38494347</v>
      </c>
      <c r="E49" s="35">
        <f>SUMIFS(AfO!F:F,AfO!$A:$A,$A$46,AfO!$B:$B,$B49)/1000</f>
        <v>13.966432940000001</v>
      </c>
      <c r="F49" s="35">
        <f>SUMIFS(AfO!G:G,AfO!$A:$A,$A$46,AfO!$B:$B,$B49)/1000</f>
        <v>36.279282860000002</v>
      </c>
      <c r="G49" s="35">
        <f>SUMIFS(AfO!H:H,AfO!$A:$A,$A$46,AfO!$B:$B,$B49)/1000</f>
        <v>31.79900658</v>
      </c>
      <c r="H49" s="35">
        <f>SUMIFS(AfO!I:I,AfO!$A:$A,$A$46,AfO!$B:$B,$B49)/1000</f>
        <v>38.000607779999996</v>
      </c>
      <c r="I49" s="35">
        <f>SUMIFS(AfO!J:J,AfO!$A:$A,$A$46,AfO!$B:$B,$B49)/1000</f>
        <v>42.80142482583333</v>
      </c>
      <c r="J49" s="66"/>
      <c r="K49" s="67"/>
      <c r="L49" s="67"/>
      <c r="M49" s="67"/>
      <c r="N49" s="67"/>
      <c r="O49" s="67"/>
      <c r="P49" s="67"/>
      <c r="Q49" s="68"/>
      <c r="R49" s="69">
        <f t="shared" si="3"/>
        <v>0</v>
      </c>
      <c r="S49" s="70">
        <f t="shared" si="4"/>
        <v>42.80142482583333</v>
      </c>
      <c r="T49" s="71">
        <f t="shared" si="14"/>
        <v>0.21988339888921193</v>
      </c>
      <c r="U49" s="72">
        <f t="shared" si="5"/>
        <v>0</v>
      </c>
    </row>
    <row r="50" spans="1:21" ht="31.4" customHeight="1" x14ac:dyDescent="0.45">
      <c r="A50" s="752"/>
      <c r="B50" s="10" t="s">
        <v>31</v>
      </c>
      <c r="C50" s="36">
        <f>SUMIFS(AfO!D:D,AfO!$A:$A,$A$46,AfO!$B:$B,$B50)/1000</f>
        <v>13.084951419999999</v>
      </c>
      <c r="D50" s="37">
        <f>SUMIFS(AfO!E:E,AfO!$A:$A,$A$46,AfO!$B:$B,$B50)/1000</f>
        <v>14.140089970000002</v>
      </c>
      <c r="E50" s="37">
        <f>SUMIFS(AfO!F:F,AfO!$A:$A,$A$46,AfO!$B:$B,$B50)/1000</f>
        <v>30.227454300000002</v>
      </c>
      <c r="F50" s="37">
        <f>SUMIFS(AfO!G:G,AfO!$A:$A,$A$46,AfO!$B:$B,$B50)/1000</f>
        <v>26.36061346</v>
      </c>
      <c r="G50" s="37">
        <f>SUMIFS(AfO!H:H,AfO!$A:$A,$A$46,AfO!$B:$B,$B50)/1000</f>
        <v>31.472441849999999</v>
      </c>
      <c r="H50" s="37">
        <f>SUMIFS(AfO!I:I,AfO!$A:$A,$A$46,AfO!$B:$B,$B50)/1000</f>
        <v>32.363065050000003</v>
      </c>
      <c r="I50" s="37">
        <f>SUMIFS(AfO!J:J,AfO!$A:$A,$A$46,AfO!$B:$B,$B50)/1000</f>
        <v>38.493321448333333</v>
      </c>
      <c r="J50" s="73"/>
      <c r="K50" s="74"/>
      <c r="L50" s="74"/>
      <c r="M50" s="74"/>
      <c r="N50" s="74"/>
      <c r="O50" s="74"/>
      <c r="P50" s="74"/>
      <c r="Q50" s="75"/>
      <c r="R50" s="76">
        <f t="shared" si="3"/>
        <v>0</v>
      </c>
      <c r="S50" s="77">
        <f t="shared" si="4"/>
        <v>38.493321448333333</v>
      </c>
      <c r="T50" s="78">
        <f t="shared" si="14"/>
        <v>0.24085962674742056</v>
      </c>
      <c r="U50" s="79">
        <f t="shared" si="5"/>
        <v>0</v>
      </c>
    </row>
    <row r="51" spans="1:21" ht="31.4" customHeight="1" x14ac:dyDescent="0.45">
      <c r="A51" s="752"/>
      <c r="B51" s="10" t="s">
        <v>32</v>
      </c>
      <c r="C51" s="34">
        <f>SUMIFS(AfO!D:D,AfO!$A:$A,$A$46,AfO!$B:$B,$B51)/1000</f>
        <v>1.2374088599999999</v>
      </c>
      <c r="D51" s="35">
        <f>SUMIFS(AfO!E:E,AfO!$A:$A,$A$46,AfO!$B:$B,$B51)/1000</f>
        <v>1.4770091600000002</v>
      </c>
      <c r="E51" s="35">
        <f>SUMIFS(AfO!F:F,AfO!$A:$A,$A$46,AfO!$B:$B,$B51)/1000</f>
        <v>1.41413436</v>
      </c>
      <c r="F51" s="35">
        <f>SUMIFS(AfO!G:G,AfO!$A:$A,$A$46,AfO!$B:$B,$B51)/1000</f>
        <v>1.0317823499999998</v>
      </c>
      <c r="G51" s="35">
        <f>SUMIFS(AfO!H:H,AfO!$A:$A,$A$46,AfO!$B:$B,$B51)/1000</f>
        <v>0.99548172999999995</v>
      </c>
      <c r="H51" s="35">
        <f>SUMIFS(AfO!I:I,AfO!$A:$A,$A$46,AfO!$B:$B,$B51)/1000</f>
        <v>0.7693969100000001</v>
      </c>
      <c r="I51" s="35">
        <f>SUMIFS(AfO!J:J,AfO!$A:$A,$A$46,AfO!$B:$B,$B51)/1000</f>
        <v>1.1978387158333335</v>
      </c>
      <c r="J51" s="66"/>
      <c r="K51" s="67"/>
      <c r="L51" s="67"/>
      <c r="M51" s="67"/>
      <c r="N51" s="67"/>
      <c r="O51" s="67"/>
      <c r="P51" s="67"/>
      <c r="Q51" s="68"/>
      <c r="R51" s="69">
        <f t="shared" si="3"/>
        <v>0</v>
      </c>
      <c r="S51" s="70">
        <f t="shared" si="4"/>
        <v>1.1978387158333335</v>
      </c>
      <c r="T51" s="71">
        <f t="shared" si="14"/>
        <v>-6.4790600846762469E-3</v>
      </c>
      <c r="U51" s="72">
        <f t="shared" si="5"/>
        <v>0</v>
      </c>
    </row>
    <row r="52" spans="1:21" ht="31.4" customHeight="1" x14ac:dyDescent="0.45">
      <c r="A52" s="752"/>
      <c r="B52" s="11" t="s">
        <v>33</v>
      </c>
      <c r="C52" s="38">
        <f>SUM(C49:C51)</f>
        <v>30.166425479999997</v>
      </c>
      <c r="D52" s="39">
        <f t="shared" ref="D52:I52" si="24">SUM(D49:D51)</f>
        <v>29.002042600000003</v>
      </c>
      <c r="E52" s="39">
        <f t="shared" si="24"/>
        <v>45.608021600000001</v>
      </c>
      <c r="F52" s="39">
        <f t="shared" si="24"/>
        <v>63.671678670000006</v>
      </c>
      <c r="G52" s="39">
        <f t="shared" si="24"/>
        <v>64.266930160000001</v>
      </c>
      <c r="H52" s="39">
        <f t="shared" si="24"/>
        <v>71.133069739999996</v>
      </c>
      <c r="I52" s="39">
        <f t="shared" si="24"/>
        <v>82.492584989999997</v>
      </c>
      <c r="J52" s="80"/>
      <c r="K52" s="81"/>
      <c r="L52" s="81"/>
      <c r="M52" s="81"/>
      <c r="N52" s="81"/>
      <c r="O52" s="81"/>
      <c r="P52" s="81"/>
      <c r="Q52" s="82"/>
      <c r="R52" s="83">
        <f t="shared" si="3"/>
        <v>0</v>
      </c>
      <c r="S52" s="84">
        <f t="shared" si="4"/>
        <v>82.492584989999997</v>
      </c>
      <c r="T52" s="85">
        <f t="shared" si="14"/>
        <v>0.2228641469217989</v>
      </c>
      <c r="U52" s="86">
        <f t="shared" si="5"/>
        <v>0</v>
      </c>
    </row>
    <row r="53" spans="1:21" s="1" customFormat="1" ht="31.4" customHeight="1" x14ac:dyDescent="0.35">
      <c r="A53" s="5" t="s">
        <v>40</v>
      </c>
      <c r="B53" s="3" t="s">
        <v>35</v>
      </c>
      <c r="C53" s="40">
        <f>SUMIFS(AfO!D:D,AfO!$A:$A,$A$46,AfO!$B:$B,$B53)/1000</f>
        <v>58.188260889999995</v>
      </c>
      <c r="D53" s="41">
        <f>SUMIFS(AfO!E:E,AfO!$A:$A,$A$46,AfO!$B:$B,$B53)/1000</f>
        <v>51.842412900000006</v>
      </c>
      <c r="E53" s="41">
        <f>SUMIFS(AfO!F:F,AfO!$A:$A,$A$46,AfO!$B:$B,$B53)/1000</f>
        <v>72.246149439999996</v>
      </c>
      <c r="F53" s="41">
        <f>SUMIFS(AfO!G:G,AfO!$A:$A,$A$46,AfO!$B:$B,$B53)/1000</f>
        <v>103.72381405</v>
      </c>
      <c r="G53" s="41">
        <f>SUMIFS(AfO!H:H,AfO!$A:$A,$A$46,AfO!$B:$B,$B53)/1000</f>
        <v>108.31530233000001</v>
      </c>
      <c r="H53" s="41">
        <f>SUMIFS(AfO!I:I,AfO!$A:$A,$A$46,AfO!$B:$B,$B53)/1000</f>
        <v>127.50087656999999</v>
      </c>
      <c r="I53" s="41">
        <f>SUMIFS(AfO!J:J,AfO!$A:$A,$A$46,AfO!$B:$B,$B53)/1000</f>
        <v>138.02966925249999</v>
      </c>
      <c r="J53" s="87"/>
      <c r="K53" s="88"/>
      <c r="L53" s="88"/>
      <c r="M53" s="88"/>
      <c r="N53" s="88"/>
      <c r="O53" s="88"/>
      <c r="P53" s="88"/>
      <c r="Q53" s="89"/>
      <c r="R53" s="90">
        <f t="shared" si="3"/>
        <v>0</v>
      </c>
      <c r="S53" s="91">
        <f t="shared" si="4"/>
        <v>138.02966925249999</v>
      </c>
      <c r="T53" s="99">
        <f t="shared" si="14"/>
        <v>0.18857725169945505</v>
      </c>
      <c r="U53" s="100">
        <f t="shared" si="5"/>
        <v>0</v>
      </c>
    </row>
    <row r="54" spans="1:21" ht="31.4" customHeight="1" x14ac:dyDescent="0.45">
      <c r="A54" s="752" t="s">
        <v>41</v>
      </c>
      <c r="B54" s="10" t="s">
        <v>27</v>
      </c>
      <c r="C54" s="45">
        <f>SUMIFS(AfO!D:D,AfO!$A:$A,$A$54,AfO!$B:$B,$B54)/1000</f>
        <v>6.8973889000000002</v>
      </c>
      <c r="D54" s="46">
        <f>SUMIFS(AfO!E:E,AfO!$A:$A,$A$54,AfO!$B:$B,$B54)/1000</f>
        <v>10.27476502</v>
      </c>
      <c r="E54" s="46">
        <f>SUMIFS(AfO!F:F,AfO!$A:$A,$A$54,AfO!$B:$B,$B54)/1000</f>
        <v>13.47879167</v>
      </c>
      <c r="F54" s="46">
        <f>SUMIFS(AfO!G:G,AfO!$A:$A,$A$54,AfO!$B:$B,$B54)/1000</f>
        <v>15.76007047</v>
      </c>
      <c r="G54" s="46">
        <f>SUMIFS(AfO!H:H,AfO!$A:$A,$A$54,AfO!$B:$B,$B54)/1000</f>
        <v>14.469328190000001</v>
      </c>
      <c r="H54" s="46">
        <f>SUMIFS(AfO!I:I,AfO!$A:$A,$A$54,AfO!$B:$B,$B54)/1000</f>
        <v>18.69121406</v>
      </c>
      <c r="I54" s="46">
        <f>SUMIFS(AfO!J:J,AfO!$A:$A,$A$54,AfO!$B:$B,$B54)/1000</f>
        <v>12.945264550833333</v>
      </c>
      <c r="J54" s="101"/>
      <c r="K54" s="102"/>
      <c r="L54" s="102"/>
      <c r="M54" s="102"/>
      <c r="N54" s="102"/>
      <c r="O54" s="102"/>
      <c r="P54" s="102"/>
      <c r="Q54" s="103"/>
      <c r="R54" s="104">
        <f t="shared" si="3"/>
        <v>0</v>
      </c>
      <c r="S54" s="105">
        <f t="shared" si="4"/>
        <v>12.945264550833333</v>
      </c>
      <c r="T54" s="106">
        <f t="shared" si="14"/>
        <v>0.13418850989487008</v>
      </c>
      <c r="U54" s="107">
        <f t="shared" si="5"/>
        <v>0</v>
      </c>
    </row>
    <row r="55" spans="1:21" ht="31.4" customHeight="1" x14ac:dyDescent="0.45">
      <c r="A55" s="752"/>
      <c r="B55" s="10" t="s">
        <v>28</v>
      </c>
      <c r="C55" s="36">
        <f>SUMIFS(AfO!D:D,AfO!$A:$A,$A$54,AfO!$B:$B,$B55)/1000</f>
        <v>1.1552532600000001</v>
      </c>
      <c r="D55" s="37">
        <f>SUMIFS(AfO!E:E,AfO!$A:$A,$A$54,AfO!$B:$B,$B55)/1000</f>
        <v>1.0270247199999998</v>
      </c>
      <c r="E55" s="37">
        <f>SUMIFS(AfO!F:F,AfO!$A:$A,$A$54,AfO!$B:$B,$B55)/1000</f>
        <v>4.1030323600000003</v>
      </c>
      <c r="F55" s="37">
        <f>SUMIFS(AfO!G:G,AfO!$A:$A,$A$54,AfO!$B:$B,$B55)/1000</f>
        <v>4.1359405800000006</v>
      </c>
      <c r="G55" s="37">
        <f>SUMIFS(AfO!H:H,AfO!$A:$A,$A$54,AfO!$B:$B,$B55)/1000</f>
        <v>6.1693940700000001</v>
      </c>
      <c r="H55" s="37">
        <f>SUMIFS(AfO!I:I,AfO!$A:$A,$A$54,AfO!$B:$B,$B55)/1000</f>
        <v>6.3908557899999998</v>
      </c>
      <c r="I55" s="37">
        <f>SUMIFS(AfO!J:J,AfO!$A:$A,$A$54,AfO!$B:$B,$B55)/1000</f>
        <v>5.8370914166666665</v>
      </c>
      <c r="J55" s="73"/>
      <c r="K55" s="74"/>
      <c r="L55" s="74"/>
      <c r="M55" s="74"/>
      <c r="N55" s="74"/>
      <c r="O55" s="74"/>
      <c r="P55" s="74"/>
      <c r="Q55" s="75"/>
      <c r="R55" s="76">
        <f t="shared" si="3"/>
        <v>0</v>
      </c>
      <c r="S55" s="77">
        <f t="shared" si="4"/>
        <v>5.8370914166666665</v>
      </c>
      <c r="T55" s="78">
        <f t="shared" si="14"/>
        <v>0.38262325894922333</v>
      </c>
      <c r="U55" s="79">
        <f t="shared" si="5"/>
        <v>0</v>
      </c>
    </row>
    <row r="56" spans="1:21" ht="31.4" customHeight="1" x14ac:dyDescent="0.45">
      <c r="A56" s="752"/>
      <c r="B56" s="11" t="s">
        <v>29</v>
      </c>
      <c r="C56" s="34">
        <f>SUM(C54:C55)</f>
        <v>8.0526421599999995</v>
      </c>
      <c r="D56" s="35">
        <f t="shared" ref="D56:I56" si="25">SUM(D54:D55)</f>
        <v>11.30178974</v>
      </c>
      <c r="E56" s="35">
        <f t="shared" si="25"/>
        <v>17.58182403</v>
      </c>
      <c r="F56" s="35">
        <f t="shared" si="25"/>
        <v>19.896011050000002</v>
      </c>
      <c r="G56" s="35">
        <f t="shared" si="25"/>
        <v>20.638722260000002</v>
      </c>
      <c r="H56" s="35">
        <f t="shared" si="25"/>
        <v>25.08206985</v>
      </c>
      <c r="I56" s="35">
        <f t="shared" si="25"/>
        <v>18.782355967499999</v>
      </c>
      <c r="J56" s="66"/>
      <c r="K56" s="67"/>
      <c r="L56" s="67"/>
      <c r="M56" s="67"/>
      <c r="N56" s="67"/>
      <c r="O56" s="67"/>
      <c r="P56" s="67"/>
      <c r="Q56" s="68"/>
      <c r="R56" s="69">
        <f t="shared" si="3"/>
        <v>0</v>
      </c>
      <c r="S56" s="70">
        <f t="shared" si="4"/>
        <v>18.782355967499999</v>
      </c>
      <c r="T56" s="71">
        <f t="shared" si="14"/>
        <v>0.1845743741273842</v>
      </c>
      <c r="U56" s="72">
        <f t="shared" si="5"/>
        <v>0</v>
      </c>
    </row>
    <row r="57" spans="1:21" ht="31.4" customHeight="1" x14ac:dyDescent="0.45">
      <c r="A57" s="752"/>
      <c r="B57" s="10" t="s">
        <v>30</v>
      </c>
      <c r="C57" s="36">
        <f>SUMIFS(AfO!D:D,AfO!$A:$A,$A$54,AfO!$B:$B,$B57)/1000</f>
        <v>14.69531817</v>
      </c>
      <c r="D57" s="37">
        <f>SUMIFS(AfO!E:E,AfO!$A:$A,$A$54,AfO!$B:$B,$B57)/1000</f>
        <v>18.290896089999997</v>
      </c>
      <c r="E57" s="37">
        <f>SUMIFS(AfO!F:F,AfO!$A:$A,$A$54,AfO!$B:$B,$B57)/1000</f>
        <v>22.552102169999998</v>
      </c>
      <c r="F57" s="37">
        <f>SUMIFS(AfO!G:G,AfO!$A:$A,$A$54,AfO!$B:$B,$B57)/1000</f>
        <v>32.683357960000002</v>
      </c>
      <c r="G57" s="37">
        <f>SUMIFS(AfO!H:H,AfO!$A:$A,$A$54,AfO!$B:$B,$B57)/1000</f>
        <v>36.694874079999998</v>
      </c>
      <c r="H57" s="37">
        <f>SUMIFS(AfO!I:I,AfO!$A:$A,$A$54,AfO!$B:$B,$B57)/1000</f>
        <v>37.632672489999997</v>
      </c>
      <c r="I57" s="37">
        <f>SUMIFS(AfO!J:J,AfO!$A:$A,$A$54,AfO!$B:$B,$B57)/1000</f>
        <v>31.646462354166665</v>
      </c>
      <c r="J57" s="73"/>
      <c r="K57" s="74"/>
      <c r="L57" s="74"/>
      <c r="M57" s="74"/>
      <c r="N57" s="74"/>
      <c r="O57" s="74"/>
      <c r="P57" s="74"/>
      <c r="Q57" s="75"/>
      <c r="R57" s="76">
        <f t="shared" si="3"/>
        <v>0</v>
      </c>
      <c r="S57" s="77">
        <f t="shared" si="4"/>
        <v>31.646462354166665</v>
      </c>
      <c r="T57" s="78">
        <f t="shared" si="14"/>
        <v>0.16581391600864892</v>
      </c>
      <c r="U57" s="79">
        <f t="shared" si="5"/>
        <v>0</v>
      </c>
    </row>
    <row r="58" spans="1:21" ht="31.4" customHeight="1" x14ac:dyDescent="0.45">
      <c r="A58" s="752"/>
      <c r="B58" s="10" t="s">
        <v>31</v>
      </c>
      <c r="C58" s="34">
        <f>SUMIFS(AfO!D:D,AfO!$A:$A,$A$54,AfO!$B:$B,$B58)/1000</f>
        <v>21.2484529</v>
      </c>
      <c r="D58" s="35">
        <f>SUMIFS(AfO!E:E,AfO!$A:$A,$A$54,AfO!$B:$B,$B58)/1000</f>
        <v>31.198940699999998</v>
      </c>
      <c r="E58" s="35">
        <f>SUMIFS(AfO!F:F,AfO!$A:$A,$A$54,AfO!$B:$B,$B58)/1000</f>
        <v>50.240963640000004</v>
      </c>
      <c r="F58" s="35">
        <f>SUMIFS(AfO!G:G,AfO!$A:$A,$A$54,AfO!$B:$B,$B58)/1000</f>
        <v>58.794102690000003</v>
      </c>
      <c r="G58" s="35">
        <f>SUMIFS(AfO!H:H,AfO!$A:$A,$A$54,AfO!$B:$B,$B58)/1000</f>
        <v>71.475594509999993</v>
      </c>
      <c r="H58" s="35">
        <f>SUMIFS(AfO!I:I,AfO!$A:$A,$A$54,AfO!$B:$B,$B58)/1000</f>
        <v>73.793574590000006</v>
      </c>
      <c r="I58" s="35">
        <f>SUMIFS(AfO!J:J,AfO!$A:$A,$A$54,AfO!$B:$B,$B58)/1000</f>
        <v>67.656635550000004</v>
      </c>
      <c r="J58" s="66"/>
      <c r="K58" s="67"/>
      <c r="L58" s="67"/>
      <c r="M58" s="67"/>
      <c r="N58" s="67"/>
      <c r="O58" s="67"/>
      <c r="P58" s="67"/>
      <c r="Q58" s="68"/>
      <c r="R58" s="69">
        <f t="shared" si="3"/>
        <v>0</v>
      </c>
      <c r="S58" s="70">
        <f t="shared" si="4"/>
        <v>67.656635550000004</v>
      </c>
      <c r="T58" s="71">
        <f t="shared" si="14"/>
        <v>0.26065606209072878</v>
      </c>
      <c r="U58" s="72">
        <f t="shared" si="5"/>
        <v>0</v>
      </c>
    </row>
    <row r="59" spans="1:21" ht="31.4" customHeight="1" x14ac:dyDescent="0.45">
      <c r="A59" s="752"/>
      <c r="B59" s="10" t="s">
        <v>32</v>
      </c>
      <c r="C59" s="36">
        <f>SUMIFS(AfO!D:D,AfO!$A:$A,$A$54,AfO!$B:$B,$B59)/1000</f>
        <v>0.12526660000000001</v>
      </c>
      <c r="D59" s="37">
        <f>SUMIFS(AfO!E:E,AfO!$A:$A,$A$54,AfO!$B:$B,$B59)/1000</f>
        <v>8.2585480000000003E-2</v>
      </c>
      <c r="E59" s="37">
        <f>SUMIFS(AfO!F:F,AfO!$A:$A,$A$54,AfO!$B:$B,$B59)/1000</f>
        <v>0.50294454</v>
      </c>
      <c r="F59" s="37">
        <f>SUMIFS(AfO!G:G,AfO!$A:$A,$A$54,AfO!$B:$B,$B59)/1000</f>
        <v>0.72648341999999999</v>
      </c>
      <c r="G59" s="37">
        <f>SUMIFS(AfO!H:H,AfO!$A:$A,$A$54,AfO!$B:$B,$B59)/1000</f>
        <v>2.7451563999999999</v>
      </c>
      <c r="H59" s="37">
        <f>SUMIFS(AfO!I:I,AfO!$A:$A,$A$54,AfO!$B:$B,$B59)/1000</f>
        <v>12.087675620000001</v>
      </c>
      <c r="I59" s="37">
        <f>SUMIFS(AfO!J:J,AfO!$A:$A,$A$54,AfO!$B:$B,$B59)/1000</f>
        <v>12.362069804166666</v>
      </c>
      <c r="J59" s="73"/>
      <c r="K59" s="74"/>
      <c r="L59" s="74"/>
      <c r="M59" s="74"/>
      <c r="N59" s="74"/>
      <c r="O59" s="74"/>
      <c r="P59" s="74"/>
      <c r="Q59" s="75"/>
      <c r="R59" s="76">
        <f t="shared" si="3"/>
        <v>0</v>
      </c>
      <c r="S59" s="77">
        <f t="shared" si="4"/>
        <v>12.362069804166666</v>
      </c>
      <c r="T59" s="78">
        <f t="shared" si="14"/>
        <v>1.5052506318147265</v>
      </c>
      <c r="U59" s="79">
        <f t="shared" si="5"/>
        <v>0</v>
      </c>
    </row>
    <row r="60" spans="1:21" ht="31.4" customHeight="1" x14ac:dyDescent="0.45">
      <c r="A60" s="752"/>
      <c r="B60" s="11" t="s">
        <v>33</v>
      </c>
      <c r="C60" s="47">
        <f>SUM(C57:C59)</f>
        <v>36.06903767</v>
      </c>
      <c r="D60" s="48">
        <f t="shared" ref="D60:I60" si="26">SUM(D57:D59)</f>
        <v>49.572422269999997</v>
      </c>
      <c r="E60" s="48">
        <f t="shared" si="26"/>
        <v>73.296010350000003</v>
      </c>
      <c r="F60" s="48">
        <f t="shared" si="26"/>
        <v>92.203944070000006</v>
      </c>
      <c r="G60" s="48">
        <f t="shared" si="26"/>
        <v>110.91562498999998</v>
      </c>
      <c r="H60" s="48">
        <f t="shared" si="26"/>
        <v>123.51392269999999</v>
      </c>
      <c r="I60" s="48">
        <f t="shared" si="26"/>
        <v>111.66516770833333</v>
      </c>
      <c r="J60" s="108"/>
      <c r="K60" s="109"/>
      <c r="L60" s="109"/>
      <c r="M60" s="109"/>
      <c r="N60" s="109"/>
      <c r="O60" s="109"/>
      <c r="P60" s="109"/>
      <c r="Q60" s="110"/>
      <c r="R60" s="111">
        <f t="shared" si="3"/>
        <v>0</v>
      </c>
      <c r="S60" s="112">
        <f t="shared" si="4"/>
        <v>111.66516770833333</v>
      </c>
      <c r="T60" s="113">
        <f t="shared" si="14"/>
        <v>0.25359321659157308</v>
      </c>
      <c r="U60" s="114">
        <f t="shared" si="5"/>
        <v>0</v>
      </c>
    </row>
    <row r="61" spans="1:21" s="1" customFormat="1" ht="31.4" customHeight="1" x14ac:dyDescent="0.35">
      <c r="A61" s="5" t="s">
        <v>41</v>
      </c>
      <c r="B61" s="3" t="s">
        <v>35</v>
      </c>
      <c r="C61" s="40">
        <f>SUMIFS(AfO!D:D,AfO!$A:$A,$A$54,AfO!$B:$B,$B61)/1000</f>
        <v>97.753191170000008</v>
      </c>
      <c r="D61" s="41">
        <f>SUMIFS(AfO!E:E,AfO!$A:$A,$A$54,AfO!$B:$B,$B61)/1000</f>
        <v>117.14933783000001</v>
      </c>
      <c r="E61" s="41">
        <f>SUMIFS(AfO!F:F,AfO!$A:$A,$A$54,AfO!$B:$B,$B61)/1000</f>
        <v>160.02136572999999</v>
      </c>
      <c r="F61" s="41">
        <f>SUMIFS(AfO!G:G,AfO!$A:$A,$A$54,AfO!$B:$B,$B61)/1000</f>
        <v>195.3711998</v>
      </c>
      <c r="G61" s="41">
        <f>SUMIFS(AfO!H:H,AfO!$A:$A,$A$54,AfO!$B:$B,$B61)/1000</f>
        <v>236.52640398</v>
      </c>
      <c r="H61" s="41">
        <f>SUMIFS(AfO!I:I,AfO!$A:$A,$A$54,AfO!$B:$B,$B61)/1000</f>
        <v>280.75431764000001</v>
      </c>
      <c r="I61" s="41">
        <f>SUMIFS(AfO!J:J,AfO!$A:$A,$A$54,AfO!$B:$B,$B61)/1000</f>
        <v>249.13757486750004</v>
      </c>
      <c r="J61" s="87"/>
      <c r="K61" s="88"/>
      <c r="L61" s="88"/>
      <c r="M61" s="88"/>
      <c r="N61" s="88"/>
      <c r="O61" s="88"/>
      <c r="P61" s="88"/>
      <c r="Q61" s="89"/>
      <c r="R61" s="90">
        <f t="shared" si="3"/>
        <v>0</v>
      </c>
      <c r="S61" s="91">
        <f t="shared" si="4"/>
        <v>249.13757486750004</v>
      </c>
      <c r="T61" s="99">
        <f t="shared" si="14"/>
        <v>0.20576218030393667</v>
      </c>
      <c r="U61" s="100">
        <f t="shared" si="5"/>
        <v>0</v>
      </c>
    </row>
    <row r="62" spans="1:21" ht="31.4" customHeight="1" x14ac:dyDescent="0.45">
      <c r="A62" s="752" t="s">
        <v>42</v>
      </c>
      <c r="B62" s="10" t="s">
        <v>27</v>
      </c>
      <c r="C62" s="50">
        <f>SUMIFS(AfO!D:D,AfO!$A:$A,$A$62,AfO!$B:$B,$B62)/1000</f>
        <v>2.4950380300000004</v>
      </c>
      <c r="D62" s="51">
        <f>SUMIFS(AfO!E:E,AfO!$A:$A,$A$62,AfO!$B:$B,$B62)/1000</f>
        <v>13.93868352</v>
      </c>
      <c r="E62" s="51">
        <f>SUMIFS(AfO!F:F,AfO!$A:$A,$A$62,AfO!$B:$B,$B62)/1000</f>
        <v>24.266512510000002</v>
      </c>
      <c r="F62" s="51">
        <f>SUMIFS(AfO!G:G,AfO!$A:$A,$A$62,AfO!$B:$B,$B62)/1000</f>
        <v>24.31745136</v>
      </c>
      <c r="G62" s="51">
        <f>SUMIFS(AfO!H:H,AfO!$A:$A,$A$62,AfO!$B:$B,$B62)/1000</f>
        <v>9.7101328900000006</v>
      </c>
      <c r="H62" s="51">
        <f>SUMIFS(AfO!I:I,AfO!$A:$A,$A$62,AfO!$B:$B,$B62)/1000</f>
        <v>9.8251194500000008</v>
      </c>
      <c r="I62" s="51">
        <f>SUMIFS(AfO!J:J,AfO!$A:$A,$A$62,AfO!$B:$B,$B62)/1000</f>
        <v>7.2285688574999991</v>
      </c>
      <c r="J62" s="94"/>
      <c r="K62" s="95"/>
      <c r="L62" s="95"/>
      <c r="M62" s="95"/>
      <c r="N62" s="95"/>
      <c r="O62" s="95"/>
      <c r="P62" s="95"/>
      <c r="Q62" s="96"/>
      <c r="R62" s="97">
        <f t="shared" si="3"/>
        <v>0</v>
      </c>
      <c r="S62" s="98">
        <f t="shared" si="4"/>
        <v>7.2285688574999991</v>
      </c>
      <c r="T62" s="64">
        <f t="shared" si="14"/>
        <v>0.2370721520915946</v>
      </c>
      <c r="U62" s="65">
        <f t="shared" si="5"/>
        <v>0</v>
      </c>
    </row>
    <row r="63" spans="1:21" ht="31.4" customHeight="1" x14ac:dyDescent="0.45">
      <c r="A63" s="752"/>
      <c r="B63" s="10" t="s">
        <v>28</v>
      </c>
      <c r="C63" s="52">
        <f>SUMIFS(AfO!D:D,AfO!$A:$A,$A$62,AfO!$B:$B,$B63)/1000</f>
        <v>0.15088200000000002</v>
      </c>
      <c r="D63" s="53">
        <f>SUMIFS(AfO!E:E,AfO!$A:$A,$A$62,AfO!$B:$B,$B63)/1000</f>
        <v>0.29659476000000001</v>
      </c>
      <c r="E63" s="53">
        <f>SUMIFS(AfO!F:F,AfO!$A:$A,$A$62,AfO!$B:$B,$B63)/1000</f>
        <v>2.0477226700000002</v>
      </c>
      <c r="F63" s="53">
        <f>SUMIFS(AfO!G:G,AfO!$A:$A,$A$62,AfO!$B:$B,$B63)/1000</f>
        <v>2.3020986699999999</v>
      </c>
      <c r="G63" s="53">
        <f>SUMIFS(AfO!H:H,AfO!$A:$A,$A$62,AfO!$B:$B,$B63)/1000</f>
        <v>0.84734240000000005</v>
      </c>
      <c r="H63" s="53">
        <f>SUMIFS(AfO!I:I,AfO!$A:$A,$A$62,AfO!$B:$B,$B63)/1000</f>
        <v>2.2401385300000003</v>
      </c>
      <c r="I63" s="53">
        <f>SUMIFS(AfO!J:J,AfO!$A:$A,$A$62,AfO!$B:$B,$B63)/1000</f>
        <v>1.2408739391666668</v>
      </c>
      <c r="J63" s="66"/>
      <c r="K63" s="67"/>
      <c r="L63" s="67"/>
      <c r="M63" s="67"/>
      <c r="N63" s="67"/>
      <c r="O63" s="67"/>
      <c r="P63" s="67"/>
      <c r="Q63" s="68"/>
      <c r="R63" s="69">
        <f t="shared" si="3"/>
        <v>0</v>
      </c>
      <c r="S63" s="70">
        <f t="shared" si="4"/>
        <v>1.2408739391666668</v>
      </c>
      <c r="T63" s="71">
        <f t="shared" si="14"/>
        <v>0.52411608424413836</v>
      </c>
      <c r="U63" s="72">
        <f t="shared" si="5"/>
        <v>0</v>
      </c>
    </row>
    <row r="64" spans="1:21" ht="31.4" customHeight="1" x14ac:dyDescent="0.45">
      <c r="A64" s="752"/>
      <c r="B64" s="11" t="s">
        <v>29</v>
      </c>
      <c r="C64" s="54">
        <f>SUM(C62:C63)</f>
        <v>2.6459200300000005</v>
      </c>
      <c r="D64" s="55">
        <f t="shared" ref="D64:I64" si="27">SUM(D62:D63)</f>
        <v>14.235278279999999</v>
      </c>
      <c r="E64" s="55">
        <f t="shared" si="27"/>
        <v>26.314235180000001</v>
      </c>
      <c r="F64" s="55">
        <f t="shared" si="27"/>
        <v>26.619550029999999</v>
      </c>
      <c r="G64" s="55">
        <f t="shared" si="27"/>
        <v>10.557475290000001</v>
      </c>
      <c r="H64" s="55">
        <f t="shared" si="27"/>
        <v>12.065257980000002</v>
      </c>
      <c r="I64" s="55">
        <f t="shared" si="27"/>
        <v>8.4694427966666659</v>
      </c>
      <c r="J64" s="73"/>
      <c r="K64" s="74"/>
      <c r="L64" s="74"/>
      <c r="M64" s="74"/>
      <c r="N64" s="74"/>
      <c r="O64" s="74"/>
      <c r="P64" s="74"/>
      <c r="Q64" s="75"/>
      <c r="R64" s="76">
        <f t="shared" si="3"/>
        <v>0</v>
      </c>
      <c r="S64" s="77">
        <f t="shared" si="4"/>
        <v>8.4694427966666659</v>
      </c>
      <c r="T64" s="78">
        <f t="shared" si="14"/>
        <v>0.26198916151840823</v>
      </c>
      <c r="U64" s="79">
        <f t="shared" si="5"/>
        <v>0</v>
      </c>
    </row>
    <row r="65" spans="1:21" ht="31.4" customHeight="1" x14ac:dyDescent="0.45">
      <c r="A65" s="752"/>
      <c r="B65" s="10" t="s">
        <v>30</v>
      </c>
      <c r="C65" s="52">
        <f>SUMIFS(AfO!D:D,AfO!$A:$A,$A$62,AfO!$B:$B,$B65)/1000</f>
        <v>56.809039439999999</v>
      </c>
      <c r="D65" s="53">
        <f>SUMIFS(AfO!E:E,AfO!$A:$A,$A$62,AfO!$B:$B,$B65)/1000</f>
        <v>35.616015670000003</v>
      </c>
      <c r="E65" s="53">
        <f>SUMIFS(AfO!F:F,AfO!$A:$A,$A$62,AfO!$B:$B,$B65)/1000</f>
        <v>51.734282370000003</v>
      </c>
      <c r="F65" s="53">
        <f>SUMIFS(AfO!G:G,AfO!$A:$A,$A$62,AfO!$B:$B,$B65)/1000</f>
        <v>102.22303778</v>
      </c>
      <c r="G65" s="53">
        <f>SUMIFS(AfO!H:H,AfO!$A:$A,$A$62,AfO!$B:$B,$B65)/1000</f>
        <v>132.48451396999999</v>
      </c>
      <c r="H65" s="53">
        <f>SUMIFS(AfO!I:I,AfO!$A:$A,$A$62,AfO!$B:$B,$B65)/1000</f>
        <v>152.40068492999998</v>
      </c>
      <c r="I65" s="53">
        <f>SUMIFS(AfO!J:J,AfO!$A:$A,$A$62,AfO!$B:$B,$B65)/1000</f>
        <v>150.14698436500001</v>
      </c>
      <c r="J65" s="66"/>
      <c r="K65" s="67"/>
      <c r="L65" s="67"/>
      <c r="M65" s="67"/>
      <c r="N65" s="67"/>
      <c r="O65" s="67"/>
      <c r="P65" s="67"/>
      <c r="Q65" s="68"/>
      <c r="R65" s="69">
        <f t="shared" si="3"/>
        <v>0</v>
      </c>
      <c r="S65" s="70">
        <f t="shared" si="4"/>
        <v>150.14698436500001</v>
      </c>
      <c r="T65" s="71">
        <f t="shared" si="14"/>
        <v>0.2145624037408842</v>
      </c>
      <c r="U65" s="72">
        <f t="shared" si="5"/>
        <v>0</v>
      </c>
    </row>
    <row r="66" spans="1:21" ht="31.4" customHeight="1" x14ac:dyDescent="0.45">
      <c r="A66" s="752"/>
      <c r="B66" s="10" t="s">
        <v>31</v>
      </c>
      <c r="C66" s="54">
        <f>SUMIFS(AfO!D:D,AfO!$A:$A,$A$62,AfO!$B:$B,$B66)/1000</f>
        <v>16.578600269999999</v>
      </c>
      <c r="D66" s="55">
        <f>SUMIFS(AfO!E:E,AfO!$A:$A,$A$62,AfO!$B:$B,$B66)/1000</f>
        <v>17.23838872</v>
      </c>
      <c r="E66" s="55">
        <f>SUMIFS(AfO!F:F,AfO!$A:$A,$A$62,AfO!$B:$B,$B66)/1000</f>
        <v>31.174477490000001</v>
      </c>
      <c r="F66" s="55">
        <f>SUMIFS(AfO!G:G,AfO!$A:$A,$A$62,AfO!$B:$B,$B66)/1000</f>
        <v>57.35929513</v>
      </c>
      <c r="G66" s="55">
        <f>SUMIFS(AfO!H:H,AfO!$A:$A,$A$62,AfO!$B:$B,$B66)/1000</f>
        <v>46.510227950000001</v>
      </c>
      <c r="H66" s="55">
        <f>SUMIFS(AfO!I:I,AfO!$A:$A,$A$62,AfO!$B:$B,$B66)/1000</f>
        <v>52.028696289999999</v>
      </c>
      <c r="I66" s="55">
        <f>SUMIFS(AfO!J:J,AfO!$A:$A,$A$62,AfO!$B:$B,$B66)/1000</f>
        <v>39.786423404166662</v>
      </c>
      <c r="J66" s="73"/>
      <c r="K66" s="74"/>
      <c r="L66" s="74"/>
      <c r="M66" s="74"/>
      <c r="N66" s="74"/>
      <c r="O66" s="74"/>
      <c r="P66" s="74"/>
      <c r="Q66" s="75"/>
      <c r="R66" s="76">
        <f t="shared" si="3"/>
        <v>0</v>
      </c>
      <c r="S66" s="77">
        <f t="shared" si="4"/>
        <v>39.786423404166662</v>
      </c>
      <c r="T66" s="78">
        <f t="shared" si="14"/>
        <v>0.19134462005659447</v>
      </c>
      <c r="U66" s="79">
        <f t="shared" si="5"/>
        <v>0</v>
      </c>
    </row>
    <row r="67" spans="1:21" ht="31.4" customHeight="1" x14ac:dyDescent="0.45">
      <c r="A67" s="752"/>
      <c r="B67" s="10" t="s">
        <v>32</v>
      </c>
      <c r="C67" s="52">
        <f>SUMIFS(AfO!D:D,AfO!$A:$A,$A$62,AfO!$B:$B,$B67)/1000</f>
        <v>10.70245933</v>
      </c>
      <c r="D67" s="53">
        <f>SUMIFS(AfO!E:E,AfO!$A:$A,$A$62,AfO!$B:$B,$B67)/1000</f>
        <v>5.2922682699999992</v>
      </c>
      <c r="E67" s="53">
        <f>SUMIFS(AfO!F:F,AfO!$A:$A,$A$62,AfO!$B:$B,$B67)/1000</f>
        <v>15.315605270000001</v>
      </c>
      <c r="F67" s="53">
        <f>SUMIFS(AfO!G:G,AfO!$A:$A,$A$62,AfO!$B:$B,$B67)/1000</f>
        <v>4.0567264100000004</v>
      </c>
      <c r="G67" s="53">
        <f>SUMIFS(AfO!H:H,AfO!$A:$A,$A$62,AfO!$B:$B,$B67)/1000</f>
        <v>3.1592458700000003</v>
      </c>
      <c r="H67" s="53">
        <f>SUMIFS(AfO!I:I,AfO!$A:$A,$A$62,AfO!$B:$B,$B67)/1000</f>
        <v>5.4551881</v>
      </c>
      <c r="I67" s="53">
        <f>SUMIFS(AfO!J:J,AfO!$A:$A,$A$62,AfO!$B:$B,$B67)/1000</f>
        <v>3.1228510474999998</v>
      </c>
      <c r="J67" s="66"/>
      <c r="K67" s="67"/>
      <c r="L67" s="67"/>
      <c r="M67" s="67"/>
      <c r="N67" s="67"/>
      <c r="O67" s="67"/>
      <c r="P67" s="67"/>
      <c r="Q67" s="68"/>
      <c r="R67" s="69">
        <f t="shared" si="3"/>
        <v>0</v>
      </c>
      <c r="S67" s="70">
        <f t="shared" si="4"/>
        <v>3.1228510474999998</v>
      </c>
      <c r="T67" s="71">
        <f t="shared" si="14"/>
        <v>-0.21834783206735231</v>
      </c>
      <c r="U67" s="72">
        <f t="shared" si="5"/>
        <v>0</v>
      </c>
    </row>
    <row r="68" spans="1:21" ht="31.4" customHeight="1" x14ac:dyDescent="0.45">
      <c r="A68" s="752"/>
      <c r="B68" s="11" t="s">
        <v>33</v>
      </c>
      <c r="C68" s="56">
        <f>SUM(C65:C67)</f>
        <v>84.090099039999998</v>
      </c>
      <c r="D68" s="57">
        <f t="shared" ref="D68:I68" si="28">SUM(D65:D67)</f>
        <v>58.14667266</v>
      </c>
      <c r="E68" s="57">
        <f t="shared" si="28"/>
        <v>98.22436513000001</v>
      </c>
      <c r="F68" s="57">
        <f t="shared" si="28"/>
        <v>163.63905932</v>
      </c>
      <c r="G68" s="57">
        <f t="shared" si="28"/>
        <v>182.15398779</v>
      </c>
      <c r="H68" s="57">
        <f t="shared" si="28"/>
        <v>209.88456931999997</v>
      </c>
      <c r="I68" s="57">
        <f t="shared" si="28"/>
        <v>193.05625881666668</v>
      </c>
      <c r="J68" s="80"/>
      <c r="K68" s="81"/>
      <c r="L68" s="81"/>
      <c r="M68" s="81"/>
      <c r="N68" s="81"/>
      <c r="O68" s="81"/>
      <c r="P68" s="81"/>
      <c r="Q68" s="82"/>
      <c r="R68" s="83">
        <f t="shared" si="3"/>
        <v>0</v>
      </c>
      <c r="S68" s="84">
        <f t="shared" si="4"/>
        <v>193.05625881666668</v>
      </c>
      <c r="T68" s="85">
        <f t="shared" si="14"/>
        <v>0.1808311586382052</v>
      </c>
      <c r="U68" s="86">
        <f t="shared" si="5"/>
        <v>0</v>
      </c>
    </row>
    <row r="69" spans="1:21" s="1" customFormat="1" ht="31.4" customHeight="1" x14ac:dyDescent="0.35">
      <c r="A69" s="5" t="s">
        <v>42</v>
      </c>
      <c r="B69" s="3" t="s">
        <v>35</v>
      </c>
      <c r="C69" s="58">
        <f>SUMIFS(AfO!D:D,AfO!$A:$A,$A$62,AfO!$B:$B,$B69)/1000</f>
        <v>125.61136191000001</v>
      </c>
      <c r="D69" s="59">
        <f>SUMIFS(AfO!E:E,AfO!$A:$A,$A$62,AfO!$B:$B,$B69)/1000</f>
        <v>123.63278794999999</v>
      </c>
      <c r="E69" s="59">
        <f>SUMIFS(AfO!F:F,AfO!$A:$A,$A$62,AfO!$B:$B,$B69)/1000</f>
        <v>219.53569223</v>
      </c>
      <c r="F69" s="59">
        <f>SUMIFS(AfO!G:G,AfO!$A:$A,$A$62,AfO!$B:$B,$B69)/1000</f>
        <v>319.75326757000005</v>
      </c>
      <c r="G69" s="59">
        <f>SUMIFS(AfO!H:H,AfO!$A:$A,$A$62,AfO!$B:$B,$B69)/1000</f>
        <v>300.79609820000002</v>
      </c>
      <c r="H69" s="59">
        <f>SUMIFS(AfO!I:I,AfO!$A:$A,$A$62,AfO!$B:$B,$B69)/1000</f>
        <v>410.89425956999997</v>
      </c>
      <c r="I69" s="59">
        <f>SUMIFS(AfO!J:J,AfO!$A:$A,$A$62,AfO!$B:$B,$B69)/1000</f>
        <v>340.495669765</v>
      </c>
      <c r="J69" s="87"/>
      <c r="K69" s="88"/>
      <c r="L69" s="88"/>
      <c r="M69" s="88"/>
      <c r="N69" s="88"/>
      <c r="O69" s="88"/>
      <c r="P69" s="88"/>
      <c r="Q69" s="89"/>
      <c r="R69" s="90">
        <f t="shared" si="3"/>
        <v>0</v>
      </c>
      <c r="S69" s="91">
        <f t="shared" si="4"/>
        <v>340.495669765</v>
      </c>
      <c r="T69" s="99">
        <f t="shared" si="14"/>
        <v>0.22072133161311802</v>
      </c>
      <c r="U69" s="100">
        <f t="shared" si="5"/>
        <v>0</v>
      </c>
    </row>
    <row r="70" spans="1:21" ht="31.4" customHeight="1" x14ac:dyDescent="0.45">
      <c r="A70" s="752" t="s">
        <v>43</v>
      </c>
      <c r="B70" s="10" t="s">
        <v>27</v>
      </c>
      <c r="C70" s="45">
        <f>SUMIFS(AfO!D:D,AfO!$A:$A,$A$70,AfO!$B:$B,$B70)/1000</f>
        <v>17.597070800000001</v>
      </c>
      <c r="D70" s="46">
        <f>SUMIFS(AfO!E:E,AfO!$A:$A,$A$70,AfO!$B:$B,$B70)/1000</f>
        <v>18.48612907</v>
      </c>
      <c r="E70" s="46">
        <f>SUMIFS(AfO!F:F,AfO!$A:$A,$A$70,AfO!$B:$B,$B70)/1000</f>
        <v>25.590261269999999</v>
      </c>
      <c r="F70" s="46">
        <f>SUMIFS(AfO!G:G,AfO!$A:$A,$A$70,AfO!$B:$B,$B70)/1000</f>
        <v>32.501496330000002</v>
      </c>
      <c r="G70" s="46">
        <f>SUMIFS(AfO!H:H,AfO!$A:$A,$A$70,AfO!$B:$B,$B70)/1000</f>
        <v>31.80295005</v>
      </c>
      <c r="H70" s="46">
        <f>SUMIFS(AfO!I:I,AfO!$A:$A,$A$70,AfO!$B:$B,$B70)/1000</f>
        <v>35.669661979999994</v>
      </c>
      <c r="I70" s="46">
        <f>SUMIFS(AfO!J:J,AfO!$A:$A,$A$70,AfO!$B:$B,$B70)/1000</f>
        <v>35.56533657833333</v>
      </c>
      <c r="J70" s="101"/>
      <c r="K70" s="102"/>
      <c r="L70" s="102"/>
      <c r="M70" s="102"/>
      <c r="N70" s="102"/>
      <c r="O70" s="102"/>
      <c r="P70" s="102"/>
      <c r="Q70" s="103"/>
      <c r="R70" s="104">
        <f t="shared" si="3"/>
        <v>0</v>
      </c>
      <c r="S70" s="105">
        <f t="shared" si="4"/>
        <v>35.56533657833333</v>
      </c>
      <c r="T70" s="106">
        <f t="shared" si="14"/>
        <v>0.15111127642041988</v>
      </c>
      <c r="U70" s="107">
        <f t="shared" si="5"/>
        <v>0</v>
      </c>
    </row>
    <row r="71" spans="1:21" ht="31.4" customHeight="1" x14ac:dyDescent="0.45">
      <c r="A71" s="752"/>
      <c r="B71" s="10" t="s">
        <v>28</v>
      </c>
      <c r="C71" s="36">
        <f>SUMIFS(AfO!D:D,AfO!$A:$A,$A$70,AfO!$B:$B,$B71)/1000</f>
        <v>0.95192429000000001</v>
      </c>
      <c r="D71" s="37">
        <f>SUMIFS(AfO!E:E,AfO!$A:$A,$A$70,AfO!$B:$B,$B71)/1000</f>
        <v>0.76651572000000001</v>
      </c>
      <c r="E71" s="37">
        <f>SUMIFS(AfO!F:F,AfO!$A:$A,$A$70,AfO!$B:$B,$B71)/1000</f>
        <v>0.60980310999999998</v>
      </c>
      <c r="F71" s="37">
        <f>SUMIFS(AfO!G:G,AfO!$A:$A,$A$70,AfO!$B:$B,$B71)/1000</f>
        <v>0.74722374000000003</v>
      </c>
      <c r="G71" s="37">
        <f>SUMIFS(AfO!H:H,AfO!$A:$A,$A$70,AfO!$B:$B,$B71)/1000</f>
        <v>1.57600677</v>
      </c>
      <c r="H71" s="37">
        <f>SUMIFS(AfO!I:I,AfO!$A:$A,$A$70,AfO!$B:$B,$B71)/1000</f>
        <v>1.18465676</v>
      </c>
      <c r="I71" s="37">
        <f>SUMIFS(AfO!J:J,AfO!$A:$A,$A$70,AfO!$B:$B,$B71)/1000</f>
        <v>0.65054576166666678</v>
      </c>
      <c r="J71" s="73"/>
      <c r="K71" s="74"/>
      <c r="L71" s="74"/>
      <c r="M71" s="74"/>
      <c r="N71" s="74"/>
      <c r="O71" s="74"/>
      <c r="P71" s="74"/>
      <c r="Q71" s="75"/>
      <c r="R71" s="76">
        <f t="shared" ref="R71:R77" si="29">SUM(J71:Q71)</f>
        <v>0</v>
      </c>
      <c r="S71" s="77">
        <f t="shared" ref="S71:S77" si="30">R71+I71</f>
        <v>0.65054576166666678</v>
      </c>
      <c r="T71" s="78">
        <f t="shared" si="14"/>
        <v>-7.3308693969929672E-2</v>
      </c>
      <c r="U71" s="79">
        <f t="shared" ref="U71:U77" si="31">(((S71/I71))^(1/5))-1</f>
        <v>0</v>
      </c>
    </row>
    <row r="72" spans="1:21" ht="31.4" customHeight="1" x14ac:dyDescent="0.45">
      <c r="A72" s="752"/>
      <c r="B72" s="11" t="s">
        <v>29</v>
      </c>
      <c r="C72" s="34">
        <f>SUM(C70:C71)</f>
        <v>18.548995090000002</v>
      </c>
      <c r="D72" s="35">
        <f t="shared" ref="D72:I72" si="32">SUM(D70:D71)</f>
        <v>19.252644790000002</v>
      </c>
      <c r="E72" s="35">
        <f t="shared" si="32"/>
        <v>26.200064380000001</v>
      </c>
      <c r="F72" s="35">
        <f t="shared" si="32"/>
        <v>33.248720070000005</v>
      </c>
      <c r="G72" s="35">
        <f t="shared" si="32"/>
        <v>33.378956819999999</v>
      </c>
      <c r="H72" s="35">
        <f t="shared" si="32"/>
        <v>36.854318739999997</v>
      </c>
      <c r="I72" s="35">
        <f t="shared" si="32"/>
        <v>36.215882339999993</v>
      </c>
      <c r="J72" s="66"/>
      <c r="K72" s="67"/>
      <c r="L72" s="67"/>
      <c r="M72" s="67"/>
      <c r="N72" s="67"/>
      <c r="O72" s="67"/>
      <c r="P72" s="67"/>
      <c r="Q72" s="68"/>
      <c r="R72" s="69">
        <f t="shared" si="29"/>
        <v>0</v>
      </c>
      <c r="S72" s="70">
        <f t="shared" si="30"/>
        <v>36.215882339999993</v>
      </c>
      <c r="T72" s="71">
        <f t="shared" si="14"/>
        <v>0.14318294554500599</v>
      </c>
      <c r="U72" s="72">
        <f t="shared" si="31"/>
        <v>0</v>
      </c>
    </row>
    <row r="73" spans="1:21" ht="31.4" customHeight="1" x14ac:dyDescent="0.45">
      <c r="A73" s="752"/>
      <c r="B73" s="10" t="s">
        <v>30</v>
      </c>
      <c r="C73" s="36">
        <f>SUMIFS(AfO!D:D,AfO!$A:$A,$A$70,AfO!$B:$B,$B73)/1000</f>
        <v>15.615906769999999</v>
      </c>
      <c r="D73" s="37">
        <f>SUMIFS(AfO!E:E,AfO!$A:$A,$A$70,AfO!$B:$B,$B73)/1000</f>
        <v>9.4776454000000001</v>
      </c>
      <c r="E73" s="37">
        <f>SUMIFS(AfO!F:F,AfO!$A:$A,$A$70,AfO!$B:$B,$B73)/1000</f>
        <v>19.13134449</v>
      </c>
      <c r="F73" s="37">
        <f>SUMIFS(AfO!G:G,AfO!$A:$A,$A$70,AfO!$B:$B,$B73)/1000</f>
        <v>41.261268109999996</v>
      </c>
      <c r="G73" s="37">
        <f>SUMIFS(AfO!H:H,AfO!$A:$A,$A$70,AfO!$B:$B,$B73)/1000</f>
        <v>14.66742047</v>
      </c>
      <c r="H73" s="37">
        <f>SUMIFS(AfO!I:I,AfO!$A:$A,$A$70,AfO!$B:$B,$B73)/1000</f>
        <v>22.318272280000002</v>
      </c>
      <c r="I73" s="37">
        <f>SUMIFS(AfO!J:J,AfO!$A:$A,$A$70,AfO!$B:$B,$B73)/1000</f>
        <v>20.406618880833332</v>
      </c>
      <c r="J73" s="73"/>
      <c r="K73" s="74"/>
      <c r="L73" s="74"/>
      <c r="M73" s="74"/>
      <c r="N73" s="74"/>
      <c r="O73" s="74"/>
      <c r="P73" s="74"/>
      <c r="Q73" s="75"/>
      <c r="R73" s="76">
        <f t="shared" si="29"/>
        <v>0</v>
      </c>
      <c r="S73" s="77">
        <f t="shared" si="30"/>
        <v>20.406618880833332</v>
      </c>
      <c r="T73" s="78">
        <f t="shared" si="14"/>
        <v>5.4971601688519112E-2</v>
      </c>
      <c r="U73" s="79">
        <f t="shared" si="31"/>
        <v>0</v>
      </c>
    </row>
    <row r="74" spans="1:21" ht="31.4" customHeight="1" x14ac:dyDescent="0.45">
      <c r="A74" s="752"/>
      <c r="B74" s="10" t="s">
        <v>31</v>
      </c>
      <c r="C74" s="34">
        <f>SUMIFS(AfO!D:D,AfO!$A:$A,$A$70,AfO!$B:$B,$B74)/1000</f>
        <v>12.810454719999999</v>
      </c>
      <c r="D74" s="35">
        <f>SUMIFS(AfO!E:E,AfO!$A:$A,$A$70,AfO!$B:$B,$B74)/1000</f>
        <v>8.6216046199999994</v>
      </c>
      <c r="E74" s="35">
        <f>SUMIFS(AfO!F:F,AfO!$A:$A,$A$70,AfO!$B:$B,$B74)/1000</f>
        <v>9.2807767099999996</v>
      </c>
      <c r="F74" s="35">
        <f>SUMIFS(AfO!G:G,AfO!$A:$A,$A$70,AfO!$B:$B,$B74)/1000</f>
        <v>11.63105097</v>
      </c>
      <c r="G74" s="35">
        <f>SUMIFS(AfO!H:H,AfO!$A:$A,$A$70,AfO!$B:$B,$B74)/1000</f>
        <v>12.81632531</v>
      </c>
      <c r="H74" s="35">
        <f>SUMIFS(AfO!I:I,AfO!$A:$A,$A$70,AfO!$B:$B,$B74)/1000</f>
        <v>17.624341009999998</v>
      </c>
      <c r="I74" s="35">
        <f>SUMIFS(AfO!J:J,AfO!$A:$A,$A$70,AfO!$B:$B,$B74)/1000</f>
        <v>12.369089346666668</v>
      </c>
      <c r="J74" s="66"/>
      <c r="K74" s="67"/>
      <c r="L74" s="67"/>
      <c r="M74" s="67"/>
      <c r="N74" s="67"/>
      <c r="O74" s="67"/>
      <c r="P74" s="67"/>
      <c r="Q74" s="68"/>
      <c r="R74" s="69">
        <f t="shared" si="29"/>
        <v>0</v>
      </c>
      <c r="S74" s="70">
        <f t="shared" si="30"/>
        <v>12.369089346666668</v>
      </c>
      <c r="T74" s="71">
        <f t="shared" si="14"/>
        <v>-6.9876811746756307E-3</v>
      </c>
      <c r="U74" s="72">
        <f t="shared" si="31"/>
        <v>0</v>
      </c>
    </row>
    <row r="75" spans="1:21" ht="31.4" customHeight="1" x14ac:dyDescent="0.45">
      <c r="A75" s="752"/>
      <c r="B75" s="10" t="s">
        <v>32</v>
      </c>
      <c r="C75" s="36">
        <f>SUMIFS(AfO!D:D,AfO!$A:$A,$A$70,AfO!$B:$B,$B75)/1000</f>
        <v>3.87768E-2</v>
      </c>
      <c r="D75" s="37">
        <f>SUMIFS(AfO!E:E,AfO!$A:$A,$A$70,AfO!$B:$B,$B75)/1000</f>
        <v>3.0079410000000001E-2</v>
      </c>
      <c r="E75" s="37">
        <f>SUMIFS(AfO!F:F,AfO!$A:$A,$A$70,AfO!$B:$B,$B75)/1000</f>
        <v>3.4798849999999999E-2</v>
      </c>
      <c r="F75" s="37">
        <f>SUMIFS(AfO!G:G,AfO!$A:$A,$A$70,AfO!$B:$B,$B75)/1000</f>
        <v>7.4035210000000004E-2</v>
      </c>
      <c r="G75" s="37">
        <f>SUMIFS(AfO!H:H,AfO!$A:$A,$A$70,AfO!$B:$B,$B75)/1000</f>
        <v>5.0336190000000003E-2</v>
      </c>
      <c r="H75" s="37">
        <f>SUMIFS(AfO!I:I,AfO!$A:$A,$A$70,AfO!$B:$B,$B75)/1000</f>
        <v>0.11766834</v>
      </c>
      <c r="I75" s="37">
        <f>SUMIFS(AfO!J:J,AfO!$A:$A,$A$70,AfO!$B:$B,$B75)/1000</f>
        <v>4.8551351666666666E-2</v>
      </c>
      <c r="J75" s="73"/>
      <c r="K75" s="74"/>
      <c r="L75" s="74"/>
      <c r="M75" s="74"/>
      <c r="N75" s="74"/>
      <c r="O75" s="74"/>
      <c r="P75" s="74"/>
      <c r="Q75" s="75"/>
      <c r="R75" s="76">
        <f t="shared" si="29"/>
        <v>0</v>
      </c>
      <c r="S75" s="77">
        <f t="shared" si="30"/>
        <v>4.8551351666666666E-2</v>
      </c>
      <c r="T75" s="78">
        <f t="shared" si="14"/>
        <v>4.598599984426377E-2</v>
      </c>
      <c r="U75" s="79">
        <f t="shared" si="31"/>
        <v>0</v>
      </c>
    </row>
    <row r="76" spans="1:21" ht="31.4" customHeight="1" x14ac:dyDescent="0.45">
      <c r="A76" s="752"/>
      <c r="B76" s="11" t="s">
        <v>33</v>
      </c>
      <c r="C76" s="47">
        <f>SUM(C73:C75)</f>
        <v>28.465138289999999</v>
      </c>
      <c r="D76" s="48">
        <f t="shared" ref="D76:I76" si="33">SUM(D73:D75)</f>
        <v>18.129329429999999</v>
      </c>
      <c r="E76" s="48">
        <f t="shared" si="33"/>
        <v>28.446920050000003</v>
      </c>
      <c r="F76" s="48">
        <f t="shared" si="33"/>
        <v>52.966354289999991</v>
      </c>
      <c r="G76" s="48">
        <f t="shared" si="33"/>
        <v>27.534081969999999</v>
      </c>
      <c r="H76" s="48">
        <f t="shared" si="33"/>
        <v>40.060281629999999</v>
      </c>
      <c r="I76" s="48">
        <f t="shared" si="33"/>
        <v>32.824259579166664</v>
      </c>
      <c r="J76" s="108"/>
      <c r="K76" s="109"/>
      <c r="L76" s="109"/>
      <c r="M76" s="109"/>
      <c r="N76" s="109"/>
      <c r="O76" s="109"/>
      <c r="P76" s="109"/>
      <c r="Q76" s="110"/>
      <c r="R76" s="111">
        <f t="shared" si="29"/>
        <v>0</v>
      </c>
      <c r="S76" s="112">
        <f t="shared" si="30"/>
        <v>32.824259579166664</v>
      </c>
      <c r="T76" s="113">
        <f t="shared" si="14"/>
        <v>2.8907488502359024E-2</v>
      </c>
      <c r="U76" s="114">
        <f t="shared" si="31"/>
        <v>0</v>
      </c>
    </row>
    <row r="77" spans="1:21" s="1" customFormat="1" ht="31.4" customHeight="1" thickBot="1" x14ac:dyDescent="0.4">
      <c r="A77" s="5" t="s">
        <v>43</v>
      </c>
      <c r="B77" s="3" t="s">
        <v>35</v>
      </c>
      <c r="C77" s="60">
        <f>SUMIFS(AfO!D:D,AfO!$A:$A,$A$70,AfO!$B:$B,$B77)/1000</f>
        <v>91.900905639999991</v>
      </c>
      <c r="D77" s="61">
        <f>SUMIFS(AfO!E:E,AfO!$A:$A,$A$70,AfO!$B:$B,$B77)/1000</f>
        <v>72.307947819999995</v>
      </c>
      <c r="E77" s="61">
        <f>SUMIFS(AfO!F:F,AfO!$A:$A,$A$70,AfO!$B:$B,$B77)/1000</f>
        <v>85.152506469999992</v>
      </c>
      <c r="F77" s="61">
        <f>SUMIFS(AfO!G:G,AfO!$A:$A,$A$70,AfO!$B:$B,$B77)/1000</f>
        <v>122.56310376</v>
      </c>
      <c r="G77" s="61">
        <f>SUMIFS(AfO!H:H,AfO!$A:$A,$A$70,AfO!$B:$B,$B77)/1000</f>
        <v>99.885169599999998</v>
      </c>
      <c r="H77" s="61">
        <f>SUMIFS(AfO!I:I,AfO!$A:$A,$A$70,AfO!$B:$B,$B77)/1000</f>
        <v>123.39881654</v>
      </c>
      <c r="I77" s="61">
        <f>SUMIFS(AfO!J:J,AfO!$A:$A,$A$70,AfO!$B:$B,$B77)/1000</f>
        <v>105.30092169666668</v>
      </c>
      <c r="J77" s="115"/>
      <c r="K77" s="116"/>
      <c r="L77" s="116"/>
      <c r="M77" s="116"/>
      <c r="N77" s="116"/>
      <c r="O77" s="116"/>
      <c r="P77" s="116"/>
      <c r="Q77" s="117"/>
      <c r="R77" s="118">
        <f t="shared" si="29"/>
        <v>0</v>
      </c>
      <c r="S77" s="119">
        <f t="shared" si="30"/>
        <v>105.30092169666668</v>
      </c>
      <c r="T77" s="92">
        <f t="shared" si="14"/>
        <v>2.7596168487661776E-2</v>
      </c>
      <c r="U77" s="93">
        <f t="shared" si="31"/>
        <v>0</v>
      </c>
    </row>
  </sheetData>
  <mergeCells count="11">
    <mergeCell ref="A38:A44"/>
    <mergeCell ref="A46:A52"/>
    <mergeCell ref="A54:A60"/>
    <mergeCell ref="A62:A68"/>
    <mergeCell ref="A70:A76"/>
    <mergeCell ref="A30:A36"/>
    <mergeCell ref="J2:Q2"/>
    <mergeCell ref="J3:Q3"/>
    <mergeCell ref="A6:A12"/>
    <mergeCell ref="A14:A20"/>
    <mergeCell ref="A22:A28"/>
  </mergeCells>
  <pageMargins left="0.7" right="0.7" top="0.75" bottom="0.75" header="0.3" footer="0.3"/>
  <pageSetup paperSize="9" scale="24" orientation="portrait" r:id="rId1"/>
  <headerFooter>
    <oddHeader>&amp;L&amp;21Market Segment Beverage 
Workshop &amp;C&amp;30&amp;UX5 Targets - MS Beverage&amp;21&amp;U
Market Segment L2 x B2C L2&amp;R&amp;21 14.06.2024
Seeheim-Jugenheim</oddHeader>
  </headerFooter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AE60-5BD4-43BE-B6C5-0E80945D9FB6}">
  <dimension ref="A1:U77"/>
  <sheetViews>
    <sheetView showGridLines="0" zoomScale="70" zoomScaleNormal="70" zoomScaleSheetLayoutView="70" zoomScalePageLayoutView="55" workbookViewId="0">
      <selection activeCell="K20" sqref="K20"/>
    </sheetView>
  </sheetViews>
  <sheetFormatPr defaultColWidth="0" defaultRowHeight="21" x14ac:dyDescent="0.5"/>
  <cols>
    <col min="1" max="1" width="21.81640625" style="4" customWidth="1"/>
    <col min="2" max="2" width="37" style="2" bestFit="1" customWidth="1"/>
    <col min="3" max="9" width="12.81640625" customWidth="1"/>
    <col min="10" max="19" width="17.81640625" customWidth="1"/>
    <col min="20" max="21" width="12.81640625" customWidth="1"/>
  </cols>
  <sheetData>
    <row r="1" spans="1:21" ht="21.5" thickBot="1" x14ac:dyDescent="0.55000000000000004"/>
    <row r="2" spans="1:21" ht="43.5" customHeight="1" thickBot="1" x14ac:dyDescent="0.55000000000000004">
      <c r="J2" s="753" t="s">
        <v>0</v>
      </c>
      <c r="K2" s="754"/>
      <c r="L2" s="754"/>
      <c r="M2" s="754"/>
      <c r="N2" s="754"/>
      <c r="O2" s="754"/>
      <c r="P2" s="754"/>
      <c r="Q2" s="755"/>
    </row>
    <row r="3" spans="1:21" ht="43.5" customHeight="1" thickBot="1" x14ac:dyDescent="0.55000000000000004">
      <c r="A3" s="14" t="s">
        <v>1</v>
      </c>
      <c r="J3" s="753" t="s">
        <v>2</v>
      </c>
      <c r="K3" s="754"/>
      <c r="L3" s="754"/>
      <c r="M3" s="754"/>
      <c r="N3" s="754"/>
      <c r="O3" s="754"/>
      <c r="P3" s="754"/>
      <c r="Q3" s="755"/>
    </row>
    <row r="4" spans="1:21" s="1" customFormat="1" ht="66" customHeight="1" x14ac:dyDescent="0.5">
      <c r="A4" s="4" t="s">
        <v>3</v>
      </c>
      <c r="B4" s="4" t="s">
        <v>4</v>
      </c>
      <c r="C4" s="43" t="s">
        <v>5</v>
      </c>
      <c r="D4" s="43" t="s">
        <v>6</v>
      </c>
      <c r="E4" s="43" t="s">
        <v>7</v>
      </c>
      <c r="F4" s="43" t="s">
        <v>8</v>
      </c>
      <c r="G4" s="43" t="s">
        <v>9</v>
      </c>
      <c r="H4" s="43" t="s">
        <v>10</v>
      </c>
      <c r="I4" s="43" t="s">
        <v>11</v>
      </c>
      <c r="J4" s="42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5" t="s">
        <v>17</v>
      </c>
      <c r="P4" s="15" t="s">
        <v>18</v>
      </c>
      <c r="Q4" s="44" t="s">
        <v>19</v>
      </c>
      <c r="R4" s="43" t="s">
        <v>20</v>
      </c>
      <c r="S4" s="43" t="s">
        <v>21</v>
      </c>
      <c r="T4" s="43" t="s">
        <v>22</v>
      </c>
      <c r="U4" s="43" t="s">
        <v>23</v>
      </c>
    </row>
    <row r="5" spans="1:21" s="7" customFormat="1" ht="21.5" thickBot="1" x14ac:dyDescent="0.55000000000000004">
      <c r="A5" s="6"/>
      <c r="B5" s="8"/>
      <c r="C5" s="16" t="s">
        <v>24</v>
      </c>
      <c r="D5" s="16" t="s">
        <v>24</v>
      </c>
      <c r="E5" s="16" t="s">
        <v>24</v>
      </c>
      <c r="F5" s="16" t="s">
        <v>24</v>
      </c>
      <c r="G5" s="16" t="s">
        <v>24</v>
      </c>
      <c r="H5" s="16" t="s">
        <v>24</v>
      </c>
      <c r="I5" s="16" t="s">
        <v>24</v>
      </c>
      <c r="J5" s="16" t="s">
        <v>24</v>
      </c>
      <c r="K5" s="16" t="s">
        <v>24</v>
      </c>
      <c r="L5" s="16" t="s">
        <v>24</v>
      </c>
      <c r="M5" s="16" t="s">
        <v>24</v>
      </c>
      <c r="N5" s="16" t="s">
        <v>24</v>
      </c>
      <c r="O5" s="16" t="s">
        <v>24</v>
      </c>
      <c r="P5" s="16" t="s">
        <v>24</v>
      </c>
      <c r="Q5" s="16" t="s">
        <v>24</v>
      </c>
      <c r="R5" s="16" t="s">
        <v>24</v>
      </c>
      <c r="S5" s="16" t="s">
        <v>24</v>
      </c>
      <c r="T5" s="16" t="s">
        <v>25</v>
      </c>
      <c r="U5" s="16" t="s">
        <v>25</v>
      </c>
    </row>
    <row r="6" spans="1:21" ht="31.4" customHeight="1" x14ac:dyDescent="0.45">
      <c r="A6" s="752" t="s">
        <v>26</v>
      </c>
      <c r="B6" s="9" t="s">
        <v>27</v>
      </c>
      <c r="C6" s="49">
        <f>SUMIFS(AfO!D:D,AfO!$A:$A,$A$6,AfO!$B:$B,$B6)/1000</f>
        <v>165.75023109999998</v>
      </c>
      <c r="D6" s="33">
        <f>SUMIFS(AfO!E:E,AfO!$A:$A,$A$6,AfO!$B:$B,$B6)/1000</f>
        <v>181.95777745999999</v>
      </c>
      <c r="E6" s="33">
        <f>SUMIFS(AfO!F:F,AfO!$A:$A,$A$6,AfO!$B:$B,$B6)/1000</f>
        <v>226.90862823000001</v>
      </c>
      <c r="F6" s="33">
        <f>SUMIFS(AfO!G:G,AfO!$A:$A,$A$6,AfO!$B:$B,$B6)/1000</f>
        <v>276.03589745000005</v>
      </c>
      <c r="G6" s="33">
        <f>SUMIFS(AfO!H:H,AfO!$A:$A,$A$6,AfO!$B:$B,$B6)/1000</f>
        <v>280.99441069000005</v>
      </c>
      <c r="H6" s="33">
        <f>SUMIFS(AfO!I:I,AfO!$A:$A,$A$6,AfO!$B:$B,$B6)/1000</f>
        <v>315.70568929000001</v>
      </c>
      <c r="I6" s="33">
        <f>SUMIFS(AfO!J:J,AfO!$A:$A,$A$6,AfO!$B:$B,$B6)/1000</f>
        <v>305.72124992249996</v>
      </c>
      <c r="J6" s="121">
        <v>75</v>
      </c>
      <c r="K6" s="122">
        <v>55</v>
      </c>
      <c r="L6" s="122">
        <v>5</v>
      </c>
      <c r="M6" s="122">
        <v>15</v>
      </c>
      <c r="N6" s="122">
        <v>5</v>
      </c>
      <c r="O6" s="122">
        <v>35</v>
      </c>
      <c r="P6" s="122">
        <v>3</v>
      </c>
      <c r="Q6" s="123">
        <v>3</v>
      </c>
      <c r="R6" s="62">
        <f>SUM(J6:Q6)</f>
        <v>196</v>
      </c>
      <c r="S6" s="63">
        <f>R6+I6</f>
        <v>501.72124992249996</v>
      </c>
      <c r="T6" s="64">
        <f t="shared" ref="T6:T13" si="0">(((I6/C6))^(1/5))-1</f>
        <v>0.13024943024678892</v>
      </c>
      <c r="U6" s="65">
        <f>(((S6/I6))^(1/5))-1</f>
        <v>0.10414821274773867</v>
      </c>
    </row>
    <row r="7" spans="1:21" ht="31.4" customHeight="1" x14ac:dyDescent="0.45">
      <c r="A7" s="752"/>
      <c r="B7" s="10" t="s">
        <v>28</v>
      </c>
      <c r="C7" s="34">
        <f>SUMIFS(AfO!D:D,AfO!$A:$A,$A$6,AfO!$B:$B,$B7)/1000</f>
        <v>66.580990330000006</v>
      </c>
      <c r="D7" s="35">
        <f>SUMIFS(AfO!E:E,AfO!$A:$A,$A$6,AfO!$B:$B,$B7)/1000</f>
        <v>67.226292389999998</v>
      </c>
      <c r="E7" s="35">
        <f>SUMIFS(AfO!F:F,AfO!$A:$A,$A$6,AfO!$B:$B,$B7)/1000</f>
        <v>80.465685010000001</v>
      </c>
      <c r="F7" s="35">
        <f>SUMIFS(AfO!G:G,AfO!$A:$A,$A$6,AfO!$B:$B,$B7)/1000</f>
        <v>98.636943000000002</v>
      </c>
      <c r="G7" s="35">
        <f>SUMIFS(AfO!H:H,AfO!$A:$A,$A$6,AfO!$B:$B,$B7)/1000</f>
        <v>97.626814669999987</v>
      </c>
      <c r="H7" s="35">
        <f>SUMIFS(AfO!I:I,AfO!$A:$A,$A$6,AfO!$B:$B,$B7)/1000</f>
        <v>108.22972432999998</v>
      </c>
      <c r="I7" s="35">
        <f>SUMIFS(AfO!J:J,AfO!$A:$A,$A$6,AfO!$B:$B,$B7)/1000</f>
        <v>101.28410668750001</v>
      </c>
      <c r="J7" s="124">
        <v>5</v>
      </c>
      <c r="K7" s="125">
        <v>47</v>
      </c>
      <c r="L7" s="125">
        <v>-9.9765299999999991E-3</v>
      </c>
      <c r="M7" s="125">
        <v>5</v>
      </c>
      <c r="N7" s="125">
        <v>2</v>
      </c>
      <c r="O7" s="125">
        <v>5</v>
      </c>
      <c r="P7" s="125">
        <v>3</v>
      </c>
      <c r="Q7" s="126">
        <v>3</v>
      </c>
      <c r="R7" s="69">
        <f t="shared" ref="R7:R70" si="1">SUM(J7:Q7)</f>
        <v>69.990023469999997</v>
      </c>
      <c r="S7" s="70">
        <f t="shared" ref="S7:S70" si="2">R7+I7</f>
        <v>171.2741301575</v>
      </c>
      <c r="T7" s="71">
        <f t="shared" si="0"/>
        <v>8.7522398208795371E-2</v>
      </c>
      <c r="U7" s="72">
        <f t="shared" ref="U7:U70" si="3">(((S7/I7))^(1/5))-1</f>
        <v>0.11078522324951612</v>
      </c>
    </row>
    <row r="8" spans="1:21" ht="31.4" customHeight="1" x14ac:dyDescent="0.45">
      <c r="A8" s="752"/>
      <c r="B8" s="11" t="s">
        <v>29</v>
      </c>
      <c r="C8" s="36">
        <f>SUM(C6:C7)</f>
        <v>232.33122142999997</v>
      </c>
      <c r="D8" s="37">
        <f t="shared" ref="D8" si="4">SUM(D6:D7)</f>
        <v>249.18406984999999</v>
      </c>
      <c r="E8" s="37">
        <f t="shared" ref="E8" si="5">SUM(E6:E7)</f>
        <v>307.37431323999999</v>
      </c>
      <c r="F8" s="37">
        <f t="shared" ref="F8" si="6">SUM(F6:F7)</f>
        <v>374.67284045000008</v>
      </c>
      <c r="G8" s="37">
        <f t="shared" ref="G8" si="7">SUM(G6:G7)</f>
        <v>378.62122536000004</v>
      </c>
      <c r="H8" s="37">
        <f t="shared" ref="H8" si="8">SUM(H6:H7)</f>
        <v>423.93541361999996</v>
      </c>
      <c r="I8" s="37">
        <f t="shared" ref="I8" si="9">SUM(I6:I7)</f>
        <v>407.00535660999998</v>
      </c>
      <c r="J8" s="127">
        <f t="shared" ref="J8" si="10">SUM(J6:J7)</f>
        <v>80</v>
      </c>
      <c r="K8" s="128">
        <f t="shared" ref="K8" si="11">SUM(K6:K7)</f>
        <v>102</v>
      </c>
      <c r="L8" s="128">
        <f t="shared" ref="L8" si="12">SUM(L6:L7)</f>
        <v>4.9900234699999997</v>
      </c>
      <c r="M8" s="128">
        <f t="shared" ref="M8" si="13">SUM(M6:M7)</f>
        <v>20</v>
      </c>
      <c r="N8" s="128">
        <f t="shared" ref="N8" si="14">SUM(N6:N7)</f>
        <v>7</v>
      </c>
      <c r="O8" s="128">
        <f t="shared" ref="O8" si="15">SUM(O6:O7)</f>
        <v>40</v>
      </c>
      <c r="P8" s="128">
        <f t="shared" ref="P8" si="16">SUM(P6:P7)</f>
        <v>6</v>
      </c>
      <c r="Q8" s="129">
        <f t="shared" ref="Q8" si="17">SUM(Q6:Q7)</f>
        <v>6</v>
      </c>
      <c r="R8" s="76">
        <f t="shared" si="1"/>
        <v>265.99002346999998</v>
      </c>
      <c r="S8" s="77">
        <f t="shared" si="2"/>
        <v>672.9953800799999</v>
      </c>
      <c r="T8" s="78">
        <f t="shared" si="0"/>
        <v>0.11866103191118804</v>
      </c>
      <c r="U8" s="79">
        <f t="shared" si="3"/>
        <v>0.10581478327077032</v>
      </c>
    </row>
    <row r="9" spans="1:21" ht="31.4" customHeight="1" x14ac:dyDescent="0.45">
      <c r="A9" s="752"/>
      <c r="B9" s="10" t="s">
        <v>30</v>
      </c>
      <c r="C9" s="34">
        <f>SUMIFS(AfO!D:D,AfO!$A:$A,$A$6,AfO!$B:$B,$B9)/1000</f>
        <v>448.51278396999999</v>
      </c>
      <c r="D9" s="35">
        <f>SUMIFS(AfO!E:E,AfO!$A:$A,$A$6,AfO!$B:$B,$B9)/1000</f>
        <v>450.56219097999997</v>
      </c>
      <c r="E9" s="35">
        <f>SUMIFS(AfO!F:F,AfO!$A:$A,$A$6,AfO!$B:$B,$B9)/1000</f>
        <v>524.17919444000006</v>
      </c>
      <c r="F9" s="35">
        <f>SUMIFS(AfO!G:G,AfO!$A:$A,$A$6,AfO!$B:$B,$B9)/1000</f>
        <v>718.52288468999996</v>
      </c>
      <c r="G9" s="35">
        <f>SUMIFS(AfO!H:H,AfO!$A:$A,$A$6,AfO!$B:$B,$B9)/1000</f>
        <v>752.98570366000001</v>
      </c>
      <c r="H9" s="35">
        <f>SUMIFS(AfO!I:I,AfO!$A:$A,$A$6,AfO!$B:$B,$B9)/1000</f>
        <v>839.00330644000007</v>
      </c>
      <c r="I9" s="35">
        <f>SUMIFS(AfO!J:J,AfO!$A:$A,$A$6,AfO!$B:$B,$B9)/1000</f>
        <v>852.00247754000009</v>
      </c>
      <c r="J9" s="124">
        <v>0</v>
      </c>
      <c r="K9" s="125">
        <v>4.42992776</v>
      </c>
      <c r="L9" s="125">
        <v>11.004806129999999</v>
      </c>
      <c r="M9" s="125">
        <v>130.26787955500001</v>
      </c>
      <c r="N9" s="125">
        <v>47.250378085000001</v>
      </c>
      <c r="O9" s="125">
        <v>27.748371539999997</v>
      </c>
      <c r="P9" s="125">
        <v>15.902550985000001</v>
      </c>
      <c r="Q9" s="126">
        <v>2</v>
      </c>
      <c r="R9" s="69">
        <f t="shared" si="1"/>
        <v>238.60391405499999</v>
      </c>
      <c r="S9" s="70">
        <f t="shared" si="2"/>
        <v>1090.6063915950001</v>
      </c>
      <c r="T9" s="71">
        <f t="shared" si="0"/>
        <v>0.13692863865424187</v>
      </c>
      <c r="U9" s="72">
        <f t="shared" si="3"/>
        <v>5.0619449028605379E-2</v>
      </c>
    </row>
    <row r="10" spans="1:21" ht="31.4" customHeight="1" x14ac:dyDescent="0.45">
      <c r="A10" s="752"/>
      <c r="B10" s="10" t="s">
        <v>31</v>
      </c>
      <c r="C10" s="36">
        <f>SUMIFS(AfO!D:D,AfO!$A:$A,$A$6,AfO!$B:$B,$B10)/1000</f>
        <v>533.04683031999991</v>
      </c>
      <c r="D10" s="37">
        <f>SUMIFS(AfO!E:E,AfO!$A:$A,$A$6,AfO!$B:$B,$B10)/1000</f>
        <v>537.17507310000008</v>
      </c>
      <c r="E10" s="37">
        <f>SUMIFS(AfO!F:F,AfO!$A:$A,$A$6,AfO!$B:$B,$B10)/1000</f>
        <v>639.48888425999996</v>
      </c>
      <c r="F10" s="37">
        <f>SUMIFS(AfO!G:G,AfO!$A:$A,$A$6,AfO!$B:$B,$B10)/1000</f>
        <v>765.27568308999992</v>
      </c>
      <c r="G10" s="37">
        <f>SUMIFS(AfO!H:H,AfO!$A:$A,$A$6,AfO!$B:$B,$B10)/1000</f>
        <v>818.63761130999978</v>
      </c>
      <c r="H10" s="37">
        <f>SUMIFS(AfO!I:I,AfO!$A:$A,$A$6,AfO!$B:$B,$B10)/1000</f>
        <v>913.72867258999997</v>
      </c>
      <c r="I10" s="37">
        <f>SUMIFS(AfO!J:J,AfO!$A:$A,$A$6,AfO!$B:$B,$B10)/1000</f>
        <v>904.80326579416658</v>
      </c>
      <c r="J10" s="127">
        <v>0</v>
      </c>
      <c r="K10" s="128">
        <v>8.4203921199999989</v>
      </c>
      <c r="L10" s="128">
        <v>6.1562218399999997</v>
      </c>
      <c r="M10" s="128">
        <v>0</v>
      </c>
      <c r="N10" s="128">
        <v>220</v>
      </c>
      <c r="O10" s="128">
        <v>139.80982816</v>
      </c>
      <c r="P10" s="128">
        <v>10.510406415</v>
      </c>
      <c r="Q10" s="129">
        <v>5.81216446</v>
      </c>
      <c r="R10" s="76">
        <f t="shared" si="1"/>
        <v>390.70901299499997</v>
      </c>
      <c r="S10" s="77">
        <f t="shared" si="2"/>
        <v>1295.5122787891664</v>
      </c>
      <c r="T10" s="78">
        <f t="shared" si="0"/>
        <v>0.11162360123141091</v>
      </c>
      <c r="U10" s="79">
        <f t="shared" si="3"/>
        <v>7.4428388740938489E-2</v>
      </c>
    </row>
    <row r="11" spans="1:21" ht="31.4" customHeight="1" x14ac:dyDescent="0.45">
      <c r="A11" s="752"/>
      <c r="B11" s="10" t="s">
        <v>32</v>
      </c>
      <c r="C11" s="34">
        <f>SUMIFS(AfO!D:D,AfO!$A:$A,$A$6,AfO!$B:$B,$B11)/1000</f>
        <v>17.862578369999998</v>
      </c>
      <c r="D11" s="35">
        <f>SUMIFS(AfO!E:E,AfO!$A:$A,$A$6,AfO!$B:$B,$B11)/1000</f>
        <v>13.869647070000001</v>
      </c>
      <c r="E11" s="35">
        <f>SUMIFS(AfO!F:F,AfO!$A:$A,$A$6,AfO!$B:$B,$B11)/1000</f>
        <v>26.047573020000002</v>
      </c>
      <c r="F11" s="35">
        <f>SUMIFS(AfO!G:G,AfO!$A:$A,$A$6,AfO!$B:$B,$B11)/1000</f>
        <v>19.449724180000004</v>
      </c>
      <c r="G11" s="35">
        <f>SUMIFS(AfO!H:H,AfO!$A:$A,$A$6,AfO!$B:$B,$B11)/1000</f>
        <v>43.366980579999996</v>
      </c>
      <c r="H11" s="35">
        <f>SUMIFS(AfO!I:I,AfO!$A:$A,$A$6,AfO!$B:$B,$B11)/1000</f>
        <v>43.846600309999992</v>
      </c>
      <c r="I11" s="35">
        <f>SUMIFS(AfO!J:J,AfO!$A:$A,$A$6,AfO!$B:$B,$B11)/1000</f>
        <v>49.662590744166671</v>
      </c>
      <c r="J11" s="124">
        <v>0</v>
      </c>
      <c r="K11" s="125">
        <v>3.678162205</v>
      </c>
      <c r="L11" s="125">
        <v>0</v>
      </c>
      <c r="M11" s="125">
        <v>0.126701705</v>
      </c>
      <c r="N11" s="125">
        <v>3.2551118299999997</v>
      </c>
      <c r="O11" s="125">
        <v>0.96742954000000003</v>
      </c>
      <c r="P11" s="125">
        <v>0</v>
      </c>
      <c r="Q11" s="126">
        <v>50</v>
      </c>
      <c r="R11" s="69">
        <f t="shared" si="1"/>
        <v>58.027405279999996</v>
      </c>
      <c r="S11" s="70">
        <f t="shared" si="2"/>
        <v>107.68999602416667</v>
      </c>
      <c r="T11" s="71">
        <f t="shared" si="0"/>
        <v>0.22692225705884295</v>
      </c>
      <c r="U11" s="72">
        <f t="shared" si="3"/>
        <v>0.16742556053263424</v>
      </c>
    </row>
    <row r="12" spans="1:21" ht="31.4" customHeight="1" x14ac:dyDescent="0.45">
      <c r="A12" s="752"/>
      <c r="B12" s="11" t="s">
        <v>33</v>
      </c>
      <c r="C12" s="38">
        <f>SUM(C9:C11)</f>
        <v>999.42219265999995</v>
      </c>
      <c r="D12" s="39">
        <f t="shared" ref="D12" si="18">SUM(D9:D11)</f>
        <v>1001.6069111500001</v>
      </c>
      <c r="E12" s="39">
        <f t="shared" ref="E12" si="19">SUM(E9:E11)</f>
        <v>1189.7156517200001</v>
      </c>
      <c r="F12" s="39">
        <f t="shared" ref="F12" si="20">SUM(F9:F11)</f>
        <v>1503.2482919599997</v>
      </c>
      <c r="G12" s="39">
        <f t="shared" ref="G12" si="21">SUM(G9:G11)</f>
        <v>1614.9902955499997</v>
      </c>
      <c r="H12" s="39">
        <f t="shared" ref="H12" si="22">SUM(H9:H11)</f>
        <v>1796.57857934</v>
      </c>
      <c r="I12" s="39">
        <f t="shared" ref="I12" si="23">SUM(I9:I11)</f>
        <v>1806.4683340783333</v>
      </c>
      <c r="J12" s="130">
        <f t="shared" ref="J12" si="24">SUM(J9:J11)</f>
        <v>0</v>
      </c>
      <c r="K12" s="131">
        <f t="shared" ref="K12" si="25">SUM(K9:K11)</f>
        <v>16.528482085</v>
      </c>
      <c r="L12" s="131">
        <f t="shared" ref="L12" si="26">SUM(L9:L11)</f>
        <v>17.161027969999999</v>
      </c>
      <c r="M12" s="131">
        <f t="shared" ref="M12" si="27">SUM(M9:M11)</f>
        <v>130.39458126</v>
      </c>
      <c r="N12" s="131">
        <f t="shared" ref="N12" si="28">SUM(N9:N11)</f>
        <v>270.505489915</v>
      </c>
      <c r="O12" s="131">
        <f t="shared" ref="O12" si="29">SUM(O9:O11)</f>
        <v>168.52562924</v>
      </c>
      <c r="P12" s="131">
        <f t="shared" ref="P12" si="30">SUM(P9:P11)</f>
        <v>26.412957400000003</v>
      </c>
      <c r="Q12" s="132">
        <f t="shared" ref="Q12" si="31">SUM(Q9:Q11)</f>
        <v>57.812164459999998</v>
      </c>
      <c r="R12" s="83">
        <f t="shared" si="1"/>
        <v>687.34033232999991</v>
      </c>
      <c r="S12" s="84">
        <f t="shared" si="2"/>
        <v>2493.808666408333</v>
      </c>
      <c r="T12" s="85">
        <f t="shared" si="0"/>
        <v>0.1256834286953894</v>
      </c>
      <c r="U12" s="86">
        <f t="shared" si="3"/>
        <v>6.6612220802127808E-2</v>
      </c>
    </row>
    <row r="13" spans="1:21" ht="31.4" customHeight="1" x14ac:dyDescent="0.35">
      <c r="A13" s="5" t="s">
        <v>34</v>
      </c>
      <c r="B13" s="3" t="s">
        <v>35</v>
      </c>
      <c r="C13" s="60">
        <f>SUMIFS(AfO!D:D,AfO!$A:$A,$A$6,AfO!$B:$B,$B13)/1000</f>
        <v>1740.6113295500002</v>
      </c>
      <c r="D13" s="61">
        <f>SUMIFS(AfO!E:E,AfO!$A:$A,$A$6,AfO!$B:$B,$B13)/1000</f>
        <v>1789.7402013600004</v>
      </c>
      <c r="E13" s="61">
        <f>SUMIFS(AfO!F:F,AfO!$A:$A,$A$6,AfO!$B:$B,$B13)/1000</f>
        <v>2161.4626273899999</v>
      </c>
      <c r="F13" s="61">
        <f>SUMIFS(AfO!G:G,AfO!$A:$A,$A$6,AfO!$B:$B,$B13)/1000</f>
        <v>2722.0948521800001</v>
      </c>
      <c r="G13" s="61">
        <f>SUMIFS(AfO!H:H,AfO!$A:$A,$A$6,AfO!$B:$B,$B13)/1000</f>
        <v>2872.4323243699996</v>
      </c>
      <c r="H13" s="61">
        <f>SUMIFS(AfO!I:I,AfO!$A:$A,$A$6,AfO!$B:$B,$B13)/1000</f>
        <v>3372.8648312299997</v>
      </c>
      <c r="I13" s="61">
        <f>SUMIFS(AfO!J:J,AfO!$A:$A,$A$6,AfO!$B:$B,$B13)/1000</f>
        <v>3266.3630019658335</v>
      </c>
      <c r="J13" s="133">
        <f>SUM(J12,J8)</f>
        <v>80</v>
      </c>
      <c r="K13" s="134">
        <f t="shared" ref="K13:Q13" si="32">SUM(K12,K8)</f>
        <v>118.52848208500001</v>
      </c>
      <c r="L13" s="134">
        <f t="shared" si="32"/>
        <v>22.15105144</v>
      </c>
      <c r="M13" s="134">
        <f t="shared" si="32"/>
        <v>150.39458126</v>
      </c>
      <c r="N13" s="134">
        <f t="shared" si="32"/>
        <v>277.505489915</v>
      </c>
      <c r="O13" s="134">
        <f t="shared" si="32"/>
        <v>208.52562924</v>
      </c>
      <c r="P13" s="134">
        <f t="shared" si="32"/>
        <v>32.412957400000003</v>
      </c>
      <c r="Q13" s="135">
        <f t="shared" si="32"/>
        <v>63.812164459999998</v>
      </c>
      <c r="R13" s="90">
        <f t="shared" si="1"/>
        <v>953.33035580000001</v>
      </c>
      <c r="S13" s="91">
        <f t="shared" si="2"/>
        <v>4219.6933577658338</v>
      </c>
      <c r="T13" s="92">
        <f t="shared" si="0"/>
        <v>0.13415530450252366</v>
      </c>
      <c r="U13" s="93">
        <f t="shared" si="3"/>
        <v>5.2551341022025522E-2</v>
      </c>
    </row>
    <row r="14" spans="1:21" ht="31.4" customHeight="1" x14ac:dyDescent="0.45">
      <c r="A14" s="752" t="s">
        <v>36</v>
      </c>
      <c r="B14" s="9" t="s">
        <v>27</v>
      </c>
      <c r="C14" s="32">
        <f>SUMIFS(AfO!D:D,AfO!$A:$A,$A$14,AfO!$B:$B,$B14)/1000</f>
        <v>97.999654269999994</v>
      </c>
      <c r="D14" s="33">
        <f>SUMIFS(AfO!E:E,AfO!$A:$A,$A$14,AfO!$B:$B,$B14)/1000</f>
        <v>100.43934917</v>
      </c>
      <c r="E14" s="33">
        <f>SUMIFS(AfO!F:F,AfO!$A:$A,$A$14,AfO!$B:$B,$B14)/1000</f>
        <v>110.24313006</v>
      </c>
      <c r="F14" s="33">
        <f>SUMIFS(AfO!G:G,AfO!$A:$A,$A$14,AfO!$B:$B,$B14)/1000</f>
        <v>122.2018089</v>
      </c>
      <c r="G14" s="33">
        <f>SUMIFS(AfO!H:H,AfO!$A:$A,$A$14,AfO!$B:$B,$B14)/1000</f>
        <v>121.60873347</v>
      </c>
      <c r="H14" s="33">
        <f>SUMIFS(AfO!I:I,AfO!$A:$A,$A$14,AfO!$B:$B,$B14)/1000</f>
        <v>140.27869789000002</v>
      </c>
      <c r="I14" s="33">
        <f>SUMIFS(AfO!J:J,AfO!$A:$A,$A$14,AfO!$B:$B,$B14)/1000</f>
        <v>150.31435342916669</v>
      </c>
      <c r="J14" s="94"/>
      <c r="K14" s="95"/>
      <c r="L14" s="95"/>
      <c r="M14" s="95"/>
      <c r="N14" s="95"/>
      <c r="O14" s="95"/>
      <c r="P14" s="95"/>
      <c r="Q14" s="96"/>
      <c r="R14" s="97">
        <f t="shared" si="1"/>
        <v>0</v>
      </c>
      <c r="S14" s="98">
        <f t="shared" si="2"/>
        <v>150.31435342916669</v>
      </c>
      <c r="T14" s="64">
        <f>(((I14/C14))^(1/5))-1</f>
        <v>8.9319258861663808E-2</v>
      </c>
      <c r="U14" s="65">
        <f t="shared" si="3"/>
        <v>0</v>
      </c>
    </row>
    <row r="15" spans="1:21" ht="31.4" customHeight="1" x14ac:dyDescent="0.45">
      <c r="A15" s="752"/>
      <c r="B15" s="10" t="s">
        <v>28</v>
      </c>
      <c r="C15" s="34">
        <f>SUMIFS(AfO!D:D,AfO!$A:$A,$A$14,AfO!$B:$B,$B15)/1000</f>
        <v>52.067942459999998</v>
      </c>
      <c r="D15" s="35">
        <f>SUMIFS(AfO!E:E,AfO!$A:$A,$A$14,AfO!$B:$B,$B15)/1000</f>
        <v>54.057319839999998</v>
      </c>
      <c r="E15" s="35">
        <f>SUMIFS(AfO!F:F,AfO!$A:$A,$A$14,AfO!$B:$B,$B15)/1000</f>
        <v>56.93362346</v>
      </c>
      <c r="F15" s="35">
        <f>SUMIFS(AfO!G:G,AfO!$A:$A,$A$14,AfO!$B:$B,$B15)/1000</f>
        <v>68.938935770000001</v>
      </c>
      <c r="G15" s="35">
        <f>SUMIFS(AfO!H:H,AfO!$A:$A,$A$14,AfO!$B:$B,$B15)/1000</f>
        <v>66.88947718</v>
      </c>
      <c r="H15" s="35">
        <f>SUMIFS(AfO!I:I,AfO!$A:$A,$A$14,AfO!$B:$B,$B15)/1000</f>
        <v>73.883299769999994</v>
      </c>
      <c r="I15" s="35">
        <f>SUMIFS(AfO!J:J,AfO!$A:$A,$A$14,AfO!$B:$B,$B15)/1000</f>
        <v>67.038592161666656</v>
      </c>
      <c r="J15" s="66"/>
      <c r="K15" s="67"/>
      <c r="L15" s="67"/>
      <c r="M15" s="67"/>
      <c r="N15" s="67"/>
      <c r="O15" s="67"/>
      <c r="P15" s="67"/>
      <c r="Q15" s="68"/>
      <c r="R15" s="69">
        <f t="shared" si="1"/>
        <v>0</v>
      </c>
      <c r="S15" s="70">
        <f t="shared" si="2"/>
        <v>67.038592161666656</v>
      </c>
      <c r="T15" s="71">
        <f t="shared" ref="T15:T77" si="33">(((I15/C15))^(1/5))-1</f>
        <v>5.1842934006447905E-2</v>
      </c>
      <c r="U15" s="72">
        <f t="shared" si="3"/>
        <v>0</v>
      </c>
    </row>
    <row r="16" spans="1:21" s="1" customFormat="1" ht="31.4" customHeight="1" x14ac:dyDescent="0.45">
      <c r="A16" s="752"/>
      <c r="B16" s="11" t="s">
        <v>29</v>
      </c>
      <c r="C16" s="36">
        <f>SUM(C14:C15)</f>
        <v>150.06759672999999</v>
      </c>
      <c r="D16" s="37">
        <f t="shared" ref="D16:I16" si="34">SUM(D14:D15)</f>
        <v>154.49666901000001</v>
      </c>
      <c r="E16" s="37">
        <f t="shared" si="34"/>
        <v>167.17675352000001</v>
      </c>
      <c r="F16" s="37">
        <f t="shared" si="34"/>
        <v>191.14074467</v>
      </c>
      <c r="G16" s="37">
        <f t="shared" si="34"/>
        <v>188.49821065</v>
      </c>
      <c r="H16" s="37">
        <f t="shared" si="34"/>
        <v>214.16199766</v>
      </c>
      <c r="I16" s="37">
        <f t="shared" si="34"/>
        <v>217.35294559083334</v>
      </c>
      <c r="J16" s="73"/>
      <c r="K16" s="74"/>
      <c r="L16" s="74"/>
      <c r="M16" s="74"/>
      <c r="N16" s="74"/>
      <c r="O16" s="74"/>
      <c r="P16" s="74"/>
      <c r="Q16" s="75"/>
      <c r="R16" s="76">
        <f t="shared" si="1"/>
        <v>0</v>
      </c>
      <c r="S16" s="77">
        <f t="shared" si="2"/>
        <v>217.35294559083334</v>
      </c>
      <c r="T16" s="78">
        <f t="shared" si="33"/>
        <v>7.6900851918530133E-2</v>
      </c>
      <c r="U16" s="79">
        <f t="shared" si="3"/>
        <v>0</v>
      </c>
    </row>
    <row r="17" spans="1:21" ht="31.4" customHeight="1" x14ac:dyDescent="0.45">
      <c r="A17" s="752"/>
      <c r="B17" s="10" t="s">
        <v>30</v>
      </c>
      <c r="C17" s="34">
        <f>SUMIFS(AfO!D:D,AfO!$A:$A,$A$14,AfO!$B:$B,$B17)/1000</f>
        <v>261.99452148</v>
      </c>
      <c r="D17" s="35">
        <f>SUMIFS(AfO!E:E,AfO!$A:$A,$A$14,AfO!$B:$B,$B17)/1000</f>
        <v>278.46377981000001</v>
      </c>
      <c r="E17" s="35">
        <f>SUMIFS(AfO!F:F,AfO!$A:$A,$A$14,AfO!$B:$B,$B17)/1000</f>
        <v>299.57683758000002</v>
      </c>
      <c r="F17" s="35">
        <f>SUMIFS(AfO!G:G,AfO!$A:$A,$A$14,AfO!$B:$B,$B17)/1000</f>
        <v>365.92301507999997</v>
      </c>
      <c r="G17" s="35">
        <f>SUMIFS(AfO!H:H,AfO!$A:$A,$A$14,AfO!$B:$B,$B17)/1000</f>
        <v>376.34057511999998</v>
      </c>
      <c r="H17" s="35">
        <f>SUMIFS(AfO!I:I,AfO!$A:$A,$A$14,AfO!$B:$B,$B17)/1000</f>
        <v>405.59679418000002</v>
      </c>
      <c r="I17" s="35">
        <f>SUMIFS(AfO!J:J,AfO!$A:$A,$A$14,AfO!$B:$B,$B17)/1000</f>
        <v>429.72050872083332</v>
      </c>
      <c r="J17" s="66"/>
      <c r="K17" s="67"/>
      <c r="L17" s="67"/>
      <c r="M17" s="67"/>
      <c r="N17" s="67"/>
      <c r="O17" s="67"/>
      <c r="P17" s="67"/>
      <c r="Q17" s="68"/>
      <c r="R17" s="69">
        <f t="shared" si="1"/>
        <v>0</v>
      </c>
      <c r="S17" s="70">
        <f t="shared" si="2"/>
        <v>429.72050872083332</v>
      </c>
      <c r="T17" s="71">
        <f t="shared" si="33"/>
        <v>0.10402466036866298</v>
      </c>
      <c r="U17" s="72">
        <f t="shared" si="3"/>
        <v>0</v>
      </c>
    </row>
    <row r="18" spans="1:21" ht="31.4" customHeight="1" x14ac:dyDescent="0.45">
      <c r="A18" s="752"/>
      <c r="B18" s="10" t="s">
        <v>31</v>
      </c>
      <c r="C18" s="36">
        <f>SUMIFS(AfO!D:D,AfO!$A:$A,$A$14,AfO!$B:$B,$B18)/1000</f>
        <v>343.01031297999998</v>
      </c>
      <c r="D18" s="37">
        <f>SUMIFS(AfO!E:E,AfO!$A:$A,$A$14,AfO!$B:$B,$B18)/1000</f>
        <v>333.31249444999997</v>
      </c>
      <c r="E18" s="37">
        <f>SUMIFS(AfO!F:F,AfO!$A:$A,$A$14,AfO!$B:$B,$B18)/1000</f>
        <v>349.99055443000003</v>
      </c>
      <c r="F18" s="37">
        <f>SUMIFS(AfO!G:G,AfO!$A:$A,$A$14,AfO!$B:$B,$B18)/1000</f>
        <v>390.58591892999999</v>
      </c>
      <c r="G18" s="37">
        <f>SUMIFS(AfO!H:H,AfO!$A:$A,$A$14,AfO!$B:$B,$B18)/1000</f>
        <v>423.03394434000001</v>
      </c>
      <c r="H18" s="37">
        <f>SUMIFS(AfO!I:I,AfO!$A:$A,$A$14,AfO!$B:$B,$B18)/1000</f>
        <v>465.71904692999999</v>
      </c>
      <c r="I18" s="37">
        <f>SUMIFS(AfO!J:J,AfO!$A:$A,$A$14,AfO!$B:$B,$B18)/1000</f>
        <v>469.60335709499998</v>
      </c>
      <c r="J18" s="73"/>
      <c r="K18" s="74"/>
      <c r="L18" s="74"/>
      <c r="M18" s="74"/>
      <c r="N18" s="74"/>
      <c r="O18" s="74"/>
      <c r="P18" s="74"/>
      <c r="Q18" s="75"/>
      <c r="R18" s="76">
        <f t="shared" si="1"/>
        <v>0</v>
      </c>
      <c r="S18" s="77">
        <f t="shared" si="2"/>
        <v>469.60335709499998</v>
      </c>
      <c r="T18" s="78">
        <f t="shared" si="33"/>
        <v>6.4841094219620254E-2</v>
      </c>
      <c r="U18" s="79">
        <f t="shared" si="3"/>
        <v>0</v>
      </c>
    </row>
    <row r="19" spans="1:21" ht="31.4" customHeight="1" x14ac:dyDescent="0.45">
      <c r="A19" s="752"/>
      <c r="B19" s="10" t="s">
        <v>32</v>
      </c>
      <c r="C19" s="34">
        <f>SUMIFS(AfO!D:D,AfO!$A:$A,$A$14,AfO!$B:$B,$B19)/1000</f>
        <v>5.6106249899999998</v>
      </c>
      <c r="D19" s="35">
        <f>SUMIFS(AfO!E:E,AfO!$A:$A,$A$14,AfO!$B:$B,$B19)/1000</f>
        <v>6.6683897999999999</v>
      </c>
      <c r="E19" s="35">
        <f>SUMIFS(AfO!F:F,AfO!$A:$A,$A$14,AfO!$B:$B,$B19)/1000</f>
        <v>8.3057915599999994</v>
      </c>
      <c r="F19" s="35">
        <f>SUMIFS(AfO!G:G,AfO!$A:$A,$A$14,AfO!$B:$B,$B19)/1000</f>
        <v>12.35403239</v>
      </c>
      <c r="G19" s="35">
        <f>SUMIFS(AfO!H:H,AfO!$A:$A,$A$14,AfO!$B:$B,$B19)/1000</f>
        <v>34.760550239999993</v>
      </c>
      <c r="H19" s="35">
        <f>SUMIFS(AfO!I:I,AfO!$A:$A,$A$14,AfO!$B:$B,$B19)/1000</f>
        <v>21.99732685</v>
      </c>
      <c r="I19" s="35">
        <f>SUMIFS(AfO!J:J,AfO!$A:$A,$A$14,AfO!$B:$B,$B19)/1000</f>
        <v>28.611594222499999</v>
      </c>
      <c r="J19" s="66"/>
      <c r="K19" s="67"/>
      <c r="L19" s="67"/>
      <c r="M19" s="67"/>
      <c r="N19" s="67"/>
      <c r="O19" s="67"/>
      <c r="P19" s="67"/>
      <c r="Q19" s="68"/>
      <c r="R19" s="69">
        <f t="shared" si="1"/>
        <v>0</v>
      </c>
      <c r="S19" s="70">
        <f t="shared" si="2"/>
        <v>28.611594222499999</v>
      </c>
      <c r="T19" s="71">
        <f t="shared" si="33"/>
        <v>0.38517984288095808</v>
      </c>
      <c r="U19" s="72">
        <f t="shared" si="3"/>
        <v>0</v>
      </c>
    </row>
    <row r="20" spans="1:21" s="1" customFormat="1" ht="31.4" customHeight="1" x14ac:dyDescent="0.45">
      <c r="A20" s="752"/>
      <c r="B20" s="11" t="s">
        <v>33</v>
      </c>
      <c r="C20" s="38">
        <f>SUM(C17:C19)</f>
        <v>610.61545945</v>
      </c>
      <c r="D20" s="39">
        <f t="shared" ref="D20:I20" si="35">SUM(D17:D19)</f>
        <v>618.44466406000004</v>
      </c>
      <c r="E20" s="39">
        <f t="shared" si="35"/>
        <v>657.87318357000004</v>
      </c>
      <c r="F20" s="39">
        <f t="shared" si="35"/>
        <v>768.8629664</v>
      </c>
      <c r="G20" s="39">
        <f t="shared" si="35"/>
        <v>834.13506970000003</v>
      </c>
      <c r="H20" s="39">
        <f t="shared" si="35"/>
        <v>893.3131679600001</v>
      </c>
      <c r="I20" s="39">
        <f t="shared" si="35"/>
        <v>927.9354600383333</v>
      </c>
      <c r="J20" s="80"/>
      <c r="K20" s="81"/>
      <c r="L20" s="81"/>
      <c r="M20" s="81"/>
      <c r="N20" s="81"/>
      <c r="O20" s="81"/>
      <c r="P20" s="81"/>
      <c r="Q20" s="82"/>
      <c r="R20" s="83">
        <f t="shared" si="1"/>
        <v>0</v>
      </c>
      <c r="S20" s="84">
        <f t="shared" si="2"/>
        <v>927.9354600383333</v>
      </c>
      <c r="T20" s="85">
        <f t="shared" si="33"/>
        <v>8.7301519926821225E-2</v>
      </c>
      <c r="U20" s="86">
        <f t="shared" si="3"/>
        <v>0</v>
      </c>
    </row>
    <row r="21" spans="1:21" s="1" customFormat="1" ht="31.4" customHeight="1" x14ac:dyDescent="0.35">
      <c r="A21" s="5" t="s">
        <v>36</v>
      </c>
      <c r="B21" s="3" t="s">
        <v>35</v>
      </c>
      <c r="C21" s="40">
        <f>SUMIFS(AfO!D:D,AfO!$A:$A,$A$14,AfO!$B:$B,$B21)/1000</f>
        <v>1002.32549944</v>
      </c>
      <c r="D21" s="41">
        <f>SUMIFS(AfO!E:E,AfO!$A:$A,$A$14,AfO!$B:$B,$B21)/1000</f>
        <v>1027.1281318700001</v>
      </c>
      <c r="E21" s="41">
        <f>SUMIFS(AfO!F:F,AfO!$A:$A,$A$14,AfO!$B:$B,$B21)/1000</f>
        <v>1132.7800046099999</v>
      </c>
      <c r="F21" s="41">
        <f>SUMIFS(AfO!G:G,AfO!$A:$A,$A$14,AfO!$B:$B,$B21)/1000</f>
        <v>1334.6646963500002</v>
      </c>
      <c r="G21" s="41">
        <f>SUMIFS(AfO!H:H,AfO!$A:$A,$A$14,AfO!$B:$B,$B21)/1000</f>
        <v>1427.90086692</v>
      </c>
      <c r="H21" s="41">
        <f>SUMIFS(AfO!I:I,AfO!$A:$A,$A$14,AfO!$B:$B,$B21)/1000</f>
        <v>1623.85573389</v>
      </c>
      <c r="I21" s="41">
        <f>SUMIFS(AfO!J:J,AfO!$A:$A,$A$14,AfO!$B:$B,$B21)/1000</f>
        <v>1658.2837115916668</v>
      </c>
      <c r="J21" s="87"/>
      <c r="K21" s="88"/>
      <c r="L21" s="88"/>
      <c r="M21" s="88"/>
      <c r="N21" s="88"/>
      <c r="O21" s="88"/>
      <c r="P21" s="88"/>
      <c r="Q21" s="89"/>
      <c r="R21" s="90">
        <f t="shared" si="1"/>
        <v>0</v>
      </c>
      <c r="S21" s="91">
        <f t="shared" si="2"/>
        <v>1658.2837115916668</v>
      </c>
      <c r="T21" s="99">
        <f t="shared" si="33"/>
        <v>0.1059360404725278</v>
      </c>
      <c r="U21" s="100">
        <f t="shared" si="3"/>
        <v>0</v>
      </c>
    </row>
    <row r="22" spans="1:21" ht="31.4" customHeight="1" x14ac:dyDescent="0.45">
      <c r="A22" s="752" t="s">
        <v>37</v>
      </c>
      <c r="B22" s="12" t="s">
        <v>27</v>
      </c>
      <c r="C22" s="45">
        <f>SUMIFS(AfO!D:D,AfO!$A:$A,$A$22,AfO!$B:$B,$B22)/1000</f>
        <v>27.557978849999998</v>
      </c>
      <c r="D22" s="46">
        <f>SUMIFS(AfO!E:E,AfO!$A:$A,$A$22,AfO!$B:$B,$B22)/1000</f>
        <v>34.026536590000006</v>
      </c>
      <c r="E22" s="46">
        <f>SUMIFS(AfO!F:F,AfO!$A:$A,$A$22,AfO!$B:$B,$B22)/1000</f>
        <v>40.808167650000001</v>
      </c>
      <c r="F22" s="46">
        <f>SUMIFS(AfO!G:G,AfO!$A:$A,$A$22,AfO!$B:$B,$B22)/1000</f>
        <v>59.492633159999997</v>
      </c>
      <c r="G22" s="46">
        <f>SUMIFS(AfO!H:H,AfO!$A:$A,$A$22,AfO!$B:$B,$B22)/1000</f>
        <v>78.140682369999993</v>
      </c>
      <c r="H22" s="46">
        <f>SUMIFS(AfO!I:I,AfO!$A:$A,$A$22,AfO!$B:$B,$B22)/1000</f>
        <v>83.286073449999989</v>
      </c>
      <c r="I22" s="46">
        <f>SUMIFS(AfO!J:J,AfO!$A:$A,$A$22,AfO!$B:$B,$B22)/1000</f>
        <v>81.51577391666666</v>
      </c>
      <c r="J22" s="101"/>
      <c r="K22" s="102"/>
      <c r="L22" s="102"/>
      <c r="M22" s="102"/>
      <c r="N22" s="102"/>
      <c r="O22" s="102"/>
      <c r="P22" s="102"/>
      <c r="Q22" s="103"/>
      <c r="R22" s="104">
        <f t="shared" si="1"/>
        <v>0</v>
      </c>
      <c r="S22" s="105">
        <f t="shared" si="2"/>
        <v>81.51577391666666</v>
      </c>
      <c r="T22" s="106">
        <f t="shared" si="33"/>
        <v>0.24222097688421962</v>
      </c>
      <c r="U22" s="107">
        <f t="shared" si="3"/>
        <v>0</v>
      </c>
    </row>
    <row r="23" spans="1:21" ht="31.4" customHeight="1" x14ac:dyDescent="0.45">
      <c r="A23" s="752"/>
      <c r="B23" s="10" t="s">
        <v>28</v>
      </c>
      <c r="C23" s="36">
        <f>SUMIFS(AfO!D:D,AfO!$A:$A,$A$22,AfO!$B:$B,$B23)/1000</f>
        <v>4.9480509000000001</v>
      </c>
      <c r="D23" s="37">
        <f>SUMIFS(AfO!E:E,AfO!$A:$A,$A$22,AfO!$B:$B,$B23)/1000</f>
        <v>4.96063673</v>
      </c>
      <c r="E23" s="37">
        <f>SUMIFS(AfO!F:F,AfO!$A:$A,$A$22,AfO!$B:$B,$B23)/1000</f>
        <v>6.6925095399999996</v>
      </c>
      <c r="F23" s="37">
        <f>SUMIFS(AfO!G:G,AfO!$A:$A,$A$22,AfO!$B:$B,$B23)/1000</f>
        <v>8.8634774199999988</v>
      </c>
      <c r="G23" s="37">
        <f>SUMIFS(AfO!H:H,AfO!$A:$A,$A$22,AfO!$B:$B,$B23)/1000</f>
        <v>10.46572048</v>
      </c>
      <c r="H23" s="37">
        <f>SUMIFS(AfO!I:I,AfO!$A:$A,$A$22,AfO!$B:$B,$B23)/1000</f>
        <v>10.91315176</v>
      </c>
      <c r="I23" s="37">
        <f>SUMIFS(AfO!J:J,AfO!$A:$A,$A$22,AfO!$B:$B,$B23)/1000</f>
        <v>10.162662508333334</v>
      </c>
      <c r="J23" s="73"/>
      <c r="K23" s="74"/>
      <c r="L23" s="74"/>
      <c r="M23" s="74"/>
      <c r="N23" s="74"/>
      <c r="O23" s="74"/>
      <c r="P23" s="74"/>
      <c r="Q23" s="75"/>
      <c r="R23" s="76">
        <f t="shared" si="1"/>
        <v>0</v>
      </c>
      <c r="S23" s="77">
        <f t="shared" si="2"/>
        <v>10.162662508333334</v>
      </c>
      <c r="T23" s="78">
        <f t="shared" si="33"/>
        <v>0.15482098988886128</v>
      </c>
      <c r="U23" s="79">
        <f t="shared" si="3"/>
        <v>0</v>
      </c>
    </row>
    <row r="24" spans="1:21" ht="31.4" customHeight="1" x14ac:dyDescent="0.45">
      <c r="A24" s="752"/>
      <c r="B24" s="11" t="s">
        <v>29</v>
      </c>
      <c r="C24" s="34">
        <f>SUM(C22:C23)</f>
        <v>32.506029749999996</v>
      </c>
      <c r="D24" s="35">
        <f t="shared" ref="D24" si="36">SUM(D22:D23)</f>
        <v>38.987173320000004</v>
      </c>
      <c r="E24" s="35">
        <f t="shared" ref="E24" si="37">SUM(E22:E23)</f>
        <v>47.500677190000005</v>
      </c>
      <c r="F24" s="35">
        <f t="shared" ref="F24" si="38">SUM(F22:F23)</f>
        <v>68.356110579999992</v>
      </c>
      <c r="G24" s="35">
        <f t="shared" ref="G24" si="39">SUM(G22:G23)</f>
        <v>88.606402849999995</v>
      </c>
      <c r="H24" s="35">
        <f t="shared" ref="H24" si="40">SUM(H22:H23)</f>
        <v>94.199225209999994</v>
      </c>
      <c r="I24" s="35">
        <f t="shared" ref="I24" si="41">SUM(I22:I23)</f>
        <v>91.678436425000001</v>
      </c>
      <c r="J24" s="66"/>
      <c r="K24" s="67"/>
      <c r="L24" s="67"/>
      <c r="M24" s="67"/>
      <c r="N24" s="67"/>
      <c r="O24" s="67"/>
      <c r="P24" s="67"/>
      <c r="Q24" s="68"/>
      <c r="R24" s="69">
        <f t="shared" si="1"/>
        <v>0</v>
      </c>
      <c r="S24" s="70">
        <f t="shared" si="2"/>
        <v>91.678436425000001</v>
      </c>
      <c r="T24" s="71">
        <f t="shared" si="33"/>
        <v>0.23044060297848912</v>
      </c>
      <c r="U24" s="72">
        <f t="shared" si="3"/>
        <v>0</v>
      </c>
    </row>
    <row r="25" spans="1:21" ht="31.4" customHeight="1" x14ac:dyDescent="0.45">
      <c r="A25" s="752"/>
      <c r="B25" s="10" t="s">
        <v>30</v>
      </c>
      <c r="C25" s="36">
        <f>SUMIFS(AfO!D:D,AfO!$A:$A,$A$22,AfO!$B:$B,$B25)/1000</f>
        <v>24.904139430000001</v>
      </c>
      <c r="D25" s="37">
        <f>SUMIFS(AfO!E:E,AfO!$A:$A,$A$22,AfO!$B:$B,$B25)/1000</f>
        <v>25.904293129999999</v>
      </c>
      <c r="E25" s="37">
        <f>SUMIFS(AfO!F:F,AfO!$A:$A,$A$22,AfO!$B:$B,$B25)/1000</f>
        <v>40.460768709999996</v>
      </c>
      <c r="F25" s="37">
        <f>SUMIFS(AfO!G:G,AfO!$A:$A,$A$22,AfO!$B:$B,$B25)/1000</f>
        <v>47.809997280000005</v>
      </c>
      <c r="G25" s="37">
        <f>SUMIFS(AfO!H:H,AfO!$A:$A,$A$22,AfO!$B:$B,$B25)/1000</f>
        <v>47.678844409999996</v>
      </c>
      <c r="H25" s="37">
        <f>SUMIFS(AfO!I:I,AfO!$A:$A,$A$22,AfO!$B:$B,$B25)/1000</f>
        <v>48.234835659999995</v>
      </c>
      <c r="I25" s="37">
        <f>SUMIFS(AfO!J:J,AfO!$A:$A,$A$22,AfO!$B:$B,$B25)/1000</f>
        <v>49.061505140833333</v>
      </c>
      <c r="J25" s="73"/>
      <c r="K25" s="74"/>
      <c r="L25" s="74"/>
      <c r="M25" s="74"/>
      <c r="N25" s="74"/>
      <c r="O25" s="74"/>
      <c r="P25" s="74"/>
      <c r="Q25" s="75"/>
      <c r="R25" s="76">
        <f t="shared" si="1"/>
        <v>0</v>
      </c>
      <c r="S25" s="77">
        <f t="shared" si="2"/>
        <v>49.061505140833333</v>
      </c>
      <c r="T25" s="78">
        <f t="shared" si="33"/>
        <v>0.14523303146186572</v>
      </c>
      <c r="U25" s="79">
        <f t="shared" si="3"/>
        <v>0</v>
      </c>
    </row>
    <row r="26" spans="1:21" ht="31.4" customHeight="1" x14ac:dyDescent="0.45">
      <c r="A26" s="752"/>
      <c r="B26" s="10" t="s">
        <v>31</v>
      </c>
      <c r="C26" s="34">
        <f>SUMIFS(AfO!D:D,AfO!$A:$A,$A$22,AfO!$B:$B,$B26)/1000</f>
        <v>50.911239770000002</v>
      </c>
      <c r="D26" s="35">
        <f>SUMIFS(AfO!E:E,AfO!$A:$A,$A$22,AfO!$B:$B,$B26)/1000</f>
        <v>51.962879549999997</v>
      </c>
      <c r="E26" s="35">
        <f>SUMIFS(AfO!F:F,AfO!$A:$A,$A$22,AfO!$B:$B,$B26)/1000</f>
        <v>60.896475729999999</v>
      </c>
      <c r="F26" s="35">
        <f>SUMIFS(AfO!G:G,AfO!$A:$A,$A$22,AfO!$B:$B,$B26)/1000</f>
        <v>88.767684290000005</v>
      </c>
      <c r="G26" s="35">
        <f>SUMIFS(AfO!H:H,AfO!$A:$A,$A$22,AfO!$B:$B,$B26)/1000</f>
        <v>101.15826281</v>
      </c>
      <c r="H26" s="35">
        <f>SUMIFS(AfO!I:I,AfO!$A:$A,$A$22,AfO!$B:$B,$B26)/1000</f>
        <v>107.84781693000001</v>
      </c>
      <c r="I26" s="35">
        <f>SUMIFS(AfO!J:J,AfO!$A:$A,$A$22,AfO!$B:$B,$B26)/1000</f>
        <v>111.67104547333334</v>
      </c>
      <c r="J26" s="66"/>
      <c r="K26" s="67"/>
      <c r="L26" s="67"/>
      <c r="M26" s="67"/>
      <c r="N26" s="67"/>
      <c r="O26" s="67"/>
      <c r="P26" s="67"/>
      <c r="Q26" s="68"/>
      <c r="R26" s="69">
        <f t="shared" si="1"/>
        <v>0</v>
      </c>
      <c r="S26" s="70">
        <f t="shared" si="2"/>
        <v>111.67104547333334</v>
      </c>
      <c r="T26" s="71">
        <f t="shared" si="33"/>
        <v>0.17010647290823311</v>
      </c>
      <c r="U26" s="72">
        <f t="shared" si="3"/>
        <v>0</v>
      </c>
    </row>
    <row r="27" spans="1:21" ht="31.4" customHeight="1" x14ac:dyDescent="0.45">
      <c r="A27" s="752"/>
      <c r="B27" s="10" t="s">
        <v>32</v>
      </c>
      <c r="C27" s="36">
        <f>SUMIFS(AfO!D:D,AfO!$A:$A,$A$22,AfO!$B:$B,$B27)/1000</f>
        <v>3.4375030000000001E-2</v>
      </c>
      <c r="D27" s="37">
        <f>SUMIFS(AfO!E:E,AfO!$A:$A,$A$22,AfO!$B:$B,$B27)/1000</f>
        <v>5.62934E-3</v>
      </c>
      <c r="E27" s="37">
        <f>SUMIFS(AfO!F:F,AfO!$A:$A,$A$22,AfO!$B:$B,$B27)/1000</f>
        <v>7.5937299999999999E-3</v>
      </c>
      <c r="F27" s="37">
        <f>SUMIFS(AfO!G:G,AfO!$A:$A,$A$22,AfO!$B:$B,$B27)/1000</f>
        <v>2.4504499999999999E-3</v>
      </c>
      <c r="G27" s="37">
        <f>SUMIFS(AfO!H:H,AfO!$A:$A,$A$22,AfO!$B:$B,$B27)/1000</f>
        <v>2.6786399999999999E-3</v>
      </c>
      <c r="H27" s="37">
        <f>SUMIFS(AfO!I:I,AfO!$A:$A,$A$22,AfO!$B:$B,$B27)/1000</f>
        <v>2.7907799999999996E-3</v>
      </c>
      <c r="I27" s="37">
        <f>SUMIFS(AfO!J:J,AfO!$A:$A,$A$22,AfO!$B:$B,$B27)/1000</f>
        <v>2.5129800000000002E-3</v>
      </c>
      <c r="J27" s="73"/>
      <c r="K27" s="74"/>
      <c r="L27" s="74"/>
      <c r="M27" s="74"/>
      <c r="N27" s="74"/>
      <c r="O27" s="74"/>
      <c r="P27" s="74"/>
      <c r="Q27" s="75"/>
      <c r="R27" s="76">
        <f t="shared" si="1"/>
        <v>0</v>
      </c>
      <c r="S27" s="77">
        <f t="shared" si="2"/>
        <v>2.5129800000000002E-3</v>
      </c>
      <c r="T27" s="78">
        <f t="shared" si="33"/>
        <v>-0.40736241725239475</v>
      </c>
      <c r="U27" s="79">
        <f t="shared" si="3"/>
        <v>0</v>
      </c>
    </row>
    <row r="28" spans="1:21" ht="31.4" customHeight="1" x14ac:dyDescent="0.45">
      <c r="A28" s="752"/>
      <c r="B28" s="11" t="s">
        <v>33</v>
      </c>
      <c r="C28" s="47">
        <f>SUM(C25:C27)</f>
        <v>75.849754230000002</v>
      </c>
      <c r="D28" s="48">
        <f t="shared" ref="D28" si="42">SUM(D25:D27)</f>
        <v>77.872802019999995</v>
      </c>
      <c r="E28" s="48">
        <f t="shared" ref="E28" si="43">SUM(E25:E27)</f>
        <v>101.36483816999998</v>
      </c>
      <c r="F28" s="48">
        <f t="shared" ref="F28" si="44">SUM(F25:F27)</f>
        <v>136.58013202000001</v>
      </c>
      <c r="G28" s="48">
        <f t="shared" ref="G28" si="45">SUM(G25:G27)</f>
        <v>148.83978586000001</v>
      </c>
      <c r="H28" s="48">
        <f t="shared" ref="H28" si="46">SUM(H25:H27)</f>
        <v>156.08544337000001</v>
      </c>
      <c r="I28" s="48">
        <f t="shared" ref="I28" si="47">SUM(I25:I27)</f>
        <v>160.73506359416666</v>
      </c>
      <c r="J28" s="108"/>
      <c r="K28" s="109"/>
      <c r="L28" s="109"/>
      <c r="M28" s="109"/>
      <c r="N28" s="109"/>
      <c r="O28" s="109"/>
      <c r="P28" s="109"/>
      <c r="Q28" s="110"/>
      <c r="R28" s="111">
        <f t="shared" si="1"/>
        <v>0</v>
      </c>
      <c r="S28" s="112">
        <f t="shared" si="2"/>
        <v>160.73506359416666</v>
      </c>
      <c r="T28" s="113">
        <f t="shared" si="33"/>
        <v>0.16206732453177186</v>
      </c>
      <c r="U28" s="114">
        <f t="shared" si="3"/>
        <v>0</v>
      </c>
    </row>
    <row r="29" spans="1:21" s="1" customFormat="1" ht="31.4" customHeight="1" x14ac:dyDescent="0.35">
      <c r="A29" s="5" t="s">
        <v>37</v>
      </c>
      <c r="B29" s="3" t="s">
        <v>35</v>
      </c>
      <c r="C29" s="40">
        <f>SUMIFS(AfO!D:D,AfO!$A:$A,$A$22,AfO!$B:$B,$B29)/1000</f>
        <v>134.48379097</v>
      </c>
      <c r="D29" s="41">
        <f>SUMIFS(AfO!E:E,AfO!$A:$A,$A$22,AfO!$B:$B,$B29)/1000</f>
        <v>153.57052922</v>
      </c>
      <c r="E29" s="41">
        <f>SUMIFS(AfO!F:F,AfO!$A:$A,$A$22,AfO!$B:$B,$B29)/1000</f>
        <v>190.21406112</v>
      </c>
      <c r="F29" s="41">
        <f>SUMIFS(AfO!G:G,AfO!$A:$A,$A$22,AfO!$B:$B,$B29)/1000</f>
        <v>254.85823976999998</v>
      </c>
      <c r="G29" s="41">
        <f>SUMIFS(AfO!H:H,AfO!$A:$A,$A$22,AfO!$B:$B,$B29)/1000</f>
        <v>286.46813465000002</v>
      </c>
      <c r="H29" s="41">
        <f>SUMIFS(AfO!I:I,AfO!$A:$A,$A$22,AfO!$B:$B,$B29)/1000</f>
        <v>303.10950014000002</v>
      </c>
      <c r="I29" s="41">
        <f>SUMIFS(AfO!J:J,AfO!$A:$A,$A$22,AfO!$B:$B,$B29)/1000</f>
        <v>292.76585136083332</v>
      </c>
      <c r="J29" s="87"/>
      <c r="K29" s="88"/>
      <c r="L29" s="88"/>
      <c r="M29" s="88"/>
      <c r="N29" s="88"/>
      <c r="O29" s="88"/>
      <c r="P29" s="88"/>
      <c r="Q29" s="89"/>
      <c r="R29" s="90">
        <f t="shared" si="1"/>
        <v>0</v>
      </c>
      <c r="S29" s="91">
        <f t="shared" si="2"/>
        <v>292.76585136083332</v>
      </c>
      <c r="T29" s="99">
        <f t="shared" si="33"/>
        <v>0.16834228508668403</v>
      </c>
      <c r="U29" s="100">
        <f t="shared" si="3"/>
        <v>0</v>
      </c>
    </row>
    <row r="30" spans="1:21" ht="31.4" customHeight="1" x14ac:dyDescent="0.45">
      <c r="A30" s="752" t="s">
        <v>38</v>
      </c>
      <c r="B30" s="10" t="s">
        <v>27</v>
      </c>
      <c r="C30" s="45">
        <f>SUMIFS(AfO!D:D,AfO!$A:$A,$A$30,AfO!$B:$B,$B30)/1000</f>
        <v>10.0254336</v>
      </c>
      <c r="D30" s="46">
        <f>SUMIFS(AfO!E:E,AfO!$A:$A,$A$30,AfO!$B:$B,$B30)/1000</f>
        <v>2.4862198699999998</v>
      </c>
      <c r="E30" s="46">
        <f>SUMIFS(AfO!F:F,AfO!$A:$A,$A$30,AfO!$B:$B,$B30)/1000</f>
        <v>9.4968559999999993</v>
      </c>
      <c r="F30" s="46">
        <f>SUMIFS(AfO!G:G,AfO!$A:$A,$A$30,AfO!$B:$B,$B30)/1000</f>
        <v>16.8534218</v>
      </c>
      <c r="G30" s="46">
        <f>SUMIFS(AfO!H:H,AfO!$A:$A,$A$30,AfO!$B:$B,$B30)/1000</f>
        <v>19.249252960000003</v>
      </c>
      <c r="H30" s="46">
        <f>SUMIFS(AfO!I:I,AfO!$A:$A,$A$30,AfO!$B:$B,$B30)/1000</f>
        <v>20.831868790000001</v>
      </c>
      <c r="I30" s="46">
        <f>SUMIFS(AfO!J:J,AfO!$A:$A,$A$30,AfO!$B:$B,$B30)/1000</f>
        <v>13.086355022499999</v>
      </c>
      <c r="J30" s="94"/>
      <c r="K30" s="95"/>
      <c r="L30" s="95"/>
      <c r="M30" s="95"/>
      <c r="N30" s="95"/>
      <c r="O30" s="95"/>
      <c r="P30" s="95"/>
      <c r="Q30" s="96"/>
      <c r="R30" s="97">
        <f t="shared" si="1"/>
        <v>0</v>
      </c>
      <c r="S30" s="98">
        <f t="shared" si="2"/>
        <v>13.086355022499999</v>
      </c>
      <c r="T30" s="64">
        <f t="shared" si="33"/>
        <v>5.4734390192772153E-2</v>
      </c>
      <c r="U30" s="65">
        <f t="shared" si="3"/>
        <v>0</v>
      </c>
    </row>
    <row r="31" spans="1:21" ht="31.4" customHeight="1" x14ac:dyDescent="0.45">
      <c r="A31" s="752"/>
      <c r="B31" s="10" t="s">
        <v>28</v>
      </c>
      <c r="C31" s="36">
        <f>SUMIFS(AfO!D:D,AfO!$A:$A,$A$30,AfO!$B:$B,$B31)/1000</f>
        <v>3.9762726400000004</v>
      </c>
      <c r="D31" s="37">
        <f>SUMIFS(AfO!E:E,AfO!$A:$A,$A$30,AfO!$B:$B,$B31)/1000</f>
        <v>4.1155042799999997</v>
      </c>
      <c r="E31" s="37">
        <f>SUMIFS(AfO!F:F,AfO!$A:$A,$A$30,AfO!$B:$B,$B31)/1000</f>
        <v>7.8025989999999998</v>
      </c>
      <c r="F31" s="37">
        <f>SUMIFS(AfO!G:G,AfO!$A:$A,$A$30,AfO!$B:$B,$B31)/1000</f>
        <v>9.9656960199999993</v>
      </c>
      <c r="G31" s="37">
        <f>SUMIFS(AfO!H:H,AfO!$A:$A,$A$30,AfO!$B:$B,$B31)/1000</f>
        <v>8.1696931100000008</v>
      </c>
      <c r="H31" s="37">
        <f>SUMIFS(AfO!I:I,AfO!$A:$A,$A$30,AfO!$B:$B,$B31)/1000</f>
        <v>9.6389156500000013</v>
      </c>
      <c r="I31" s="37">
        <f>SUMIFS(AfO!J:J,AfO!$A:$A,$A$30,AfO!$B:$B,$B31)/1000</f>
        <v>13.493692018333334</v>
      </c>
      <c r="J31" s="66"/>
      <c r="K31" s="67"/>
      <c r="L31" s="67"/>
      <c r="M31" s="67"/>
      <c r="N31" s="67"/>
      <c r="O31" s="67"/>
      <c r="P31" s="67"/>
      <c r="Q31" s="68"/>
      <c r="R31" s="69">
        <f t="shared" si="1"/>
        <v>0</v>
      </c>
      <c r="S31" s="70">
        <f t="shared" si="2"/>
        <v>13.493692018333334</v>
      </c>
      <c r="T31" s="71">
        <f t="shared" si="33"/>
        <v>0.27682367768523886</v>
      </c>
      <c r="U31" s="72">
        <f t="shared" si="3"/>
        <v>0</v>
      </c>
    </row>
    <row r="32" spans="1:21" ht="31.4" customHeight="1" x14ac:dyDescent="0.45">
      <c r="A32" s="752"/>
      <c r="B32" s="11" t="s">
        <v>29</v>
      </c>
      <c r="C32" s="34">
        <f>SUM(C30:C31)</f>
        <v>14.001706240000001</v>
      </c>
      <c r="D32" s="35">
        <f t="shared" ref="D32" si="48">SUM(D30:D31)</f>
        <v>6.601724149999999</v>
      </c>
      <c r="E32" s="35">
        <f t="shared" ref="E32" si="49">SUM(E30:E31)</f>
        <v>17.299454999999998</v>
      </c>
      <c r="F32" s="35">
        <f t="shared" ref="F32" si="50">SUM(F30:F31)</f>
        <v>26.819117819999999</v>
      </c>
      <c r="G32" s="35">
        <f t="shared" ref="G32" si="51">SUM(G30:G31)</f>
        <v>27.418946070000004</v>
      </c>
      <c r="H32" s="35">
        <f t="shared" ref="H32" si="52">SUM(H30:H31)</f>
        <v>30.470784440000003</v>
      </c>
      <c r="I32" s="35">
        <f t="shared" ref="I32" si="53">SUM(I30:I31)</f>
        <v>26.580047040833335</v>
      </c>
      <c r="J32" s="73"/>
      <c r="K32" s="74"/>
      <c r="L32" s="74"/>
      <c r="M32" s="74"/>
      <c r="N32" s="74"/>
      <c r="O32" s="74"/>
      <c r="P32" s="74"/>
      <c r="Q32" s="75"/>
      <c r="R32" s="76">
        <f t="shared" si="1"/>
        <v>0</v>
      </c>
      <c r="S32" s="77">
        <f t="shared" si="2"/>
        <v>26.580047040833335</v>
      </c>
      <c r="T32" s="78">
        <f t="shared" si="33"/>
        <v>0.136776158731992</v>
      </c>
      <c r="U32" s="79">
        <f t="shared" si="3"/>
        <v>0</v>
      </c>
    </row>
    <row r="33" spans="1:21" ht="31.4" customHeight="1" x14ac:dyDescent="0.45">
      <c r="A33" s="752"/>
      <c r="B33" s="10" t="s">
        <v>30</v>
      </c>
      <c r="C33" s="36">
        <f>SUMIFS(AfO!D:D,AfO!$A:$A,$A$30,AfO!$B:$B,$B33)/1000</f>
        <v>33.644840709999997</v>
      </c>
      <c r="D33" s="37">
        <f>SUMIFS(AfO!E:E,AfO!$A:$A,$A$30,AfO!$B:$B,$B33)/1000</f>
        <v>40.316275580000003</v>
      </c>
      <c r="E33" s="37">
        <f>SUMIFS(AfO!F:F,AfO!$A:$A,$A$30,AfO!$B:$B,$B33)/1000</f>
        <v>47.183211029999995</v>
      </c>
      <c r="F33" s="37">
        <f>SUMIFS(AfO!G:G,AfO!$A:$A,$A$30,AfO!$B:$B,$B33)/1000</f>
        <v>60.248435069999999</v>
      </c>
      <c r="G33" s="37">
        <f>SUMIFS(AfO!H:H,AfO!$A:$A,$A$30,AfO!$B:$B,$B33)/1000</f>
        <v>76.822222429999997</v>
      </c>
      <c r="H33" s="37">
        <f>SUMIFS(AfO!I:I,AfO!$A:$A,$A$30,AfO!$B:$B,$B33)/1000</f>
        <v>86.969502689999999</v>
      </c>
      <c r="I33" s="37">
        <f>SUMIFS(AfO!J:J,AfO!$A:$A,$A$30,AfO!$B:$B,$B33)/1000</f>
        <v>87.657355586666654</v>
      </c>
      <c r="J33" s="66"/>
      <c r="K33" s="67"/>
      <c r="L33" s="67"/>
      <c r="M33" s="67"/>
      <c r="N33" s="67"/>
      <c r="O33" s="67"/>
      <c r="P33" s="67"/>
      <c r="Q33" s="68"/>
      <c r="R33" s="69">
        <f t="shared" si="1"/>
        <v>0</v>
      </c>
      <c r="S33" s="70">
        <f t="shared" si="2"/>
        <v>87.657355586666654</v>
      </c>
      <c r="T33" s="71">
        <f t="shared" si="33"/>
        <v>0.21108319438690293</v>
      </c>
      <c r="U33" s="72">
        <f t="shared" si="3"/>
        <v>0</v>
      </c>
    </row>
    <row r="34" spans="1:21" ht="31.4" customHeight="1" x14ac:dyDescent="0.45">
      <c r="A34" s="752"/>
      <c r="B34" s="10" t="s">
        <v>31</v>
      </c>
      <c r="C34" s="34">
        <f>SUMIFS(AfO!D:D,AfO!$A:$A,$A$30,AfO!$B:$B,$B34)/1000</f>
        <v>48.869822760000005</v>
      </c>
      <c r="D34" s="35">
        <f>SUMIFS(AfO!E:E,AfO!$A:$A,$A$30,AfO!$B:$B,$B34)/1000</f>
        <v>48.834790180000006</v>
      </c>
      <c r="E34" s="35">
        <f>SUMIFS(AfO!F:F,AfO!$A:$A,$A$30,AfO!$B:$B,$B34)/1000</f>
        <v>79.221321099999997</v>
      </c>
      <c r="F34" s="35">
        <f>SUMIFS(AfO!G:G,AfO!$A:$A,$A$30,AfO!$B:$B,$B34)/1000</f>
        <v>101.8088776</v>
      </c>
      <c r="G34" s="35">
        <f>SUMIFS(AfO!H:H,AfO!$A:$A,$A$30,AfO!$B:$B,$B34)/1000</f>
        <v>99.935339510000006</v>
      </c>
      <c r="H34" s="35">
        <f>SUMIFS(AfO!I:I,AfO!$A:$A,$A$30,AfO!$B:$B,$B34)/1000</f>
        <v>126.87121455</v>
      </c>
      <c r="I34" s="35">
        <f>SUMIFS(AfO!J:J,AfO!$A:$A,$A$30,AfO!$B:$B,$B34)/1000</f>
        <v>118.89550595583334</v>
      </c>
      <c r="J34" s="73"/>
      <c r="K34" s="74"/>
      <c r="L34" s="74"/>
      <c r="M34" s="74"/>
      <c r="N34" s="74"/>
      <c r="O34" s="74"/>
      <c r="P34" s="74"/>
      <c r="Q34" s="75"/>
      <c r="R34" s="76">
        <f t="shared" si="1"/>
        <v>0</v>
      </c>
      <c r="S34" s="77">
        <f t="shared" si="2"/>
        <v>118.89550595583334</v>
      </c>
      <c r="T34" s="78">
        <f t="shared" si="33"/>
        <v>0.19460666948293581</v>
      </c>
      <c r="U34" s="79">
        <f t="shared" si="3"/>
        <v>0</v>
      </c>
    </row>
    <row r="35" spans="1:21" ht="31.4" customHeight="1" x14ac:dyDescent="0.45">
      <c r="A35" s="752"/>
      <c r="B35" s="10" t="s">
        <v>32</v>
      </c>
      <c r="C35" s="36">
        <f>SUMIFS(AfO!D:D,AfO!$A:$A,$A$30,AfO!$B:$B,$B35)/1000</f>
        <v>3.5781340000000002E-2</v>
      </c>
      <c r="D35" s="37">
        <f>SUMIFS(AfO!E:E,AfO!$A:$A,$A$30,AfO!$B:$B,$B35)/1000</f>
        <v>7.9541730000000005E-2</v>
      </c>
      <c r="E35" s="37">
        <f>SUMIFS(AfO!F:F,AfO!$A:$A,$A$30,AfO!$B:$B,$B35)/1000</f>
        <v>0.12069795999999999</v>
      </c>
      <c r="F35" s="37">
        <f>SUMIFS(AfO!G:G,AfO!$A:$A,$A$30,AfO!$B:$B,$B35)/1000</f>
        <v>0.14608293999999999</v>
      </c>
      <c r="G35" s="37">
        <f>SUMIFS(AfO!H:H,AfO!$A:$A,$A$30,AfO!$B:$B,$B35)/1000</f>
        <v>0.77731622</v>
      </c>
      <c r="H35" s="37">
        <f>SUMIFS(AfO!I:I,AfO!$A:$A,$A$30,AfO!$B:$B,$B35)/1000</f>
        <v>1.4124798300000001</v>
      </c>
      <c r="I35" s="37">
        <f>SUMIFS(AfO!J:J,AfO!$A:$A,$A$30,AfO!$B:$B,$B35)/1000</f>
        <v>3.9496711283333332</v>
      </c>
      <c r="J35" s="66"/>
      <c r="K35" s="67"/>
      <c r="L35" s="67"/>
      <c r="M35" s="67"/>
      <c r="N35" s="67"/>
      <c r="O35" s="67"/>
      <c r="P35" s="67"/>
      <c r="Q35" s="68"/>
      <c r="R35" s="69">
        <f t="shared" si="1"/>
        <v>0</v>
      </c>
      <c r="S35" s="70">
        <f t="shared" si="2"/>
        <v>3.9496711283333332</v>
      </c>
      <c r="T35" s="71">
        <f t="shared" si="33"/>
        <v>1.5620102736084092</v>
      </c>
      <c r="U35" s="72">
        <f t="shared" si="3"/>
        <v>0</v>
      </c>
    </row>
    <row r="36" spans="1:21" ht="31.4" customHeight="1" x14ac:dyDescent="0.45">
      <c r="A36" s="752"/>
      <c r="B36" s="11" t="s">
        <v>33</v>
      </c>
      <c r="C36" s="47">
        <f>SUM(C33:C35)</f>
        <v>82.550444810000002</v>
      </c>
      <c r="D36" s="48">
        <f t="shared" ref="D36" si="54">SUM(D33:D35)</f>
        <v>89.230607490000011</v>
      </c>
      <c r="E36" s="48">
        <f t="shared" ref="E36" si="55">SUM(E33:E35)</f>
        <v>126.52523008999999</v>
      </c>
      <c r="F36" s="48">
        <f t="shared" ref="F36" si="56">SUM(F33:F35)</f>
        <v>162.20339561</v>
      </c>
      <c r="G36" s="48">
        <f t="shared" ref="G36" si="57">SUM(G33:G35)</f>
        <v>177.53487816000001</v>
      </c>
      <c r="H36" s="48">
        <f t="shared" ref="H36" si="58">SUM(H33:H35)</f>
        <v>215.25319707</v>
      </c>
      <c r="I36" s="48">
        <f t="shared" ref="I36" si="59">SUM(I33:I35)</f>
        <v>210.50253267083335</v>
      </c>
      <c r="J36" s="80"/>
      <c r="K36" s="81"/>
      <c r="L36" s="81"/>
      <c r="M36" s="81"/>
      <c r="N36" s="81"/>
      <c r="O36" s="81"/>
      <c r="P36" s="81"/>
      <c r="Q36" s="82"/>
      <c r="R36" s="83">
        <f t="shared" si="1"/>
        <v>0</v>
      </c>
      <c r="S36" s="84">
        <f t="shared" si="2"/>
        <v>210.50253267083335</v>
      </c>
      <c r="T36" s="85">
        <f t="shared" si="33"/>
        <v>0.20588968848510558</v>
      </c>
      <c r="U36" s="86">
        <f t="shared" si="3"/>
        <v>0</v>
      </c>
    </row>
    <row r="37" spans="1:21" s="1" customFormat="1" ht="31.4" customHeight="1" x14ac:dyDescent="0.35">
      <c r="A37" s="5" t="s">
        <v>38</v>
      </c>
      <c r="B37" s="3" t="s">
        <v>35</v>
      </c>
      <c r="C37" s="40">
        <f>SUMIFS(AfO!D:D,AfO!$A:$A,$A$30,AfO!$B:$B,$B37)/1000</f>
        <v>146.25187373</v>
      </c>
      <c r="D37" s="41">
        <f>SUMIFS(AfO!E:E,AfO!$A:$A,$A$30,AfO!$B:$B,$B37)/1000</f>
        <v>160.10377953999998</v>
      </c>
      <c r="E37" s="41">
        <f>SUMIFS(AfO!F:F,AfO!$A:$A,$A$30,AfO!$B:$B,$B37)/1000</f>
        <v>200.50859795</v>
      </c>
      <c r="F37" s="41">
        <f>SUMIFS(AfO!G:G,AfO!$A:$A,$A$30,AfO!$B:$B,$B37)/1000</f>
        <v>269.63333992000003</v>
      </c>
      <c r="G37" s="41">
        <f>SUMIFS(AfO!H:H,AfO!$A:$A,$A$30,AfO!$B:$B,$B37)/1000</f>
        <v>288.60082770999998</v>
      </c>
      <c r="H37" s="41">
        <f>SUMIFS(AfO!I:I,AfO!$A:$A,$A$30,AfO!$B:$B,$B37)/1000</f>
        <v>350.28149894999996</v>
      </c>
      <c r="I37" s="41">
        <f>SUMIFS(AfO!J:J,AfO!$A:$A,$A$30,AfO!$B:$B,$B37)/1000</f>
        <v>340.30113545833336</v>
      </c>
      <c r="J37" s="87"/>
      <c r="K37" s="88"/>
      <c r="L37" s="88"/>
      <c r="M37" s="88"/>
      <c r="N37" s="88"/>
      <c r="O37" s="88"/>
      <c r="P37" s="88"/>
      <c r="Q37" s="89"/>
      <c r="R37" s="90">
        <f t="shared" si="1"/>
        <v>0</v>
      </c>
      <c r="S37" s="91">
        <f t="shared" si="2"/>
        <v>340.30113545833336</v>
      </c>
      <c r="T37" s="99">
        <f t="shared" si="33"/>
        <v>0.18400187971338222</v>
      </c>
      <c r="U37" s="100">
        <f t="shared" si="3"/>
        <v>0</v>
      </c>
    </row>
    <row r="38" spans="1:21" ht="31.4" customHeight="1" x14ac:dyDescent="0.45">
      <c r="A38" s="752" t="s">
        <v>39</v>
      </c>
      <c r="B38" s="10" t="s">
        <v>27</v>
      </c>
      <c r="C38" s="45">
        <f>SUMIFS(AfO!D:D,AfO!$A:$A,$A$38,AfO!$B:$B,$B38)/1000</f>
        <v>0.11018411</v>
      </c>
      <c r="D38" s="46">
        <f>SUMIFS(AfO!E:E,AfO!$A:$A,$A$38,AfO!$B:$B,$B38)/1000</f>
        <v>0.23603633999999998</v>
      </c>
      <c r="E38" s="46">
        <f>SUMIFS(AfO!F:F,AfO!$A:$A,$A$38,AfO!$B:$B,$B38)/1000</f>
        <v>0.20331585999999999</v>
      </c>
      <c r="F38" s="46">
        <f>SUMIFS(AfO!G:G,AfO!$A:$A,$A$38,AfO!$B:$B,$B38)/1000</f>
        <v>0.24843990999999999</v>
      </c>
      <c r="G38" s="46">
        <f>SUMIFS(AfO!H:H,AfO!$A:$A,$A$38,AfO!$B:$B,$B38)/1000</f>
        <v>0.25705306</v>
      </c>
      <c r="H38" s="46">
        <f>SUMIFS(AfO!I:I,AfO!$A:$A,$A$38,AfO!$B:$B,$B38)/1000</f>
        <v>0.46552908999999998</v>
      </c>
      <c r="I38" s="46">
        <f>SUMIFS(AfO!J:J,AfO!$A:$A,$A$38,AfO!$B:$B,$B38)/1000</f>
        <v>0.27165275083333329</v>
      </c>
      <c r="J38" s="101"/>
      <c r="K38" s="102"/>
      <c r="L38" s="102"/>
      <c r="M38" s="102"/>
      <c r="N38" s="102"/>
      <c r="O38" s="102"/>
      <c r="P38" s="102"/>
      <c r="Q38" s="103"/>
      <c r="R38" s="104">
        <f t="shared" si="1"/>
        <v>0</v>
      </c>
      <c r="S38" s="105">
        <f t="shared" si="2"/>
        <v>0.27165275083333329</v>
      </c>
      <c r="T38" s="106">
        <f t="shared" si="33"/>
        <v>0.19778543511572577</v>
      </c>
      <c r="U38" s="107">
        <f t="shared" si="3"/>
        <v>0</v>
      </c>
    </row>
    <row r="39" spans="1:21" ht="31.4" customHeight="1" x14ac:dyDescent="0.45">
      <c r="A39" s="752"/>
      <c r="B39" s="10" t="s">
        <v>28</v>
      </c>
      <c r="C39" s="36">
        <f>SUMIFS(AfO!D:D,AfO!$A:$A,$A$38,AfO!$B:$B,$B39)/1000</f>
        <v>1.40419647</v>
      </c>
      <c r="D39" s="37">
        <f>SUMIFS(AfO!E:E,AfO!$A:$A,$A$38,AfO!$B:$B,$B39)/1000</f>
        <v>0.43151864000000001</v>
      </c>
      <c r="E39" s="37">
        <f>SUMIFS(AfO!F:F,AfO!$A:$A,$A$38,AfO!$B:$B,$B39)/1000</f>
        <v>0.84039156000000004</v>
      </c>
      <c r="F39" s="37">
        <f>SUMIFS(AfO!G:G,AfO!$A:$A,$A$38,AfO!$B:$B,$B39)/1000</f>
        <v>1.35438623</v>
      </c>
      <c r="G39" s="37">
        <f>SUMIFS(AfO!H:H,AfO!$A:$A,$A$38,AfO!$B:$B,$B39)/1000</f>
        <v>1.4115636300000001</v>
      </c>
      <c r="H39" s="37">
        <f>SUMIFS(AfO!I:I,AfO!$A:$A,$A$38,AfO!$B:$B,$B39)/1000</f>
        <v>1.59816146</v>
      </c>
      <c r="I39" s="37">
        <f>SUMIFS(AfO!J:J,AfO!$A:$A,$A$38,AfO!$B:$B,$B39)/1000</f>
        <v>1.2010815625</v>
      </c>
      <c r="J39" s="73"/>
      <c r="K39" s="74"/>
      <c r="L39" s="74"/>
      <c r="M39" s="74"/>
      <c r="N39" s="74"/>
      <c r="O39" s="74"/>
      <c r="P39" s="74"/>
      <c r="Q39" s="75"/>
      <c r="R39" s="76">
        <f t="shared" si="1"/>
        <v>0</v>
      </c>
      <c r="S39" s="77">
        <f t="shared" si="2"/>
        <v>1.2010815625</v>
      </c>
      <c r="T39" s="78">
        <f t="shared" si="33"/>
        <v>-3.0765365709966241E-2</v>
      </c>
      <c r="U39" s="79">
        <f t="shared" si="3"/>
        <v>0</v>
      </c>
    </row>
    <row r="40" spans="1:21" ht="31.4" customHeight="1" x14ac:dyDescent="0.45">
      <c r="A40" s="752"/>
      <c r="B40" s="11" t="s">
        <v>29</v>
      </c>
      <c r="C40" s="34">
        <f>SUM(C38:C39)</f>
        <v>1.5143805800000001</v>
      </c>
      <c r="D40" s="35">
        <f t="shared" ref="D40" si="60">SUM(D38:D39)</f>
        <v>0.66755498000000002</v>
      </c>
      <c r="E40" s="35">
        <f t="shared" ref="E40" si="61">SUM(E38:E39)</f>
        <v>1.0437074200000001</v>
      </c>
      <c r="F40" s="35">
        <f t="shared" ref="F40" si="62">SUM(F38:F39)</f>
        <v>1.6028261399999999</v>
      </c>
      <c r="G40" s="35">
        <f t="shared" ref="G40" si="63">SUM(G38:G39)</f>
        <v>1.6686166900000001</v>
      </c>
      <c r="H40" s="35">
        <f t="shared" ref="H40" si="64">SUM(H38:H39)</f>
        <v>2.06369055</v>
      </c>
      <c r="I40" s="35">
        <f t="shared" ref="I40" si="65">SUM(I38:I39)</f>
        <v>1.4727343133333333</v>
      </c>
      <c r="J40" s="66"/>
      <c r="K40" s="67"/>
      <c r="L40" s="67"/>
      <c r="M40" s="67"/>
      <c r="N40" s="67"/>
      <c r="O40" s="67"/>
      <c r="P40" s="67"/>
      <c r="Q40" s="68"/>
      <c r="R40" s="69">
        <f t="shared" si="1"/>
        <v>0</v>
      </c>
      <c r="S40" s="70">
        <f t="shared" si="2"/>
        <v>1.4727343133333333</v>
      </c>
      <c r="T40" s="71">
        <f t="shared" si="33"/>
        <v>-5.5616260109678795E-3</v>
      </c>
      <c r="U40" s="72">
        <f t="shared" si="3"/>
        <v>0</v>
      </c>
    </row>
    <row r="41" spans="1:21" ht="31.4" customHeight="1" x14ac:dyDescent="0.45">
      <c r="A41" s="752"/>
      <c r="B41" s="10" t="s">
        <v>30</v>
      </c>
      <c r="C41" s="36">
        <f>SUMIFS(AfO!D:D,AfO!$A:$A,$A$38,AfO!$B:$B,$B41)/1000</f>
        <v>25.004952769999999</v>
      </c>
      <c r="D41" s="37">
        <f>SUMIFS(AfO!E:E,AfO!$A:$A,$A$38,AfO!$B:$B,$B41)/1000</f>
        <v>29.108341830000001</v>
      </c>
      <c r="E41" s="37">
        <f>SUMIFS(AfO!F:F,AfO!$A:$A,$A$38,AfO!$B:$B,$B41)/1000</f>
        <v>29.574215150000001</v>
      </c>
      <c r="F41" s="37">
        <f>SUMIFS(AfO!G:G,AfO!$A:$A,$A$38,AfO!$B:$B,$B41)/1000</f>
        <v>32.094490549999996</v>
      </c>
      <c r="G41" s="37">
        <f>SUMIFS(AfO!H:H,AfO!$A:$A,$A$38,AfO!$B:$B,$B41)/1000</f>
        <v>36.498246600000002</v>
      </c>
      <c r="H41" s="37">
        <f>SUMIFS(AfO!I:I,AfO!$A:$A,$A$38,AfO!$B:$B,$B41)/1000</f>
        <v>47.84993643</v>
      </c>
      <c r="I41" s="37">
        <f>SUMIFS(AfO!J:J,AfO!$A:$A,$A$38,AfO!$B:$B,$B41)/1000</f>
        <v>40.561617665833325</v>
      </c>
      <c r="J41" s="73"/>
      <c r="K41" s="74"/>
      <c r="L41" s="74"/>
      <c r="M41" s="74"/>
      <c r="N41" s="74"/>
      <c r="O41" s="74"/>
      <c r="P41" s="74"/>
      <c r="Q41" s="75"/>
      <c r="R41" s="76">
        <f t="shared" si="1"/>
        <v>0</v>
      </c>
      <c r="S41" s="77">
        <f t="shared" si="2"/>
        <v>40.561617665833325</v>
      </c>
      <c r="T41" s="78">
        <f t="shared" si="33"/>
        <v>0.10158457408575616</v>
      </c>
      <c r="U41" s="79">
        <f t="shared" si="3"/>
        <v>0</v>
      </c>
    </row>
    <row r="42" spans="1:21" ht="31.4" customHeight="1" x14ac:dyDescent="0.45">
      <c r="A42" s="752"/>
      <c r="B42" s="10" t="s">
        <v>31</v>
      </c>
      <c r="C42" s="34">
        <f>SUMIFS(AfO!D:D,AfO!$A:$A,$A$38,AfO!$B:$B,$B42)/1000</f>
        <v>26.532995500000002</v>
      </c>
      <c r="D42" s="35">
        <f>SUMIFS(AfO!E:E,AfO!$A:$A,$A$38,AfO!$B:$B,$B42)/1000</f>
        <v>31.865884910000002</v>
      </c>
      <c r="E42" s="35">
        <f>SUMIFS(AfO!F:F,AfO!$A:$A,$A$38,AfO!$B:$B,$B42)/1000</f>
        <v>28.456860859999999</v>
      </c>
      <c r="F42" s="35">
        <f>SUMIFS(AfO!G:G,AfO!$A:$A,$A$38,AfO!$B:$B,$B42)/1000</f>
        <v>29.96814002</v>
      </c>
      <c r="G42" s="35">
        <f>SUMIFS(AfO!H:H,AfO!$A:$A,$A$38,AfO!$B:$B,$B42)/1000</f>
        <v>32.235475030000003</v>
      </c>
      <c r="H42" s="35">
        <f>SUMIFS(AfO!I:I,AfO!$A:$A,$A$38,AfO!$B:$B,$B42)/1000</f>
        <v>37.480917240000004</v>
      </c>
      <c r="I42" s="35">
        <f>SUMIFS(AfO!J:J,AfO!$A:$A,$A$38,AfO!$B:$B,$B42)/1000</f>
        <v>46.327887520833329</v>
      </c>
      <c r="J42" s="66"/>
      <c r="K42" s="67"/>
      <c r="L42" s="67"/>
      <c r="M42" s="67"/>
      <c r="N42" s="67"/>
      <c r="O42" s="67"/>
      <c r="P42" s="67"/>
      <c r="Q42" s="68"/>
      <c r="R42" s="69">
        <f t="shared" si="1"/>
        <v>0</v>
      </c>
      <c r="S42" s="70">
        <f t="shared" si="2"/>
        <v>46.327887520833329</v>
      </c>
      <c r="T42" s="71">
        <f t="shared" si="33"/>
        <v>0.11792133060150167</v>
      </c>
      <c r="U42" s="72">
        <f t="shared" si="3"/>
        <v>0</v>
      </c>
    </row>
    <row r="43" spans="1:21" ht="31.4" customHeight="1" x14ac:dyDescent="0.45">
      <c r="A43" s="752"/>
      <c r="B43" s="10" t="s">
        <v>32</v>
      </c>
      <c r="C43" s="36">
        <f>SUMIFS(AfO!D:D,AfO!$A:$A,$A$38,AfO!$B:$B,$B43)/1000</f>
        <v>7.7885419999999997E-2</v>
      </c>
      <c r="D43" s="37">
        <f>SUMIFS(AfO!E:E,AfO!$A:$A,$A$38,AfO!$B:$B,$B43)/1000</f>
        <v>0.23414388</v>
      </c>
      <c r="E43" s="37">
        <f>SUMIFS(AfO!F:F,AfO!$A:$A,$A$38,AfO!$B:$B,$B43)/1000</f>
        <v>0.34600675000000003</v>
      </c>
      <c r="F43" s="37">
        <f>SUMIFS(AfO!G:G,AfO!$A:$A,$A$38,AfO!$B:$B,$B43)/1000</f>
        <v>1.0581310100000001</v>
      </c>
      <c r="G43" s="37">
        <f>SUMIFS(AfO!H:H,AfO!$A:$A,$A$38,AfO!$B:$B,$B43)/1000</f>
        <v>0.87621528999999998</v>
      </c>
      <c r="H43" s="37">
        <f>SUMIFS(AfO!I:I,AfO!$A:$A,$A$38,AfO!$B:$B,$B43)/1000</f>
        <v>2.00407388</v>
      </c>
      <c r="I43" s="37">
        <f>SUMIFS(AfO!J:J,AfO!$A:$A,$A$38,AfO!$B:$B,$B43)/1000</f>
        <v>0.36750149416666672</v>
      </c>
      <c r="J43" s="73"/>
      <c r="K43" s="74"/>
      <c r="L43" s="74"/>
      <c r="M43" s="74"/>
      <c r="N43" s="74"/>
      <c r="O43" s="74"/>
      <c r="P43" s="74"/>
      <c r="Q43" s="75"/>
      <c r="R43" s="76">
        <f t="shared" si="1"/>
        <v>0</v>
      </c>
      <c r="S43" s="77">
        <f t="shared" si="2"/>
        <v>0.36750149416666672</v>
      </c>
      <c r="T43" s="78">
        <f t="shared" si="33"/>
        <v>0.36383109678169889</v>
      </c>
      <c r="U43" s="79">
        <f t="shared" si="3"/>
        <v>0</v>
      </c>
    </row>
    <row r="44" spans="1:21" ht="31.4" customHeight="1" x14ac:dyDescent="0.45">
      <c r="A44" s="752"/>
      <c r="B44" s="11" t="s">
        <v>33</v>
      </c>
      <c r="C44" s="47">
        <f>SUM(C41:C43)</f>
        <v>51.615833690000002</v>
      </c>
      <c r="D44" s="48">
        <f t="shared" ref="D44" si="66">SUM(D41:D43)</f>
        <v>61.208370620000004</v>
      </c>
      <c r="E44" s="48">
        <f t="shared" ref="E44" si="67">SUM(E41:E43)</f>
        <v>58.37708276</v>
      </c>
      <c r="F44" s="48">
        <f t="shared" ref="F44" si="68">SUM(F41:F43)</f>
        <v>63.120761579999993</v>
      </c>
      <c r="G44" s="48">
        <f t="shared" ref="G44" si="69">SUM(G41:G43)</f>
        <v>69.60993692000001</v>
      </c>
      <c r="H44" s="48">
        <f t="shared" ref="H44" si="70">SUM(H41:H43)</f>
        <v>87.334927550000003</v>
      </c>
      <c r="I44" s="48">
        <f t="shared" ref="I44" si="71">SUM(I41:I43)</f>
        <v>87.257006680833314</v>
      </c>
      <c r="J44" s="108"/>
      <c r="K44" s="109"/>
      <c r="L44" s="109"/>
      <c r="M44" s="109"/>
      <c r="N44" s="109"/>
      <c r="O44" s="109"/>
      <c r="P44" s="109"/>
      <c r="Q44" s="110"/>
      <c r="R44" s="111">
        <f t="shared" si="1"/>
        <v>0</v>
      </c>
      <c r="S44" s="112">
        <f t="shared" si="2"/>
        <v>87.257006680833314</v>
      </c>
      <c r="T44" s="113">
        <f t="shared" si="33"/>
        <v>0.11071713775035841</v>
      </c>
      <c r="U44" s="114">
        <f t="shared" si="3"/>
        <v>0</v>
      </c>
    </row>
    <row r="45" spans="1:21" s="1" customFormat="1" ht="31.4" customHeight="1" x14ac:dyDescent="0.35">
      <c r="A45" s="5" t="s">
        <v>39</v>
      </c>
      <c r="B45" s="3" t="s">
        <v>35</v>
      </c>
      <c r="C45" s="40">
        <f>SUMIFS(AfO!D:D,AfO!$A:$A,$A$38,AfO!$B:$B,$B45)/1000</f>
        <v>84.096445799999998</v>
      </c>
      <c r="D45" s="41">
        <f>SUMIFS(AfO!E:E,AfO!$A:$A,$A$38,AfO!$B:$B,$B45)/1000</f>
        <v>84.005274229999998</v>
      </c>
      <c r="E45" s="41">
        <f>SUMIFS(AfO!F:F,AfO!$A:$A,$A$38,AfO!$B:$B,$B45)/1000</f>
        <v>101.00424984</v>
      </c>
      <c r="F45" s="41">
        <f>SUMIFS(AfO!G:G,AfO!$A:$A,$A$38,AfO!$B:$B,$B45)/1000</f>
        <v>121.52719096000001</v>
      </c>
      <c r="G45" s="41">
        <f>SUMIFS(AfO!H:H,AfO!$A:$A,$A$38,AfO!$B:$B,$B45)/1000</f>
        <v>123.93952098</v>
      </c>
      <c r="H45" s="41">
        <f>SUMIFS(AfO!I:I,AfO!$A:$A,$A$38,AfO!$B:$B,$B45)/1000</f>
        <v>153.06982793</v>
      </c>
      <c r="I45" s="41">
        <f>SUMIFS(AfO!J:J,AfO!$A:$A,$A$38,AfO!$B:$B,$B45)/1000</f>
        <v>142.04846797333335</v>
      </c>
      <c r="J45" s="87"/>
      <c r="K45" s="88"/>
      <c r="L45" s="88"/>
      <c r="M45" s="88"/>
      <c r="N45" s="88"/>
      <c r="O45" s="88"/>
      <c r="P45" s="88"/>
      <c r="Q45" s="89"/>
      <c r="R45" s="90">
        <f t="shared" si="1"/>
        <v>0</v>
      </c>
      <c r="S45" s="91">
        <f t="shared" si="2"/>
        <v>142.04846797333335</v>
      </c>
      <c r="T45" s="99">
        <f t="shared" si="33"/>
        <v>0.11053380343823327</v>
      </c>
      <c r="U45" s="100">
        <f t="shared" si="3"/>
        <v>0</v>
      </c>
    </row>
    <row r="46" spans="1:21" ht="31.4" customHeight="1" x14ac:dyDescent="0.45">
      <c r="A46" s="752" t="s">
        <v>40</v>
      </c>
      <c r="B46" s="10" t="s">
        <v>27</v>
      </c>
      <c r="C46" s="49">
        <f>SUMIFS(AfO!D:D,AfO!$A:$A,$A$46,AfO!$B:$B,$B46)/1000</f>
        <v>3.0674825399999999</v>
      </c>
      <c r="D46" s="33">
        <f>SUMIFS(AfO!E:E,AfO!$A:$A,$A$46,AfO!$B:$B,$B46)/1000</f>
        <v>2.0700578799999998</v>
      </c>
      <c r="E46" s="33">
        <f>SUMIFS(AfO!F:F,AfO!$A:$A,$A$46,AfO!$B:$B,$B46)/1000</f>
        <v>2.8215932100000001</v>
      </c>
      <c r="F46" s="33">
        <f>SUMIFS(AfO!G:G,AfO!$A:$A,$A$46,AfO!$B:$B,$B46)/1000</f>
        <v>4.6605755200000001</v>
      </c>
      <c r="G46" s="33">
        <f>SUMIFS(AfO!H:H,AfO!$A:$A,$A$46,AfO!$B:$B,$B46)/1000</f>
        <v>5.7562777000000001</v>
      </c>
      <c r="H46" s="33">
        <f>SUMIFS(AfO!I:I,AfO!$A:$A,$A$46,AfO!$B:$B,$B46)/1000</f>
        <v>6.6575245800000005</v>
      </c>
      <c r="I46" s="33">
        <f>SUMIFS(AfO!J:J,AfO!$A:$A,$A$46,AfO!$B:$B,$B46)/1000</f>
        <v>4.7939448166666665</v>
      </c>
      <c r="J46" s="94"/>
      <c r="K46" s="95"/>
      <c r="L46" s="95"/>
      <c r="M46" s="95"/>
      <c r="N46" s="95"/>
      <c r="O46" s="95"/>
      <c r="P46" s="95"/>
      <c r="Q46" s="96"/>
      <c r="R46" s="97">
        <f t="shared" si="1"/>
        <v>0</v>
      </c>
      <c r="S46" s="98">
        <f t="shared" si="2"/>
        <v>4.7939448166666665</v>
      </c>
      <c r="T46" s="64">
        <f t="shared" si="33"/>
        <v>9.3407846699655295E-2</v>
      </c>
      <c r="U46" s="65">
        <f t="shared" si="3"/>
        <v>0</v>
      </c>
    </row>
    <row r="47" spans="1:21" ht="31.4" customHeight="1" x14ac:dyDescent="0.45">
      <c r="A47" s="752"/>
      <c r="B47" s="10" t="s">
        <v>28</v>
      </c>
      <c r="C47" s="34">
        <f>SUMIFS(AfO!D:D,AfO!$A:$A,$A$46,AfO!$B:$B,$B47)/1000</f>
        <v>1.92646831</v>
      </c>
      <c r="D47" s="35">
        <f>SUMIFS(AfO!E:E,AfO!$A:$A,$A$46,AfO!$B:$B,$B47)/1000</f>
        <v>1.5711777</v>
      </c>
      <c r="E47" s="35">
        <f>SUMIFS(AfO!F:F,AfO!$A:$A,$A$46,AfO!$B:$B,$B47)/1000</f>
        <v>1.43600331</v>
      </c>
      <c r="F47" s="35">
        <f>SUMIFS(AfO!G:G,AfO!$A:$A,$A$46,AfO!$B:$B,$B47)/1000</f>
        <v>2.3291845699999998</v>
      </c>
      <c r="G47" s="35">
        <f>SUMIFS(AfO!H:H,AfO!$A:$A,$A$46,AfO!$B:$B,$B47)/1000</f>
        <v>2.0976170299999999</v>
      </c>
      <c r="H47" s="35">
        <f>SUMIFS(AfO!I:I,AfO!$A:$A,$A$46,AfO!$B:$B,$B47)/1000</f>
        <v>2.3805446099999998</v>
      </c>
      <c r="I47" s="35">
        <f>SUMIFS(AfO!J:J,AfO!$A:$A,$A$46,AfO!$B:$B,$B47)/1000</f>
        <v>1.6595673191666667</v>
      </c>
      <c r="J47" s="66"/>
      <c r="K47" s="67"/>
      <c r="L47" s="67"/>
      <c r="M47" s="67"/>
      <c r="N47" s="67"/>
      <c r="O47" s="67"/>
      <c r="P47" s="67"/>
      <c r="Q47" s="68"/>
      <c r="R47" s="69">
        <f t="shared" si="1"/>
        <v>0</v>
      </c>
      <c r="S47" s="70">
        <f t="shared" si="2"/>
        <v>1.6595673191666667</v>
      </c>
      <c r="T47" s="71">
        <f t="shared" si="33"/>
        <v>-2.9385888942921046E-2</v>
      </c>
      <c r="U47" s="72">
        <f t="shared" si="3"/>
        <v>0</v>
      </c>
    </row>
    <row r="48" spans="1:21" ht="31.4" customHeight="1" x14ac:dyDescent="0.45">
      <c r="A48" s="752"/>
      <c r="B48" s="11" t="s">
        <v>29</v>
      </c>
      <c r="C48" s="36">
        <f>SUM(C46:C47)</f>
        <v>4.9939508500000001</v>
      </c>
      <c r="D48" s="37">
        <f t="shared" ref="D48" si="72">SUM(D46:D47)</f>
        <v>3.64123558</v>
      </c>
      <c r="E48" s="37">
        <f t="shared" ref="E48" si="73">SUM(E46:E47)</f>
        <v>4.2575965199999999</v>
      </c>
      <c r="F48" s="37">
        <f t="shared" ref="F48" si="74">SUM(F46:F47)</f>
        <v>6.9897600899999999</v>
      </c>
      <c r="G48" s="37">
        <f t="shared" ref="G48" si="75">SUM(G46:G47)</f>
        <v>7.8538947300000004</v>
      </c>
      <c r="H48" s="37">
        <f t="shared" ref="H48" si="76">SUM(H46:H47)</f>
        <v>9.0380691899999999</v>
      </c>
      <c r="I48" s="37">
        <f t="shared" ref="I48" si="77">SUM(I46:I47)</f>
        <v>6.4535121358333329</v>
      </c>
      <c r="J48" s="73"/>
      <c r="K48" s="74"/>
      <c r="L48" s="74"/>
      <c r="M48" s="74"/>
      <c r="N48" s="74"/>
      <c r="O48" s="74"/>
      <c r="P48" s="74"/>
      <c r="Q48" s="75"/>
      <c r="R48" s="76">
        <f t="shared" si="1"/>
        <v>0</v>
      </c>
      <c r="S48" s="77">
        <f t="shared" si="2"/>
        <v>6.4535121358333329</v>
      </c>
      <c r="T48" s="78">
        <f t="shared" si="33"/>
        <v>5.2616984913532505E-2</v>
      </c>
      <c r="U48" s="79">
        <f t="shared" si="3"/>
        <v>0</v>
      </c>
    </row>
    <row r="49" spans="1:21" ht="31.4" customHeight="1" x14ac:dyDescent="0.45">
      <c r="A49" s="752"/>
      <c r="B49" s="10" t="s">
        <v>30</v>
      </c>
      <c r="C49" s="34">
        <f>SUMIFS(AfO!D:D,AfO!$A:$A,$A$46,AfO!$B:$B,$B49)/1000</f>
        <v>15.844065199999999</v>
      </c>
      <c r="D49" s="35">
        <f>SUMIFS(AfO!E:E,AfO!$A:$A,$A$46,AfO!$B:$B,$B49)/1000</f>
        <v>13.38494347</v>
      </c>
      <c r="E49" s="35">
        <f>SUMIFS(AfO!F:F,AfO!$A:$A,$A$46,AfO!$B:$B,$B49)/1000</f>
        <v>13.966432940000001</v>
      </c>
      <c r="F49" s="35">
        <f>SUMIFS(AfO!G:G,AfO!$A:$A,$A$46,AfO!$B:$B,$B49)/1000</f>
        <v>36.279282860000002</v>
      </c>
      <c r="G49" s="35">
        <f>SUMIFS(AfO!H:H,AfO!$A:$A,$A$46,AfO!$B:$B,$B49)/1000</f>
        <v>31.79900658</v>
      </c>
      <c r="H49" s="35">
        <f>SUMIFS(AfO!I:I,AfO!$A:$A,$A$46,AfO!$B:$B,$B49)/1000</f>
        <v>38.000607779999996</v>
      </c>
      <c r="I49" s="35">
        <f>SUMIFS(AfO!J:J,AfO!$A:$A,$A$46,AfO!$B:$B,$B49)/1000</f>
        <v>42.80142482583333</v>
      </c>
      <c r="J49" s="66"/>
      <c r="K49" s="67"/>
      <c r="L49" s="67"/>
      <c r="M49" s="67"/>
      <c r="N49" s="67"/>
      <c r="O49" s="67"/>
      <c r="P49" s="67"/>
      <c r="Q49" s="68"/>
      <c r="R49" s="69">
        <f t="shared" si="1"/>
        <v>0</v>
      </c>
      <c r="S49" s="70">
        <f t="shared" si="2"/>
        <v>42.80142482583333</v>
      </c>
      <c r="T49" s="71">
        <f t="shared" si="33"/>
        <v>0.21988339888921193</v>
      </c>
      <c r="U49" s="72">
        <f t="shared" si="3"/>
        <v>0</v>
      </c>
    </row>
    <row r="50" spans="1:21" ht="31.4" customHeight="1" x14ac:dyDescent="0.45">
      <c r="A50" s="752"/>
      <c r="B50" s="10" t="s">
        <v>31</v>
      </c>
      <c r="C50" s="36">
        <f>SUMIFS(AfO!D:D,AfO!$A:$A,$A$46,AfO!$B:$B,$B50)/1000</f>
        <v>13.084951419999999</v>
      </c>
      <c r="D50" s="37">
        <f>SUMIFS(AfO!E:E,AfO!$A:$A,$A$46,AfO!$B:$B,$B50)/1000</f>
        <v>14.140089970000002</v>
      </c>
      <c r="E50" s="37">
        <f>SUMIFS(AfO!F:F,AfO!$A:$A,$A$46,AfO!$B:$B,$B50)/1000</f>
        <v>30.227454300000002</v>
      </c>
      <c r="F50" s="37">
        <f>SUMIFS(AfO!G:G,AfO!$A:$A,$A$46,AfO!$B:$B,$B50)/1000</f>
        <v>26.36061346</v>
      </c>
      <c r="G50" s="37">
        <f>SUMIFS(AfO!H:H,AfO!$A:$A,$A$46,AfO!$B:$B,$B50)/1000</f>
        <v>31.472441849999999</v>
      </c>
      <c r="H50" s="37">
        <f>SUMIFS(AfO!I:I,AfO!$A:$A,$A$46,AfO!$B:$B,$B50)/1000</f>
        <v>32.363065050000003</v>
      </c>
      <c r="I50" s="37">
        <f>SUMIFS(AfO!J:J,AfO!$A:$A,$A$46,AfO!$B:$B,$B50)/1000</f>
        <v>38.493321448333333</v>
      </c>
      <c r="J50" s="73"/>
      <c r="K50" s="74"/>
      <c r="L50" s="74"/>
      <c r="M50" s="74"/>
      <c r="N50" s="74"/>
      <c r="O50" s="74"/>
      <c r="P50" s="74"/>
      <c r="Q50" s="75"/>
      <c r="R50" s="76">
        <f t="shared" si="1"/>
        <v>0</v>
      </c>
      <c r="S50" s="77">
        <f t="shared" si="2"/>
        <v>38.493321448333333</v>
      </c>
      <c r="T50" s="78">
        <f t="shared" si="33"/>
        <v>0.24085962674742056</v>
      </c>
      <c r="U50" s="79">
        <f t="shared" si="3"/>
        <v>0</v>
      </c>
    </row>
    <row r="51" spans="1:21" ht="31.4" customHeight="1" x14ac:dyDescent="0.45">
      <c r="A51" s="752"/>
      <c r="B51" s="10" t="s">
        <v>32</v>
      </c>
      <c r="C51" s="34">
        <f>SUMIFS(AfO!D:D,AfO!$A:$A,$A$46,AfO!$B:$B,$B51)/1000</f>
        <v>1.2374088599999999</v>
      </c>
      <c r="D51" s="35">
        <f>SUMIFS(AfO!E:E,AfO!$A:$A,$A$46,AfO!$B:$B,$B51)/1000</f>
        <v>1.4770091600000002</v>
      </c>
      <c r="E51" s="35">
        <f>SUMIFS(AfO!F:F,AfO!$A:$A,$A$46,AfO!$B:$B,$B51)/1000</f>
        <v>1.41413436</v>
      </c>
      <c r="F51" s="35">
        <f>SUMIFS(AfO!G:G,AfO!$A:$A,$A$46,AfO!$B:$B,$B51)/1000</f>
        <v>1.0317823499999998</v>
      </c>
      <c r="G51" s="35">
        <f>SUMIFS(AfO!H:H,AfO!$A:$A,$A$46,AfO!$B:$B,$B51)/1000</f>
        <v>0.99548172999999995</v>
      </c>
      <c r="H51" s="35">
        <f>SUMIFS(AfO!I:I,AfO!$A:$A,$A$46,AfO!$B:$B,$B51)/1000</f>
        <v>0.7693969100000001</v>
      </c>
      <c r="I51" s="35">
        <f>SUMIFS(AfO!J:J,AfO!$A:$A,$A$46,AfO!$B:$B,$B51)/1000</f>
        <v>1.1978387158333335</v>
      </c>
      <c r="J51" s="66"/>
      <c r="K51" s="67"/>
      <c r="L51" s="67"/>
      <c r="M51" s="67"/>
      <c r="N51" s="67"/>
      <c r="O51" s="67"/>
      <c r="P51" s="67"/>
      <c r="Q51" s="68"/>
      <c r="R51" s="69">
        <f t="shared" si="1"/>
        <v>0</v>
      </c>
      <c r="S51" s="70">
        <f t="shared" si="2"/>
        <v>1.1978387158333335</v>
      </c>
      <c r="T51" s="71">
        <f t="shared" si="33"/>
        <v>-6.4790600846762469E-3</v>
      </c>
      <c r="U51" s="72">
        <f t="shared" si="3"/>
        <v>0</v>
      </c>
    </row>
    <row r="52" spans="1:21" ht="31.4" customHeight="1" x14ac:dyDescent="0.45">
      <c r="A52" s="752"/>
      <c r="B52" s="11" t="s">
        <v>33</v>
      </c>
      <c r="C52" s="38">
        <f>SUM(C49:C51)</f>
        <v>30.166425479999997</v>
      </c>
      <c r="D52" s="39">
        <f t="shared" ref="D52" si="78">SUM(D49:D51)</f>
        <v>29.002042600000003</v>
      </c>
      <c r="E52" s="39">
        <f t="shared" ref="E52" si="79">SUM(E49:E51)</f>
        <v>45.608021600000001</v>
      </c>
      <c r="F52" s="39">
        <f t="shared" ref="F52" si="80">SUM(F49:F51)</f>
        <v>63.671678670000006</v>
      </c>
      <c r="G52" s="39">
        <f t="shared" ref="G52" si="81">SUM(G49:G51)</f>
        <v>64.266930160000001</v>
      </c>
      <c r="H52" s="39">
        <f t="shared" ref="H52" si="82">SUM(H49:H51)</f>
        <v>71.133069739999996</v>
      </c>
      <c r="I52" s="39">
        <f t="shared" ref="I52" si="83">SUM(I49:I51)</f>
        <v>82.492584989999997</v>
      </c>
      <c r="J52" s="80"/>
      <c r="K52" s="81"/>
      <c r="L52" s="81"/>
      <c r="M52" s="81"/>
      <c r="N52" s="81"/>
      <c r="O52" s="81"/>
      <c r="P52" s="81"/>
      <c r="Q52" s="82"/>
      <c r="R52" s="83">
        <f t="shared" si="1"/>
        <v>0</v>
      </c>
      <c r="S52" s="84">
        <f t="shared" si="2"/>
        <v>82.492584989999997</v>
      </c>
      <c r="T52" s="85">
        <f t="shared" si="33"/>
        <v>0.2228641469217989</v>
      </c>
      <c r="U52" s="86">
        <f t="shared" si="3"/>
        <v>0</v>
      </c>
    </row>
    <row r="53" spans="1:21" s="1" customFormat="1" ht="31.4" customHeight="1" x14ac:dyDescent="0.35">
      <c r="A53" s="5" t="s">
        <v>40</v>
      </c>
      <c r="B53" s="3" t="s">
        <v>35</v>
      </c>
      <c r="C53" s="40">
        <f>SUMIFS(AfO!D:D,AfO!$A:$A,$A$46,AfO!$B:$B,$B53)/1000</f>
        <v>58.188260889999995</v>
      </c>
      <c r="D53" s="41">
        <f>SUMIFS(AfO!E:E,AfO!$A:$A,$A$46,AfO!$B:$B,$B53)/1000</f>
        <v>51.842412900000006</v>
      </c>
      <c r="E53" s="41">
        <f>SUMIFS(AfO!F:F,AfO!$A:$A,$A$46,AfO!$B:$B,$B53)/1000</f>
        <v>72.246149439999996</v>
      </c>
      <c r="F53" s="41">
        <f>SUMIFS(AfO!G:G,AfO!$A:$A,$A$46,AfO!$B:$B,$B53)/1000</f>
        <v>103.72381405</v>
      </c>
      <c r="G53" s="41">
        <f>SUMIFS(AfO!H:H,AfO!$A:$A,$A$46,AfO!$B:$B,$B53)/1000</f>
        <v>108.31530233000001</v>
      </c>
      <c r="H53" s="41">
        <f>SUMIFS(AfO!I:I,AfO!$A:$A,$A$46,AfO!$B:$B,$B53)/1000</f>
        <v>127.50087656999999</v>
      </c>
      <c r="I53" s="41">
        <f>SUMIFS(AfO!J:J,AfO!$A:$A,$A$46,AfO!$B:$B,$B53)/1000</f>
        <v>138.02966925249999</v>
      </c>
      <c r="J53" s="87"/>
      <c r="K53" s="88"/>
      <c r="L53" s="88"/>
      <c r="M53" s="88"/>
      <c r="N53" s="88"/>
      <c r="O53" s="88"/>
      <c r="P53" s="88"/>
      <c r="Q53" s="89"/>
      <c r="R53" s="90">
        <f t="shared" si="1"/>
        <v>0</v>
      </c>
      <c r="S53" s="91">
        <f t="shared" si="2"/>
        <v>138.02966925249999</v>
      </c>
      <c r="T53" s="99">
        <f t="shared" si="33"/>
        <v>0.18857725169945505</v>
      </c>
      <c r="U53" s="100">
        <f t="shared" si="3"/>
        <v>0</v>
      </c>
    </row>
    <row r="54" spans="1:21" ht="31.4" customHeight="1" x14ac:dyDescent="0.45">
      <c r="A54" s="752" t="s">
        <v>41</v>
      </c>
      <c r="B54" s="10" t="s">
        <v>27</v>
      </c>
      <c r="C54" s="45">
        <f>SUMIFS(AfO!D:D,AfO!$A:$A,$A$54,AfO!$B:$B,$B54)/1000</f>
        <v>6.8973889000000002</v>
      </c>
      <c r="D54" s="46">
        <f>SUMIFS(AfO!E:E,AfO!$A:$A,$A$54,AfO!$B:$B,$B54)/1000</f>
        <v>10.27476502</v>
      </c>
      <c r="E54" s="46">
        <f>SUMIFS(AfO!F:F,AfO!$A:$A,$A$54,AfO!$B:$B,$B54)/1000</f>
        <v>13.47879167</v>
      </c>
      <c r="F54" s="46">
        <f>SUMIFS(AfO!G:G,AfO!$A:$A,$A$54,AfO!$B:$B,$B54)/1000</f>
        <v>15.76007047</v>
      </c>
      <c r="G54" s="46">
        <f>SUMIFS(AfO!H:H,AfO!$A:$A,$A$54,AfO!$B:$B,$B54)/1000</f>
        <v>14.469328190000001</v>
      </c>
      <c r="H54" s="46">
        <f>SUMIFS(AfO!I:I,AfO!$A:$A,$A$54,AfO!$B:$B,$B54)/1000</f>
        <v>18.69121406</v>
      </c>
      <c r="I54" s="46">
        <f>SUMIFS(AfO!J:J,AfO!$A:$A,$A$54,AfO!$B:$B,$B54)/1000</f>
        <v>12.945264550833333</v>
      </c>
      <c r="J54" s="101"/>
      <c r="K54" s="102"/>
      <c r="L54" s="102"/>
      <c r="M54" s="102"/>
      <c r="N54" s="102"/>
      <c r="O54" s="102"/>
      <c r="P54" s="102"/>
      <c r="Q54" s="103"/>
      <c r="R54" s="104">
        <f t="shared" si="1"/>
        <v>0</v>
      </c>
      <c r="S54" s="105">
        <f t="shared" si="2"/>
        <v>12.945264550833333</v>
      </c>
      <c r="T54" s="106">
        <f t="shared" si="33"/>
        <v>0.13418850989487008</v>
      </c>
      <c r="U54" s="107">
        <f t="shared" si="3"/>
        <v>0</v>
      </c>
    </row>
    <row r="55" spans="1:21" ht="31.4" customHeight="1" x14ac:dyDescent="0.45">
      <c r="A55" s="752"/>
      <c r="B55" s="10" t="s">
        <v>28</v>
      </c>
      <c r="C55" s="36">
        <f>SUMIFS(AfO!D:D,AfO!$A:$A,$A$54,AfO!$B:$B,$B55)/1000</f>
        <v>1.1552532600000001</v>
      </c>
      <c r="D55" s="37">
        <f>SUMIFS(AfO!E:E,AfO!$A:$A,$A$54,AfO!$B:$B,$B55)/1000</f>
        <v>1.0270247199999998</v>
      </c>
      <c r="E55" s="37">
        <f>SUMIFS(AfO!F:F,AfO!$A:$A,$A$54,AfO!$B:$B,$B55)/1000</f>
        <v>4.1030323600000003</v>
      </c>
      <c r="F55" s="37">
        <f>SUMIFS(AfO!G:G,AfO!$A:$A,$A$54,AfO!$B:$B,$B55)/1000</f>
        <v>4.1359405800000006</v>
      </c>
      <c r="G55" s="37">
        <f>SUMIFS(AfO!H:H,AfO!$A:$A,$A$54,AfO!$B:$B,$B55)/1000</f>
        <v>6.1693940700000001</v>
      </c>
      <c r="H55" s="37">
        <f>SUMIFS(AfO!I:I,AfO!$A:$A,$A$54,AfO!$B:$B,$B55)/1000</f>
        <v>6.3908557899999998</v>
      </c>
      <c r="I55" s="37">
        <f>SUMIFS(AfO!J:J,AfO!$A:$A,$A$54,AfO!$B:$B,$B55)/1000</f>
        <v>5.8370914166666665</v>
      </c>
      <c r="J55" s="73"/>
      <c r="K55" s="74"/>
      <c r="L55" s="74"/>
      <c r="M55" s="74"/>
      <c r="N55" s="74"/>
      <c r="O55" s="74"/>
      <c r="P55" s="74"/>
      <c r="Q55" s="75"/>
      <c r="R55" s="76">
        <f t="shared" si="1"/>
        <v>0</v>
      </c>
      <c r="S55" s="77">
        <f t="shared" si="2"/>
        <v>5.8370914166666665</v>
      </c>
      <c r="T55" s="78">
        <f t="shared" si="33"/>
        <v>0.38262325894922333</v>
      </c>
      <c r="U55" s="79">
        <f t="shared" si="3"/>
        <v>0</v>
      </c>
    </row>
    <row r="56" spans="1:21" ht="31.4" customHeight="1" x14ac:dyDescent="0.45">
      <c r="A56" s="752"/>
      <c r="B56" s="11" t="s">
        <v>29</v>
      </c>
      <c r="C56" s="34">
        <f>SUM(C54:C55)</f>
        <v>8.0526421599999995</v>
      </c>
      <c r="D56" s="35">
        <f t="shared" ref="D56" si="84">SUM(D54:D55)</f>
        <v>11.30178974</v>
      </c>
      <c r="E56" s="35">
        <f t="shared" ref="E56" si="85">SUM(E54:E55)</f>
        <v>17.58182403</v>
      </c>
      <c r="F56" s="35">
        <f t="shared" ref="F56" si="86">SUM(F54:F55)</f>
        <v>19.896011050000002</v>
      </c>
      <c r="G56" s="35">
        <f t="shared" ref="G56" si="87">SUM(G54:G55)</f>
        <v>20.638722260000002</v>
      </c>
      <c r="H56" s="35">
        <f t="shared" ref="H56" si="88">SUM(H54:H55)</f>
        <v>25.08206985</v>
      </c>
      <c r="I56" s="35">
        <f t="shared" ref="I56" si="89">SUM(I54:I55)</f>
        <v>18.782355967499999</v>
      </c>
      <c r="J56" s="66"/>
      <c r="K56" s="67"/>
      <c r="L56" s="67"/>
      <c r="M56" s="67"/>
      <c r="N56" s="67"/>
      <c r="O56" s="67"/>
      <c r="P56" s="67"/>
      <c r="Q56" s="68"/>
      <c r="R56" s="69">
        <f t="shared" si="1"/>
        <v>0</v>
      </c>
      <c r="S56" s="70">
        <f t="shared" si="2"/>
        <v>18.782355967499999</v>
      </c>
      <c r="T56" s="71">
        <f t="shared" si="33"/>
        <v>0.1845743741273842</v>
      </c>
      <c r="U56" s="72">
        <f t="shared" si="3"/>
        <v>0</v>
      </c>
    </row>
    <row r="57" spans="1:21" ht="31.4" customHeight="1" x14ac:dyDescent="0.45">
      <c r="A57" s="752"/>
      <c r="B57" s="10" t="s">
        <v>30</v>
      </c>
      <c r="C57" s="36">
        <f>SUMIFS(AfO!D:D,AfO!$A:$A,$A$54,AfO!$B:$B,$B57)/1000</f>
        <v>14.69531817</v>
      </c>
      <c r="D57" s="37">
        <f>SUMIFS(AfO!E:E,AfO!$A:$A,$A$54,AfO!$B:$B,$B57)/1000</f>
        <v>18.290896089999997</v>
      </c>
      <c r="E57" s="37">
        <f>SUMIFS(AfO!F:F,AfO!$A:$A,$A$54,AfO!$B:$B,$B57)/1000</f>
        <v>22.552102169999998</v>
      </c>
      <c r="F57" s="37">
        <f>SUMIFS(AfO!G:G,AfO!$A:$A,$A$54,AfO!$B:$B,$B57)/1000</f>
        <v>32.683357960000002</v>
      </c>
      <c r="G57" s="37">
        <f>SUMIFS(AfO!H:H,AfO!$A:$A,$A$54,AfO!$B:$B,$B57)/1000</f>
        <v>36.694874079999998</v>
      </c>
      <c r="H57" s="37">
        <f>SUMIFS(AfO!I:I,AfO!$A:$A,$A$54,AfO!$B:$B,$B57)/1000</f>
        <v>37.632672489999997</v>
      </c>
      <c r="I57" s="37">
        <f>SUMIFS(AfO!J:J,AfO!$A:$A,$A$54,AfO!$B:$B,$B57)/1000</f>
        <v>31.646462354166665</v>
      </c>
      <c r="J57" s="73"/>
      <c r="K57" s="74"/>
      <c r="L57" s="74"/>
      <c r="M57" s="74"/>
      <c r="N57" s="74"/>
      <c r="O57" s="74"/>
      <c r="P57" s="74"/>
      <c r="Q57" s="75"/>
      <c r="R57" s="76">
        <f t="shared" si="1"/>
        <v>0</v>
      </c>
      <c r="S57" s="77">
        <f t="shared" si="2"/>
        <v>31.646462354166665</v>
      </c>
      <c r="T57" s="78">
        <f t="shared" si="33"/>
        <v>0.16581391600864892</v>
      </c>
      <c r="U57" s="79">
        <f t="shared" si="3"/>
        <v>0</v>
      </c>
    </row>
    <row r="58" spans="1:21" ht="31.4" customHeight="1" x14ac:dyDescent="0.45">
      <c r="A58" s="752"/>
      <c r="B58" s="10" t="s">
        <v>31</v>
      </c>
      <c r="C58" s="34">
        <f>SUMIFS(AfO!D:D,AfO!$A:$A,$A$54,AfO!$B:$B,$B58)/1000</f>
        <v>21.2484529</v>
      </c>
      <c r="D58" s="35">
        <f>SUMIFS(AfO!E:E,AfO!$A:$A,$A$54,AfO!$B:$B,$B58)/1000</f>
        <v>31.198940699999998</v>
      </c>
      <c r="E58" s="35">
        <f>SUMIFS(AfO!F:F,AfO!$A:$A,$A$54,AfO!$B:$B,$B58)/1000</f>
        <v>50.240963640000004</v>
      </c>
      <c r="F58" s="35">
        <f>SUMIFS(AfO!G:G,AfO!$A:$A,$A$54,AfO!$B:$B,$B58)/1000</f>
        <v>58.794102690000003</v>
      </c>
      <c r="G58" s="35">
        <f>SUMIFS(AfO!H:H,AfO!$A:$A,$A$54,AfO!$B:$B,$B58)/1000</f>
        <v>71.475594509999993</v>
      </c>
      <c r="H58" s="35">
        <f>SUMIFS(AfO!I:I,AfO!$A:$A,$A$54,AfO!$B:$B,$B58)/1000</f>
        <v>73.793574590000006</v>
      </c>
      <c r="I58" s="35">
        <f>SUMIFS(AfO!J:J,AfO!$A:$A,$A$54,AfO!$B:$B,$B58)/1000</f>
        <v>67.656635550000004</v>
      </c>
      <c r="J58" s="66"/>
      <c r="K58" s="67"/>
      <c r="L58" s="67"/>
      <c r="M58" s="67"/>
      <c r="N58" s="67"/>
      <c r="O58" s="67"/>
      <c r="P58" s="67"/>
      <c r="Q58" s="68"/>
      <c r="R58" s="69">
        <f t="shared" si="1"/>
        <v>0</v>
      </c>
      <c r="S58" s="70">
        <f t="shared" si="2"/>
        <v>67.656635550000004</v>
      </c>
      <c r="T58" s="71">
        <f t="shared" si="33"/>
        <v>0.26065606209072878</v>
      </c>
      <c r="U58" s="72">
        <f t="shared" si="3"/>
        <v>0</v>
      </c>
    </row>
    <row r="59" spans="1:21" ht="31.4" customHeight="1" x14ac:dyDescent="0.45">
      <c r="A59" s="752"/>
      <c r="B59" s="10" t="s">
        <v>32</v>
      </c>
      <c r="C59" s="36">
        <f>SUMIFS(AfO!D:D,AfO!$A:$A,$A$54,AfO!$B:$B,$B59)/1000</f>
        <v>0.12526660000000001</v>
      </c>
      <c r="D59" s="37">
        <f>SUMIFS(AfO!E:E,AfO!$A:$A,$A$54,AfO!$B:$B,$B59)/1000</f>
        <v>8.2585480000000003E-2</v>
      </c>
      <c r="E59" s="37">
        <f>SUMIFS(AfO!F:F,AfO!$A:$A,$A$54,AfO!$B:$B,$B59)/1000</f>
        <v>0.50294454</v>
      </c>
      <c r="F59" s="37">
        <f>SUMIFS(AfO!G:G,AfO!$A:$A,$A$54,AfO!$B:$B,$B59)/1000</f>
        <v>0.72648341999999999</v>
      </c>
      <c r="G59" s="37">
        <f>SUMIFS(AfO!H:H,AfO!$A:$A,$A$54,AfO!$B:$B,$B59)/1000</f>
        <v>2.7451563999999999</v>
      </c>
      <c r="H59" s="37">
        <f>SUMIFS(AfO!I:I,AfO!$A:$A,$A$54,AfO!$B:$B,$B59)/1000</f>
        <v>12.087675620000001</v>
      </c>
      <c r="I59" s="37">
        <f>SUMIFS(AfO!J:J,AfO!$A:$A,$A$54,AfO!$B:$B,$B59)/1000</f>
        <v>12.362069804166666</v>
      </c>
      <c r="J59" s="73"/>
      <c r="K59" s="74"/>
      <c r="L59" s="74"/>
      <c r="M59" s="74"/>
      <c r="N59" s="74"/>
      <c r="O59" s="74"/>
      <c r="P59" s="74"/>
      <c r="Q59" s="75"/>
      <c r="R59" s="76">
        <f t="shared" si="1"/>
        <v>0</v>
      </c>
      <c r="S59" s="77">
        <f t="shared" si="2"/>
        <v>12.362069804166666</v>
      </c>
      <c r="T59" s="78">
        <f t="shared" si="33"/>
        <v>1.5052506318147265</v>
      </c>
      <c r="U59" s="79">
        <f t="shared" si="3"/>
        <v>0</v>
      </c>
    </row>
    <row r="60" spans="1:21" ht="31.4" customHeight="1" x14ac:dyDescent="0.45">
      <c r="A60" s="752"/>
      <c r="B60" s="11" t="s">
        <v>33</v>
      </c>
      <c r="C60" s="47">
        <f>SUM(C57:C59)</f>
        <v>36.06903767</v>
      </c>
      <c r="D60" s="48">
        <f t="shared" ref="D60" si="90">SUM(D57:D59)</f>
        <v>49.572422269999997</v>
      </c>
      <c r="E60" s="48">
        <f t="shared" ref="E60" si="91">SUM(E57:E59)</f>
        <v>73.296010350000003</v>
      </c>
      <c r="F60" s="48">
        <f t="shared" ref="F60" si="92">SUM(F57:F59)</f>
        <v>92.203944070000006</v>
      </c>
      <c r="G60" s="48">
        <f t="shared" ref="G60" si="93">SUM(G57:G59)</f>
        <v>110.91562498999998</v>
      </c>
      <c r="H60" s="48">
        <f t="shared" ref="H60" si="94">SUM(H57:H59)</f>
        <v>123.51392269999999</v>
      </c>
      <c r="I60" s="48">
        <f t="shared" ref="I60" si="95">SUM(I57:I59)</f>
        <v>111.66516770833333</v>
      </c>
      <c r="J60" s="108"/>
      <c r="K60" s="109"/>
      <c r="L60" s="109"/>
      <c r="M60" s="109"/>
      <c r="N60" s="109"/>
      <c r="O60" s="109"/>
      <c r="P60" s="109"/>
      <c r="Q60" s="110"/>
      <c r="R60" s="111">
        <f t="shared" si="1"/>
        <v>0</v>
      </c>
      <c r="S60" s="112">
        <f t="shared" si="2"/>
        <v>111.66516770833333</v>
      </c>
      <c r="T60" s="113">
        <f t="shared" si="33"/>
        <v>0.25359321659157308</v>
      </c>
      <c r="U60" s="114">
        <f t="shared" si="3"/>
        <v>0</v>
      </c>
    </row>
    <row r="61" spans="1:21" s="1" customFormat="1" ht="31.4" customHeight="1" x14ac:dyDescent="0.35">
      <c r="A61" s="5" t="s">
        <v>41</v>
      </c>
      <c r="B61" s="3" t="s">
        <v>35</v>
      </c>
      <c r="C61" s="40">
        <f>SUMIFS(AfO!D:D,AfO!$A:$A,$A$54,AfO!$B:$B,$B61)/1000</f>
        <v>97.753191170000008</v>
      </c>
      <c r="D61" s="41">
        <f>SUMIFS(AfO!E:E,AfO!$A:$A,$A$54,AfO!$B:$B,$B61)/1000</f>
        <v>117.14933783000001</v>
      </c>
      <c r="E61" s="41">
        <f>SUMIFS(AfO!F:F,AfO!$A:$A,$A$54,AfO!$B:$B,$B61)/1000</f>
        <v>160.02136572999999</v>
      </c>
      <c r="F61" s="41">
        <f>SUMIFS(AfO!G:G,AfO!$A:$A,$A$54,AfO!$B:$B,$B61)/1000</f>
        <v>195.3711998</v>
      </c>
      <c r="G61" s="41">
        <f>SUMIFS(AfO!H:H,AfO!$A:$A,$A$54,AfO!$B:$B,$B61)/1000</f>
        <v>236.52640398</v>
      </c>
      <c r="H61" s="41">
        <f>SUMIFS(AfO!I:I,AfO!$A:$A,$A$54,AfO!$B:$B,$B61)/1000</f>
        <v>280.75431764000001</v>
      </c>
      <c r="I61" s="41">
        <f>SUMIFS(AfO!J:J,AfO!$A:$A,$A$54,AfO!$B:$B,$B61)/1000</f>
        <v>249.13757486750004</v>
      </c>
      <c r="J61" s="87"/>
      <c r="K61" s="88"/>
      <c r="L61" s="88"/>
      <c r="M61" s="88"/>
      <c r="N61" s="88"/>
      <c r="O61" s="88"/>
      <c r="P61" s="88"/>
      <c r="Q61" s="89"/>
      <c r="R61" s="90">
        <f t="shared" si="1"/>
        <v>0</v>
      </c>
      <c r="S61" s="91">
        <f t="shared" si="2"/>
        <v>249.13757486750004</v>
      </c>
      <c r="T61" s="99">
        <f t="shared" si="33"/>
        <v>0.20576218030393667</v>
      </c>
      <c r="U61" s="100">
        <f t="shared" si="3"/>
        <v>0</v>
      </c>
    </row>
    <row r="62" spans="1:21" ht="31.4" customHeight="1" x14ac:dyDescent="0.45">
      <c r="A62" s="752" t="s">
        <v>42</v>
      </c>
      <c r="B62" s="10" t="s">
        <v>27</v>
      </c>
      <c r="C62" s="50">
        <f>SUMIFS(AfO!D:D,AfO!$A:$A,$A$62,AfO!$B:$B,$B62)/1000</f>
        <v>2.4950380300000004</v>
      </c>
      <c r="D62" s="51">
        <f>SUMIFS(AfO!E:E,AfO!$A:$A,$A$62,AfO!$B:$B,$B62)/1000</f>
        <v>13.93868352</v>
      </c>
      <c r="E62" s="51">
        <f>SUMIFS(AfO!F:F,AfO!$A:$A,$A$62,AfO!$B:$B,$B62)/1000</f>
        <v>24.266512510000002</v>
      </c>
      <c r="F62" s="51">
        <f>SUMIFS(AfO!G:G,AfO!$A:$A,$A$62,AfO!$B:$B,$B62)/1000</f>
        <v>24.31745136</v>
      </c>
      <c r="G62" s="51">
        <f>SUMIFS(AfO!H:H,AfO!$A:$A,$A$62,AfO!$B:$B,$B62)/1000</f>
        <v>9.7101328900000006</v>
      </c>
      <c r="H62" s="51">
        <f>SUMIFS(AfO!I:I,AfO!$A:$A,$A$62,AfO!$B:$B,$B62)/1000</f>
        <v>9.8251194500000008</v>
      </c>
      <c r="I62" s="51">
        <f>SUMIFS(AfO!J:J,AfO!$A:$A,$A$62,AfO!$B:$B,$B62)/1000</f>
        <v>7.2285688574999991</v>
      </c>
      <c r="J62" s="94"/>
      <c r="K62" s="95"/>
      <c r="L62" s="95"/>
      <c r="M62" s="95"/>
      <c r="N62" s="95"/>
      <c r="O62" s="95"/>
      <c r="P62" s="95"/>
      <c r="Q62" s="96"/>
      <c r="R62" s="97">
        <f t="shared" si="1"/>
        <v>0</v>
      </c>
      <c r="S62" s="98">
        <f t="shared" si="2"/>
        <v>7.2285688574999991</v>
      </c>
      <c r="T62" s="64">
        <f t="shared" si="33"/>
        <v>0.2370721520915946</v>
      </c>
      <c r="U62" s="65">
        <f t="shared" si="3"/>
        <v>0</v>
      </c>
    </row>
    <row r="63" spans="1:21" ht="31.4" customHeight="1" x14ac:dyDescent="0.45">
      <c r="A63" s="752"/>
      <c r="B63" s="10" t="s">
        <v>28</v>
      </c>
      <c r="C63" s="52">
        <f>SUMIFS(AfO!D:D,AfO!$A:$A,$A$62,AfO!$B:$B,$B63)/1000</f>
        <v>0.15088200000000002</v>
      </c>
      <c r="D63" s="53">
        <f>SUMIFS(AfO!E:E,AfO!$A:$A,$A$62,AfO!$B:$B,$B63)/1000</f>
        <v>0.29659476000000001</v>
      </c>
      <c r="E63" s="53">
        <f>SUMIFS(AfO!F:F,AfO!$A:$A,$A$62,AfO!$B:$B,$B63)/1000</f>
        <v>2.0477226700000002</v>
      </c>
      <c r="F63" s="53">
        <f>SUMIFS(AfO!G:G,AfO!$A:$A,$A$62,AfO!$B:$B,$B63)/1000</f>
        <v>2.3020986699999999</v>
      </c>
      <c r="G63" s="53">
        <f>SUMIFS(AfO!H:H,AfO!$A:$A,$A$62,AfO!$B:$B,$B63)/1000</f>
        <v>0.84734240000000005</v>
      </c>
      <c r="H63" s="53">
        <f>SUMIFS(AfO!I:I,AfO!$A:$A,$A$62,AfO!$B:$B,$B63)/1000</f>
        <v>2.2401385300000003</v>
      </c>
      <c r="I63" s="53">
        <f>SUMIFS(AfO!J:J,AfO!$A:$A,$A$62,AfO!$B:$B,$B63)/1000</f>
        <v>1.2408739391666668</v>
      </c>
      <c r="J63" s="66"/>
      <c r="K63" s="67"/>
      <c r="L63" s="67"/>
      <c r="M63" s="67"/>
      <c r="N63" s="67"/>
      <c r="O63" s="67"/>
      <c r="P63" s="67"/>
      <c r="Q63" s="68"/>
      <c r="R63" s="69">
        <f t="shared" si="1"/>
        <v>0</v>
      </c>
      <c r="S63" s="70">
        <f t="shared" si="2"/>
        <v>1.2408739391666668</v>
      </c>
      <c r="T63" s="71">
        <f t="shared" si="33"/>
        <v>0.52411608424413836</v>
      </c>
      <c r="U63" s="72">
        <f t="shared" si="3"/>
        <v>0</v>
      </c>
    </row>
    <row r="64" spans="1:21" ht="31.4" customHeight="1" x14ac:dyDescent="0.45">
      <c r="A64" s="752"/>
      <c r="B64" s="11" t="s">
        <v>29</v>
      </c>
      <c r="C64" s="54">
        <f>SUM(C62:C63)</f>
        <v>2.6459200300000005</v>
      </c>
      <c r="D64" s="55">
        <f t="shared" ref="D64" si="96">SUM(D62:D63)</f>
        <v>14.235278279999999</v>
      </c>
      <c r="E64" s="55">
        <f t="shared" ref="E64" si="97">SUM(E62:E63)</f>
        <v>26.314235180000001</v>
      </c>
      <c r="F64" s="55">
        <f t="shared" ref="F64" si="98">SUM(F62:F63)</f>
        <v>26.619550029999999</v>
      </c>
      <c r="G64" s="55">
        <f t="shared" ref="G64" si="99">SUM(G62:G63)</f>
        <v>10.557475290000001</v>
      </c>
      <c r="H64" s="55">
        <f t="shared" ref="H64" si="100">SUM(H62:H63)</f>
        <v>12.065257980000002</v>
      </c>
      <c r="I64" s="55">
        <f t="shared" ref="I64" si="101">SUM(I62:I63)</f>
        <v>8.4694427966666659</v>
      </c>
      <c r="J64" s="73"/>
      <c r="K64" s="74"/>
      <c r="L64" s="74"/>
      <c r="M64" s="74"/>
      <c r="N64" s="74"/>
      <c r="O64" s="74"/>
      <c r="P64" s="74"/>
      <c r="Q64" s="75"/>
      <c r="R64" s="76">
        <f t="shared" si="1"/>
        <v>0</v>
      </c>
      <c r="S64" s="77">
        <f t="shared" si="2"/>
        <v>8.4694427966666659</v>
      </c>
      <c r="T64" s="78">
        <f t="shared" si="33"/>
        <v>0.26198916151840823</v>
      </c>
      <c r="U64" s="79">
        <f t="shared" si="3"/>
        <v>0</v>
      </c>
    </row>
    <row r="65" spans="1:21" ht="31.4" customHeight="1" x14ac:dyDescent="0.45">
      <c r="A65" s="752"/>
      <c r="B65" s="10" t="s">
        <v>30</v>
      </c>
      <c r="C65" s="52">
        <f>SUMIFS(AfO!D:D,AfO!$A:$A,$A$62,AfO!$B:$B,$B65)/1000</f>
        <v>56.809039439999999</v>
      </c>
      <c r="D65" s="53">
        <f>SUMIFS(AfO!E:E,AfO!$A:$A,$A$62,AfO!$B:$B,$B65)/1000</f>
        <v>35.616015670000003</v>
      </c>
      <c r="E65" s="53">
        <f>SUMIFS(AfO!F:F,AfO!$A:$A,$A$62,AfO!$B:$B,$B65)/1000</f>
        <v>51.734282370000003</v>
      </c>
      <c r="F65" s="53">
        <f>SUMIFS(AfO!G:G,AfO!$A:$A,$A$62,AfO!$B:$B,$B65)/1000</f>
        <v>102.22303778</v>
      </c>
      <c r="G65" s="53">
        <f>SUMIFS(AfO!H:H,AfO!$A:$A,$A$62,AfO!$B:$B,$B65)/1000</f>
        <v>132.48451396999999</v>
      </c>
      <c r="H65" s="53">
        <f>SUMIFS(AfO!I:I,AfO!$A:$A,$A$62,AfO!$B:$B,$B65)/1000</f>
        <v>152.40068492999998</v>
      </c>
      <c r="I65" s="53">
        <f>SUMIFS(AfO!J:J,AfO!$A:$A,$A$62,AfO!$B:$B,$B65)/1000</f>
        <v>150.14698436500001</v>
      </c>
      <c r="J65" s="66"/>
      <c r="K65" s="67"/>
      <c r="L65" s="67"/>
      <c r="M65" s="67"/>
      <c r="N65" s="67"/>
      <c r="O65" s="67"/>
      <c r="P65" s="67"/>
      <c r="Q65" s="68"/>
      <c r="R65" s="69">
        <f t="shared" si="1"/>
        <v>0</v>
      </c>
      <c r="S65" s="70">
        <f t="shared" si="2"/>
        <v>150.14698436500001</v>
      </c>
      <c r="T65" s="71">
        <f t="shared" si="33"/>
        <v>0.2145624037408842</v>
      </c>
      <c r="U65" s="72">
        <f t="shared" si="3"/>
        <v>0</v>
      </c>
    </row>
    <row r="66" spans="1:21" ht="31.4" customHeight="1" x14ac:dyDescent="0.45">
      <c r="A66" s="752"/>
      <c r="B66" s="10" t="s">
        <v>31</v>
      </c>
      <c r="C66" s="54">
        <f>SUMIFS(AfO!D:D,AfO!$A:$A,$A$62,AfO!$B:$B,$B66)/1000</f>
        <v>16.578600269999999</v>
      </c>
      <c r="D66" s="55">
        <f>SUMIFS(AfO!E:E,AfO!$A:$A,$A$62,AfO!$B:$B,$B66)/1000</f>
        <v>17.23838872</v>
      </c>
      <c r="E66" s="55">
        <f>SUMIFS(AfO!F:F,AfO!$A:$A,$A$62,AfO!$B:$B,$B66)/1000</f>
        <v>31.174477490000001</v>
      </c>
      <c r="F66" s="55">
        <f>SUMIFS(AfO!G:G,AfO!$A:$A,$A$62,AfO!$B:$B,$B66)/1000</f>
        <v>57.35929513</v>
      </c>
      <c r="G66" s="55">
        <f>SUMIFS(AfO!H:H,AfO!$A:$A,$A$62,AfO!$B:$B,$B66)/1000</f>
        <v>46.510227950000001</v>
      </c>
      <c r="H66" s="55">
        <f>SUMIFS(AfO!I:I,AfO!$A:$A,$A$62,AfO!$B:$B,$B66)/1000</f>
        <v>52.028696289999999</v>
      </c>
      <c r="I66" s="55">
        <f>SUMIFS(AfO!J:J,AfO!$A:$A,$A$62,AfO!$B:$B,$B66)/1000</f>
        <v>39.786423404166662</v>
      </c>
      <c r="J66" s="73"/>
      <c r="K66" s="74"/>
      <c r="L66" s="74"/>
      <c r="M66" s="74"/>
      <c r="N66" s="74"/>
      <c r="O66" s="74"/>
      <c r="P66" s="74"/>
      <c r="Q66" s="75"/>
      <c r="R66" s="76">
        <f t="shared" si="1"/>
        <v>0</v>
      </c>
      <c r="S66" s="77">
        <f t="shared" si="2"/>
        <v>39.786423404166662</v>
      </c>
      <c r="T66" s="78">
        <f t="shared" si="33"/>
        <v>0.19134462005659447</v>
      </c>
      <c r="U66" s="79">
        <f t="shared" si="3"/>
        <v>0</v>
      </c>
    </row>
    <row r="67" spans="1:21" ht="31.4" customHeight="1" x14ac:dyDescent="0.45">
      <c r="A67" s="752"/>
      <c r="B67" s="10" t="s">
        <v>32</v>
      </c>
      <c r="C67" s="52">
        <f>SUMIFS(AfO!D:D,AfO!$A:$A,$A$62,AfO!$B:$B,$B67)/1000</f>
        <v>10.70245933</v>
      </c>
      <c r="D67" s="53">
        <f>SUMIFS(AfO!E:E,AfO!$A:$A,$A$62,AfO!$B:$B,$B67)/1000</f>
        <v>5.2922682699999992</v>
      </c>
      <c r="E67" s="53">
        <f>SUMIFS(AfO!F:F,AfO!$A:$A,$A$62,AfO!$B:$B,$B67)/1000</f>
        <v>15.315605270000001</v>
      </c>
      <c r="F67" s="53">
        <f>SUMIFS(AfO!G:G,AfO!$A:$A,$A$62,AfO!$B:$B,$B67)/1000</f>
        <v>4.0567264100000004</v>
      </c>
      <c r="G67" s="53">
        <f>SUMIFS(AfO!H:H,AfO!$A:$A,$A$62,AfO!$B:$B,$B67)/1000</f>
        <v>3.1592458700000003</v>
      </c>
      <c r="H67" s="53">
        <f>SUMIFS(AfO!I:I,AfO!$A:$A,$A$62,AfO!$B:$B,$B67)/1000</f>
        <v>5.4551881</v>
      </c>
      <c r="I67" s="53">
        <f>SUMIFS(AfO!J:J,AfO!$A:$A,$A$62,AfO!$B:$B,$B67)/1000</f>
        <v>3.1228510474999998</v>
      </c>
      <c r="J67" s="66"/>
      <c r="K67" s="67"/>
      <c r="L67" s="67"/>
      <c r="M67" s="67"/>
      <c r="N67" s="67"/>
      <c r="O67" s="67"/>
      <c r="P67" s="67"/>
      <c r="Q67" s="68"/>
      <c r="R67" s="69">
        <f t="shared" si="1"/>
        <v>0</v>
      </c>
      <c r="S67" s="70">
        <f t="shared" si="2"/>
        <v>3.1228510474999998</v>
      </c>
      <c r="T67" s="71">
        <f t="shared" si="33"/>
        <v>-0.21834783206735231</v>
      </c>
      <c r="U67" s="72">
        <f t="shared" si="3"/>
        <v>0</v>
      </c>
    </row>
    <row r="68" spans="1:21" ht="31.4" customHeight="1" x14ac:dyDescent="0.45">
      <c r="A68" s="752"/>
      <c r="B68" s="11" t="s">
        <v>33</v>
      </c>
      <c r="C68" s="56">
        <f>SUM(C65:C67)</f>
        <v>84.090099039999998</v>
      </c>
      <c r="D68" s="57">
        <f t="shared" ref="D68" si="102">SUM(D65:D67)</f>
        <v>58.14667266</v>
      </c>
      <c r="E68" s="57">
        <f t="shared" ref="E68" si="103">SUM(E65:E67)</f>
        <v>98.22436513000001</v>
      </c>
      <c r="F68" s="57">
        <f t="shared" ref="F68" si="104">SUM(F65:F67)</f>
        <v>163.63905932</v>
      </c>
      <c r="G68" s="57">
        <f t="shared" ref="G68" si="105">SUM(G65:G67)</f>
        <v>182.15398779</v>
      </c>
      <c r="H68" s="57">
        <f t="shared" ref="H68" si="106">SUM(H65:H67)</f>
        <v>209.88456931999997</v>
      </c>
      <c r="I68" s="57">
        <f t="shared" ref="I68" si="107">SUM(I65:I67)</f>
        <v>193.05625881666668</v>
      </c>
      <c r="J68" s="80"/>
      <c r="K68" s="81"/>
      <c r="L68" s="81"/>
      <c r="M68" s="81"/>
      <c r="N68" s="81"/>
      <c r="O68" s="81"/>
      <c r="P68" s="81"/>
      <c r="Q68" s="82"/>
      <c r="R68" s="83">
        <f t="shared" si="1"/>
        <v>0</v>
      </c>
      <c r="S68" s="84">
        <f t="shared" si="2"/>
        <v>193.05625881666668</v>
      </c>
      <c r="T68" s="85">
        <f t="shared" si="33"/>
        <v>0.1808311586382052</v>
      </c>
      <c r="U68" s="86">
        <f t="shared" si="3"/>
        <v>0</v>
      </c>
    </row>
    <row r="69" spans="1:21" s="1" customFormat="1" ht="31.4" customHeight="1" x14ac:dyDescent="0.35">
      <c r="A69" s="5" t="s">
        <v>42</v>
      </c>
      <c r="B69" s="3" t="s">
        <v>35</v>
      </c>
      <c r="C69" s="58">
        <f>SUMIFS(AfO!D:D,AfO!$A:$A,$A$62,AfO!$B:$B,$B69)/1000</f>
        <v>125.61136191000001</v>
      </c>
      <c r="D69" s="59">
        <f>SUMIFS(AfO!E:E,AfO!$A:$A,$A$62,AfO!$B:$B,$B69)/1000</f>
        <v>123.63278794999999</v>
      </c>
      <c r="E69" s="59">
        <f>SUMIFS(AfO!F:F,AfO!$A:$A,$A$62,AfO!$B:$B,$B69)/1000</f>
        <v>219.53569223</v>
      </c>
      <c r="F69" s="59">
        <f>SUMIFS(AfO!G:G,AfO!$A:$A,$A$62,AfO!$B:$B,$B69)/1000</f>
        <v>319.75326757000005</v>
      </c>
      <c r="G69" s="59">
        <f>SUMIFS(AfO!H:H,AfO!$A:$A,$A$62,AfO!$B:$B,$B69)/1000</f>
        <v>300.79609820000002</v>
      </c>
      <c r="H69" s="59">
        <f>SUMIFS(AfO!I:I,AfO!$A:$A,$A$62,AfO!$B:$B,$B69)/1000</f>
        <v>410.89425956999997</v>
      </c>
      <c r="I69" s="59">
        <f>SUMIFS(AfO!J:J,AfO!$A:$A,$A$62,AfO!$B:$B,$B69)/1000</f>
        <v>340.495669765</v>
      </c>
      <c r="J69" s="87"/>
      <c r="K69" s="88"/>
      <c r="L69" s="88"/>
      <c r="M69" s="88"/>
      <c r="N69" s="88"/>
      <c r="O69" s="88"/>
      <c r="P69" s="88"/>
      <c r="Q69" s="89"/>
      <c r="R69" s="90">
        <f t="shared" si="1"/>
        <v>0</v>
      </c>
      <c r="S69" s="91">
        <f t="shared" si="2"/>
        <v>340.495669765</v>
      </c>
      <c r="T69" s="99">
        <f t="shared" si="33"/>
        <v>0.22072133161311802</v>
      </c>
      <c r="U69" s="100">
        <f t="shared" si="3"/>
        <v>0</v>
      </c>
    </row>
    <row r="70" spans="1:21" ht="31.4" customHeight="1" x14ac:dyDescent="0.45">
      <c r="A70" s="752" t="s">
        <v>43</v>
      </c>
      <c r="B70" s="10" t="s">
        <v>27</v>
      </c>
      <c r="C70" s="45">
        <f>SUMIFS(AfO!D:D,AfO!$A:$A,$A$70,AfO!$B:$B,$B70)/1000</f>
        <v>17.597070800000001</v>
      </c>
      <c r="D70" s="46">
        <f>SUMIFS(AfO!E:E,AfO!$A:$A,$A$70,AfO!$B:$B,$B70)/1000</f>
        <v>18.48612907</v>
      </c>
      <c r="E70" s="46">
        <f>SUMIFS(AfO!F:F,AfO!$A:$A,$A$70,AfO!$B:$B,$B70)/1000</f>
        <v>25.590261269999999</v>
      </c>
      <c r="F70" s="46">
        <f>SUMIFS(AfO!G:G,AfO!$A:$A,$A$70,AfO!$B:$B,$B70)/1000</f>
        <v>32.501496330000002</v>
      </c>
      <c r="G70" s="46">
        <f>SUMIFS(AfO!H:H,AfO!$A:$A,$A$70,AfO!$B:$B,$B70)/1000</f>
        <v>31.80295005</v>
      </c>
      <c r="H70" s="46">
        <f>SUMIFS(AfO!I:I,AfO!$A:$A,$A$70,AfO!$B:$B,$B70)/1000</f>
        <v>35.669661979999994</v>
      </c>
      <c r="I70" s="46">
        <f>SUMIFS(AfO!J:J,AfO!$A:$A,$A$70,AfO!$B:$B,$B70)/1000</f>
        <v>35.56533657833333</v>
      </c>
      <c r="J70" s="101"/>
      <c r="K70" s="102"/>
      <c r="L70" s="102"/>
      <c r="M70" s="102"/>
      <c r="N70" s="102"/>
      <c r="O70" s="102"/>
      <c r="P70" s="102"/>
      <c r="Q70" s="103"/>
      <c r="R70" s="104">
        <f t="shared" si="1"/>
        <v>0</v>
      </c>
      <c r="S70" s="105">
        <f t="shared" si="2"/>
        <v>35.56533657833333</v>
      </c>
      <c r="T70" s="106">
        <f t="shared" si="33"/>
        <v>0.15111127642041988</v>
      </c>
      <c r="U70" s="107">
        <f t="shared" si="3"/>
        <v>0</v>
      </c>
    </row>
    <row r="71" spans="1:21" ht="31.4" customHeight="1" x14ac:dyDescent="0.45">
      <c r="A71" s="752"/>
      <c r="B71" s="10" t="s">
        <v>28</v>
      </c>
      <c r="C71" s="36">
        <f>SUMIFS(AfO!D:D,AfO!$A:$A,$A$70,AfO!$B:$B,$B71)/1000</f>
        <v>0.95192429000000001</v>
      </c>
      <c r="D71" s="37">
        <f>SUMIFS(AfO!E:E,AfO!$A:$A,$A$70,AfO!$B:$B,$B71)/1000</f>
        <v>0.76651572000000001</v>
      </c>
      <c r="E71" s="37">
        <f>SUMIFS(AfO!F:F,AfO!$A:$A,$A$70,AfO!$B:$B,$B71)/1000</f>
        <v>0.60980310999999998</v>
      </c>
      <c r="F71" s="37">
        <f>SUMIFS(AfO!G:G,AfO!$A:$A,$A$70,AfO!$B:$B,$B71)/1000</f>
        <v>0.74722374000000003</v>
      </c>
      <c r="G71" s="37">
        <f>SUMIFS(AfO!H:H,AfO!$A:$A,$A$70,AfO!$B:$B,$B71)/1000</f>
        <v>1.57600677</v>
      </c>
      <c r="H71" s="37">
        <f>SUMIFS(AfO!I:I,AfO!$A:$A,$A$70,AfO!$B:$B,$B71)/1000</f>
        <v>1.18465676</v>
      </c>
      <c r="I71" s="37">
        <f>SUMIFS(AfO!J:J,AfO!$A:$A,$A$70,AfO!$B:$B,$B71)/1000</f>
        <v>0.65054576166666678</v>
      </c>
      <c r="J71" s="73"/>
      <c r="K71" s="74"/>
      <c r="L71" s="74"/>
      <c r="M71" s="74"/>
      <c r="N71" s="74"/>
      <c r="O71" s="74"/>
      <c r="P71" s="74"/>
      <c r="Q71" s="75"/>
      <c r="R71" s="76">
        <f t="shared" ref="R71:R77" si="108">SUM(J71:Q71)</f>
        <v>0</v>
      </c>
      <c r="S71" s="77">
        <f t="shared" ref="S71:S77" si="109">R71+I71</f>
        <v>0.65054576166666678</v>
      </c>
      <c r="T71" s="78">
        <f t="shared" si="33"/>
        <v>-7.3308693969929672E-2</v>
      </c>
      <c r="U71" s="79">
        <f t="shared" ref="U71:U77" si="110">(((S71/I71))^(1/5))-1</f>
        <v>0</v>
      </c>
    </row>
    <row r="72" spans="1:21" ht="31.4" customHeight="1" x14ac:dyDescent="0.45">
      <c r="A72" s="752"/>
      <c r="B72" s="11" t="s">
        <v>29</v>
      </c>
      <c r="C72" s="34">
        <f>SUM(C70:C71)</f>
        <v>18.548995090000002</v>
      </c>
      <c r="D72" s="35">
        <f t="shared" ref="D72" si="111">SUM(D70:D71)</f>
        <v>19.252644790000002</v>
      </c>
      <c r="E72" s="35">
        <f t="shared" ref="E72" si="112">SUM(E70:E71)</f>
        <v>26.200064380000001</v>
      </c>
      <c r="F72" s="35">
        <f t="shared" ref="F72" si="113">SUM(F70:F71)</f>
        <v>33.248720070000005</v>
      </c>
      <c r="G72" s="35">
        <f t="shared" ref="G72" si="114">SUM(G70:G71)</f>
        <v>33.378956819999999</v>
      </c>
      <c r="H72" s="35">
        <f t="shared" ref="H72" si="115">SUM(H70:H71)</f>
        <v>36.854318739999997</v>
      </c>
      <c r="I72" s="35">
        <f t="shared" ref="I72" si="116">SUM(I70:I71)</f>
        <v>36.215882339999993</v>
      </c>
      <c r="J72" s="66"/>
      <c r="K72" s="67"/>
      <c r="L72" s="67"/>
      <c r="M72" s="67"/>
      <c r="N72" s="67"/>
      <c r="O72" s="67"/>
      <c r="P72" s="67"/>
      <c r="Q72" s="68"/>
      <c r="R72" s="69">
        <f t="shared" si="108"/>
        <v>0</v>
      </c>
      <c r="S72" s="70">
        <f t="shared" si="109"/>
        <v>36.215882339999993</v>
      </c>
      <c r="T72" s="71">
        <f t="shared" si="33"/>
        <v>0.14318294554500599</v>
      </c>
      <c r="U72" s="72">
        <f t="shared" si="110"/>
        <v>0</v>
      </c>
    </row>
    <row r="73" spans="1:21" ht="31.4" customHeight="1" x14ac:dyDescent="0.45">
      <c r="A73" s="752"/>
      <c r="B73" s="10" t="s">
        <v>30</v>
      </c>
      <c r="C73" s="36">
        <f>SUMIFS(AfO!D:D,AfO!$A:$A,$A$70,AfO!$B:$B,$B73)/1000</f>
        <v>15.615906769999999</v>
      </c>
      <c r="D73" s="37">
        <f>SUMIFS(AfO!E:E,AfO!$A:$A,$A$70,AfO!$B:$B,$B73)/1000</f>
        <v>9.4776454000000001</v>
      </c>
      <c r="E73" s="37">
        <f>SUMIFS(AfO!F:F,AfO!$A:$A,$A$70,AfO!$B:$B,$B73)/1000</f>
        <v>19.13134449</v>
      </c>
      <c r="F73" s="37">
        <f>SUMIFS(AfO!G:G,AfO!$A:$A,$A$70,AfO!$B:$B,$B73)/1000</f>
        <v>41.261268109999996</v>
      </c>
      <c r="G73" s="37">
        <f>SUMIFS(AfO!H:H,AfO!$A:$A,$A$70,AfO!$B:$B,$B73)/1000</f>
        <v>14.66742047</v>
      </c>
      <c r="H73" s="37">
        <f>SUMIFS(AfO!I:I,AfO!$A:$A,$A$70,AfO!$B:$B,$B73)/1000</f>
        <v>22.318272280000002</v>
      </c>
      <c r="I73" s="37">
        <f>SUMIFS(AfO!J:J,AfO!$A:$A,$A$70,AfO!$B:$B,$B73)/1000</f>
        <v>20.406618880833332</v>
      </c>
      <c r="J73" s="73"/>
      <c r="K73" s="74"/>
      <c r="L73" s="74"/>
      <c r="M73" s="74"/>
      <c r="N73" s="74"/>
      <c r="O73" s="74"/>
      <c r="P73" s="74"/>
      <c r="Q73" s="75"/>
      <c r="R73" s="76">
        <f t="shared" si="108"/>
        <v>0</v>
      </c>
      <c r="S73" s="77">
        <f t="shared" si="109"/>
        <v>20.406618880833332</v>
      </c>
      <c r="T73" s="78">
        <f t="shared" si="33"/>
        <v>5.4971601688519112E-2</v>
      </c>
      <c r="U73" s="79">
        <f t="shared" si="110"/>
        <v>0</v>
      </c>
    </row>
    <row r="74" spans="1:21" ht="31.4" customHeight="1" x14ac:dyDescent="0.45">
      <c r="A74" s="752"/>
      <c r="B74" s="10" t="s">
        <v>31</v>
      </c>
      <c r="C74" s="34">
        <f>SUMIFS(AfO!D:D,AfO!$A:$A,$A$70,AfO!$B:$B,$B74)/1000</f>
        <v>12.810454719999999</v>
      </c>
      <c r="D74" s="35">
        <f>SUMIFS(AfO!E:E,AfO!$A:$A,$A$70,AfO!$B:$B,$B74)/1000</f>
        <v>8.6216046199999994</v>
      </c>
      <c r="E74" s="35">
        <f>SUMIFS(AfO!F:F,AfO!$A:$A,$A$70,AfO!$B:$B,$B74)/1000</f>
        <v>9.2807767099999996</v>
      </c>
      <c r="F74" s="35">
        <f>SUMIFS(AfO!G:G,AfO!$A:$A,$A$70,AfO!$B:$B,$B74)/1000</f>
        <v>11.63105097</v>
      </c>
      <c r="G74" s="35">
        <f>SUMIFS(AfO!H:H,AfO!$A:$A,$A$70,AfO!$B:$B,$B74)/1000</f>
        <v>12.81632531</v>
      </c>
      <c r="H74" s="35">
        <f>SUMIFS(AfO!I:I,AfO!$A:$A,$A$70,AfO!$B:$B,$B74)/1000</f>
        <v>17.624341009999998</v>
      </c>
      <c r="I74" s="35">
        <f>SUMIFS(AfO!J:J,AfO!$A:$A,$A$70,AfO!$B:$B,$B74)/1000</f>
        <v>12.369089346666668</v>
      </c>
      <c r="J74" s="66"/>
      <c r="K74" s="67"/>
      <c r="L74" s="67"/>
      <c r="M74" s="67"/>
      <c r="N74" s="67"/>
      <c r="O74" s="67"/>
      <c r="P74" s="67"/>
      <c r="Q74" s="68"/>
      <c r="R74" s="69">
        <f t="shared" si="108"/>
        <v>0</v>
      </c>
      <c r="S74" s="70">
        <f t="shared" si="109"/>
        <v>12.369089346666668</v>
      </c>
      <c r="T74" s="71">
        <f t="shared" si="33"/>
        <v>-6.9876811746756307E-3</v>
      </c>
      <c r="U74" s="72">
        <f t="shared" si="110"/>
        <v>0</v>
      </c>
    </row>
    <row r="75" spans="1:21" ht="31.4" customHeight="1" x14ac:dyDescent="0.45">
      <c r="A75" s="752"/>
      <c r="B75" s="10" t="s">
        <v>32</v>
      </c>
      <c r="C75" s="36">
        <f>SUMIFS(AfO!D:D,AfO!$A:$A,$A$70,AfO!$B:$B,$B75)/1000</f>
        <v>3.87768E-2</v>
      </c>
      <c r="D75" s="37">
        <f>SUMIFS(AfO!E:E,AfO!$A:$A,$A$70,AfO!$B:$B,$B75)/1000</f>
        <v>3.0079410000000001E-2</v>
      </c>
      <c r="E75" s="37">
        <f>SUMIFS(AfO!F:F,AfO!$A:$A,$A$70,AfO!$B:$B,$B75)/1000</f>
        <v>3.4798849999999999E-2</v>
      </c>
      <c r="F75" s="37">
        <f>SUMIFS(AfO!G:G,AfO!$A:$A,$A$70,AfO!$B:$B,$B75)/1000</f>
        <v>7.4035210000000004E-2</v>
      </c>
      <c r="G75" s="37">
        <f>SUMIFS(AfO!H:H,AfO!$A:$A,$A$70,AfO!$B:$B,$B75)/1000</f>
        <v>5.0336190000000003E-2</v>
      </c>
      <c r="H75" s="37">
        <f>SUMIFS(AfO!I:I,AfO!$A:$A,$A$70,AfO!$B:$B,$B75)/1000</f>
        <v>0.11766834</v>
      </c>
      <c r="I75" s="37">
        <f>SUMIFS(AfO!J:J,AfO!$A:$A,$A$70,AfO!$B:$B,$B75)/1000</f>
        <v>4.8551351666666666E-2</v>
      </c>
      <c r="J75" s="73"/>
      <c r="K75" s="74"/>
      <c r="L75" s="74"/>
      <c r="M75" s="74"/>
      <c r="N75" s="74"/>
      <c r="O75" s="74"/>
      <c r="P75" s="74"/>
      <c r="Q75" s="75"/>
      <c r="R75" s="76">
        <f t="shared" si="108"/>
        <v>0</v>
      </c>
      <c r="S75" s="77">
        <f t="shared" si="109"/>
        <v>4.8551351666666666E-2</v>
      </c>
      <c r="T75" s="78">
        <f t="shared" si="33"/>
        <v>4.598599984426377E-2</v>
      </c>
      <c r="U75" s="79">
        <f t="shared" si="110"/>
        <v>0</v>
      </c>
    </row>
    <row r="76" spans="1:21" ht="31.4" customHeight="1" x14ac:dyDescent="0.45">
      <c r="A76" s="752"/>
      <c r="B76" s="11" t="s">
        <v>33</v>
      </c>
      <c r="C76" s="47">
        <f>SUM(C73:C75)</f>
        <v>28.465138289999999</v>
      </c>
      <c r="D76" s="48">
        <f t="shared" ref="D76" si="117">SUM(D73:D75)</f>
        <v>18.129329429999999</v>
      </c>
      <c r="E76" s="48">
        <f t="shared" ref="E76" si="118">SUM(E73:E75)</f>
        <v>28.446920050000003</v>
      </c>
      <c r="F76" s="48">
        <f t="shared" ref="F76" si="119">SUM(F73:F75)</f>
        <v>52.966354289999991</v>
      </c>
      <c r="G76" s="48">
        <f t="shared" ref="G76" si="120">SUM(G73:G75)</f>
        <v>27.534081969999999</v>
      </c>
      <c r="H76" s="48">
        <f t="shared" ref="H76" si="121">SUM(H73:H75)</f>
        <v>40.060281629999999</v>
      </c>
      <c r="I76" s="48">
        <f t="shared" ref="I76" si="122">SUM(I73:I75)</f>
        <v>32.824259579166664</v>
      </c>
      <c r="J76" s="108"/>
      <c r="K76" s="109"/>
      <c r="L76" s="109"/>
      <c r="M76" s="109"/>
      <c r="N76" s="109"/>
      <c r="O76" s="109"/>
      <c r="P76" s="109"/>
      <c r="Q76" s="110"/>
      <c r="R76" s="111">
        <f t="shared" si="108"/>
        <v>0</v>
      </c>
      <c r="S76" s="112">
        <f t="shared" si="109"/>
        <v>32.824259579166664</v>
      </c>
      <c r="T76" s="113">
        <f t="shared" si="33"/>
        <v>2.8907488502359024E-2</v>
      </c>
      <c r="U76" s="114">
        <f t="shared" si="110"/>
        <v>0</v>
      </c>
    </row>
    <row r="77" spans="1:21" s="1" customFormat="1" ht="31.4" customHeight="1" thickBot="1" x14ac:dyDescent="0.4">
      <c r="A77" s="5" t="s">
        <v>43</v>
      </c>
      <c r="B77" s="3" t="s">
        <v>35</v>
      </c>
      <c r="C77" s="60">
        <f>SUMIFS(AfO!D:D,AfO!$A:$A,$A$70,AfO!$B:$B,$B77)/1000</f>
        <v>91.900905639999991</v>
      </c>
      <c r="D77" s="61">
        <f>SUMIFS(AfO!E:E,AfO!$A:$A,$A$70,AfO!$B:$B,$B77)/1000</f>
        <v>72.307947819999995</v>
      </c>
      <c r="E77" s="61">
        <f>SUMIFS(AfO!F:F,AfO!$A:$A,$A$70,AfO!$B:$B,$B77)/1000</f>
        <v>85.152506469999992</v>
      </c>
      <c r="F77" s="61">
        <f>SUMIFS(AfO!G:G,AfO!$A:$A,$A$70,AfO!$B:$B,$B77)/1000</f>
        <v>122.56310376</v>
      </c>
      <c r="G77" s="61">
        <f>SUMIFS(AfO!H:H,AfO!$A:$A,$A$70,AfO!$B:$B,$B77)/1000</f>
        <v>99.885169599999998</v>
      </c>
      <c r="H77" s="61">
        <f>SUMIFS(AfO!I:I,AfO!$A:$A,$A$70,AfO!$B:$B,$B77)/1000</f>
        <v>123.39881654</v>
      </c>
      <c r="I77" s="61">
        <f>SUMIFS(AfO!J:J,AfO!$A:$A,$A$70,AfO!$B:$B,$B77)/1000</f>
        <v>105.30092169666668</v>
      </c>
      <c r="J77" s="115"/>
      <c r="K77" s="116"/>
      <c r="L77" s="116"/>
      <c r="M77" s="116"/>
      <c r="N77" s="116"/>
      <c r="O77" s="116"/>
      <c r="P77" s="116"/>
      <c r="Q77" s="117"/>
      <c r="R77" s="118">
        <f t="shared" si="108"/>
        <v>0</v>
      </c>
      <c r="S77" s="119">
        <f t="shared" si="109"/>
        <v>105.30092169666668</v>
      </c>
      <c r="T77" s="92">
        <f t="shared" si="33"/>
        <v>2.7596168487661776E-2</v>
      </c>
      <c r="U77" s="93">
        <f t="shared" si="110"/>
        <v>0</v>
      </c>
    </row>
  </sheetData>
  <mergeCells count="11">
    <mergeCell ref="J3:Q3"/>
    <mergeCell ref="J2:Q2"/>
    <mergeCell ref="A62:A68"/>
    <mergeCell ref="A70:A76"/>
    <mergeCell ref="A6:A12"/>
    <mergeCell ref="A14:A20"/>
    <mergeCell ref="A22:A28"/>
    <mergeCell ref="A30:A36"/>
    <mergeCell ref="A38:A44"/>
    <mergeCell ref="A46:A52"/>
    <mergeCell ref="A54:A60"/>
  </mergeCells>
  <pageMargins left="0.7" right="0.7" top="0.75" bottom="0.75" header="0.3" footer="0.3"/>
  <pageSetup paperSize="9" scale="24" orientation="portrait" r:id="rId1"/>
  <headerFooter>
    <oddHeader>&amp;L&amp;21Market Segment Beverage 
Workshop 
 14.06.2024
Seeheim-Jugenheim&amp;C&amp;30&amp;UX5 Targets - MS Beverage&amp;21&amp;U
Market Segment L2 x B2C L2</oddHeader>
  </headerFooter>
  <customProperties>
    <customPr name="_pios_id" r:id="rId2"/>
    <customPr name="EpmWorksheetKeyString_GUID" r:id="rId3"/>
  </customPropertie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EF4A-DA3F-4B8D-811A-222BB4BFD403}">
  <sheetPr>
    <tabColor rgb="FF457DDB"/>
    <pageSetUpPr fitToPage="1"/>
  </sheetPr>
  <dimension ref="A1:BT321"/>
  <sheetViews>
    <sheetView showGridLines="0" tabSelected="1" showWhiteSpace="0" zoomScale="40" zoomScaleNormal="40" zoomScaleSheetLayoutView="55" zoomScalePageLayoutView="55" workbookViewId="0">
      <pane xSplit="3" ySplit="4" topLeftCell="D37" activePane="bottomRight" state="frozen"/>
      <selection pane="topRight" activeCell="D1" sqref="D1"/>
      <selection pane="bottomLeft" activeCell="B5" sqref="B5"/>
      <selection pane="bottomRight" activeCell="N53" sqref="N53"/>
    </sheetView>
  </sheetViews>
  <sheetFormatPr defaultColWidth="9.1796875" defaultRowHeight="23.5" outlineLevelRow="1" outlineLevelCol="1" x14ac:dyDescent="0.55000000000000004"/>
  <cols>
    <col min="1" max="1" width="9.1796875" style="2" hidden="1" customWidth="1" outlineLevel="1"/>
    <col min="2" max="2" width="21.81640625" style="221" customWidth="1" collapsed="1"/>
    <col min="3" max="3" width="37" style="220" bestFit="1" customWidth="1"/>
    <col min="4" max="8" width="12.81640625" style="2" customWidth="1" outlineLevel="1"/>
    <col min="9" max="10" width="12.81640625" style="2" customWidth="1"/>
    <col min="11" max="11" width="21.7265625" style="2" customWidth="1"/>
    <col min="12" max="19" width="17.81640625" style="2" customWidth="1" outlineLevel="1"/>
    <col min="20" max="20" width="1.7265625" style="2" customWidth="1"/>
    <col min="21" max="29" width="17.81640625" style="2" customWidth="1" outlineLevel="1"/>
    <col min="30" max="31" width="17.81640625" style="2" customWidth="1"/>
    <col min="32" max="33" width="12.81640625" style="180" customWidth="1"/>
    <col min="34" max="34" width="9.7265625" style="423" bestFit="1" customWidth="1"/>
    <col min="35" max="35" width="9.1796875" style="2" customWidth="1"/>
    <col min="36" max="36" width="61.1796875" style="728" customWidth="1" outlineLevel="1"/>
    <col min="37" max="37" width="9.1796875" style="2" customWidth="1" outlineLevel="1" collapsed="1"/>
    <col min="38" max="38" width="21.81640625" style="221" customWidth="1" outlineLevel="1" collapsed="1"/>
    <col min="39" max="39" width="37" style="220" customWidth="1" outlineLevel="1"/>
    <col min="40" max="40" width="1.453125" style="220" customWidth="1"/>
    <col min="41" max="48" width="17.81640625" style="2" customWidth="1" outlineLevel="1"/>
    <col min="49" max="49" width="17.81640625" style="2" customWidth="1"/>
    <col min="50" max="58" width="17.81640625" style="2" customWidth="1" outlineLevel="1"/>
    <col min="59" max="60" width="17.81640625" style="2" customWidth="1"/>
    <col min="61" max="61" width="17.81640625" style="180" customWidth="1"/>
    <col min="62" max="62" width="14.1796875" style="2" hidden="1" customWidth="1" outlineLevel="1"/>
    <col min="63" max="71" width="17.81640625" style="2" hidden="1" customWidth="1" outlineLevel="1"/>
    <col min="72" max="72" width="14.1796875" style="2" bestFit="1" customWidth="1" collapsed="1"/>
    <col min="73" max="16384" width="9.1796875" style="2"/>
  </cols>
  <sheetData>
    <row r="1" spans="1:72" ht="27" customHeight="1" thickBot="1" x14ac:dyDescent="0.6">
      <c r="C1" s="748"/>
      <c r="D1" s="219"/>
      <c r="E1" s="219"/>
      <c r="F1" s="219"/>
      <c r="G1" s="219"/>
      <c r="H1" s="219"/>
      <c r="I1" s="219"/>
      <c r="J1" s="219"/>
      <c r="K1" s="219"/>
      <c r="L1" s="424" t="s">
        <v>44</v>
      </c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219"/>
      <c r="AE1" s="219"/>
      <c r="AF1" s="219"/>
      <c r="AG1" s="219"/>
      <c r="AH1" s="749"/>
      <c r="AI1" s="180"/>
      <c r="AJ1" s="180"/>
      <c r="AK1" s="180"/>
      <c r="AL1" s="180"/>
      <c r="AM1" s="180"/>
      <c r="AN1" s="180"/>
      <c r="AO1" s="424" t="s">
        <v>45</v>
      </c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42"/>
      <c r="BC1" s="242"/>
      <c r="BD1" s="242"/>
      <c r="BE1" s="242"/>
      <c r="BF1" s="242"/>
      <c r="BG1" s="242"/>
      <c r="BH1" s="242"/>
      <c r="BI1" s="219"/>
      <c r="BL1" s="242"/>
      <c r="BM1" s="242"/>
      <c r="BN1" s="242"/>
      <c r="BO1" s="242"/>
      <c r="BP1" s="242"/>
      <c r="BQ1" s="242"/>
      <c r="BR1" s="242"/>
      <c r="BS1" s="242"/>
    </row>
    <row r="2" spans="1:72" ht="43.5" customHeight="1" thickTop="1" thickBot="1" x14ac:dyDescent="0.7">
      <c r="D2" s="242"/>
      <c r="E2" s="242"/>
      <c r="F2" s="242"/>
      <c r="G2" s="242"/>
      <c r="H2" s="242"/>
      <c r="I2" s="242"/>
      <c r="J2" s="242"/>
      <c r="K2" s="242"/>
      <c r="L2" s="790" t="s">
        <v>46</v>
      </c>
      <c r="M2" s="791"/>
      <c r="N2" s="791"/>
      <c r="O2" s="791"/>
      <c r="P2" s="791"/>
      <c r="Q2" s="791"/>
      <c r="R2" s="791"/>
      <c r="S2" s="792"/>
      <c r="T2" s="425"/>
      <c r="U2" s="791" t="s">
        <v>46</v>
      </c>
      <c r="V2" s="791"/>
      <c r="W2" s="791"/>
      <c r="X2" s="791"/>
      <c r="Y2" s="791"/>
      <c r="Z2" s="791"/>
      <c r="AA2" s="791"/>
      <c r="AB2" s="791"/>
      <c r="AC2" s="791"/>
      <c r="AD2" s="242"/>
      <c r="AE2" s="242"/>
      <c r="AF2" s="219"/>
      <c r="AG2" s="219"/>
      <c r="AJ2" s="426" t="s">
        <v>47</v>
      </c>
      <c r="AO2" s="786" t="s">
        <v>48</v>
      </c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K2" s="783"/>
      <c r="BL2" s="784"/>
      <c r="BM2" s="784"/>
      <c r="BN2" s="784"/>
      <c r="BO2" s="784"/>
      <c r="BP2" s="784"/>
      <c r="BQ2" s="784"/>
      <c r="BR2" s="785"/>
      <c r="BS2" s="427"/>
    </row>
    <row r="3" spans="1:72" ht="43.5" customHeight="1" thickTop="1" thickBot="1" x14ac:dyDescent="0.6">
      <c r="D3" s="242"/>
      <c r="E3" s="242"/>
      <c r="F3" s="242"/>
      <c r="G3" s="242"/>
      <c r="H3" s="242"/>
      <c r="I3" s="242"/>
      <c r="J3" s="242"/>
      <c r="K3" s="242"/>
      <c r="L3" s="788" t="s">
        <v>2</v>
      </c>
      <c r="M3" s="789"/>
      <c r="N3" s="789"/>
      <c r="O3" s="789"/>
      <c r="P3" s="789"/>
      <c r="Q3" s="789"/>
      <c r="R3" s="789"/>
      <c r="S3" s="789"/>
      <c r="T3" s="425"/>
      <c r="U3" s="789" t="s">
        <v>49</v>
      </c>
      <c r="V3" s="789"/>
      <c r="W3" s="789"/>
      <c r="X3" s="789"/>
      <c r="Y3" s="789"/>
      <c r="Z3" s="789"/>
      <c r="AA3" s="789"/>
      <c r="AB3" s="789"/>
      <c r="AC3" s="789"/>
      <c r="AD3" s="242"/>
      <c r="AE3" s="242"/>
      <c r="AF3" s="219"/>
      <c r="AG3" s="219"/>
      <c r="AJ3" s="428"/>
      <c r="AO3" s="788" t="s">
        <v>50</v>
      </c>
      <c r="AP3" s="789"/>
      <c r="AQ3" s="789"/>
      <c r="AR3" s="789"/>
      <c r="AS3" s="789"/>
      <c r="AT3" s="789"/>
      <c r="AU3" s="789"/>
      <c r="AV3" s="789"/>
      <c r="AW3" s="789"/>
      <c r="AX3" s="789"/>
      <c r="AY3" s="789"/>
      <c r="AZ3" s="789"/>
      <c r="BA3" s="789"/>
      <c r="BB3" s="789"/>
      <c r="BC3" s="789"/>
      <c r="BD3" s="789"/>
      <c r="BE3" s="789"/>
      <c r="BF3" s="789"/>
      <c r="BG3" s="789"/>
      <c r="BH3" s="789"/>
      <c r="BI3" s="789"/>
      <c r="BK3" s="783" t="s">
        <v>2</v>
      </c>
      <c r="BL3" s="784"/>
      <c r="BM3" s="784"/>
      <c r="BN3" s="784"/>
      <c r="BO3" s="784"/>
      <c r="BP3" s="784"/>
      <c r="BQ3" s="784"/>
      <c r="BR3" s="785"/>
      <c r="BS3" s="427"/>
    </row>
    <row r="4" spans="1:72" s="180" customFormat="1" ht="86.25" customHeight="1" x14ac:dyDescent="0.55000000000000004">
      <c r="B4" s="429" t="s">
        <v>1</v>
      </c>
      <c r="C4" s="222"/>
      <c r="D4" s="430" t="s">
        <v>5</v>
      </c>
      <c r="E4" s="430" t="s">
        <v>6</v>
      </c>
      <c r="F4" s="430" t="s">
        <v>7</v>
      </c>
      <c r="G4" s="430" t="s">
        <v>8</v>
      </c>
      <c r="H4" s="430" t="s">
        <v>9</v>
      </c>
      <c r="I4" s="431" t="s">
        <v>11</v>
      </c>
      <c r="J4" s="430" t="s">
        <v>10</v>
      </c>
      <c r="K4" s="432" t="s">
        <v>51</v>
      </c>
      <c r="L4" s="294" t="s">
        <v>12</v>
      </c>
      <c r="M4" s="295" t="s">
        <v>13</v>
      </c>
      <c r="N4" s="295" t="s">
        <v>14</v>
      </c>
      <c r="O4" s="295" t="s">
        <v>15</v>
      </c>
      <c r="P4" s="295" t="s">
        <v>16</v>
      </c>
      <c r="Q4" s="295" t="s">
        <v>17</v>
      </c>
      <c r="R4" s="295" t="s">
        <v>18</v>
      </c>
      <c r="S4" s="296" t="s">
        <v>19</v>
      </c>
      <c r="T4" s="425"/>
      <c r="U4" s="433" t="s">
        <v>52</v>
      </c>
      <c r="V4" s="433" t="s">
        <v>53</v>
      </c>
      <c r="W4" s="433" t="s">
        <v>54</v>
      </c>
      <c r="X4" s="433" t="s">
        <v>55</v>
      </c>
      <c r="Y4" s="433" t="s">
        <v>56</v>
      </c>
      <c r="Z4" s="433" t="s">
        <v>57</v>
      </c>
      <c r="AA4" s="433" t="s">
        <v>58</v>
      </c>
      <c r="AB4" s="433" t="s">
        <v>59</v>
      </c>
      <c r="AC4" s="434" t="s">
        <v>60</v>
      </c>
      <c r="AD4" s="432" t="s">
        <v>61</v>
      </c>
      <c r="AE4" s="432" t="s">
        <v>62</v>
      </c>
      <c r="AF4" s="432" t="s">
        <v>63</v>
      </c>
      <c r="AG4" s="432" t="s">
        <v>64</v>
      </c>
      <c r="AH4" s="432" t="s">
        <v>65</v>
      </c>
      <c r="AI4" s="435"/>
      <c r="AJ4" s="296" t="s">
        <v>66</v>
      </c>
      <c r="AL4" s="429" t="s">
        <v>1</v>
      </c>
      <c r="AM4" s="222"/>
      <c r="AN4" s="222"/>
      <c r="AO4" s="436" t="s">
        <v>12</v>
      </c>
      <c r="AP4" s="437" t="s">
        <v>13</v>
      </c>
      <c r="AQ4" s="437" t="s">
        <v>14</v>
      </c>
      <c r="AR4" s="437" t="s">
        <v>15</v>
      </c>
      <c r="AS4" s="437" t="s">
        <v>16</v>
      </c>
      <c r="AT4" s="437" t="s">
        <v>17</v>
      </c>
      <c r="AU4" s="437" t="s">
        <v>18</v>
      </c>
      <c r="AV4" s="438" t="s">
        <v>19</v>
      </c>
      <c r="AW4" s="296" t="s">
        <v>67</v>
      </c>
      <c r="AX4" s="437" t="s">
        <v>52</v>
      </c>
      <c r="AY4" s="437" t="s">
        <v>53</v>
      </c>
      <c r="AZ4" s="437" t="s">
        <v>54</v>
      </c>
      <c r="BA4" s="437" t="s">
        <v>55</v>
      </c>
      <c r="BB4" s="437" t="s">
        <v>56</v>
      </c>
      <c r="BC4" s="437" t="s">
        <v>57</v>
      </c>
      <c r="BD4" s="437" t="s">
        <v>58</v>
      </c>
      <c r="BE4" s="437" t="s">
        <v>59</v>
      </c>
      <c r="BF4" s="437" t="s">
        <v>60</v>
      </c>
      <c r="BG4" s="296" t="s">
        <v>68</v>
      </c>
      <c r="BH4" s="296" t="s">
        <v>69</v>
      </c>
      <c r="BI4" s="296" t="s">
        <v>70</v>
      </c>
      <c r="BK4" s="294" t="s">
        <v>12</v>
      </c>
      <c r="BL4" s="295" t="s">
        <v>13</v>
      </c>
      <c r="BM4" s="295" t="s">
        <v>14</v>
      </c>
      <c r="BN4" s="295" t="s">
        <v>15</v>
      </c>
      <c r="BO4" s="295" t="s">
        <v>16</v>
      </c>
      <c r="BP4" s="295" t="s">
        <v>17</v>
      </c>
      <c r="BQ4" s="295" t="s">
        <v>18</v>
      </c>
      <c r="BR4" s="296" t="s">
        <v>19</v>
      </c>
      <c r="BS4" s="296" t="s">
        <v>35</v>
      </c>
    </row>
    <row r="5" spans="1:72" s="180" customFormat="1" ht="29.25" customHeight="1" x14ac:dyDescent="0.45">
      <c r="B5" s="439"/>
      <c r="C5" s="439"/>
      <c r="D5" s="439"/>
      <c r="E5" s="439"/>
      <c r="F5" s="439"/>
      <c r="G5" s="439"/>
      <c r="H5" s="439"/>
      <c r="I5" s="439"/>
      <c r="J5" s="439"/>
      <c r="K5" s="439" t="s">
        <v>71</v>
      </c>
      <c r="L5" s="440">
        <f>(SUMIFS('Sales 2019 - 2024'!$L:$L,'Sales 2019 - 2024'!$J:$J,L$4,'Sales 2019 - 2024'!$K:$K,"Result")/1000)+L16</f>
        <v>163.92337678000001</v>
      </c>
      <c r="M5" s="440">
        <f>(SUMIFS('Sales 2019 - 2024'!$L:$L,'Sales 2019 - 2024'!$J:$J,M$4,'Sales 2019 - 2024'!$K:$K,"Result")/1000)+M16</f>
        <v>183.24258358999998</v>
      </c>
      <c r="N5" s="440">
        <f>(SUMIFS('Sales 2019 - 2024'!$L:$L,'Sales 2019 - 2024'!$J:$J,N$4,'Sales 2019 - 2024'!$K:$K,"Result")/1000)+N16</f>
        <v>93.893565889999991</v>
      </c>
      <c r="O5" s="440">
        <f>(SUMIFS('Sales 2019 - 2024'!$L:$L,'Sales 2019 - 2024'!$J:$J,O$4,'Sales 2019 - 2024'!$K:$K,"Result")/1000)+O16</f>
        <v>2299.0322543399998</v>
      </c>
      <c r="P5" s="440">
        <f>(SUMIFS('Sales 2019 - 2024'!$L:$L,'Sales 2019 - 2024'!$J:$J,P$4,'Sales 2019 - 2024'!$K:$K,"Result")/1000)+P16</f>
        <v>797.8790899600001</v>
      </c>
      <c r="Q5" s="440">
        <f>(SUMIFS('Sales 2019 - 2024'!$L:$L,'Sales 2019 - 2024'!$J:$J,Q$4,'Sales 2019 - 2024'!$K:$K,"Result")/1000)+Q16</f>
        <v>488.98112576999995</v>
      </c>
      <c r="R5" s="440">
        <f>(SUMIFS('Sales 2019 - 2024'!$L:$L,'Sales 2019 - 2024'!$J:$J,R$4,'Sales 2019 - 2024'!$K:$K,"Result")/1000)+R16</f>
        <v>207.52945176</v>
      </c>
      <c r="S5" s="440">
        <f>(SUMIFS('Sales 2019 - 2024'!$L:$L,'Sales 2019 - 2024'!$J:$J,S$4,'Sales 2019 - 2024'!$K:$K,"Result")/1000)+S16</f>
        <v>178.62952436</v>
      </c>
      <c r="T5" s="440"/>
      <c r="U5" s="440">
        <f>(SUMIFS('Sales 2019 - 2024'!$L:$L,'Sales 2019 - 2024'!$J:$J,U$4,'Sales 2019 - 2024'!$K:$K,"Result")/1000)+U16</f>
        <v>124.78319181000001</v>
      </c>
      <c r="V5" s="440">
        <f>(SUMIFS('Sales 2019 - 2024'!$L:$L,'Sales 2019 - 2024'!$J:$J,V$4,'Sales 2019 - 2024'!$K:$K,"Result")/1000)+V16</f>
        <v>153.03017755000002</v>
      </c>
      <c r="W5" s="440">
        <f>(SUMIFS('Sales 2019 - 2024'!$L:$L,'Sales 2019 - 2024'!$J:$J,W$4,'Sales 2019 - 2024'!$K:$K,"Result")/1000)+W16</f>
        <v>192.98344721000001</v>
      </c>
      <c r="X5" s="440">
        <f>(SUMIFS('Sales 2019 - 2024'!$L:$L,'Sales 2019 - 2024'!$J:$J,X$4,'Sales 2019 - 2024'!$K:$K,"Result")/1000)+X16</f>
        <v>90.367643780000009</v>
      </c>
      <c r="Y5" s="440">
        <f>(SUMIFS('Sales 2019 - 2024'!$L:$L,'Sales 2019 - 2024'!$J:$J,Y$4,'Sales 2019 - 2024'!$K:$K,"Result")/1000)+Y16</f>
        <v>84.820170469999994</v>
      </c>
      <c r="Z5" s="440">
        <f>(SUMIFS('Sales 2019 - 2024'!$L:$L,'Sales 2019 - 2024'!$J:$J,Z$4,'Sales 2019 - 2024'!$K:$K,"Result")/1000)+Z16</f>
        <v>356.69715070000007</v>
      </c>
      <c r="AA5" s="440">
        <f>(SUMIFS('Sales 2019 - 2024'!$L:$L,'Sales 2019 - 2024'!$J:$J,AA$4,'Sales 2019 - 2024'!$K:$K,"Result")/1000)+AA16</f>
        <v>51.71036514</v>
      </c>
      <c r="AB5" s="440">
        <f>(SUMIFS('Sales 2019 - 2024'!$L:$L,'Sales 2019 - 2024'!$J:$J,AB$4,'Sales 2019 - 2024'!$K:$K,"Result")/1000)+AB16</f>
        <v>217.37622288</v>
      </c>
      <c r="AC5" s="440">
        <f>(SUMIFS('Sales 2019 - 2024'!$L:$L,'Sales 2019 - 2024'!$J:$J,AC$4,'Sales 2019 - 2024'!$K:$K,"Result")/1000)+AC16</f>
        <v>45</v>
      </c>
      <c r="AD5" s="441"/>
      <c r="AE5" s="442"/>
      <c r="AF5" s="443" t="s">
        <v>72</v>
      </c>
      <c r="AG5" s="442"/>
      <c r="AH5" s="444"/>
      <c r="AI5" s="435"/>
      <c r="AJ5" s="441"/>
      <c r="AK5" s="445"/>
      <c r="AL5" s="439"/>
      <c r="AM5" s="439"/>
      <c r="AN5" s="445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K5" s="447"/>
      <c r="BL5" s="447"/>
      <c r="BM5" s="447"/>
      <c r="BN5" s="447"/>
      <c r="BO5" s="447"/>
      <c r="BP5" s="447"/>
      <c r="BQ5" s="447"/>
      <c r="BR5" s="447"/>
      <c r="BS5" s="447"/>
    </row>
    <row r="6" spans="1:72" s="180" customFormat="1" ht="29.25" customHeight="1" x14ac:dyDescent="0.45">
      <c r="B6" s="439"/>
      <c r="C6" s="439"/>
      <c r="D6" s="439"/>
      <c r="E6" s="439"/>
      <c r="F6" s="439"/>
      <c r="G6" s="439"/>
      <c r="H6" s="439"/>
      <c r="I6" s="439"/>
      <c r="J6" s="439"/>
      <c r="K6" s="439" t="s">
        <v>73</v>
      </c>
      <c r="L6" s="440">
        <f>SUMIFS('Market Potential'!$E:$E,'Market Potential'!$D:$D,'X5 Template Goals - Tab 1'!L$4)/1000</f>
        <v>336.50299999999999</v>
      </c>
      <c r="M6" s="440">
        <f>SUMIFS('Market Potential'!$E:$E,'Market Potential'!$D:$D,'X5 Template Goals - Tab 1'!M$4)/1000</f>
        <v>2067.0450000000001</v>
      </c>
      <c r="N6" s="440">
        <f>SUMIFS('Market Potential'!$E:$E,'Market Potential'!$D:$D,'X5 Template Goals - Tab 1'!N$4)/1000</f>
        <v>431.95800000000003</v>
      </c>
      <c r="O6" s="440">
        <f>SUMIFS('Market Potential'!$E:$E,'Market Potential'!$D:$D,'X5 Template Goals - Tab 1'!O$4)/1000</f>
        <v>17024.109</v>
      </c>
      <c r="P6" s="440">
        <f>SUMIFS('Market Potential'!$E:$E,'Market Potential'!$D:$D,'X5 Template Goals - Tab 1'!P$4)/1000</f>
        <v>7355.9620000000004</v>
      </c>
      <c r="Q6" s="440">
        <f>SUMIFS('Market Potential'!$E:$E,'Market Potential'!$D:$D,'X5 Template Goals - Tab 1'!Q$4)/1000</f>
        <v>1636.8</v>
      </c>
      <c r="R6" s="440">
        <f>SUMIFS('Market Potential'!$E:$E,'Market Potential'!$D:$D,'X5 Template Goals - Tab 1'!R$4)/1000</f>
        <v>204.08799999999999</v>
      </c>
      <c r="S6" s="440">
        <f>SUMIFS('Market Potential'!$E:$E,'Market Potential'!$D:$D,'X5 Template Goals - Tab 1'!S$4)/1000</f>
        <v>731.04200000000003</v>
      </c>
      <c r="T6" s="440"/>
      <c r="U6" s="440">
        <f>SUMIFS('Market Potential'!$E:$E,'Market Potential'!$D:$D,'X5 Template Goals - Tab 1'!U$4)/1000</f>
        <v>1026.732</v>
      </c>
      <c r="V6" s="440">
        <f>SUMIFS('Market Potential'!$E:$E,'Market Potential'!$D:$D,'X5 Template Goals - Tab 1'!V$4)/1000</f>
        <v>1910.51</v>
      </c>
      <c r="W6" s="440">
        <f>SUMIFS('Market Potential'!$E:$E,'Market Potential'!$D:$D,'X5 Template Goals - Tab 1'!W$4)/1000</f>
        <v>3812.4459999999999</v>
      </c>
      <c r="X6" s="440">
        <f>SUMIFS('Market Potential'!$E:$E,'Market Potential'!$D:$D,'X5 Template Goals - Tab 1'!X$4)/1000</f>
        <v>1558.8530000000001</v>
      </c>
      <c r="Y6" s="440">
        <f>SUMIFS('Market Potential'!$E:$E,'Market Potential'!$D:$D,'X5 Template Goals - Tab 1'!Y$4)/1000</f>
        <v>6787.1629999999996</v>
      </c>
      <c r="Z6" s="440">
        <f>SUMIFS('Market Potential'!$E:$E,'Market Potential'!$D:$D,'X5 Template Goals - Tab 1'!Z$4)/1000</f>
        <v>4562.299</v>
      </c>
      <c r="AA6" s="440">
        <f>SUMIFS('Market Potential'!$E:$E,'Market Potential'!$D:$D,'X5 Template Goals - Tab 1'!AA$4)/1000</f>
        <v>56.947000000000003</v>
      </c>
      <c r="AB6" s="440">
        <f>SUMIFS('Market Potential'!$E:$E,'Market Potential'!$D:$D,'X5 Template Goals - Tab 1'!AB$4)/1000</f>
        <v>802.20799999999997</v>
      </c>
      <c r="AC6" s="440">
        <f>SUMIFS('Market Potential'!$E:$E,'Market Potential'!$D:$D,'X5 Template Goals - Tab 1'!AC$4)/1000</f>
        <v>12.111000000000001</v>
      </c>
      <c r="AD6" s="440"/>
      <c r="AE6" s="448"/>
      <c r="AF6" s="449" t="s">
        <v>74</v>
      </c>
      <c r="AG6" s="448"/>
      <c r="AH6" s="448"/>
      <c r="AI6" s="435"/>
      <c r="AJ6" s="439"/>
      <c r="AK6" s="445"/>
      <c r="AL6" s="439"/>
      <c r="AM6" s="439"/>
      <c r="AN6" s="445"/>
      <c r="AO6" s="450"/>
      <c r="AP6" s="439"/>
      <c r="AQ6" s="439"/>
      <c r="AR6" s="439"/>
      <c r="AS6" s="439"/>
      <c r="AT6" s="439"/>
      <c r="AU6" s="439"/>
      <c r="AV6" s="439"/>
      <c r="AW6" s="440"/>
      <c r="AX6" s="440"/>
      <c r="AY6" s="440"/>
      <c r="AZ6" s="440"/>
      <c r="BA6" s="440"/>
      <c r="BB6" s="440"/>
      <c r="BC6" s="440"/>
      <c r="BD6" s="440"/>
      <c r="BE6" s="440"/>
      <c r="BF6" s="440"/>
      <c r="BG6" s="439"/>
      <c r="BH6" s="451"/>
      <c r="BI6" s="440"/>
      <c r="BK6" s="447"/>
      <c r="BL6" s="447"/>
      <c r="BM6" s="447"/>
      <c r="BN6" s="447"/>
      <c r="BO6" s="447"/>
      <c r="BP6" s="447"/>
      <c r="BQ6" s="447"/>
      <c r="BR6" s="447"/>
      <c r="BS6" s="447"/>
    </row>
    <row r="7" spans="1:72" s="8" customFormat="1" ht="33.75" customHeight="1" thickBot="1" x14ac:dyDescent="0.6">
      <c r="B7" s="452"/>
      <c r="C7" s="452" t="s">
        <v>3</v>
      </c>
      <c r="D7" s="243" t="s">
        <v>24</v>
      </c>
      <c r="E7" s="243"/>
      <c r="F7" s="243"/>
      <c r="G7" s="243"/>
      <c r="H7" s="243"/>
      <c r="I7" s="243"/>
      <c r="J7" s="243"/>
      <c r="K7" s="243"/>
      <c r="L7" s="243" t="s">
        <v>24</v>
      </c>
      <c r="M7" s="243"/>
      <c r="N7" s="243"/>
      <c r="O7" s="243"/>
      <c r="P7" s="243"/>
      <c r="Q7" s="243"/>
      <c r="R7" s="243"/>
      <c r="S7" s="243"/>
      <c r="T7" s="453"/>
      <c r="U7" s="243"/>
      <c r="V7" s="243"/>
      <c r="W7" s="243"/>
      <c r="X7" s="243"/>
      <c r="Y7" s="243"/>
      <c r="Z7" s="243"/>
      <c r="AA7" s="243"/>
      <c r="AB7" s="243"/>
      <c r="AC7" s="243"/>
      <c r="AD7" s="243" t="s">
        <v>24</v>
      </c>
      <c r="AE7" s="243"/>
      <c r="AF7" s="454" t="s">
        <v>25</v>
      </c>
      <c r="AG7" s="454" t="s">
        <v>25</v>
      </c>
      <c r="AH7" s="455"/>
      <c r="AL7" s="452" t="s">
        <v>3</v>
      </c>
      <c r="AM7" s="456"/>
      <c r="AN7" s="222"/>
      <c r="AO7" s="243" t="s">
        <v>24</v>
      </c>
      <c r="AP7" s="243"/>
      <c r="AQ7" s="243"/>
      <c r="AR7" s="243"/>
      <c r="AS7" s="243"/>
      <c r="AT7" s="243"/>
      <c r="AU7" s="243"/>
      <c r="AV7" s="243"/>
      <c r="AW7" s="243"/>
      <c r="AX7" s="243"/>
      <c r="AY7" s="243"/>
      <c r="AZ7" s="243"/>
      <c r="BA7" s="243"/>
      <c r="BB7" s="243"/>
      <c r="BC7" s="243"/>
      <c r="BD7" s="243"/>
      <c r="BE7" s="243"/>
      <c r="BF7" s="243"/>
      <c r="BG7" s="243"/>
      <c r="BH7" s="243"/>
      <c r="BI7" s="454"/>
      <c r="BK7" s="243" t="s">
        <v>24</v>
      </c>
      <c r="BL7" s="243" t="s">
        <v>24</v>
      </c>
      <c r="BM7" s="243" t="s">
        <v>24</v>
      </c>
      <c r="BN7" s="243" t="s">
        <v>24</v>
      </c>
      <c r="BO7" s="243" t="s">
        <v>24</v>
      </c>
      <c r="BP7" s="243" t="s">
        <v>24</v>
      </c>
      <c r="BQ7" s="243" t="s">
        <v>24</v>
      </c>
      <c r="BR7" s="243" t="s">
        <v>24</v>
      </c>
      <c r="BS7" s="243" t="s">
        <v>24</v>
      </c>
    </row>
    <row r="8" spans="1:72" ht="44.25" customHeight="1" thickTop="1" x14ac:dyDescent="0.55000000000000004">
      <c r="A8" s="2" t="s">
        <v>35</v>
      </c>
      <c r="B8" s="765" t="s">
        <v>26</v>
      </c>
      <c r="C8" s="225" t="s">
        <v>36</v>
      </c>
      <c r="D8" s="457">
        <f>SUMIFS(AfO!D:D,AfO!$A:$A,$C8,AfO!$B:$B,$A8)/1000</f>
        <v>1002.32549944</v>
      </c>
      <c r="E8" s="458">
        <f>SUMIFS(AfO!E:E,AfO!$A:$A,$C8,AfO!$B:$B,$A8)/1000</f>
        <v>1027.1281318700001</v>
      </c>
      <c r="F8" s="458">
        <f>SUMIFS(AfO!F:F,AfO!$A:$A,$C8,AfO!$B:$B,$A8)/1000</f>
        <v>1132.7800046099999</v>
      </c>
      <c r="G8" s="458">
        <f>SUMIFS(AfO!G:G,AfO!$A:$A,$C8,AfO!$B:$B,$A8)/1000</f>
        <v>1334.6646963500002</v>
      </c>
      <c r="H8" s="458">
        <f>SUMIFS(AfO!H:H,AfO!$A:$A,$C8,AfO!$B:$B,$A8)/1000</f>
        <v>1427.90086692</v>
      </c>
      <c r="I8" s="458">
        <f>SUMIFS(AfO!J:J,AfO!$A:$A,$C8,AfO!$B:$B,$A8)/1000</f>
        <v>1658.2837115916668</v>
      </c>
      <c r="J8" s="458">
        <f>SUMIFS(AfO!I:I,AfO!$A:$A,$C8,AfO!$B:$B,$A8)/1000</f>
        <v>1623.85573389</v>
      </c>
      <c r="K8" s="578"/>
      <c r="L8" s="460">
        <f>SUM(L39,L49,L69,L79,L89,L221,L231,L241,L251,L272,L282,L292,L302,L312,L120,L130)</f>
        <v>14</v>
      </c>
      <c r="M8" s="461">
        <f t="shared" ref="M8:S8" si="0">SUM(M39,M49,M69,M79,M89,M221,M231,M241,M251,M272,M282,M292,M302,M312,M120,M130)</f>
        <v>15</v>
      </c>
      <c r="N8" s="461">
        <f t="shared" si="0"/>
        <v>15</v>
      </c>
      <c r="O8" s="461">
        <f t="shared" si="0"/>
        <v>189.74254422000001</v>
      </c>
      <c r="P8" s="461">
        <f t="shared" si="0"/>
        <v>85.984576779999998</v>
      </c>
      <c r="Q8" s="461">
        <f t="shared" si="0"/>
        <v>34.937024739999998</v>
      </c>
      <c r="R8" s="461">
        <f t="shared" si="0"/>
        <v>28</v>
      </c>
      <c r="S8" s="462">
        <f t="shared" si="0"/>
        <v>29.488100080000002</v>
      </c>
      <c r="T8" s="463"/>
      <c r="U8" s="464">
        <f>SUM(U120,U130,U150,U160,U170,U180,U190,U221,U231,U241,U251,U272,U282,U292,U302,U312,U200)</f>
        <v>10</v>
      </c>
      <c r="V8" s="465">
        <f t="shared" ref="V8:AC8" si="1">SUM(V120,V130,V150,V160,V170,V180,V190,V221,V231,V241,V251,V272,V282,V292,V302,V312,V200)</f>
        <v>22</v>
      </c>
      <c r="W8" s="465">
        <f t="shared" si="1"/>
        <v>28</v>
      </c>
      <c r="X8" s="465">
        <f t="shared" si="1"/>
        <v>18</v>
      </c>
      <c r="Y8" s="465">
        <f t="shared" si="1"/>
        <v>15</v>
      </c>
      <c r="Z8" s="465">
        <f t="shared" si="1"/>
        <v>53</v>
      </c>
      <c r="AA8" s="465">
        <f t="shared" si="1"/>
        <v>24</v>
      </c>
      <c r="AB8" s="465">
        <f t="shared" si="1"/>
        <v>49</v>
      </c>
      <c r="AC8" s="466">
        <f t="shared" si="1"/>
        <v>10</v>
      </c>
      <c r="AD8" s="467">
        <f t="shared" ref="AD8:AD15" si="2">SUM(L8:AC8)</f>
        <v>641.15224581999996</v>
      </c>
      <c r="AE8" s="468">
        <f t="shared" ref="AE8:AE16" si="3">AD8+J8</f>
        <v>2265.0079797099997</v>
      </c>
      <c r="AF8" s="469">
        <f t="shared" ref="AF8:AF16" si="4">(((J8/D8))^(1/5))-1</f>
        <v>0.10130530902486301</v>
      </c>
      <c r="AG8" s="470">
        <f t="shared" ref="AG8:AG16" si="5">(((AE8/J8))^(1/5))-1</f>
        <v>6.8819721465015915E-2</v>
      </c>
      <c r="AH8" s="471" cm="1">
        <f t="array" ref="AH8">_xlfn.IFS(AG8&gt;=(AF8+0.01),1,AG8&gt;=(AF8-0.01),0,AG8&lt;=(AF8-0.01),-1)</f>
        <v>-1</v>
      </c>
      <c r="AJ8" s="369"/>
      <c r="AL8" s="765" t="s">
        <v>26</v>
      </c>
      <c r="AM8" s="225" t="s">
        <v>36</v>
      </c>
      <c r="AN8" s="472"/>
      <c r="AO8" s="473">
        <f>SUMIFS('Sales 2019 - 2024'!$E:$E,'Sales 2019 - 2024'!$A:$A,$C8,'Sales 2019 - 2024'!$B:$B,$AO$2,'Sales 2019 - 2024'!$C:$C,AO$4,'Sales 2019 - 2024'!$D:$D,$A8)</f>
        <v>55668.739249999999</v>
      </c>
      <c r="AP8" s="474">
        <f>SUMIFS('Sales 2019 - 2024'!$E:$E,'Sales 2019 - 2024'!$A:$A,$C8,'Sales 2019 - 2024'!$B:$B,$AO$2,'Sales 2019 - 2024'!$C:$C,AP$4,'Sales 2019 - 2024'!$D:$D,$A8)</f>
        <v>82536.655050000001</v>
      </c>
      <c r="AQ8" s="474">
        <f>SUMIFS('Sales 2019 - 2024'!$E:$E,'Sales 2019 - 2024'!$A:$A,$C8,'Sales 2019 - 2024'!$B:$B,$AO$2,'Sales 2019 - 2024'!$C:$C,AQ$4,'Sales 2019 - 2024'!$D:$D,$A8)</f>
        <v>10375.83484</v>
      </c>
      <c r="AR8" s="474">
        <f>SUMIFS('Sales 2019 - 2024'!$E:$E,'Sales 2019 - 2024'!$A:$A,$C8,'Sales 2019 - 2024'!$B:$B,$AO$2,'Sales 2019 - 2024'!$C:$C,AR$4,'Sales 2019 - 2024'!$D:$D,$A8)</f>
        <v>675735.91666999995</v>
      </c>
      <c r="AS8" s="474">
        <f>SUMIFS('Sales 2019 - 2024'!$E:$E,'Sales 2019 - 2024'!$A:$A,$C8,'Sales 2019 - 2024'!$B:$B,$AO$2,'Sales 2019 - 2024'!$C:$C,AS$4,'Sales 2019 - 2024'!$D:$D,$A8)</f>
        <v>174604.78990999999</v>
      </c>
      <c r="AT8" s="474">
        <f>SUMIFS('Sales 2019 - 2024'!$E:$E,'Sales 2019 - 2024'!$A:$A,$C8,'Sales 2019 - 2024'!$B:$B,$AO$2,'Sales 2019 - 2024'!$C:$C,AT$4,'Sales 2019 - 2024'!$D:$D,$A8)</f>
        <v>66654.088329999999</v>
      </c>
      <c r="AU8" s="474">
        <f>SUMIFS('Sales 2019 - 2024'!$E:$E,'Sales 2019 - 2024'!$A:$A,$C8,'Sales 2019 - 2024'!$B:$B,$AO$2,'Sales 2019 - 2024'!$C:$C,AU$4,'Sales 2019 - 2024'!$D:$D,$A8)</f>
        <v>18973.193029999999</v>
      </c>
      <c r="AV8" s="475">
        <f>SUMIFS('Sales 2019 - 2024'!$E:$E,'Sales 2019 - 2024'!$A:$A,$C8,'Sales 2019 - 2024'!$B:$B,$AO$2,'Sales 2019 - 2024'!$C:$C,AV$4,'Sales 2019 - 2024'!$D:$D,$A8)</f>
        <v>33554.979910000002</v>
      </c>
      <c r="AW8" s="475">
        <f>SUM(AO8:AV8)</f>
        <v>1118104.1969899999</v>
      </c>
      <c r="AX8" s="473">
        <f>SUMIFS('Sales 2019 - 2024'!$E:$E,'Sales 2019 - 2024'!$A:$A,$C8,'Sales 2019 - 2024'!$B:$B,$AO$2,'Sales 2019 - 2024'!$C:$C,AX$4,'Sales 2019 - 2024'!$D:$D,$A8)</f>
        <v>36256.86666</v>
      </c>
      <c r="AY8" s="474">
        <f>SUMIFS('Sales 2019 - 2024'!$E:$E,'Sales 2019 - 2024'!$A:$A,$C8,'Sales 2019 - 2024'!$B:$B,$AO$2,'Sales 2019 - 2024'!$C:$C,AY$4,'Sales 2019 - 2024'!$D:$D,$A8)</f>
        <v>62254.302580000003</v>
      </c>
      <c r="AZ8" s="474">
        <f>SUMIFS('Sales 2019 - 2024'!$E:$E,'Sales 2019 - 2024'!$A:$A,$C8,'Sales 2019 - 2024'!$B:$B,$AO$2,'Sales 2019 - 2024'!$C:$C,AZ$4,'Sales 2019 - 2024'!$D:$D,$A8)</f>
        <v>16682.04938</v>
      </c>
      <c r="BA8" s="474">
        <f>SUMIFS('Sales 2019 - 2024'!$E:$E,'Sales 2019 - 2024'!$A:$A,$C8,'Sales 2019 - 2024'!$B:$B,$AO$2,'Sales 2019 - 2024'!$C:$C,BA$4,'Sales 2019 - 2024'!$D:$D,$A8)</f>
        <v>21299.047640000001</v>
      </c>
      <c r="BB8" s="474">
        <f>SUMIFS('Sales 2019 - 2024'!$E:$E,'Sales 2019 - 2024'!$A:$A,$C8,'Sales 2019 - 2024'!$B:$B,$AO$2,'Sales 2019 - 2024'!$C:$C,BB$4,'Sales 2019 - 2024'!$D:$D,$A8)</f>
        <v>6276.9496200000003</v>
      </c>
      <c r="BC8" s="474">
        <f>SUMIFS('Sales 2019 - 2024'!$E:$E,'Sales 2019 - 2024'!$A:$A,$C8,'Sales 2019 - 2024'!$B:$B,$AO$2,'Sales 2019 - 2024'!$C:$C,BC$4,'Sales 2019 - 2024'!$D:$D,$A8)</f>
        <v>94885.463359999994</v>
      </c>
      <c r="BD8" s="474">
        <f>SUMIFS('Sales 2019 - 2024'!$E:$E,'Sales 2019 - 2024'!$A:$A,$C8,'Sales 2019 - 2024'!$B:$B,$AO$2,'Sales 2019 - 2024'!$C:$C,BD$4,'Sales 2019 - 2024'!$D:$D,$A8)</f>
        <v>3143.4518499999999</v>
      </c>
      <c r="BE8" s="474">
        <f>SUMIFS('Sales 2019 - 2024'!$E:$E,'Sales 2019 - 2024'!$A:$A,$C8,'Sales 2019 - 2024'!$B:$B,$AO$2,'Sales 2019 - 2024'!$C:$C,BE$4,'Sales 2019 - 2024'!$D:$D,$A8)</f>
        <v>67840.397339999996</v>
      </c>
      <c r="BF8" s="475">
        <f>SUMIFS('Sales 2019 - 2024'!$E:$E,'Sales 2019 - 2024'!$A:$A,$C8,'Sales 2019 - 2024'!$B:$B,$AO$2,'Sales 2019 - 2024'!$C:$C,BF$4,'Sales 2019 - 2024'!$D:$D,$A8)</f>
        <v>0</v>
      </c>
      <c r="BG8" s="475">
        <f>SUM(AX8:BF8)</f>
        <v>308638.52843000001</v>
      </c>
      <c r="BH8" s="739">
        <f>BI8-BG8-AW8</f>
        <v>197113.00847000023</v>
      </c>
      <c r="BI8" s="475">
        <f>SUMIFS('Sales 2019 - 2024'!P:P,'Sales 2019 - 2024'!N:N,'X5 Template Goals - Tab 1'!AM8)</f>
        <v>1623855.73389</v>
      </c>
      <c r="BJ8" s="751" t="b">
        <f t="shared" ref="BJ8:BJ38" si="6">J8*1000=BI8</f>
        <v>1</v>
      </c>
      <c r="BK8" s="460"/>
      <c r="BL8" s="461"/>
      <c r="BM8" s="461"/>
      <c r="BN8" s="461"/>
      <c r="BO8" s="461"/>
      <c r="BP8" s="461"/>
      <c r="BQ8" s="461"/>
      <c r="BR8" s="476"/>
      <c r="BS8" s="475">
        <f>SUM(BK8:BR8)</f>
        <v>0</v>
      </c>
    </row>
    <row r="9" spans="1:72" ht="44.25" customHeight="1" x14ac:dyDescent="0.55000000000000004">
      <c r="A9" s="2" t="s">
        <v>35</v>
      </c>
      <c r="B9" s="766"/>
      <c r="C9" s="226" t="s">
        <v>37</v>
      </c>
      <c r="D9" s="477">
        <f>SUMIFS(AfO!D:D,AfO!$A:$A,$C9,AfO!$B:$B,$A9)/1000</f>
        <v>134.48379097</v>
      </c>
      <c r="E9" s="478">
        <f>SUMIFS(AfO!E:E,AfO!$A:$A,$C9,AfO!$B:$B,$A9)/1000</f>
        <v>153.57052922</v>
      </c>
      <c r="F9" s="478">
        <f>SUMIFS(AfO!F:F,AfO!$A:$A,$C9,AfO!$B:$B,$A9)/1000</f>
        <v>190.21406112</v>
      </c>
      <c r="G9" s="478">
        <f>SUMIFS(AfO!G:G,AfO!$A:$A,$C9,AfO!$B:$B,$A9)/1000</f>
        <v>254.85823976999998</v>
      </c>
      <c r="H9" s="478">
        <f>SUMIFS(AfO!H:H,AfO!$A:$A,$C9,AfO!$B:$B,$A9)/1000</f>
        <v>286.46813465000002</v>
      </c>
      <c r="I9" s="478">
        <f>SUMIFS(AfO!J:J,AfO!$A:$A,$C9,AfO!$B:$B,$A9)/1000</f>
        <v>292.76585136083332</v>
      </c>
      <c r="J9" s="478">
        <f>SUMIFS(AfO!I:I,AfO!$A:$A,$C9,AfO!$B:$B,$A9)/1000</f>
        <v>303.10950014000002</v>
      </c>
      <c r="K9" s="479"/>
      <c r="L9" s="480">
        <f t="shared" ref="L9:S9" si="7">SUM(L40,L50,L70,L80,L90,L222,L232,L242,L252,L273,L283,L293,L303,L313,L121,L131)</f>
        <v>6</v>
      </c>
      <c r="M9" s="481">
        <f t="shared" si="7"/>
        <v>7</v>
      </c>
      <c r="N9" s="481">
        <f t="shared" si="7"/>
        <v>0</v>
      </c>
      <c r="O9" s="481">
        <f t="shared" si="7"/>
        <v>48</v>
      </c>
      <c r="P9" s="481">
        <f t="shared" si="7"/>
        <v>21.159185820000001</v>
      </c>
      <c r="Q9" s="481">
        <f t="shared" si="7"/>
        <v>22</v>
      </c>
      <c r="R9" s="481">
        <f t="shared" si="7"/>
        <v>4</v>
      </c>
      <c r="S9" s="482">
        <f t="shared" si="7"/>
        <v>4</v>
      </c>
      <c r="T9" s="483"/>
      <c r="U9" s="484">
        <f t="shared" ref="U9:AC9" si="8">SUM(U121,U131,U151,U161,U171,U181,U191,U222,U232,U242,U252,U273,U283,U293,U303,U313,U201)</f>
        <v>2</v>
      </c>
      <c r="V9" s="485">
        <f t="shared" si="8"/>
        <v>3</v>
      </c>
      <c r="W9" s="485">
        <f t="shared" si="8"/>
        <v>5</v>
      </c>
      <c r="X9" s="485">
        <f t="shared" si="8"/>
        <v>7</v>
      </c>
      <c r="Y9" s="485">
        <f t="shared" si="8"/>
        <v>3</v>
      </c>
      <c r="Z9" s="485">
        <f t="shared" si="8"/>
        <v>11</v>
      </c>
      <c r="AA9" s="485">
        <f t="shared" si="8"/>
        <v>0</v>
      </c>
      <c r="AB9" s="485">
        <f t="shared" si="8"/>
        <v>2</v>
      </c>
      <c r="AC9" s="486">
        <f t="shared" si="8"/>
        <v>10</v>
      </c>
      <c r="AD9" s="487">
        <f t="shared" si="2"/>
        <v>155.15918582</v>
      </c>
      <c r="AE9" s="488">
        <f t="shared" si="3"/>
        <v>458.26868596000003</v>
      </c>
      <c r="AF9" s="489">
        <f t="shared" si="4"/>
        <v>0.17648371790652462</v>
      </c>
      <c r="AG9" s="490">
        <f t="shared" si="5"/>
        <v>8.6185814918260384E-2</v>
      </c>
      <c r="AH9" s="491" cm="1">
        <f t="array" ref="AH9">_xlfn.IFS(AG9&gt;=(AF9+0.01),1,AG9&gt;=(AF9-0.01),0,AG9&lt;=(AF9-0.01),-1)</f>
        <v>-1</v>
      </c>
      <c r="AJ9" s="370"/>
      <c r="AL9" s="766"/>
      <c r="AM9" s="226" t="s">
        <v>37</v>
      </c>
      <c r="AN9" s="472"/>
      <c r="AO9" s="492">
        <f>SUMIFS('Sales 2019 - 2024'!$E:$E,'Sales 2019 - 2024'!$A:$A,$C9,'Sales 2019 - 2024'!$B:$B,$AO$2,'Sales 2019 - 2024'!$C:$C,AO$4,'Sales 2019 - 2024'!$D:$D,$A9)</f>
        <v>6730.96216</v>
      </c>
      <c r="AP9" s="493">
        <f>SUMIFS('Sales 2019 - 2024'!$E:$E,'Sales 2019 - 2024'!$A:$A,$C9,'Sales 2019 - 2024'!$B:$B,$AO$2,'Sales 2019 - 2024'!$C:$C,AP$4,'Sales 2019 - 2024'!$D:$D,$A9)</f>
        <v>11405.131230000001</v>
      </c>
      <c r="AQ9" s="493">
        <f>SUMIFS('Sales 2019 - 2024'!$E:$E,'Sales 2019 - 2024'!$A:$A,$C9,'Sales 2019 - 2024'!$B:$B,$AO$2,'Sales 2019 - 2024'!$C:$C,AQ$4,'Sales 2019 - 2024'!$D:$D,$A9)</f>
        <v>1.7273000000000001</v>
      </c>
      <c r="AR9" s="493">
        <f>SUMIFS('Sales 2019 - 2024'!$E:$E,'Sales 2019 - 2024'!$A:$A,$C9,'Sales 2019 - 2024'!$B:$B,$AO$2,'Sales 2019 - 2024'!$C:$C,AR$4,'Sales 2019 - 2024'!$D:$D,$A9)</f>
        <v>115767.86653</v>
      </c>
      <c r="AS9" s="493">
        <f>SUMIFS('Sales 2019 - 2024'!$E:$E,'Sales 2019 - 2024'!$A:$A,$C9,'Sales 2019 - 2024'!$B:$B,$AO$2,'Sales 2019 - 2024'!$C:$C,AS$4,'Sales 2019 - 2024'!$D:$D,$A9)</f>
        <v>48297.448340000003</v>
      </c>
      <c r="AT9" s="493">
        <f>SUMIFS('Sales 2019 - 2024'!$E:$E,'Sales 2019 - 2024'!$A:$A,$C9,'Sales 2019 - 2024'!$B:$B,$AO$2,'Sales 2019 - 2024'!$C:$C,AT$4,'Sales 2019 - 2024'!$D:$D,$A9)</f>
        <v>58925.759850000002</v>
      </c>
      <c r="AU9" s="493">
        <f>SUMIFS('Sales 2019 - 2024'!$E:$E,'Sales 2019 - 2024'!$A:$A,$C9,'Sales 2019 - 2024'!$B:$B,$AO$2,'Sales 2019 - 2024'!$C:$C,AU$4,'Sales 2019 - 2024'!$D:$D,$A9)</f>
        <v>558.37147000000004</v>
      </c>
      <c r="AV9" s="494">
        <f>SUMIFS('Sales 2019 - 2024'!$E:$E,'Sales 2019 - 2024'!$A:$A,$C9,'Sales 2019 - 2024'!$B:$B,$AO$2,'Sales 2019 - 2024'!$C:$C,AV$4,'Sales 2019 - 2024'!$D:$D,$A9)</f>
        <v>6253.5185499999998</v>
      </c>
      <c r="AW9" s="494">
        <f t="shared" ref="AW9:AW15" si="9">SUM(AO9:AV9)</f>
        <v>247940.78543000002</v>
      </c>
      <c r="AX9" s="492">
        <f>SUMIFS('Sales 2019 - 2024'!$E:$E,'Sales 2019 - 2024'!$A:$A,$C9,'Sales 2019 - 2024'!$B:$B,$AO$2,'Sales 2019 - 2024'!$C:$C,AX$4,'Sales 2019 - 2024'!$D:$D,$A9)</f>
        <v>5469.88591</v>
      </c>
      <c r="AY9" s="493">
        <f>SUMIFS('Sales 2019 - 2024'!$E:$E,'Sales 2019 - 2024'!$A:$A,$C9,'Sales 2019 - 2024'!$B:$B,$AO$2,'Sales 2019 - 2024'!$C:$C,AY$4,'Sales 2019 - 2024'!$D:$D,$A9)</f>
        <v>5568.3753299999998</v>
      </c>
      <c r="AZ9" s="493">
        <f>SUMIFS('Sales 2019 - 2024'!$E:$E,'Sales 2019 - 2024'!$A:$A,$C9,'Sales 2019 - 2024'!$B:$B,$AO$2,'Sales 2019 - 2024'!$C:$C,AZ$4,'Sales 2019 - 2024'!$D:$D,$A9)</f>
        <v>251.01261</v>
      </c>
      <c r="BA9" s="493">
        <f>SUMIFS('Sales 2019 - 2024'!$E:$E,'Sales 2019 - 2024'!$A:$A,$C9,'Sales 2019 - 2024'!$B:$B,$AO$2,'Sales 2019 - 2024'!$C:$C,BA$4,'Sales 2019 - 2024'!$D:$D,$A9)</f>
        <v>3755.4264400000002</v>
      </c>
      <c r="BB9" s="493">
        <f>SUMIFS('Sales 2019 - 2024'!$E:$E,'Sales 2019 - 2024'!$A:$A,$C9,'Sales 2019 - 2024'!$B:$B,$AO$2,'Sales 2019 - 2024'!$C:$C,BB$4,'Sales 2019 - 2024'!$D:$D,$A9)</f>
        <v>950.45401000000004</v>
      </c>
      <c r="BC9" s="493">
        <f>SUMIFS('Sales 2019 - 2024'!$E:$E,'Sales 2019 - 2024'!$A:$A,$C9,'Sales 2019 - 2024'!$B:$B,$AO$2,'Sales 2019 - 2024'!$C:$C,BC$4,'Sales 2019 - 2024'!$D:$D,$A9)</f>
        <v>13701.04429</v>
      </c>
      <c r="BD9" s="493">
        <f>SUMIFS('Sales 2019 - 2024'!$E:$E,'Sales 2019 - 2024'!$A:$A,$C9,'Sales 2019 - 2024'!$B:$B,$AO$2,'Sales 2019 - 2024'!$C:$C,BD$4,'Sales 2019 - 2024'!$D:$D,$A9)</f>
        <v>261.39222000000001</v>
      </c>
      <c r="BE9" s="493">
        <f>SUMIFS('Sales 2019 - 2024'!$E:$E,'Sales 2019 - 2024'!$A:$A,$C9,'Sales 2019 - 2024'!$B:$B,$AO$2,'Sales 2019 - 2024'!$C:$C,BE$4,'Sales 2019 - 2024'!$D:$D,$A9)</f>
        <v>360.10613000000001</v>
      </c>
      <c r="BF9" s="494">
        <f>SUMIFS('Sales 2019 - 2024'!$E:$E,'Sales 2019 - 2024'!$A:$A,$C9,'Sales 2019 - 2024'!$B:$B,$AO$2,'Sales 2019 - 2024'!$C:$C,BF$4,'Sales 2019 - 2024'!$D:$D,$A9)</f>
        <v>0</v>
      </c>
      <c r="BG9" s="494">
        <f t="shared" ref="BG9:BG16" si="10">SUM(AX9:BF9)</f>
        <v>30317.696940000002</v>
      </c>
      <c r="BH9" s="740">
        <f t="shared" ref="BH9:BH16" si="11">BI9-BG9-AW9</f>
        <v>24851.017770000006</v>
      </c>
      <c r="BI9" s="494">
        <f>SUMIFS('Sales 2019 - 2024'!P:P,'Sales 2019 - 2024'!N:N,'X5 Template Goals - Tab 1'!AM9)</f>
        <v>303109.50014000002</v>
      </c>
      <c r="BJ9" s="751" t="b">
        <f t="shared" si="6"/>
        <v>1</v>
      </c>
      <c r="BK9" s="480"/>
      <c r="BL9" s="481"/>
      <c r="BM9" s="481"/>
      <c r="BN9" s="481"/>
      <c r="BO9" s="481"/>
      <c r="BP9" s="481"/>
      <c r="BQ9" s="481"/>
      <c r="BR9" s="495"/>
      <c r="BS9" s="494">
        <f t="shared" ref="BS9:BS15" si="12">SUM(BK9:BR9)</f>
        <v>0</v>
      </c>
    </row>
    <row r="10" spans="1:72" ht="44.25" customHeight="1" x14ac:dyDescent="0.55000000000000004">
      <c r="A10" s="2" t="s">
        <v>35</v>
      </c>
      <c r="B10" s="766"/>
      <c r="C10" s="226" t="s">
        <v>38</v>
      </c>
      <c r="D10" s="496">
        <f>SUMIFS(AfO!D:D,AfO!$A:$A,$C10,AfO!$B:$B,$A10)/1000</f>
        <v>146.25187373</v>
      </c>
      <c r="E10" s="497">
        <f>SUMIFS(AfO!E:E,AfO!$A:$A,$C10,AfO!$B:$B,$A10)/1000</f>
        <v>160.10377953999998</v>
      </c>
      <c r="F10" s="497">
        <f>SUMIFS(AfO!F:F,AfO!$A:$A,$C10,AfO!$B:$B,$A10)/1000</f>
        <v>200.50859795</v>
      </c>
      <c r="G10" s="497">
        <f>SUMIFS(AfO!G:G,AfO!$A:$A,$C10,AfO!$B:$B,$A10)/1000</f>
        <v>269.63333992000003</v>
      </c>
      <c r="H10" s="497">
        <f>SUMIFS(AfO!H:H,AfO!$A:$A,$C10,AfO!$B:$B,$A10)/1000</f>
        <v>288.60082770999998</v>
      </c>
      <c r="I10" s="497">
        <f>SUMIFS(AfO!J:J,AfO!$A:$A,$C10,AfO!$B:$B,$A10)/1000</f>
        <v>340.30113545833336</v>
      </c>
      <c r="J10" s="497">
        <f>SUMIFS(AfO!I:I,AfO!$A:$A,$C10,AfO!$B:$B,$A10)/1000</f>
        <v>350.28149894999996</v>
      </c>
      <c r="K10" s="582"/>
      <c r="L10" s="499">
        <f t="shared" ref="L10:S10" si="13">SUM(L41,L51,L71,L81,L91,L223,L233,L243,L253,L274,L284,L294,L304,L314,L122,L132)</f>
        <v>9</v>
      </c>
      <c r="M10" s="500">
        <f t="shared" si="13"/>
        <v>8</v>
      </c>
      <c r="N10" s="500">
        <f t="shared" si="13"/>
        <v>0</v>
      </c>
      <c r="O10" s="500">
        <f t="shared" si="13"/>
        <v>117.20681253000001</v>
      </c>
      <c r="P10" s="500">
        <f t="shared" si="13"/>
        <v>55.034735490000003</v>
      </c>
      <c r="Q10" s="500">
        <f t="shared" si="13"/>
        <v>41</v>
      </c>
      <c r="R10" s="500">
        <f t="shared" si="13"/>
        <v>10</v>
      </c>
      <c r="S10" s="501">
        <f t="shared" si="13"/>
        <v>0</v>
      </c>
      <c r="T10" s="483"/>
      <c r="U10" s="502">
        <f t="shared" ref="U10:AC10" si="14">SUM(U122,U132,U152,U162,U172,U182,U192,U223,U233,U243,U253,U274,U284,U294,U304,U314,U202)</f>
        <v>2</v>
      </c>
      <c r="V10" s="503">
        <f t="shared" si="14"/>
        <v>6</v>
      </c>
      <c r="W10" s="503">
        <f t="shared" si="14"/>
        <v>7</v>
      </c>
      <c r="X10" s="503">
        <f t="shared" si="14"/>
        <v>4</v>
      </c>
      <c r="Y10" s="503">
        <f t="shared" si="14"/>
        <v>4</v>
      </c>
      <c r="Z10" s="503">
        <f t="shared" si="14"/>
        <v>19</v>
      </c>
      <c r="AA10" s="503">
        <f t="shared" si="14"/>
        <v>0</v>
      </c>
      <c r="AB10" s="503">
        <f t="shared" si="14"/>
        <v>11</v>
      </c>
      <c r="AC10" s="504">
        <f t="shared" si="14"/>
        <v>0</v>
      </c>
      <c r="AD10" s="505">
        <f t="shared" si="2"/>
        <v>293.24154801999998</v>
      </c>
      <c r="AE10" s="506">
        <f t="shared" si="3"/>
        <v>643.52304697</v>
      </c>
      <c r="AF10" s="507">
        <f t="shared" si="4"/>
        <v>0.19086670221500857</v>
      </c>
      <c r="AG10" s="508">
        <f t="shared" si="5"/>
        <v>0.12935214521948191</v>
      </c>
      <c r="AH10" s="509" cm="1">
        <f t="array" ref="AH10">_xlfn.IFS(AG10&gt;=(AF10+0.01),1,AG10&gt;=(AF10-0.01),0,AG10&lt;=(AF10-0.01),-1)</f>
        <v>-1</v>
      </c>
      <c r="AJ10" s="371"/>
      <c r="AL10" s="766"/>
      <c r="AM10" s="226" t="s">
        <v>38</v>
      </c>
      <c r="AN10" s="472"/>
      <c r="AO10" s="510">
        <f>SUMIFS('Sales 2019 - 2024'!$E:$E,'Sales 2019 - 2024'!$A:$A,$C10,'Sales 2019 - 2024'!$B:$B,$AO$2,'Sales 2019 - 2024'!$C:$C,AO$4,'Sales 2019 - 2024'!$D:$D,$A10)</f>
        <v>12800.67814</v>
      </c>
      <c r="AP10" s="511">
        <f>SUMIFS('Sales 2019 - 2024'!$E:$E,'Sales 2019 - 2024'!$A:$A,$C10,'Sales 2019 - 2024'!$B:$B,$AO$2,'Sales 2019 - 2024'!$C:$C,AP$4,'Sales 2019 - 2024'!$D:$D,$A10)</f>
        <v>11243.476339999999</v>
      </c>
      <c r="AQ10" s="511">
        <f>SUMIFS('Sales 2019 - 2024'!$E:$E,'Sales 2019 - 2024'!$A:$A,$C10,'Sales 2019 - 2024'!$B:$B,$AO$2,'Sales 2019 - 2024'!$C:$C,AQ$4,'Sales 2019 - 2024'!$D:$D,$A10)</f>
        <v>208.96928</v>
      </c>
      <c r="AR10" s="511">
        <f>SUMIFS('Sales 2019 - 2024'!$E:$E,'Sales 2019 - 2024'!$A:$A,$C10,'Sales 2019 - 2024'!$B:$B,$AO$2,'Sales 2019 - 2024'!$C:$C,AR$4,'Sales 2019 - 2024'!$D:$D,$A10)</f>
        <v>190648.06068</v>
      </c>
      <c r="AS10" s="511">
        <f>SUMIFS('Sales 2019 - 2024'!$E:$E,'Sales 2019 - 2024'!$A:$A,$C10,'Sales 2019 - 2024'!$B:$B,$AO$2,'Sales 2019 - 2024'!$C:$C,AS$4,'Sales 2019 - 2024'!$D:$D,$A10)</f>
        <v>33663.452879999997</v>
      </c>
      <c r="AT10" s="511">
        <f>SUMIFS('Sales 2019 - 2024'!$E:$E,'Sales 2019 - 2024'!$A:$A,$C10,'Sales 2019 - 2024'!$B:$B,$AO$2,'Sales 2019 - 2024'!$C:$C,AT$4,'Sales 2019 - 2024'!$D:$D,$A10)</f>
        <v>42744.22769</v>
      </c>
      <c r="AU10" s="511">
        <f>SUMIFS('Sales 2019 - 2024'!$E:$E,'Sales 2019 - 2024'!$A:$A,$C10,'Sales 2019 - 2024'!$B:$B,$AO$2,'Sales 2019 - 2024'!$C:$C,AU$4,'Sales 2019 - 2024'!$D:$D,$A10)</f>
        <v>10735.80899</v>
      </c>
      <c r="AV10" s="512">
        <f>SUMIFS('Sales 2019 - 2024'!$E:$E,'Sales 2019 - 2024'!$A:$A,$C10,'Sales 2019 - 2024'!$B:$B,$AO$2,'Sales 2019 - 2024'!$C:$C,AV$4,'Sales 2019 - 2024'!$D:$D,$A10)</f>
        <v>740.75710000000004</v>
      </c>
      <c r="AW10" s="512">
        <f t="shared" si="9"/>
        <v>302785.43109999993</v>
      </c>
      <c r="AX10" s="510">
        <f>SUMIFS('Sales 2019 - 2024'!$E:$E,'Sales 2019 - 2024'!$A:$A,$C10,'Sales 2019 - 2024'!$B:$B,$AO$2,'Sales 2019 - 2024'!$C:$C,AX$4,'Sales 2019 - 2024'!$D:$D,$A10)</f>
        <v>3454.05708</v>
      </c>
      <c r="AY10" s="511">
        <f>SUMIFS('Sales 2019 - 2024'!$E:$E,'Sales 2019 - 2024'!$A:$A,$C10,'Sales 2019 - 2024'!$B:$B,$AO$2,'Sales 2019 - 2024'!$C:$C,AY$4,'Sales 2019 - 2024'!$D:$D,$A10)</f>
        <v>2803.8006099999998</v>
      </c>
      <c r="AZ10" s="511">
        <f>SUMIFS('Sales 2019 - 2024'!$E:$E,'Sales 2019 - 2024'!$A:$A,$C10,'Sales 2019 - 2024'!$B:$B,$AO$2,'Sales 2019 - 2024'!$C:$C,AZ$4,'Sales 2019 - 2024'!$D:$D,$A10)</f>
        <v>389.28843000000001</v>
      </c>
      <c r="BA10" s="511">
        <f>SUMIFS('Sales 2019 - 2024'!$E:$E,'Sales 2019 - 2024'!$A:$A,$C10,'Sales 2019 - 2024'!$B:$B,$AO$2,'Sales 2019 - 2024'!$C:$C,BA$4,'Sales 2019 - 2024'!$D:$D,$A10)</f>
        <v>226.35115999999999</v>
      </c>
      <c r="BB10" s="511">
        <f>SUMIFS('Sales 2019 - 2024'!$E:$E,'Sales 2019 - 2024'!$A:$A,$C10,'Sales 2019 - 2024'!$B:$B,$AO$2,'Sales 2019 - 2024'!$C:$C,BB$4,'Sales 2019 - 2024'!$D:$D,$A10)</f>
        <v>447.01175999999998</v>
      </c>
      <c r="BC10" s="511">
        <f>SUMIFS('Sales 2019 - 2024'!$E:$E,'Sales 2019 - 2024'!$A:$A,$C10,'Sales 2019 - 2024'!$B:$B,$AO$2,'Sales 2019 - 2024'!$C:$C,BC$4,'Sales 2019 - 2024'!$D:$D,$A10)</f>
        <v>3792.7718</v>
      </c>
      <c r="BD10" s="511">
        <f>SUMIFS('Sales 2019 - 2024'!$E:$E,'Sales 2019 - 2024'!$A:$A,$C10,'Sales 2019 - 2024'!$B:$B,$AO$2,'Sales 2019 - 2024'!$C:$C,BD$4,'Sales 2019 - 2024'!$D:$D,$A10)</f>
        <v>454.98181</v>
      </c>
      <c r="BE10" s="511">
        <f>SUMIFS('Sales 2019 - 2024'!$E:$E,'Sales 2019 - 2024'!$A:$A,$C10,'Sales 2019 - 2024'!$B:$B,$AO$2,'Sales 2019 - 2024'!$C:$C,BE$4,'Sales 2019 - 2024'!$D:$D,$A10)</f>
        <v>860.72337000000005</v>
      </c>
      <c r="BF10" s="512">
        <f>SUMIFS('Sales 2019 - 2024'!$E:$E,'Sales 2019 - 2024'!$A:$A,$C10,'Sales 2019 - 2024'!$B:$B,$AO$2,'Sales 2019 - 2024'!$C:$C,BF$4,'Sales 2019 - 2024'!$D:$D,$A10)</f>
        <v>0</v>
      </c>
      <c r="BG10" s="512">
        <f t="shared" si="10"/>
        <v>12428.986019999998</v>
      </c>
      <c r="BH10" s="741">
        <f t="shared" si="11"/>
        <v>35067.081830000039</v>
      </c>
      <c r="BI10" s="512">
        <f>SUMIFS('Sales 2019 - 2024'!P:P,'Sales 2019 - 2024'!N:N,'X5 Template Goals - Tab 1'!AM10)</f>
        <v>350281.49894999998</v>
      </c>
      <c r="BJ10" s="751" t="b">
        <f t="shared" si="6"/>
        <v>1</v>
      </c>
      <c r="BK10" s="499"/>
      <c r="BL10" s="500"/>
      <c r="BM10" s="500"/>
      <c r="BN10" s="500"/>
      <c r="BO10" s="500"/>
      <c r="BP10" s="500"/>
      <c r="BQ10" s="500"/>
      <c r="BR10" s="513"/>
      <c r="BS10" s="512">
        <f t="shared" si="12"/>
        <v>0</v>
      </c>
    </row>
    <row r="11" spans="1:72" ht="44.25" customHeight="1" x14ac:dyDescent="0.55000000000000004">
      <c r="A11" s="2" t="s">
        <v>35</v>
      </c>
      <c r="B11" s="766"/>
      <c r="C11" s="226" t="s">
        <v>39</v>
      </c>
      <c r="D11" s="477">
        <f>SUMIFS(AfO!D:D,AfO!$A:$A,$C11,AfO!$B:$B,$A11)/1000</f>
        <v>84.096445799999998</v>
      </c>
      <c r="E11" s="478">
        <f>SUMIFS(AfO!E:E,AfO!$A:$A,$C11,AfO!$B:$B,$A11)/1000</f>
        <v>84.005274229999998</v>
      </c>
      <c r="F11" s="478">
        <f>SUMIFS(AfO!F:F,AfO!$A:$A,$C11,AfO!$B:$B,$A11)/1000</f>
        <v>101.00424984</v>
      </c>
      <c r="G11" s="478">
        <f>SUMIFS(AfO!G:G,AfO!$A:$A,$C11,AfO!$B:$B,$A11)/1000</f>
        <v>121.52719096000001</v>
      </c>
      <c r="H11" s="478">
        <f>SUMIFS(AfO!H:H,AfO!$A:$A,$C11,AfO!$B:$B,$A11)/1000</f>
        <v>123.93952098</v>
      </c>
      <c r="I11" s="478">
        <f>SUMIFS(AfO!J:J,AfO!$A:$A,$C11,AfO!$B:$B,$A11)/1000</f>
        <v>142.04846797333335</v>
      </c>
      <c r="J11" s="478">
        <f>SUMIFS(AfO!I:I,AfO!$A:$A,$C11,AfO!$B:$B,$A11)/1000</f>
        <v>153.06982793</v>
      </c>
      <c r="K11" s="479"/>
      <c r="L11" s="480">
        <f t="shared" ref="L11:S11" si="15">SUM(L42,L52,L72,L82,L92,L224,L234,L244,L254,L275,L285,L295,L305,L315,L123,L133)</f>
        <v>1</v>
      </c>
      <c r="M11" s="481">
        <f t="shared" si="15"/>
        <v>2</v>
      </c>
      <c r="N11" s="481">
        <f t="shared" si="15"/>
        <v>0</v>
      </c>
      <c r="O11" s="481">
        <f t="shared" si="15"/>
        <v>71</v>
      </c>
      <c r="P11" s="481">
        <f t="shared" si="15"/>
        <v>34.168945360000002</v>
      </c>
      <c r="Q11" s="481">
        <f t="shared" si="15"/>
        <v>5</v>
      </c>
      <c r="R11" s="481">
        <f t="shared" si="15"/>
        <v>5</v>
      </c>
      <c r="S11" s="482">
        <f t="shared" si="15"/>
        <v>2</v>
      </c>
      <c r="T11" s="483"/>
      <c r="U11" s="484">
        <f t="shared" ref="U11:AC11" si="16">SUM(U123,U133,U153,U163,U173,U183,U193,U224,U234,U244,U254,U275,U285,U295,U305,U315,U203)</f>
        <v>5</v>
      </c>
      <c r="V11" s="485">
        <f t="shared" si="16"/>
        <v>4</v>
      </c>
      <c r="W11" s="485">
        <f t="shared" si="16"/>
        <v>9</v>
      </c>
      <c r="X11" s="485">
        <f t="shared" si="16"/>
        <v>5</v>
      </c>
      <c r="Y11" s="485">
        <f t="shared" si="16"/>
        <v>13</v>
      </c>
      <c r="Z11" s="485">
        <f t="shared" si="16"/>
        <v>12</v>
      </c>
      <c r="AA11" s="485">
        <f t="shared" si="16"/>
        <v>0</v>
      </c>
      <c r="AB11" s="485">
        <f t="shared" si="16"/>
        <v>2</v>
      </c>
      <c r="AC11" s="486">
        <f t="shared" si="16"/>
        <v>0</v>
      </c>
      <c r="AD11" s="487">
        <f t="shared" si="2"/>
        <v>170.16894536000001</v>
      </c>
      <c r="AE11" s="488">
        <f t="shared" si="3"/>
        <v>323.23877329000004</v>
      </c>
      <c r="AF11" s="489">
        <f t="shared" si="4"/>
        <v>0.12725557153458711</v>
      </c>
      <c r="AG11" s="490">
        <f t="shared" si="5"/>
        <v>0.16125279202176612</v>
      </c>
      <c r="AH11" s="491" cm="1">
        <f t="array" ref="AH11">_xlfn.IFS(AG11&gt;=(AF11+0.01),1,AG11&gt;=(AF11-0.01),0,AG11&lt;=(AF11-0.01),-1)</f>
        <v>1</v>
      </c>
      <c r="AJ11" s="370"/>
      <c r="AL11" s="766"/>
      <c r="AM11" s="226" t="s">
        <v>39</v>
      </c>
      <c r="AN11" s="472"/>
      <c r="AO11" s="492">
        <f>SUMIFS('Sales 2019 - 2024'!$E:$E,'Sales 2019 - 2024'!$A:$A,$C11,'Sales 2019 - 2024'!$B:$B,$AO$2,'Sales 2019 - 2024'!$C:$C,AO$4,'Sales 2019 - 2024'!$D:$D,$A11)</f>
        <v>1858.3800799999999</v>
      </c>
      <c r="AP11" s="493">
        <f>SUMIFS('Sales 2019 - 2024'!$E:$E,'Sales 2019 - 2024'!$A:$A,$C11,'Sales 2019 - 2024'!$B:$B,$AO$2,'Sales 2019 - 2024'!$C:$C,AP$4,'Sales 2019 - 2024'!$D:$D,$A11)</f>
        <v>1879.6464599999999</v>
      </c>
      <c r="AQ11" s="493">
        <f>SUMIFS('Sales 2019 - 2024'!$E:$E,'Sales 2019 - 2024'!$A:$A,$C11,'Sales 2019 - 2024'!$B:$B,$AO$2,'Sales 2019 - 2024'!$C:$C,AQ$4,'Sales 2019 - 2024'!$D:$D,$A11)</f>
        <v>841.23514</v>
      </c>
      <c r="AR11" s="493">
        <f>SUMIFS('Sales 2019 - 2024'!$E:$E,'Sales 2019 - 2024'!$A:$A,$C11,'Sales 2019 - 2024'!$B:$B,$AO$2,'Sales 2019 - 2024'!$C:$C,AR$4,'Sales 2019 - 2024'!$D:$D,$A11)</f>
        <v>67963.806949999998</v>
      </c>
      <c r="AS11" s="493">
        <f>SUMIFS('Sales 2019 - 2024'!$E:$E,'Sales 2019 - 2024'!$A:$A,$C11,'Sales 2019 - 2024'!$B:$B,$AO$2,'Sales 2019 - 2024'!$C:$C,AS$4,'Sales 2019 - 2024'!$D:$D,$A11)</f>
        <v>20358.934410000002</v>
      </c>
      <c r="AT11" s="493">
        <f>SUMIFS('Sales 2019 - 2024'!$E:$E,'Sales 2019 - 2024'!$A:$A,$C11,'Sales 2019 - 2024'!$B:$B,$AO$2,'Sales 2019 - 2024'!$C:$C,AT$4,'Sales 2019 - 2024'!$D:$D,$A11)</f>
        <v>5097.1850800000002</v>
      </c>
      <c r="AU11" s="493">
        <f>SUMIFS('Sales 2019 - 2024'!$E:$E,'Sales 2019 - 2024'!$A:$A,$C11,'Sales 2019 - 2024'!$B:$B,$AO$2,'Sales 2019 - 2024'!$C:$C,AU$4,'Sales 2019 - 2024'!$D:$D,$A11)</f>
        <v>2616.74692</v>
      </c>
      <c r="AV11" s="494">
        <f>SUMIFS('Sales 2019 - 2024'!$E:$E,'Sales 2019 - 2024'!$A:$A,$C11,'Sales 2019 - 2024'!$B:$B,$AO$2,'Sales 2019 - 2024'!$C:$C,AV$4,'Sales 2019 - 2024'!$D:$D,$A11)</f>
        <v>4271.62428</v>
      </c>
      <c r="AW11" s="494">
        <f t="shared" si="9"/>
        <v>104887.55932</v>
      </c>
      <c r="AX11" s="492">
        <f>SUMIFS('Sales 2019 - 2024'!$E:$E,'Sales 2019 - 2024'!$A:$A,$C11,'Sales 2019 - 2024'!$B:$B,$AO$2,'Sales 2019 - 2024'!$C:$C,AX$4,'Sales 2019 - 2024'!$D:$D,$A11)</f>
        <v>3179.2940899999999</v>
      </c>
      <c r="AY11" s="493">
        <f>SUMIFS('Sales 2019 - 2024'!$E:$E,'Sales 2019 - 2024'!$A:$A,$C11,'Sales 2019 - 2024'!$B:$B,$AO$2,'Sales 2019 - 2024'!$C:$C,AY$4,'Sales 2019 - 2024'!$D:$D,$A11)</f>
        <v>2982.6598800000002</v>
      </c>
      <c r="AZ11" s="493">
        <f>SUMIFS('Sales 2019 - 2024'!$E:$E,'Sales 2019 - 2024'!$A:$A,$C11,'Sales 2019 - 2024'!$B:$B,$AO$2,'Sales 2019 - 2024'!$C:$C,AZ$4,'Sales 2019 - 2024'!$D:$D,$A11)</f>
        <v>1516.19309</v>
      </c>
      <c r="BA11" s="493">
        <f>SUMIFS('Sales 2019 - 2024'!$E:$E,'Sales 2019 - 2024'!$A:$A,$C11,'Sales 2019 - 2024'!$B:$B,$AO$2,'Sales 2019 - 2024'!$C:$C,BA$4,'Sales 2019 - 2024'!$D:$D,$A11)</f>
        <v>1114.0934299999999</v>
      </c>
      <c r="BB11" s="493">
        <f>SUMIFS('Sales 2019 - 2024'!$E:$E,'Sales 2019 - 2024'!$A:$A,$C11,'Sales 2019 - 2024'!$B:$B,$AO$2,'Sales 2019 - 2024'!$C:$C,BB$4,'Sales 2019 - 2024'!$D:$D,$A11)</f>
        <v>12339.980310000001</v>
      </c>
      <c r="BC11" s="493">
        <f>SUMIFS('Sales 2019 - 2024'!$E:$E,'Sales 2019 - 2024'!$A:$A,$C11,'Sales 2019 - 2024'!$B:$B,$AO$2,'Sales 2019 - 2024'!$C:$C,BC$4,'Sales 2019 - 2024'!$D:$D,$A11)</f>
        <v>7080.4092600000004</v>
      </c>
      <c r="BD11" s="493">
        <f>SUMIFS('Sales 2019 - 2024'!$E:$E,'Sales 2019 - 2024'!$A:$A,$C11,'Sales 2019 - 2024'!$B:$B,$AO$2,'Sales 2019 - 2024'!$C:$C,BD$4,'Sales 2019 - 2024'!$D:$D,$A11)</f>
        <v>45.271270000000001</v>
      </c>
      <c r="BE11" s="493">
        <f>SUMIFS('Sales 2019 - 2024'!$E:$E,'Sales 2019 - 2024'!$A:$A,$C11,'Sales 2019 - 2024'!$B:$B,$AO$2,'Sales 2019 - 2024'!$C:$C,BE$4,'Sales 2019 - 2024'!$D:$D,$A11)</f>
        <v>1820.80474</v>
      </c>
      <c r="BF11" s="494">
        <f>SUMIFS('Sales 2019 - 2024'!$E:$E,'Sales 2019 - 2024'!$A:$A,$C11,'Sales 2019 - 2024'!$B:$B,$AO$2,'Sales 2019 - 2024'!$C:$C,BF$4,'Sales 2019 - 2024'!$D:$D,$A11)</f>
        <v>0</v>
      </c>
      <c r="BG11" s="494">
        <f t="shared" si="10"/>
        <v>30078.706070000004</v>
      </c>
      <c r="BH11" s="740">
        <f t="shared" si="11"/>
        <v>18103.562539999999</v>
      </c>
      <c r="BI11" s="494">
        <f>SUMIFS('Sales 2019 - 2024'!P:P,'Sales 2019 - 2024'!N:N,'X5 Template Goals - Tab 1'!AM11)</f>
        <v>153069.82793</v>
      </c>
      <c r="BJ11" s="751" t="b">
        <f t="shared" si="6"/>
        <v>1</v>
      </c>
      <c r="BK11" s="480"/>
      <c r="BL11" s="481"/>
      <c r="BM11" s="481"/>
      <c r="BN11" s="481"/>
      <c r="BO11" s="481"/>
      <c r="BP11" s="481"/>
      <c r="BQ11" s="481"/>
      <c r="BR11" s="495"/>
      <c r="BS11" s="494">
        <f t="shared" si="12"/>
        <v>0</v>
      </c>
    </row>
    <row r="12" spans="1:72" ht="44.25" customHeight="1" x14ac:dyDescent="0.55000000000000004">
      <c r="A12" s="2" t="s">
        <v>35</v>
      </c>
      <c r="B12" s="766"/>
      <c r="C12" s="226" t="s">
        <v>40</v>
      </c>
      <c r="D12" s="496">
        <f>SUMIFS(AfO!D:D,AfO!$A:$A,$C12,AfO!$B:$B,$A12)/1000</f>
        <v>58.188260889999995</v>
      </c>
      <c r="E12" s="497">
        <f>SUMIFS(AfO!E:E,AfO!$A:$A,$C12,AfO!$B:$B,$A12)/1000</f>
        <v>51.842412900000006</v>
      </c>
      <c r="F12" s="497">
        <f>SUMIFS(AfO!F:F,AfO!$A:$A,$C12,AfO!$B:$B,$A12)/1000</f>
        <v>72.246149439999996</v>
      </c>
      <c r="G12" s="497">
        <f>SUMIFS(AfO!G:G,AfO!$A:$A,$C12,AfO!$B:$B,$A12)/1000</f>
        <v>103.72381405</v>
      </c>
      <c r="H12" s="497">
        <f>SUMIFS(AfO!H:H,AfO!$A:$A,$C12,AfO!$B:$B,$A12)/1000</f>
        <v>108.31530233000001</v>
      </c>
      <c r="I12" s="497">
        <f>SUMIFS(AfO!J:J,AfO!$A:$A,$C12,AfO!$B:$B,$A12)/1000</f>
        <v>138.02966925249999</v>
      </c>
      <c r="J12" s="497">
        <f>SUMIFS(AfO!I:I,AfO!$A:$A,$C12,AfO!$B:$B,$A12)/1000</f>
        <v>127.50087656999999</v>
      </c>
      <c r="K12" s="582"/>
      <c r="L12" s="514">
        <f t="shared" ref="L12:S12" si="17">SUM(L43,L53,L73,L83,L93,L225,L235,L245,L255,L276,L286,L296,L306,L316,L124,L134)</f>
        <v>3</v>
      </c>
      <c r="M12" s="515">
        <f t="shared" si="17"/>
        <v>8</v>
      </c>
      <c r="N12" s="515">
        <f t="shared" si="17"/>
        <v>1</v>
      </c>
      <c r="O12" s="515">
        <f t="shared" si="17"/>
        <v>73.2</v>
      </c>
      <c r="P12" s="515">
        <f t="shared" si="17"/>
        <v>25.116647569999998</v>
      </c>
      <c r="Q12" s="515">
        <f t="shared" si="17"/>
        <v>14</v>
      </c>
      <c r="R12" s="515">
        <f t="shared" si="17"/>
        <v>7</v>
      </c>
      <c r="S12" s="516">
        <f t="shared" si="17"/>
        <v>2</v>
      </c>
      <c r="T12" s="483"/>
      <c r="U12" s="517">
        <f t="shared" ref="U12:AC12" si="18">SUM(U124,U134,U154,U164,U174,U184,U194,U225,U235,U245,U255,U276,U286,U296,U306,U316,U204)</f>
        <v>5</v>
      </c>
      <c r="V12" s="518">
        <f t="shared" si="18"/>
        <v>11</v>
      </c>
      <c r="W12" s="518">
        <f t="shared" si="18"/>
        <v>8</v>
      </c>
      <c r="X12" s="518">
        <f t="shared" si="18"/>
        <v>5</v>
      </c>
      <c r="Y12" s="518">
        <f t="shared" si="18"/>
        <v>3</v>
      </c>
      <c r="Z12" s="518">
        <f t="shared" si="18"/>
        <v>21</v>
      </c>
      <c r="AA12" s="518">
        <f t="shared" si="18"/>
        <v>0</v>
      </c>
      <c r="AB12" s="518">
        <f t="shared" si="18"/>
        <v>5</v>
      </c>
      <c r="AC12" s="519">
        <f t="shared" si="18"/>
        <v>0</v>
      </c>
      <c r="AD12" s="520">
        <f t="shared" si="2"/>
        <v>191.31664756999999</v>
      </c>
      <c r="AE12" s="521">
        <f t="shared" si="3"/>
        <v>318.81752413999999</v>
      </c>
      <c r="AF12" s="507">
        <f t="shared" si="4"/>
        <v>0.16986449005062187</v>
      </c>
      <c r="AG12" s="508">
        <f t="shared" si="5"/>
        <v>0.20117366739195819</v>
      </c>
      <c r="AH12" s="509" cm="1">
        <f t="array" ref="AH12">_xlfn.IFS(AG12&gt;=(AF12+0.01),1,AG12&gt;=(AF12-0.01),0,AG12&lt;=(AF12-0.01),-1)</f>
        <v>1</v>
      </c>
      <c r="AJ12" s="371"/>
      <c r="AL12" s="766"/>
      <c r="AM12" s="226" t="s">
        <v>40</v>
      </c>
      <c r="AN12" s="472"/>
      <c r="AO12" s="522">
        <f>SUMIFS('Sales 2019 - 2024'!$E:$E,'Sales 2019 - 2024'!$A:$A,$C12,'Sales 2019 - 2024'!$B:$B,$AO$2,'Sales 2019 - 2024'!$C:$C,AO$4,'Sales 2019 - 2024'!$D:$D,$A12)</f>
        <v>6329.3048799999997</v>
      </c>
      <c r="AP12" s="523">
        <f>SUMIFS('Sales 2019 - 2024'!$E:$E,'Sales 2019 - 2024'!$A:$A,$C12,'Sales 2019 - 2024'!$B:$B,$AO$2,'Sales 2019 - 2024'!$C:$C,AP$4,'Sales 2019 - 2024'!$D:$D,$A12)</f>
        <v>3317.0091600000001</v>
      </c>
      <c r="AQ12" s="523">
        <f>SUMIFS('Sales 2019 - 2024'!$E:$E,'Sales 2019 - 2024'!$A:$A,$C12,'Sales 2019 - 2024'!$B:$B,$AO$2,'Sales 2019 - 2024'!$C:$C,AQ$4,'Sales 2019 - 2024'!$D:$D,$A12)</f>
        <v>927.24491</v>
      </c>
      <c r="AR12" s="523">
        <f>SUMIFS('Sales 2019 - 2024'!$E:$E,'Sales 2019 - 2024'!$A:$A,$C12,'Sales 2019 - 2024'!$B:$B,$AO$2,'Sales 2019 - 2024'!$C:$C,AR$4,'Sales 2019 - 2024'!$D:$D,$A12)</f>
        <v>67199.016040000002</v>
      </c>
      <c r="AS12" s="523">
        <f>SUMIFS('Sales 2019 - 2024'!$E:$E,'Sales 2019 - 2024'!$A:$A,$C12,'Sales 2019 - 2024'!$B:$B,$AO$2,'Sales 2019 - 2024'!$C:$C,AS$4,'Sales 2019 - 2024'!$D:$D,$A12)</f>
        <v>9195.3801700000004</v>
      </c>
      <c r="AT12" s="523">
        <f>SUMIFS('Sales 2019 - 2024'!$E:$E,'Sales 2019 - 2024'!$A:$A,$C12,'Sales 2019 - 2024'!$B:$B,$AO$2,'Sales 2019 - 2024'!$C:$C,AT$4,'Sales 2019 - 2024'!$D:$D,$A12)</f>
        <v>4628.2227499999999</v>
      </c>
      <c r="AU12" s="523">
        <f>SUMIFS('Sales 2019 - 2024'!$E:$E,'Sales 2019 - 2024'!$A:$A,$C12,'Sales 2019 - 2024'!$B:$B,$AO$2,'Sales 2019 - 2024'!$C:$C,AU$4,'Sales 2019 - 2024'!$D:$D,$A12)</f>
        <v>3121.8639800000001</v>
      </c>
      <c r="AV12" s="524">
        <f>SUMIFS('Sales 2019 - 2024'!$E:$E,'Sales 2019 - 2024'!$A:$A,$C12,'Sales 2019 - 2024'!$B:$B,$AO$2,'Sales 2019 - 2024'!$C:$C,AV$4,'Sales 2019 - 2024'!$D:$D,$A12)</f>
        <v>285.59780000000001</v>
      </c>
      <c r="AW12" s="524">
        <f t="shared" si="9"/>
        <v>95003.639689999996</v>
      </c>
      <c r="AX12" s="522">
        <f>SUMIFS('Sales 2019 - 2024'!$E:$E,'Sales 2019 - 2024'!$A:$A,$C12,'Sales 2019 - 2024'!$B:$B,$AO$2,'Sales 2019 - 2024'!$C:$C,AX$4,'Sales 2019 - 2024'!$D:$D,$A12)</f>
        <v>4279.6032999999998</v>
      </c>
      <c r="AY12" s="523">
        <f>SUMIFS('Sales 2019 - 2024'!$E:$E,'Sales 2019 - 2024'!$A:$A,$C12,'Sales 2019 - 2024'!$B:$B,$AO$2,'Sales 2019 - 2024'!$C:$C,AY$4,'Sales 2019 - 2024'!$D:$D,$A12)</f>
        <v>7114.9379499999995</v>
      </c>
      <c r="AZ12" s="523">
        <f>SUMIFS('Sales 2019 - 2024'!$E:$E,'Sales 2019 - 2024'!$A:$A,$C12,'Sales 2019 - 2024'!$B:$B,$AO$2,'Sales 2019 - 2024'!$C:$C,AZ$4,'Sales 2019 - 2024'!$D:$D,$A12)</f>
        <v>535.41809999999998</v>
      </c>
      <c r="BA12" s="523">
        <f>SUMIFS('Sales 2019 - 2024'!$E:$E,'Sales 2019 - 2024'!$A:$A,$C12,'Sales 2019 - 2024'!$B:$B,$AO$2,'Sales 2019 - 2024'!$C:$C,BA$4,'Sales 2019 - 2024'!$D:$D,$A12)</f>
        <v>657.81967999999995</v>
      </c>
      <c r="BB12" s="523">
        <f>SUMIFS('Sales 2019 - 2024'!$E:$E,'Sales 2019 - 2024'!$A:$A,$C12,'Sales 2019 - 2024'!$B:$B,$AO$2,'Sales 2019 - 2024'!$C:$C,BB$4,'Sales 2019 - 2024'!$D:$D,$A12)</f>
        <v>1116.8278499999999</v>
      </c>
      <c r="BC12" s="523">
        <f>SUMIFS('Sales 2019 - 2024'!$E:$E,'Sales 2019 - 2024'!$A:$A,$C12,'Sales 2019 - 2024'!$B:$B,$AO$2,'Sales 2019 - 2024'!$C:$C,BC$4,'Sales 2019 - 2024'!$D:$D,$A12)</f>
        <v>9133.7429900000006</v>
      </c>
      <c r="BD12" s="523">
        <f>SUMIFS('Sales 2019 - 2024'!$E:$E,'Sales 2019 - 2024'!$A:$A,$C12,'Sales 2019 - 2024'!$B:$B,$AO$2,'Sales 2019 - 2024'!$C:$C,BD$4,'Sales 2019 - 2024'!$D:$D,$A12)</f>
        <v>16.823329999999999</v>
      </c>
      <c r="BE12" s="523">
        <f>SUMIFS('Sales 2019 - 2024'!$E:$E,'Sales 2019 - 2024'!$A:$A,$C12,'Sales 2019 - 2024'!$B:$B,$AO$2,'Sales 2019 - 2024'!$C:$C,BE$4,'Sales 2019 - 2024'!$D:$D,$A12)</f>
        <v>1035.13624</v>
      </c>
      <c r="BF12" s="524">
        <f>SUMIFS('Sales 2019 - 2024'!$E:$E,'Sales 2019 - 2024'!$A:$A,$C12,'Sales 2019 - 2024'!$B:$B,$AO$2,'Sales 2019 - 2024'!$C:$C,BF$4,'Sales 2019 - 2024'!$D:$D,$A12)</f>
        <v>0</v>
      </c>
      <c r="BG12" s="524">
        <f t="shared" si="10"/>
        <v>23890.309439999997</v>
      </c>
      <c r="BH12" s="742">
        <f t="shared" si="11"/>
        <v>8606.9274399999995</v>
      </c>
      <c r="BI12" s="524">
        <f>SUMIFS('Sales 2019 - 2024'!P:P,'Sales 2019 - 2024'!N:N,'X5 Template Goals - Tab 1'!AM12)</f>
        <v>127500.87656999999</v>
      </c>
      <c r="BJ12" s="751" t="b">
        <f t="shared" si="6"/>
        <v>1</v>
      </c>
      <c r="BK12" s="514"/>
      <c r="BL12" s="515"/>
      <c r="BM12" s="515"/>
      <c r="BN12" s="515"/>
      <c r="BO12" s="515"/>
      <c r="BP12" s="515"/>
      <c r="BQ12" s="515"/>
      <c r="BR12" s="525"/>
      <c r="BS12" s="524">
        <f t="shared" si="12"/>
        <v>0</v>
      </c>
    </row>
    <row r="13" spans="1:72" ht="44.25" customHeight="1" x14ac:dyDescent="0.55000000000000004">
      <c r="A13" s="2" t="s">
        <v>35</v>
      </c>
      <c r="B13" s="766"/>
      <c r="C13" s="226" t="s">
        <v>41</v>
      </c>
      <c r="D13" s="477">
        <f>SUMIFS(AfO!D:D,AfO!$A:$A,$C13,AfO!$B:$B,$A13)/1000</f>
        <v>97.753191170000008</v>
      </c>
      <c r="E13" s="478">
        <f>SUMIFS(AfO!E:E,AfO!$A:$A,$C13,AfO!$B:$B,$A13)/1000</f>
        <v>117.14933783000001</v>
      </c>
      <c r="F13" s="478">
        <f>SUMIFS(AfO!F:F,AfO!$A:$A,$C13,AfO!$B:$B,$A13)/1000</f>
        <v>160.02136572999999</v>
      </c>
      <c r="G13" s="478">
        <f>SUMIFS(AfO!G:G,AfO!$A:$A,$C13,AfO!$B:$B,$A13)/1000</f>
        <v>195.3711998</v>
      </c>
      <c r="H13" s="478">
        <f>SUMIFS(AfO!H:H,AfO!$A:$A,$C13,AfO!$B:$B,$A13)/1000</f>
        <v>236.52640398</v>
      </c>
      <c r="I13" s="478">
        <f>SUMIFS(AfO!J:J,AfO!$A:$A,$C13,AfO!$B:$B,$A13)/1000</f>
        <v>249.13757486750004</v>
      </c>
      <c r="J13" s="478">
        <f>SUMIFS(AfO!I:I,AfO!$A:$A,$C13,AfO!$B:$B,$A13)/1000</f>
        <v>280.75431764000001</v>
      </c>
      <c r="K13" s="479"/>
      <c r="L13" s="480">
        <f t="shared" ref="L13:S13" si="19">SUM(L44,L54,L74,L84,L94,L226,L236,L246,L256,L277,L287,L297,L307,L317,L125,L135)</f>
        <v>6</v>
      </c>
      <c r="M13" s="481">
        <f t="shared" si="19"/>
        <v>4</v>
      </c>
      <c r="N13" s="481">
        <f t="shared" si="19"/>
        <v>17</v>
      </c>
      <c r="O13" s="481">
        <f t="shared" si="19"/>
        <v>134.46818847999998</v>
      </c>
      <c r="P13" s="481">
        <f t="shared" si="19"/>
        <v>82.564085390000002</v>
      </c>
      <c r="Q13" s="481">
        <f t="shared" si="19"/>
        <v>65</v>
      </c>
      <c r="R13" s="481">
        <f t="shared" si="19"/>
        <v>0</v>
      </c>
      <c r="S13" s="482">
        <f t="shared" si="19"/>
        <v>33</v>
      </c>
      <c r="T13" s="483"/>
      <c r="U13" s="484">
        <f t="shared" ref="U13:AC13" si="20">SUM(U125,U135,U155,U165,U175,U185,U195,U226,U236,U246,U256,U277,U287,U297,U307,U317,U205)</f>
        <v>18</v>
      </c>
      <c r="V13" s="485">
        <f t="shared" si="20"/>
        <v>4</v>
      </c>
      <c r="W13" s="485">
        <f t="shared" si="20"/>
        <v>18</v>
      </c>
      <c r="X13" s="485">
        <f t="shared" si="20"/>
        <v>5</v>
      </c>
      <c r="Y13" s="485">
        <f t="shared" si="20"/>
        <v>7</v>
      </c>
      <c r="Z13" s="485">
        <f t="shared" si="20"/>
        <v>36</v>
      </c>
      <c r="AA13" s="485">
        <f t="shared" si="20"/>
        <v>0</v>
      </c>
      <c r="AB13" s="485">
        <f t="shared" si="20"/>
        <v>19</v>
      </c>
      <c r="AC13" s="486">
        <f t="shared" si="20"/>
        <v>5</v>
      </c>
      <c r="AD13" s="487">
        <f t="shared" si="2"/>
        <v>454.03227386999998</v>
      </c>
      <c r="AE13" s="488">
        <f t="shared" si="3"/>
        <v>734.78659150999999</v>
      </c>
      <c r="AF13" s="489">
        <f t="shared" si="4"/>
        <v>0.23492078407743744</v>
      </c>
      <c r="AG13" s="490">
        <f t="shared" si="5"/>
        <v>0.21217955768994212</v>
      </c>
      <c r="AH13" s="491" cm="1">
        <f t="array" ref="AH13">_xlfn.IFS(AG13&gt;=(AF13+0.01),1,AG13&gt;=(AF13-0.01),0,AG13&lt;=(AF13-0.01),-1)</f>
        <v>-1</v>
      </c>
      <c r="AJ13" s="370"/>
      <c r="AL13" s="766"/>
      <c r="AM13" s="226" t="s">
        <v>41</v>
      </c>
      <c r="AN13" s="472"/>
      <c r="AO13" s="492">
        <f>SUMIFS('Sales 2019 - 2024'!$E:$E,'Sales 2019 - 2024'!$A:$A,$C13,'Sales 2019 - 2024'!$B:$B,$AO$2,'Sales 2019 - 2024'!$C:$C,AO$4,'Sales 2019 - 2024'!$D:$D,$A13)</f>
        <v>6036.7286999999997</v>
      </c>
      <c r="AP13" s="493">
        <f>SUMIFS('Sales 2019 - 2024'!$E:$E,'Sales 2019 - 2024'!$A:$A,$C13,'Sales 2019 - 2024'!$B:$B,$AO$2,'Sales 2019 - 2024'!$C:$C,AP$4,'Sales 2019 - 2024'!$D:$D,$A13)</f>
        <v>7013.8396300000004</v>
      </c>
      <c r="AQ13" s="493">
        <f>SUMIFS('Sales 2019 - 2024'!$E:$E,'Sales 2019 - 2024'!$A:$A,$C13,'Sales 2019 - 2024'!$B:$B,$AO$2,'Sales 2019 - 2024'!$C:$C,AQ$4,'Sales 2019 - 2024'!$D:$D,$A13)</f>
        <v>16425.427319999999</v>
      </c>
      <c r="AR13" s="493">
        <f>SUMIFS('Sales 2019 - 2024'!$E:$E,'Sales 2019 - 2024'!$A:$A,$C13,'Sales 2019 - 2024'!$B:$B,$AO$2,'Sales 2019 - 2024'!$C:$C,AR$4,'Sales 2019 - 2024'!$D:$D,$A13)</f>
        <v>120820.95505999999</v>
      </c>
      <c r="AS13" s="493">
        <f>SUMIFS('Sales 2019 - 2024'!$E:$E,'Sales 2019 - 2024'!$A:$A,$C13,'Sales 2019 - 2024'!$B:$B,$AO$2,'Sales 2019 - 2024'!$C:$C,AS$4,'Sales 2019 - 2024'!$D:$D,$A13)</f>
        <v>13731.06033</v>
      </c>
      <c r="AT13" s="493">
        <f>SUMIFS('Sales 2019 - 2024'!$E:$E,'Sales 2019 - 2024'!$A:$A,$C13,'Sales 2019 - 2024'!$B:$B,$AO$2,'Sales 2019 - 2024'!$C:$C,AT$4,'Sales 2019 - 2024'!$D:$D,$A13)</f>
        <v>14863.445750000001</v>
      </c>
      <c r="AU13" s="493">
        <f>SUMIFS('Sales 2019 - 2024'!$E:$E,'Sales 2019 - 2024'!$A:$A,$C13,'Sales 2019 - 2024'!$B:$B,$AO$2,'Sales 2019 - 2024'!$C:$C,AU$4,'Sales 2019 - 2024'!$D:$D,$A13)</f>
        <v>8179.0609400000003</v>
      </c>
      <c r="AV13" s="494">
        <f>SUMIFS('Sales 2019 - 2024'!$E:$E,'Sales 2019 - 2024'!$A:$A,$C13,'Sales 2019 - 2024'!$B:$B,$AO$2,'Sales 2019 - 2024'!$C:$C,AV$4,'Sales 2019 - 2024'!$D:$D,$A13)</f>
        <v>10932.113079999999</v>
      </c>
      <c r="AW13" s="494">
        <f t="shared" si="9"/>
        <v>198002.63081000003</v>
      </c>
      <c r="AX13" s="492">
        <f>SUMIFS('Sales 2019 - 2024'!$E:$E,'Sales 2019 - 2024'!$A:$A,$C13,'Sales 2019 - 2024'!$B:$B,$AO$2,'Sales 2019 - 2024'!$C:$C,AX$4,'Sales 2019 - 2024'!$D:$D,$A13)</f>
        <v>12227.944170000001</v>
      </c>
      <c r="AY13" s="493">
        <f>SUMIFS('Sales 2019 - 2024'!$E:$E,'Sales 2019 - 2024'!$A:$A,$C13,'Sales 2019 - 2024'!$B:$B,$AO$2,'Sales 2019 - 2024'!$C:$C,AY$4,'Sales 2019 - 2024'!$D:$D,$A13)</f>
        <v>1850.91921</v>
      </c>
      <c r="AZ13" s="493">
        <f>SUMIFS('Sales 2019 - 2024'!$E:$E,'Sales 2019 - 2024'!$A:$A,$C13,'Sales 2019 - 2024'!$B:$B,$AO$2,'Sales 2019 - 2024'!$C:$C,AZ$4,'Sales 2019 - 2024'!$D:$D,$A13)</f>
        <v>3683.76379</v>
      </c>
      <c r="BA13" s="493">
        <f>SUMIFS('Sales 2019 - 2024'!$E:$E,'Sales 2019 - 2024'!$A:$A,$C13,'Sales 2019 - 2024'!$B:$B,$AO$2,'Sales 2019 - 2024'!$C:$C,BA$4,'Sales 2019 - 2024'!$D:$D,$A13)</f>
        <v>3139.4717500000002</v>
      </c>
      <c r="BB13" s="493">
        <f>SUMIFS('Sales 2019 - 2024'!$E:$E,'Sales 2019 - 2024'!$A:$A,$C13,'Sales 2019 - 2024'!$B:$B,$AO$2,'Sales 2019 - 2024'!$C:$C,BB$4,'Sales 2019 - 2024'!$D:$D,$A13)</f>
        <v>2958.3380099999999</v>
      </c>
      <c r="BC13" s="493">
        <f>SUMIFS('Sales 2019 - 2024'!$E:$E,'Sales 2019 - 2024'!$A:$A,$C13,'Sales 2019 - 2024'!$B:$B,$AO$2,'Sales 2019 - 2024'!$C:$C,BC$4,'Sales 2019 - 2024'!$D:$D,$A13)</f>
        <v>5855.3764600000004</v>
      </c>
      <c r="BD13" s="493">
        <f>SUMIFS('Sales 2019 - 2024'!$E:$E,'Sales 2019 - 2024'!$A:$A,$C13,'Sales 2019 - 2024'!$B:$B,$AO$2,'Sales 2019 - 2024'!$C:$C,BD$4,'Sales 2019 - 2024'!$D:$D,$A13)</f>
        <v>1317.15246</v>
      </c>
      <c r="BE13" s="493">
        <f>SUMIFS('Sales 2019 - 2024'!$E:$E,'Sales 2019 - 2024'!$A:$A,$C13,'Sales 2019 - 2024'!$B:$B,$AO$2,'Sales 2019 - 2024'!$C:$C,BE$4,'Sales 2019 - 2024'!$D:$D,$A13)</f>
        <v>1540.99875</v>
      </c>
      <c r="BF13" s="494">
        <f>SUMIFS('Sales 2019 - 2024'!$E:$E,'Sales 2019 - 2024'!$A:$A,$C13,'Sales 2019 - 2024'!$B:$B,$AO$2,'Sales 2019 - 2024'!$C:$C,BF$4,'Sales 2019 - 2024'!$D:$D,$A13)</f>
        <v>0</v>
      </c>
      <c r="BG13" s="494">
        <f t="shared" si="10"/>
        <v>32573.964599999999</v>
      </c>
      <c r="BH13" s="740">
        <f t="shared" si="11"/>
        <v>50177.722229999985</v>
      </c>
      <c r="BI13" s="494">
        <f>SUMIFS('Sales 2019 - 2024'!P:P,'Sales 2019 - 2024'!N:N,'X5 Template Goals - Tab 1'!AM13)</f>
        <v>280754.31764000002</v>
      </c>
      <c r="BJ13" s="751" t="b">
        <f t="shared" si="6"/>
        <v>1</v>
      </c>
      <c r="BK13" s="480"/>
      <c r="BL13" s="481"/>
      <c r="BM13" s="481"/>
      <c r="BN13" s="481"/>
      <c r="BO13" s="481"/>
      <c r="BP13" s="481"/>
      <c r="BQ13" s="481"/>
      <c r="BR13" s="495"/>
      <c r="BS13" s="494">
        <f t="shared" si="12"/>
        <v>0</v>
      </c>
    </row>
    <row r="14" spans="1:72" ht="44.25" customHeight="1" x14ac:dyDescent="0.55000000000000004">
      <c r="A14" s="2" t="s">
        <v>35</v>
      </c>
      <c r="B14" s="766"/>
      <c r="C14" s="226" t="s">
        <v>42</v>
      </c>
      <c r="D14" s="496">
        <f>SUMIFS(AfO!D:D,AfO!$A:$A,$C14,AfO!$B:$B,$A14)/1000</f>
        <v>125.61136191000001</v>
      </c>
      <c r="E14" s="497">
        <f>SUMIFS(AfO!E:E,AfO!$A:$A,$C14,AfO!$B:$B,$A14)/1000</f>
        <v>123.63278794999999</v>
      </c>
      <c r="F14" s="497">
        <f>SUMIFS(AfO!F:F,AfO!$A:$A,$C14,AfO!$B:$B,$A14)/1000</f>
        <v>219.53569223</v>
      </c>
      <c r="G14" s="497">
        <f>SUMIFS(AfO!G:G,AfO!$A:$A,$C14,AfO!$B:$B,$A14)/1000</f>
        <v>319.75326757000005</v>
      </c>
      <c r="H14" s="497">
        <f>SUMIFS(AfO!H:H,AfO!$A:$A,$C14,AfO!$B:$B,$A14)/1000</f>
        <v>300.79609820000002</v>
      </c>
      <c r="I14" s="497">
        <f>SUMIFS(AfO!J:J,AfO!$A:$A,$C14,AfO!$B:$B,$A14)/1000</f>
        <v>340.495669765</v>
      </c>
      <c r="J14" s="497">
        <f>SUMIFS(AfO!I:I,AfO!$A:$A,$C14,AfO!$B:$B,$A14)/1000</f>
        <v>410.89425956999997</v>
      </c>
      <c r="K14" s="582"/>
      <c r="L14" s="514">
        <f t="shared" ref="L14:S14" si="21">SUM(L45,L55,L75,L85,L95,L227,L237,L247,L257,L278,L288,L298,L308,L318,L126,L136)</f>
        <v>6</v>
      </c>
      <c r="M14" s="515">
        <f t="shared" si="21"/>
        <v>7</v>
      </c>
      <c r="N14" s="515">
        <f t="shared" si="21"/>
        <v>29</v>
      </c>
      <c r="O14" s="515">
        <f t="shared" si="21"/>
        <v>141</v>
      </c>
      <c r="P14" s="515">
        <f t="shared" si="21"/>
        <v>121.78374203999999</v>
      </c>
      <c r="Q14" s="515">
        <f t="shared" si="21"/>
        <v>78</v>
      </c>
      <c r="R14" s="515">
        <f t="shared" si="21"/>
        <v>61</v>
      </c>
      <c r="S14" s="516">
        <f t="shared" si="21"/>
        <v>40.515205309999999</v>
      </c>
      <c r="T14" s="483"/>
      <c r="U14" s="517">
        <f t="shared" ref="U14:AC14" si="22">SUM(U126,U136,U156,U166,U176,U186,U196,U227,U237,U247,U257,U278,U288,U298,U308,U318,U206)</f>
        <v>5</v>
      </c>
      <c r="V14" s="518">
        <f t="shared" si="22"/>
        <v>10</v>
      </c>
      <c r="W14" s="518">
        <f t="shared" si="22"/>
        <v>58</v>
      </c>
      <c r="X14" s="518">
        <f t="shared" si="22"/>
        <v>10</v>
      </c>
      <c r="Y14" s="518">
        <f t="shared" si="22"/>
        <v>9</v>
      </c>
      <c r="Z14" s="518">
        <f t="shared" si="22"/>
        <v>32</v>
      </c>
      <c r="AA14" s="518">
        <f t="shared" si="22"/>
        <v>22</v>
      </c>
      <c r="AB14" s="518">
        <f t="shared" si="22"/>
        <v>18</v>
      </c>
      <c r="AC14" s="519">
        <f t="shared" si="22"/>
        <v>20</v>
      </c>
      <c r="AD14" s="520">
        <f t="shared" si="2"/>
        <v>668.29894734999993</v>
      </c>
      <c r="AE14" s="521">
        <f t="shared" si="3"/>
        <v>1079.19320692</v>
      </c>
      <c r="AF14" s="526">
        <f t="shared" si="4"/>
        <v>0.26747741638915312</v>
      </c>
      <c r="AG14" s="508">
        <f t="shared" si="5"/>
        <v>0.21303637965350708</v>
      </c>
      <c r="AH14" s="509" cm="1">
        <f t="array" ref="AH14">_xlfn.IFS(AG14&gt;=(AF14+0.01),1,AG14&gt;=(AF14-0.01),0,AG14&lt;=(AF14-0.01),-1)</f>
        <v>-1</v>
      </c>
      <c r="AJ14" s="371"/>
      <c r="AL14" s="766"/>
      <c r="AM14" s="226" t="s">
        <v>42</v>
      </c>
      <c r="AN14" s="472"/>
      <c r="AO14" s="522">
        <f>SUMIFS('Sales 2019 - 2024'!$E:$E,'Sales 2019 - 2024'!$A:$A,$C14,'Sales 2019 - 2024'!$B:$B,$AO$2,'Sales 2019 - 2024'!$C:$C,AO$4,'Sales 2019 - 2024'!$D:$D,$A14)</f>
        <v>535.73600999999996</v>
      </c>
      <c r="AP14" s="523">
        <f>SUMIFS('Sales 2019 - 2024'!$E:$E,'Sales 2019 - 2024'!$A:$A,$C14,'Sales 2019 - 2024'!$B:$B,$AO$2,'Sales 2019 - 2024'!$C:$C,AP$4,'Sales 2019 - 2024'!$D:$D,$A14)</f>
        <v>7985.7125500000002</v>
      </c>
      <c r="AQ14" s="523">
        <f>SUMIFS('Sales 2019 - 2024'!$E:$E,'Sales 2019 - 2024'!$A:$A,$C14,'Sales 2019 - 2024'!$B:$B,$AO$2,'Sales 2019 - 2024'!$C:$C,AQ$4,'Sales 2019 - 2024'!$D:$D,$A14)</f>
        <v>3102.0140000000001</v>
      </c>
      <c r="AR14" s="523">
        <f>SUMIFS('Sales 2019 - 2024'!$E:$E,'Sales 2019 - 2024'!$A:$A,$C14,'Sales 2019 - 2024'!$B:$B,$AO$2,'Sales 2019 - 2024'!$C:$C,AR$4,'Sales 2019 - 2024'!$D:$D,$A14)</f>
        <v>232316.09450000001</v>
      </c>
      <c r="AS14" s="523">
        <f>SUMIFS('Sales 2019 - 2024'!$E:$E,'Sales 2019 - 2024'!$A:$A,$C14,'Sales 2019 - 2024'!$B:$B,$AO$2,'Sales 2019 - 2024'!$C:$C,AS$4,'Sales 2019 - 2024'!$D:$D,$A14)</f>
        <v>3550.7463899999998</v>
      </c>
      <c r="AT14" s="523">
        <f>SUMIFS('Sales 2019 - 2024'!$E:$E,'Sales 2019 - 2024'!$A:$A,$C14,'Sales 2019 - 2024'!$B:$B,$AO$2,'Sales 2019 - 2024'!$C:$C,AT$4,'Sales 2019 - 2024'!$D:$D,$A14)</f>
        <v>0</v>
      </c>
      <c r="AU14" s="523">
        <f>SUMIFS('Sales 2019 - 2024'!$E:$E,'Sales 2019 - 2024'!$A:$A,$C14,'Sales 2019 - 2024'!$B:$B,$AO$2,'Sales 2019 - 2024'!$C:$C,AU$4,'Sales 2019 - 2024'!$D:$D,$A14)</f>
        <v>43315.900690000002</v>
      </c>
      <c r="AV14" s="524">
        <f>SUMIFS('Sales 2019 - 2024'!$E:$E,'Sales 2019 - 2024'!$A:$A,$C14,'Sales 2019 - 2024'!$B:$B,$AO$2,'Sales 2019 - 2024'!$C:$C,AV$4,'Sales 2019 - 2024'!$D:$D,$A14)</f>
        <v>10519.83373</v>
      </c>
      <c r="AW14" s="524">
        <f t="shared" si="9"/>
        <v>301326.03787</v>
      </c>
      <c r="AX14" s="522">
        <f>SUMIFS('Sales 2019 - 2024'!$E:$E,'Sales 2019 - 2024'!$A:$A,$C14,'Sales 2019 - 2024'!$B:$B,$AO$2,'Sales 2019 - 2024'!$C:$C,AX$4,'Sales 2019 - 2024'!$D:$D,$A14)</f>
        <v>10254.517379999999</v>
      </c>
      <c r="AY14" s="523">
        <f>SUMIFS('Sales 2019 - 2024'!$E:$E,'Sales 2019 - 2024'!$A:$A,$C14,'Sales 2019 - 2024'!$B:$B,$AO$2,'Sales 2019 - 2024'!$C:$C,AY$4,'Sales 2019 - 2024'!$D:$D,$A14)</f>
        <v>3295.4401699999999</v>
      </c>
      <c r="AZ14" s="523">
        <f>SUMIFS('Sales 2019 - 2024'!$E:$E,'Sales 2019 - 2024'!$A:$A,$C14,'Sales 2019 - 2024'!$B:$B,$AO$2,'Sales 2019 - 2024'!$C:$C,AZ$4,'Sales 2019 - 2024'!$D:$D,$A14)</f>
        <v>27925.721809999999</v>
      </c>
      <c r="BA14" s="523">
        <f>SUMIFS('Sales 2019 - 2024'!$E:$E,'Sales 2019 - 2024'!$A:$A,$C14,'Sales 2019 - 2024'!$B:$B,$AO$2,'Sales 2019 - 2024'!$C:$C,BA$4,'Sales 2019 - 2024'!$D:$D,$A14)</f>
        <v>66.960790000000003</v>
      </c>
      <c r="BB14" s="523">
        <f>SUMIFS('Sales 2019 - 2024'!$E:$E,'Sales 2019 - 2024'!$A:$A,$C14,'Sales 2019 - 2024'!$B:$B,$AO$2,'Sales 2019 - 2024'!$C:$C,BB$4,'Sales 2019 - 2024'!$D:$D,$A14)</f>
        <v>2696.873</v>
      </c>
      <c r="BC14" s="523">
        <f>SUMIFS('Sales 2019 - 2024'!$E:$E,'Sales 2019 - 2024'!$A:$A,$C14,'Sales 2019 - 2024'!$B:$B,$AO$2,'Sales 2019 - 2024'!$C:$C,BC$4,'Sales 2019 - 2024'!$D:$D,$A14)</f>
        <v>4135.1197300000003</v>
      </c>
      <c r="BD14" s="523">
        <f>SUMIFS('Sales 2019 - 2024'!$E:$E,'Sales 2019 - 2024'!$A:$A,$C14,'Sales 2019 - 2024'!$B:$B,$AO$2,'Sales 2019 - 2024'!$C:$C,BD$4,'Sales 2019 - 2024'!$D:$D,$A14)</f>
        <v>471.29219999999998</v>
      </c>
      <c r="BE14" s="523">
        <f>SUMIFS('Sales 2019 - 2024'!$E:$E,'Sales 2019 - 2024'!$A:$A,$C14,'Sales 2019 - 2024'!$B:$B,$AO$2,'Sales 2019 - 2024'!$C:$C,BE$4,'Sales 2019 - 2024'!$D:$D,$A14)</f>
        <v>22459.28112</v>
      </c>
      <c r="BF14" s="524">
        <f>SUMIFS('Sales 2019 - 2024'!$E:$E,'Sales 2019 - 2024'!$A:$A,$C14,'Sales 2019 - 2024'!$B:$B,$AO$2,'Sales 2019 - 2024'!$C:$C,BF$4,'Sales 2019 - 2024'!$D:$D,$A14)</f>
        <v>0</v>
      </c>
      <c r="BG14" s="524">
        <f t="shared" si="10"/>
        <v>71305.206199999986</v>
      </c>
      <c r="BH14" s="742">
        <f t="shared" si="11"/>
        <v>38263.01549999998</v>
      </c>
      <c r="BI14" s="524">
        <f>SUMIFS('Sales 2019 - 2024'!P:P,'Sales 2019 - 2024'!N:N,'X5 Template Goals - Tab 1'!AM14)</f>
        <v>410894.25956999999</v>
      </c>
      <c r="BJ14" s="751" t="b">
        <f t="shared" si="6"/>
        <v>1</v>
      </c>
      <c r="BK14" s="514"/>
      <c r="BL14" s="515"/>
      <c r="BM14" s="515"/>
      <c r="BN14" s="515"/>
      <c r="BO14" s="515"/>
      <c r="BP14" s="515"/>
      <c r="BQ14" s="515"/>
      <c r="BR14" s="525"/>
      <c r="BS14" s="527">
        <f t="shared" si="12"/>
        <v>0</v>
      </c>
    </row>
    <row r="15" spans="1:72" ht="44.25" customHeight="1" x14ac:dyDescent="0.55000000000000004">
      <c r="A15" s="2" t="s">
        <v>35</v>
      </c>
      <c r="B15" s="767"/>
      <c r="C15" s="226" t="s">
        <v>43</v>
      </c>
      <c r="D15" s="477">
        <f>SUMIFS(AfO!D:D,AfO!$A:$A,$C15,AfO!$B:$B,$A15)/1000</f>
        <v>91.900905639999991</v>
      </c>
      <c r="E15" s="478">
        <f>SUMIFS(AfO!E:E,AfO!$A:$A,$C15,AfO!$B:$B,$A15)/1000</f>
        <v>72.307947819999995</v>
      </c>
      <c r="F15" s="478">
        <f>SUMIFS(AfO!F:F,AfO!$A:$A,$C15,AfO!$B:$B,$A15)/1000</f>
        <v>85.152506469999992</v>
      </c>
      <c r="G15" s="478">
        <f>SUMIFS(AfO!G:G,AfO!$A:$A,$C15,AfO!$B:$B,$A15)/1000</f>
        <v>122.56310376</v>
      </c>
      <c r="H15" s="478">
        <f>SUMIFS(AfO!H:H,AfO!$A:$A,$C15,AfO!$B:$B,$A15)/1000</f>
        <v>99.885169599999998</v>
      </c>
      <c r="I15" s="478">
        <f>SUMIFS(AfO!J:J,AfO!$A:$A,$C15,AfO!$B:$B,$A15)/1000</f>
        <v>105.30092169666668</v>
      </c>
      <c r="J15" s="478">
        <f>SUMIFS(AfO!I:I,AfO!$A:$A,$C15,AfO!$B:$B,$A15)/1000</f>
        <v>123.39881654</v>
      </c>
      <c r="K15" s="479"/>
      <c r="L15" s="480">
        <f t="shared" ref="L15:S17" si="23">SUM(L46,L56,L76,L86,L96,L228,L238,L248,L258,L279,L289,L299,L309,L319,L127,L137)</f>
        <v>3</v>
      </c>
      <c r="M15" s="481">
        <f t="shared" si="23"/>
        <v>4</v>
      </c>
      <c r="N15" s="481">
        <f t="shared" si="23"/>
        <v>0</v>
      </c>
      <c r="O15" s="481">
        <f t="shared" si="23"/>
        <v>22</v>
      </c>
      <c r="P15" s="481">
        <f t="shared" si="23"/>
        <v>65</v>
      </c>
      <c r="Q15" s="481">
        <f t="shared" si="23"/>
        <v>32</v>
      </c>
      <c r="R15" s="481">
        <f t="shared" si="23"/>
        <v>3</v>
      </c>
      <c r="S15" s="482">
        <f t="shared" si="23"/>
        <v>1</v>
      </c>
      <c r="T15" s="528"/>
      <c r="U15" s="484">
        <f t="shared" ref="U15:AC15" si="24">SUM(U127,U137,U157,U167,U177,U187,U197,U228,U238,U248,U258,U279,U289,U299,U309,U319,U207)</f>
        <v>2</v>
      </c>
      <c r="V15" s="485">
        <f t="shared" si="24"/>
        <v>6</v>
      </c>
      <c r="W15" s="485">
        <f t="shared" si="24"/>
        <v>9</v>
      </c>
      <c r="X15" s="485">
        <f t="shared" si="24"/>
        <v>5</v>
      </c>
      <c r="Y15" s="485">
        <f t="shared" si="24"/>
        <v>3</v>
      </c>
      <c r="Z15" s="485">
        <f t="shared" si="24"/>
        <v>19</v>
      </c>
      <c r="AA15" s="485">
        <f t="shared" si="24"/>
        <v>0</v>
      </c>
      <c r="AB15" s="485">
        <f t="shared" si="24"/>
        <v>10</v>
      </c>
      <c r="AC15" s="486">
        <f t="shared" si="24"/>
        <v>0</v>
      </c>
      <c r="AD15" s="487">
        <f t="shared" si="2"/>
        <v>184</v>
      </c>
      <c r="AE15" s="488">
        <f t="shared" si="3"/>
        <v>307.39881653999998</v>
      </c>
      <c r="AF15" s="489">
        <f t="shared" si="4"/>
        <v>6.0713852705933435E-2</v>
      </c>
      <c r="AG15" s="490">
        <f t="shared" si="5"/>
        <v>0.20026803222633727</v>
      </c>
      <c r="AH15" s="529" cm="1">
        <f t="array" ref="AH15">_xlfn.IFS(AG15&gt;=(AF15+0.01),1,AG15&gt;=(AF15-0.01),0,AG15&lt;=(AF15-0.01),-1)</f>
        <v>1</v>
      </c>
      <c r="AJ15" s="370"/>
      <c r="AL15" s="767"/>
      <c r="AM15" s="226" t="s">
        <v>43</v>
      </c>
      <c r="AN15" s="472"/>
      <c r="AO15" s="492">
        <f>SUMIFS('Sales 2019 - 2024'!$E:$E,'Sales 2019 - 2024'!$A:$A,$C15,'Sales 2019 - 2024'!$B:$B,$AO$2,'Sales 2019 - 2024'!$C:$C,AO$4,'Sales 2019 - 2024'!$D:$D,$A15)</f>
        <v>25962.847559999998</v>
      </c>
      <c r="AP15" s="493">
        <f>SUMIFS('Sales 2019 - 2024'!$E:$E,'Sales 2019 - 2024'!$A:$A,$C15,'Sales 2019 - 2024'!$B:$B,$AO$2,'Sales 2019 - 2024'!$C:$C,AP$4,'Sales 2019 - 2024'!$D:$D,$A15)</f>
        <v>2861.1131700000001</v>
      </c>
      <c r="AQ15" s="493">
        <f>SUMIFS('Sales 2019 - 2024'!$E:$E,'Sales 2019 - 2024'!$A:$A,$C15,'Sales 2019 - 2024'!$B:$B,$AO$2,'Sales 2019 - 2024'!$C:$C,AQ$4,'Sales 2019 - 2024'!$D:$D,$A15)</f>
        <v>11.113099999999999</v>
      </c>
      <c r="AR15" s="493">
        <f>SUMIFS('Sales 2019 - 2024'!$E:$E,'Sales 2019 - 2024'!$A:$A,$C15,'Sales 2019 - 2024'!$B:$B,$AO$2,'Sales 2019 - 2024'!$C:$C,AR$4,'Sales 2019 - 2024'!$D:$D,$A15)</f>
        <v>31962.992679999999</v>
      </c>
      <c r="AS15" s="493">
        <f>SUMIFS('Sales 2019 - 2024'!$E:$E,'Sales 2019 - 2024'!$A:$A,$C15,'Sales 2019 - 2024'!$B:$B,$AO$2,'Sales 2019 - 2024'!$C:$C,AS$4,'Sales 2019 - 2024'!$D:$D,$A15)</f>
        <v>3665.3590800000002</v>
      </c>
      <c r="AT15" s="493">
        <f>SUMIFS('Sales 2019 - 2024'!$E:$E,'Sales 2019 - 2024'!$A:$A,$C15,'Sales 2019 - 2024'!$B:$B,$AO$2,'Sales 2019 - 2024'!$C:$C,AT$4,'Sales 2019 - 2024'!$D:$D,$A15)</f>
        <v>4131.1715800000002</v>
      </c>
      <c r="AU15" s="493">
        <f>SUMIFS('Sales 2019 - 2024'!$E:$E,'Sales 2019 - 2024'!$A:$A,$C15,'Sales 2019 - 2024'!$B:$B,$AO$2,'Sales 2019 - 2024'!$C:$C,AU$4,'Sales 2019 - 2024'!$D:$D,$A15)</f>
        <v>2028.5057400000001</v>
      </c>
      <c r="AV15" s="494">
        <f>SUMIFS('Sales 2019 - 2024'!$E:$E,'Sales 2019 - 2024'!$A:$A,$C15,'Sales 2019 - 2024'!$B:$B,$AO$2,'Sales 2019 - 2024'!$C:$C,AV$4,'Sales 2019 - 2024'!$D:$D,$A15)</f>
        <v>67.794520000000006</v>
      </c>
      <c r="AW15" s="494">
        <f t="shared" si="9"/>
        <v>70690.897429999983</v>
      </c>
      <c r="AX15" s="492">
        <f>SUMIFS('Sales 2019 - 2024'!$E:$E,'Sales 2019 - 2024'!$A:$A,$C15,'Sales 2019 - 2024'!$B:$B,$AO$2,'Sales 2019 - 2024'!$C:$C,AX$4,'Sales 2019 - 2024'!$D:$D,$A15)</f>
        <v>661.02322000000004</v>
      </c>
      <c r="AY15" s="493">
        <f>SUMIFS('Sales 2019 - 2024'!$E:$E,'Sales 2019 - 2024'!$A:$A,$C15,'Sales 2019 - 2024'!$B:$B,$AO$2,'Sales 2019 - 2024'!$C:$C,AY$4,'Sales 2019 - 2024'!$D:$D,$A15)</f>
        <v>1159.74182</v>
      </c>
      <c r="AZ15" s="493">
        <f>SUMIFS('Sales 2019 - 2024'!$E:$E,'Sales 2019 - 2024'!$A:$A,$C15,'Sales 2019 - 2024'!$B:$B,$AO$2,'Sales 2019 - 2024'!$C:$C,AZ$4,'Sales 2019 - 2024'!$D:$D,$A15)</f>
        <v>0</v>
      </c>
      <c r="BA15" s="493">
        <f>SUMIFS('Sales 2019 - 2024'!$E:$E,'Sales 2019 - 2024'!$A:$A,$C15,'Sales 2019 - 2024'!$B:$B,$AO$2,'Sales 2019 - 2024'!$C:$C,BA$4,'Sales 2019 - 2024'!$D:$D,$A15)</f>
        <v>1108.47289</v>
      </c>
      <c r="BB15" s="493">
        <f>SUMIFS('Sales 2019 - 2024'!$E:$E,'Sales 2019 - 2024'!$A:$A,$C15,'Sales 2019 - 2024'!$B:$B,$AO$2,'Sales 2019 - 2024'!$C:$C,BB$4,'Sales 2019 - 2024'!$D:$D,$A15)</f>
        <v>1033.7359100000001</v>
      </c>
      <c r="BC15" s="493">
        <f>SUMIFS('Sales 2019 - 2024'!$E:$E,'Sales 2019 - 2024'!$A:$A,$C15,'Sales 2019 - 2024'!$B:$B,$AO$2,'Sales 2019 - 2024'!$C:$C,BC$4,'Sales 2019 - 2024'!$D:$D,$A15)</f>
        <v>15113.222809999999</v>
      </c>
      <c r="BD15" s="493">
        <f>SUMIFS('Sales 2019 - 2024'!$E:$E,'Sales 2019 - 2024'!$A:$A,$C15,'Sales 2019 - 2024'!$B:$B,$AO$2,'Sales 2019 - 2024'!$C:$C,BD$4,'Sales 2019 - 2024'!$D:$D,$A15)</f>
        <v>0</v>
      </c>
      <c r="BE15" s="493">
        <f>SUMIFS('Sales 2019 - 2024'!$E:$E,'Sales 2019 - 2024'!$A:$A,$C15,'Sales 2019 - 2024'!$B:$B,$AO$2,'Sales 2019 - 2024'!$C:$C,BE$4,'Sales 2019 - 2024'!$D:$D,$A15)</f>
        <v>5458.7751900000003</v>
      </c>
      <c r="BF15" s="494">
        <f>SUMIFS('Sales 2019 - 2024'!$E:$E,'Sales 2019 - 2024'!$A:$A,$C15,'Sales 2019 - 2024'!$B:$B,$AO$2,'Sales 2019 - 2024'!$C:$C,BF$4,'Sales 2019 - 2024'!$D:$D,$A15)</f>
        <v>0</v>
      </c>
      <c r="BG15" s="494">
        <f t="shared" si="10"/>
        <v>24534.971839999998</v>
      </c>
      <c r="BH15" s="740">
        <f t="shared" si="11"/>
        <v>28172.947270000019</v>
      </c>
      <c r="BI15" s="494">
        <f>SUMIFS('Sales 2019 - 2024'!P:P,'Sales 2019 - 2024'!N:N,'X5 Template Goals - Tab 1'!AM15)</f>
        <v>123398.81654</v>
      </c>
      <c r="BJ15" s="751" t="b">
        <f t="shared" si="6"/>
        <v>1</v>
      </c>
      <c r="BK15" s="480"/>
      <c r="BL15" s="481"/>
      <c r="BM15" s="481"/>
      <c r="BN15" s="481"/>
      <c r="BO15" s="481"/>
      <c r="BP15" s="481"/>
      <c r="BQ15" s="481"/>
      <c r="BR15" s="495"/>
      <c r="BS15" s="494">
        <f t="shared" si="12"/>
        <v>0</v>
      </c>
    </row>
    <row r="16" spans="1:72" ht="44.25" customHeight="1" x14ac:dyDescent="0.55000000000000004">
      <c r="A16" s="2" t="s">
        <v>75</v>
      </c>
      <c r="B16" s="344" t="s">
        <v>34</v>
      </c>
      <c r="C16" s="241" t="s">
        <v>35</v>
      </c>
      <c r="D16" s="530">
        <f>SUM(D8:D15)</f>
        <v>1740.6113295500002</v>
      </c>
      <c r="E16" s="531">
        <f t="shared" ref="E16:J16" si="25">SUM(E8:E15)</f>
        <v>1789.7402013599999</v>
      </c>
      <c r="F16" s="531">
        <f t="shared" si="25"/>
        <v>2161.4626273899999</v>
      </c>
      <c r="G16" s="531">
        <f t="shared" si="25"/>
        <v>2722.0948521800001</v>
      </c>
      <c r="H16" s="531">
        <f t="shared" si="25"/>
        <v>2872.4323243700001</v>
      </c>
      <c r="I16" s="531">
        <f t="shared" si="25"/>
        <v>3266.3630019658335</v>
      </c>
      <c r="J16" s="531">
        <f t="shared" si="25"/>
        <v>3372.8648312299997</v>
      </c>
      <c r="K16" s="730"/>
      <c r="L16" s="533">
        <f>SUM(L8:L15)</f>
        <v>48</v>
      </c>
      <c r="M16" s="534">
        <f t="shared" ref="M16:S16" si="26">SUM(M8:M15)</f>
        <v>55</v>
      </c>
      <c r="N16" s="534">
        <f t="shared" si="26"/>
        <v>62</v>
      </c>
      <c r="O16" s="534">
        <f t="shared" si="26"/>
        <v>796.61754522999991</v>
      </c>
      <c r="P16" s="534">
        <f t="shared" si="26"/>
        <v>490.81191845000001</v>
      </c>
      <c r="Q16" s="534">
        <f t="shared" si="26"/>
        <v>291.93702473999997</v>
      </c>
      <c r="R16" s="534">
        <f t="shared" si="26"/>
        <v>118</v>
      </c>
      <c r="S16" s="535">
        <f t="shared" si="26"/>
        <v>112.00330539000001</v>
      </c>
      <c r="T16" s="528"/>
      <c r="U16" s="536">
        <f t="shared" ref="U16" si="27">SUM(U8:U15)</f>
        <v>49</v>
      </c>
      <c r="V16" s="537">
        <f t="shared" ref="V16" si="28">SUM(V8:V15)</f>
        <v>66</v>
      </c>
      <c r="W16" s="537">
        <f t="shared" ref="W16" si="29">SUM(W8:W15)</f>
        <v>142</v>
      </c>
      <c r="X16" s="537">
        <f t="shared" ref="X16" si="30">SUM(X8:X15)</f>
        <v>59</v>
      </c>
      <c r="Y16" s="537">
        <f t="shared" ref="Y16" si="31">SUM(Y8:Y15)</f>
        <v>57</v>
      </c>
      <c r="Z16" s="537">
        <f t="shared" ref="Z16" si="32">SUM(Z8:Z15)</f>
        <v>203</v>
      </c>
      <c r="AA16" s="537">
        <f t="shared" ref="AA16" si="33">SUM(AA8:AA15)</f>
        <v>46</v>
      </c>
      <c r="AB16" s="537">
        <f t="shared" ref="AB16" si="34">SUM(AB8:AB15)</f>
        <v>116</v>
      </c>
      <c r="AC16" s="537">
        <f t="shared" ref="AC16" si="35">SUM(AC8:AC15)</f>
        <v>45</v>
      </c>
      <c r="AD16" s="538">
        <f t="shared" ref="AD16" si="36">SUM(AD8:AD15)</f>
        <v>2757.3697938099995</v>
      </c>
      <c r="AE16" s="539">
        <f t="shared" si="3"/>
        <v>6130.2346250399987</v>
      </c>
      <c r="AF16" s="540">
        <f t="shared" si="4"/>
        <v>0.14145665949270758</v>
      </c>
      <c r="AG16" s="541">
        <f t="shared" si="5"/>
        <v>0.12692660477682693</v>
      </c>
      <c r="AH16" s="542" cm="1">
        <f t="array" ref="AH16">_xlfn.IFS(AG16&gt;=(AF16+0.01),1,AG16&gt;=(AF16-0.01),0,AG16&lt;=(AF16-0.01),-1)</f>
        <v>-1</v>
      </c>
      <c r="AJ16" s="371"/>
      <c r="AL16" s="344" t="str">
        <f>B16</f>
        <v>Overall</v>
      </c>
      <c r="AM16" s="241" t="s">
        <v>35</v>
      </c>
      <c r="AN16" s="543"/>
      <c r="AO16" s="544">
        <f>SUM(AO8:AO15)</f>
        <v>115923.37677999999</v>
      </c>
      <c r="AP16" s="545">
        <f t="shared" ref="AP16:AW16" si="37">SUM(AP8:AP15)</f>
        <v>128242.58358999999</v>
      </c>
      <c r="AQ16" s="545">
        <f t="shared" si="37"/>
        <v>31893.565889999998</v>
      </c>
      <c r="AR16" s="545">
        <f t="shared" si="37"/>
        <v>1502414.7091099999</v>
      </c>
      <c r="AS16" s="545">
        <f t="shared" si="37"/>
        <v>307067.17151000001</v>
      </c>
      <c r="AT16" s="545">
        <f t="shared" si="37"/>
        <v>197044.10102999999</v>
      </c>
      <c r="AU16" s="545">
        <f t="shared" si="37"/>
        <v>89529.451759999996</v>
      </c>
      <c r="AV16" s="546">
        <f t="shared" si="37"/>
        <v>66626.218970000002</v>
      </c>
      <c r="AW16" s="546">
        <f t="shared" si="37"/>
        <v>2438741.1786399996</v>
      </c>
      <c r="AX16" s="544">
        <f>SUM(AX8:AX15)</f>
        <v>75783.191810000004</v>
      </c>
      <c r="AY16" s="545">
        <f t="shared" ref="AY16:BF16" si="38">SUM(AY8:AY15)</f>
        <v>87030.177550000008</v>
      </c>
      <c r="AZ16" s="545">
        <f t="shared" si="38"/>
        <v>50983.447209999998</v>
      </c>
      <c r="BA16" s="545">
        <f t="shared" si="38"/>
        <v>31367.643780000002</v>
      </c>
      <c r="BB16" s="545">
        <f t="shared" si="38"/>
        <v>27820.170470000001</v>
      </c>
      <c r="BC16" s="545">
        <f t="shared" si="38"/>
        <v>153697.15070000003</v>
      </c>
      <c r="BD16" s="545">
        <f t="shared" si="38"/>
        <v>5710.3651400000008</v>
      </c>
      <c r="BE16" s="545">
        <f t="shared" si="38"/>
        <v>101376.22288000002</v>
      </c>
      <c r="BF16" s="546">
        <f t="shared" si="38"/>
        <v>0</v>
      </c>
      <c r="BG16" s="546">
        <f t="shared" si="10"/>
        <v>533768.3695400001</v>
      </c>
      <c r="BH16" s="547">
        <f t="shared" si="11"/>
        <v>400355.28305000067</v>
      </c>
      <c r="BI16" s="546">
        <f>SUMIFS('Sales 2019 - 2024'!P:P,'Sales 2019 - 2024'!N:N,"Overall Result")</f>
        <v>3372864.8312300001</v>
      </c>
      <c r="BJ16" s="751" t="b">
        <f t="shared" si="6"/>
        <v>1</v>
      </c>
      <c r="BK16" s="533"/>
      <c r="BL16" s="534"/>
      <c r="BM16" s="534"/>
      <c r="BN16" s="534"/>
      <c r="BO16" s="534"/>
      <c r="BP16" s="534"/>
      <c r="BQ16" s="534"/>
      <c r="BR16" s="549"/>
      <c r="BS16" s="546">
        <f t="shared" ref="BS16" si="39">SUM(BS8:BS15)</f>
        <v>0</v>
      </c>
      <c r="BT16" s="548"/>
    </row>
    <row r="17" spans="1:72" ht="44.25" customHeight="1" thickBot="1" x14ac:dyDescent="0.6">
      <c r="B17" s="550" t="str">
        <f>B16</f>
        <v>Overall</v>
      </c>
      <c r="C17" s="551" t="s">
        <v>76</v>
      </c>
      <c r="D17" s="552"/>
      <c r="E17" s="553"/>
      <c r="F17" s="553"/>
      <c r="G17" s="553"/>
      <c r="H17" s="553"/>
      <c r="I17" s="553"/>
      <c r="J17" s="553"/>
      <c r="K17" s="731"/>
      <c r="L17" s="555">
        <f t="shared" si="23"/>
        <v>80</v>
      </c>
      <c r="M17" s="556">
        <f t="shared" si="23"/>
        <v>118.80645708500001</v>
      </c>
      <c r="N17" s="556">
        <f t="shared" si="23"/>
        <v>70.151051440000003</v>
      </c>
      <c r="O17" s="556">
        <f t="shared" si="23"/>
        <v>214.79458126</v>
      </c>
      <c r="P17" s="556">
        <f t="shared" si="23"/>
        <v>300.50261990000001</v>
      </c>
      <c r="Q17" s="556">
        <f t="shared" si="23"/>
        <v>256.41665660000001</v>
      </c>
      <c r="R17" s="556">
        <f t="shared" si="23"/>
        <v>55.712957400000001</v>
      </c>
      <c r="S17" s="557">
        <f t="shared" si="23"/>
        <v>199.71216446</v>
      </c>
      <c r="T17" s="558"/>
      <c r="U17" s="559">
        <f t="shared" ref="U17:AC17" si="40">SUM(U129,U139,U159,U169,U179,U189,U199,U230,U240,U250,U260,U281,U291,U301,U311,U321,U209)</f>
        <v>31.959227693750002</v>
      </c>
      <c r="V17" s="560">
        <f t="shared" si="40"/>
        <v>71.009935479999996</v>
      </c>
      <c r="W17" s="560">
        <f t="shared" si="40"/>
        <v>99.25282424187499</v>
      </c>
      <c r="X17" s="560">
        <f t="shared" si="40"/>
        <v>56.038755242500002</v>
      </c>
      <c r="Y17" s="560">
        <f t="shared" si="40"/>
        <v>66.300609899999998</v>
      </c>
      <c r="Z17" s="560">
        <f t="shared" si="40"/>
        <v>119.26999999999998</v>
      </c>
      <c r="AA17" s="560">
        <f t="shared" si="40"/>
        <v>28.6</v>
      </c>
      <c r="AB17" s="560">
        <f t="shared" si="40"/>
        <v>192.58043845625002</v>
      </c>
      <c r="AC17" s="560">
        <f t="shared" si="40"/>
        <v>0</v>
      </c>
      <c r="AD17" s="561">
        <f>SUM(L17:AC17)</f>
        <v>1961.1082791593749</v>
      </c>
      <c r="AE17" s="562">
        <f>J16+AD17</f>
        <v>5333.9731103893746</v>
      </c>
      <c r="AF17" s="563">
        <f>AF16</f>
        <v>0.14145665949270758</v>
      </c>
      <c r="AG17" s="564">
        <f>(((AE17/J16))^(1/5))-1</f>
        <v>9.5999552924801224E-2</v>
      </c>
      <c r="AH17" s="565" cm="1">
        <f t="array" ref="AH17">_xlfn.IFS(AG17&gt;=(AF17+0.01),1,AG17&gt;=(AF17-0.01),0,AG17&lt;=(AF17-0.01),-1)</f>
        <v>-1</v>
      </c>
      <c r="AJ17" s="372"/>
      <c r="AL17" s="550" t="str">
        <f>AL16</f>
        <v>Overall</v>
      </c>
      <c r="AM17" s="551" t="s">
        <v>76</v>
      </c>
      <c r="AN17" s="566"/>
      <c r="AO17" s="567"/>
      <c r="AP17" s="568"/>
      <c r="AQ17" s="568"/>
      <c r="AR17" s="568"/>
      <c r="AS17" s="568"/>
      <c r="AT17" s="568"/>
      <c r="AU17" s="568"/>
      <c r="AV17" s="569"/>
      <c r="AW17" s="569"/>
      <c r="AX17" s="567"/>
      <c r="AY17" s="568"/>
      <c r="AZ17" s="568"/>
      <c r="BA17" s="568"/>
      <c r="BB17" s="568"/>
      <c r="BC17" s="568"/>
      <c r="BD17" s="568"/>
      <c r="BE17" s="568"/>
      <c r="BF17" s="569"/>
      <c r="BG17" s="570"/>
      <c r="BH17" s="570"/>
      <c r="BI17" s="737"/>
      <c r="BJ17" s="751" t="b">
        <f t="shared" si="6"/>
        <v>1</v>
      </c>
      <c r="BK17" s="567"/>
      <c r="BL17" s="568"/>
      <c r="BM17" s="568"/>
      <c r="BN17" s="568"/>
      <c r="BO17" s="568"/>
      <c r="BP17" s="568"/>
      <c r="BQ17" s="568"/>
      <c r="BR17" s="569"/>
      <c r="BS17" s="569"/>
    </row>
    <row r="18" spans="1:72" ht="15.75" customHeight="1" collapsed="1" thickBot="1" x14ac:dyDescent="0.6">
      <c r="B18" s="571"/>
      <c r="C18" s="572"/>
      <c r="D18" s="573"/>
      <c r="E18" s="573"/>
      <c r="F18" s="573"/>
      <c r="G18" s="573"/>
      <c r="H18" s="573"/>
      <c r="I18" s="573"/>
      <c r="J18" s="573"/>
      <c r="K18" s="574"/>
      <c r="L18" s="575"/>
      <c r="M18" s="575"/>
      <c r="N18" s="575"/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75"/>
      <c r="AB18" s="575"/>
      <c r="AC18" s="575"/>
      <c r="AD18" s="575"/>
      <c r="AE18" s="575"/>
      <c r="AF18" s="576"/>
      <c r="AG18" s="576"/>
      <c r="AH18" s="577"/>
      <c r="AJ18" s="414"/>
      <c r="AL18" s="571"/>
      <c r="AM18" s="572"/>
      <c r="AN18" s="566"/>
      <c r="AO18" s="575"/>
      <c r="AP18" s="575"/>
      <c r="AQ18" s="575"/>
      <c r="AR18" s="575"/>
      <c r="AS18" s="575"/>
      <c r="AT18" s="575"/>
      <c r="AU18" s="575"/>
      <c r="AV18" s="575"/>
      <c r="AW18" s="575"/>
      <c r="AX18" s="575"/>
      <c r="AY18" s="575"/>
      <c r="AZ18" s="575"/>
      <c r="BA18" s="575"/>
      <c r="BB18" s="575"/>
      <c r="BC18" s="575"/>
      <c r="BD18" s="575"/>
      <c r="BE18" s="575"/>
      <c r="BF18" s="575"/>
      <c r="BG18" s="575"/>
      <c r="BH18" s="575"/>
      <c r="BI18" s="738"/>
      <c r="BJ18" s="751" t="b">
        <f t="shared" si="6"/>
        <v>1</v>
      </c>
      <c r="BK18" s="575"/>
      <c r="BL18" s="575"/>
      <c r="BM18" s="575"/>
      <c r="BN18" s="575"/>
      <c r="BO18" s="575"/>
      <c r="BP18" s="575"/>
      <c r="BQ18" s="575"/>
      <c r="BR18" s="575"/>
      <c r="BS18" s="575"/>
    </row>
    <row r="19" spans="1:72" ht="44.25" customHeight="1" outlineLevel="1" thickTop="1" x14ac:dyDescent="0.55000000000000004">
      <c r="A19" s="2" t="s">
        <v>35</v>
      </c>
      <c r="B19" s="777" t="s">
        <v>77</v>
      </c>
      <c r="C19" s="225" t="s">
        <v>36</v>
      </c>
      <c r="D19" s="457">
        <f t="shared" ref="D19:D26" si="41">SUM(D29,D59)</f>
        <v>760.68305617999999</v>
      </c>
      <c r="E19" s="458">
        <f t="shared" ref="E19:J19" si="42">SUM(E29,E59)</f>
        <v>772.94133307000004</v>
      </c>
      <c r="F19" s="458">
        <f t="shared" si="42"/>
        <v>825.04993709000007</v>
      </c>
      <c r="G19" s="458">
        <f t="shared" si="42"/>
        <v>960.00371107000001</v>
      </c>
      <c r="H19" s="458">
        <f t="shared" si="42"/>
        <v>1022.6332803500001</v>
      </c>
      <c r="I19" s="458">
        <f t="shared" si="42"/>
        <v>1145.2884056291666</v>
      </c>
      <c r="J19" s="458">
        <f t="shared" si="42"/>
        <v>1107.4751656200001</v>
      </c>
      <c r="K19" s="578"/>
      <c r="L19" s="579">
        <f>SUM(L39,L49,L69,L79,L89)</f>
        <v>14</v>
      </c>
      <c r="M19" s="461">
        <f t="shared" ref="M19:S19" si="43">SUM(M39,M49,M69,M79,M89)</f>
        <v>15</v>
      </c>
      <c r="N19" s="461">
        <f t="shared" si="43"/>
        <v>1</v>
      </c>
      <c r="O19" s="461">
        <f t="shared" si="43"/>
        <v>184.74254422000001</v>
      </c>
      <c r="P19" s="461">
        <f t="shared" si="43"/>
        <v>82.984576779999998</v>
      </c>
      <c r="Q19" s="461">
        <f t="shared" si="43"/>
        <v>21.937024739999998</v>
      </c>
      <c r="R19" s="461">
        <f t="shared" si="43"/>
        <v>2</v>
      </c>
      <c r="S19" s="462">
        <f t="shared" si="43"/>
        <v>24.488100080000002</v>
      </c>
      <c r="T19" s="463"/>
      <c r="U19" s="460"/>
      <c r="V19" s="465"/>
      <c r="W19" s="465"/>
      <c r="X19" s="465"/>
      <c r="Y19" s="465"/>
      <c r="Z19" s="465"/>
      <c r="AA19" s="465"/>
      <c r="AB19" s="465"/>
      <c r="AC19" s="466"/>
      <c r="AD19" s="467">
        <f t="shared" ref="AD19:AD26" si="44">SUM(L19:AC19)</f>
        <v>346.15224581999996</v>
      </c>
      <c r="AE19" s="468">
        <f t="shared" ref="AE19:AE27" si="45">AD19+J19</f>
        <v>1453.6274114400001</v>
      </c>
      <c r="AF19" s="469">
        <f t="shared" ref="AF19:AF27" si="46">(((J19/D19))^(1/5))-1</f>
        <v>7.801809495185541E-2</v>
      </c>
      <c r="AG19" s="470">
        <f t="shared" ref="AG19:AG27" si="47">(((AE19/J19))^(1/5))-1</f>
        <v>5.5902508299024545E-2</v>
      </c>
      <c r="AH19" s="471" cm="1">
        <f t="array" ref="AH19">_xlfn.IFS(AG19&gt;=(AF19+0.01),1,AG19&gt;=(AF19-0.01),0,AG19&lt;=(AF19-0.01),-1)</f>
        <v>-1</v>
      </c>
      <c r="AJ19" s="369"/>
      <c r="AL19" s="777" t="s">
        <v>77</v>
      </c>
      <c r="AM19" s="225" t="s">
        <v>36</v>
      </c>
      <c r="AN19" s="472"/>
      <c r="AO19" s="473">
        <f>SUM(AO39,AO49,AO69,AO79,AO89)</f>
        <v>53958.933280000005</v>
      </c>
      <c r="AP19" s="474">
        <f t="shared" ref="AP19:BI19" si="48">SUM(AP39,AP49,AP69,AP79,AP89)</f>
        <v>80675.488469999997</v>
      </c>
      <c r="AQ19" s="474">
        <f t="shared" si="48"/>
        <v>10003.26283</v>
      </c>
      <c r="AR19" s="474">
        <f t="shared" si="48"/>
        <v>550352.63361000002</v>
      </c>
      <c r="AS19" s="474">
        <f t="shared" si="48"/>
        <v>169499.75015000001</v>
      </c>
      <c r="AT19" s="474">
        <f t="shared" si="48"/>
        <v>65674.421719999998</v>
      </c>
      <c r="AU19" s="474">
        <f t="shared" si="48"/>
        <v>9638.6993000000002</v>
      </c>
      <c r="AV19" s="475">
        <f t="shared" si="48"/>
        <v>30186.57835</v>
      </c>
      <c r="AW19" s="475">
        <f t="shared" si="48"/>
        <v>969989.76770999993</v>
      </c>
      <c r="AX19" s="473">
        <f t="shared" si="48"/>
        <v>9944.34087</v>
      </c>
      <c r="AY19" s="474">
        <f t="shared" si="48"/>
        <v>9942.9786599999989</v>
      </c>
      <c r="AZ19" s="474">
        <f t="shared" si="48"/>
        <v>244.95029</v>
      </c>
      <c r="BA19" s="474">
        <f t="shared" si="48"/>
        <v>842.60465999999997</v>
      </c>
      <c r="BB19" s="474">
        <f t="shared" si="48"/>
        <v>1207.7421999999999</v>
      </c>
      <c r="BC19" s="474">
        <f t="shared" si="48"/>
        <v>11201.242969999999</v>
      </c>
      <c r="BD19" s="474">
        <f t="shared" si="48"/>
        <v>107.38305000000001</v>
      </c>
      <c r="BE19" s="474">
        <f t="shared" si="48"/>
        <v>8306.6430899999996</v>
      </c>
      <c r="BF19" s="475">
        <f t="shared" si="48"/>
        <v>0</v>
      </c>
      <c r="BG19" s="475">
        <f t="shared" si="48"/>
        <v>41797.885789999993</v>
      </c>
      <c r="BH19" s="739">
        <f t="shared" si="48"/>
        <v>95687.512120000043</v>
      </c>
      <c r="BI19" s="475">
        <f t="shared" si="48"/>
        <v>1107475.1656200001</v>
      </c>
      <c r="BJ19" s="751" t="b">
        <f t="shared" si="6"/>
        <v>1</v>
      </c>
      <c r="BK19" s="460"/>
      <c r="BL19" s="461"/>
      <c r="BM19" s="461"/>
      <c r="BN19" s="461"/>
      <c r="BO19" s="461"/>
      <c r="BP19" s="461"/>
      <c r="BQ19" s="461"/>
      <c r="BR19" s="476"/>
      <c r="BS19" s="475">
        <f>SUM(BK19:BR19)</f>
        <v>0</v>
      </c>
    </row>
    <row r="20" spans="1:72" ht="44.25" customHeight="1" outlineLevel="1" x14ac:dyDescent="0.55000000000000004">
      <c r="A20" s="2" t="s">
        <v>35</v>
      </c>
      <c r="B20" s="778"/>
      <c r="C20" s="226" t="s">
        <v>37</v>
      </c>
      <c r="D20" s="477">
        <f t="shared" si="41"/>
        <v>108.35578398</v>
      </c>
      <c r="E20" s="478">
        <f t="shared" ref="E20:J26" si="49">SUM(E30,E60)</f>
        <v>116.85997534000001</v>
      </c>
      <c r="F20" s="478">
        <f t="shared" si="49"/>
        <v>148.86551535999999</v>
      </c>
      <c r="G20" s="478">
        <f t="shared" si="49"/>
        <v>204.93624260000001</v>
      </c>
      <c r="H20" s="478">
        <f t="shared" si="49"/>
        <v>237.44618871</v>
      </c>
      <c r="I20" s="478">
        <f t="shared" si="49"/>
        <v>252.41350001916666</v>
      </c>
      <c r="J20" s="478">
        <f t="shared" si="49"/>
        <v>250.28466858000002</v>
      </c>
      <c r="K20" s="479"/>
      <c r="L20" s="580">
        <f t="shared" ref="L20:S20" si="50">SUM(L40,L50,L70,L80,L90)</f>
        <v>6</v>
      </c>
      <c r="M20" s="481">
        <f t="shared" si="50"/>
        <v>7</v>
      </c>
      <c r="N20" s="481">
        <f t="shared" si="50"/>
        <v>0</v>
      </c>
      <c r="O20" s="481">
        <f t="shared" si="50"/>
        <v>42</v>
      </c>
      <c r="P20" s="481">
        <f t="shared" si="50"/>
        <v>21.159185820000001</v>
      </c>
      <c r="Q20" s="481">
        <f t="shared" si="50"/>
        <v>22</v>
      </c>
      <c r="R20" s="481">
        <f t="shared" si="50"/>
        <v>0</v>
      </c>
      <c r="S20" s="482">
        <f t="shared" si="50"/>
        <v>4</v>
      </c>
      <c r="T20" s="483"/>
      <c r="U20" s="480"/>
      <c r="V20" s="485"/>
      <c r="W20" s="485"/>
      <c r="X20" s="485"/>
      <c r="Y20" s="485"/>
      <c r="Z20" s="485"/>
      <c r="AA20" s="485"/>
      <c r="AB20" s="485"/>
      <c r="AC20" s="486"/>
      <c r="AD20" s="487">
        <f t="shared" si="44"/>
        <v>102.15918582</v>
      </c>
      <c r="AE20" s="488">
        <f t="shared" si="45"/>
        <v>352.44385440000002</v>
      </c>
      <c r="AF20" s="581">
        <f t="shared" si="46"/>
        <v>0.18226934714649734</v>
      </c>
      <c r="AG20" s="490">
        <f t="shared" si="47"/>
        <v>7.0856159271009744E-2</v>
      </c>
      <c r="AH20" s="491" cm="1">
        <f t="array" ref="AH20">_xlfn.IFS(AG20&gt;=(AF20+0.01),1,AG20&gt;=(AF20-0.01),0,AG20&lt;=(AF20-0.01),-1)</f>
        <v>-1</v>
      </c>
      <c r="AJ20" s="370"/>
      <c r="AL20" s="778"/>
      <c r="AM20" s="226" t="s">
        <v>37</v>
      </c>
      <c r="AN20" s="472"/>
      <c r="AO20" s="492">
        <f t="shared" ref="AO20:BI20" si="51">SUM(AO40,AO50,AO70,AO80,AO90)</f>
        <v>6533.1948199999997</v>
      </c>
      <c r="AP20" s="493">
        <f t="shared" si="51"/>
        <v>11206.27838</v>
      </c>
      <c r="AQ20" s="493">
        <f t="shared" si="51"/>
        <v>0.21840000000000001</v>
      </c>
      <c r="AR20" s="493">
        <f t="shared" si="51"/>
        <v>90749.161619999999</v>
      </c>
      <c r="AS20" s="493">
        <f t="shared" si="51"/>
        <v>39851.938780000004</v>
      </c>
      <c r="AT20" s="493">
        <f t="shared" si="51"/>
        <v>58762.055290000004</v>
      </c>
      <c r="AU20" s="493">
        <f t="shared" si="51"/>
        <v>69.206590000000006</v>
      </c>
      <c r="AV20" s="494">
        <f t="shared" si="51"/>
        <v>6123.0740999999998</v>
      </c>
      <c r="AW20" s="494">
        <f t="shared" si="51"/>
        <v>213295.12798000002</v>
      </c>
      <c r="AX20" s="492">
        <f t="shared" si="51"/>
        <v>4183.0135700000001</v>
      </c>
      <c r="AY20" s="493">
        <f t="shared" si="51"/>
        <v>4103.6587</v>
      </c>
      <c r="AZ20" s="493">
        <f t="shared" si="51"/>
        <v>20.178599999999999</v>
      </c>
      <c r="BA20" s="493">
        <f t="shared" si="51"/>
        <v>444.99380999999994</v>
      </c>
      <c r="BB20" s="493">
        <f t="shared" si="51"/>
        <v>836.06081999999992</v>
      </c>
      <c r="BC20" s="493">
        <f t="shared" si="51"/>
        <v>6548.2569700000004</v>
      </c>
      <c r="BD20" s="493">
        <f t="shared" si="51"/>
        <v>142.60442</v>
      </c>
      <c r="BE20" s="493">
        <f t="shared" si="51"/>
        <v>360.10613000000001</v>
      </c>
      <c r="BF20" s="494">
        <f t="shared" si="51"/>
        <v>0</v>
      </c>
      <c r="BG20" s="494">
        <f t="shared" si="51"/>
        <v>16638.873020000003</v>
      </c>
      <c r="BH20" s="740">
        <f t="shared" si="51"/>
        <v>20350.667579999987</v>
      </c>
      <c r="BI20" s="494">
        <f t="shared" si="51"/>
        <v>250284.66858</v>
      </c>
      <c r="BJ20" s="751" t="b">
        <f t="shared" si="6"/>
        <v>1</v>
      </c>
      <c r="BK20" s="480"/>
      <c r="BL20" s="481"/>
      <c r="BM20" s="481"/>
      <c r="BN20" s="481"/>
      <c r="BO20" s="481"/>
      <c r="BP20" s="481"/>
      <c r="BQ20" s="481"/>
      <c r="BR20" s="495"/>
      <c r="BS20" s="494">
        <f t="shared" ref="BS20:BS26" si="52">SUM(BK20:BR20)</f>
        <v>0</v>
      </c>
    </row>
    <row r="21" spans="1:72" ht="44.25" customHeight="1" outlineLevel="1" x14ac:dyDescent="0.55000000000000004">
      <c r="A21" s="2" t="s">
        <v>35</v>
      </c>
      <c r="B21" s="778"/>
      <c r="C21" s="226" t="s">
        <v>38</v>
      </c>
      <c r="D21" s="496">
        <f t="shared" si="41"/>
        <v>96.552151050000006</v>
      </c>
      <c r="E21" s="497">
        <f t="shared" si="49"/>
        <v>95.832331640000007</v>
      </c>
      <c r="F21" s="497">
        <f t="shared" si="49"/>
        <v>143.82468509</v>
      </c>
      <c r="G21" s="497">
        <f t="shared" si="49"/>
        <v>189.02251343</v>
      </c>
      <c r="H21" s="497">
        <f t="shared" si="49"/>
        <v>204.95382423000001</v>
      </c>
      <c r="I21" s="497">
        <f t="shared" si="49"/>
        <v>237.08257971166668</v>
      </c>
      <c r="J21" s="497">
        <f t="shared" si="49"/>
        <v>245.72398150999999</v>
      </c>
      <c r="K21" s="582"/>
      <c r="L21" s="583">
        <f t="shared" ref="L21:S21" si="53">SUM(L41,L51,L71,L81,L91)</f>
        <v>9</v>
      </c>
      <c r="M21" s="500">
        <f t="shared" si="53"/>
        <v>8</v>
      </c>
      <c r="N21" s="500">
        <f t="shared" si="53"/>
        <v>0</v>
      </c>
      <c r="O21" s="500">
        <f t="shared" si="53"/>
        <v>106.20681253000001</v>
      </c>
      <c r="P21" s="500">
        <f t="shared" si="53"/>
        <v>55.034735490000003</v>
      </c>
      <c r="Q21" s="500">
        <f t="shared" si="53"/>
        <v>41</v>
      </c>
      <c r="R21" s="500">
        <f t="shared" si="53"/>
        <v>2</v>
      </c>
      <c r="S21" s="501">
        <f t="shared" si="53"/>
        <v>0</v>
      </c>
      <c r="T21" s="483"/>
      <c r="U21" s="499"/>
      <c r="V21" s="503"/>
      <c r="W21" s="503"/>
      <c r="X21" s="503"/>
      <c r="Y21" s="503"/>
      <c r="Z21" s="503"/>
      <c r="AA21" s="503"/>
      <c r="AB21" s="503"/>
      <c r="AC21" s="504"/>
      <c r="AD21" s="505">
        <f t="shared" si="44"/>
        <v>221.24154802000001</v>
      </c>
      <c r="AE21" s="506">
        <f t="shared" si="45"/>
        <v>466.96552953000003</v>
      </c>
      <c r="AF21" s="507">
        <f t="shared" si="46"/>
        <v>0.2054164614205265</v>
      </c>
      <c r="AG21" s="508">
        <f t="shared" si="47"/>
        <v>0.13701830332900977</v>
      </c>
      <c r="AH21" s="509" cm="1">
        <f t="array" ref="AH21">_xlfn.IFS(AG21&gt;=(AF21+0.01),1,AG21&gt;=(AF21-0.01),0,AG21&lt;=(AF21-0.01),-1)</f>
        <v>-1</v>
      </c>
      <c r="AJ21" s="371"/>
      <c r="AL21" s="778"/>
      <c r="AM21" s="226" t="s">
        <v>38</v>
      </c>
      <c r="AN21" s="472"/>
      <c r="AO21" s="510">
        <f t="shared" ref="AO21:BI21" si="54">SUM(AO41,AO51,AO71,AO81,AO91)</f>
        <v>12653.88437</v>
      </c>
      <c r="AP21" s="511">
        <f t="shared" si="54"/>
        <v>10795.55761</v>
      </c>
      <c r="AQ21" s="511">
        <f t="shared" si="54"/>
        <v>159.26928000000001</v>
      </c>
      <c r="AR21" s="511">
        <f t="shared" si="54"/>
        <v>114951.94504000001</v>
      </c>
      <c r="AS21" s="511">
        <f t="shared" si="54"/>
        <v>32340.862779999999</v>
      </c>
      <c r="AT21" s="511">
        <f t="shared" si="54"/>
        <v>42601.764580000003</v>
      </c>
      <c r="AU21" s="511">
        <f t="shared" si="54"/>
        <v>7897.6382300000005</v>
      </c>
      <c r="AV21" s="512">
        <f t="shared" si="54"/>
        <v>645.03611000000001</v>
      </c>
      <c r="AW21" s="512">
        <f t="shared" si="54"/>
        <v>222045.95800000001</v>
      </c>
      <c r="AX21" s="510">
        <f t="shared" si="54"/>
        <v>3123.7210700000001</v>
      </c>
      <c r="AY21" s="511">
        <f t="shared" si="54"/>
        <v>1108.1437899999999</v>
      </c>
      <c r="AZ21" s="511">
        <f t="shared" si="54"/>
        <v>0</v>
      </c>
      <c r="BA21" s="511">
        <f t="shared" si="54"/>
        <v>124.39595</v>
      </c>
      <c r="BB21" s="511">
        <f t="shared" si="54"/>
        <v>358.18484000000001</v>
      </c>
      <c r="BC21" s="511">
        <f t="shared" si="54"/>
        <v>1228.15356</v>
      </c>
      <c r="BD21" s="511">
        <f t="shared" si="54"/>
        <v>10.21002</v>
      </c>
      <c r="BE21" s="511">
        <f t="shared" si="54"/>
        <v>72.460049999999995</v>
      </c>
      <c r="BF21" s="512">
        <f t="shared" si="54"/>
        <v>0</v>
      </c>
      <c r="BG21" s="512">
        <f t="shared" si="54"/>
        <v>6025.2692800000004</v>
      </c>
      <c r="BH21" s="741">
        <f t="shared" si="54"/>
        <v>17652.754229999999</v>
      </c>
      <c r="BI21" s="512">
        <f t="shared" si="54"/>
        <v>245723.98150999998</v>
      </c>
      <c r="BJ21" s="751" t="b">
        <f t="shared" si="6"/>
        <v>1</v>
      </c>
      <c r="BK21" s="499"/>
      <c r="BL21" s="500"/>
      <c r="BM21" s="500"/>
      <c r="BN21" s="500"/>
      <c r="BO21" s="500"/>
      <c r="BP21" s="500"/>
      <c r="BQ21" s="500"/>
      <c r="BR21" s="513"/>
      <c r="BS21" s="512">
        <f t="shared" si="52"/>
        <v>0</v>
      </c>
    </row>
    <row r="22" spans="1:72" ht="44.25" customHeight="1" outlineLevel="1" x14ac:dyDescent="0.55000000000000004">
      <c r="A22" s="2" t="s">
        <v>35</v>
      </c>
      <c r="B22" s="778"/>
      <c r="C22" s="226" t="s">
        <v>39</v>
      </c>
      <c r="D22" s="477">
        <f t="shared" si="41"/>
        <v>53.130214270000003</v>
      </c>
      <c r="E22" s="478">
        <f t="shared" si="49"/>
        <v>61.875925600000002</v>
      </c>
      <c r="F22" s="478">
        <f t="shared" si="49"/>
        <v>59.420790179999997</v>
      </c>
      <c r="G22" s="478">
        <f t="shared" si="49"/>
        <v>64.723587719999998</v>
      </c>
      <c r="H22" s="478">
        <f t="shared" si="49"/>
        <v>71.278553610000003</v>
      </c>
      <c r="I22" s="478">
        <f t="shared" si="49"/>
        <v>88.729740994166647</v>
      </c>
      <c r="J22" s="478">
        <f t="shared" si="49"/>
        <v>89.398618100000007</v>
      </c>
      <c r="K22" s="479"/>
      <c r="L22" s="580">
        <f t="shared" ref="L22:S22" si="55">SUM(L42,L52,L72,L82,L92)</f>
        <v>1</v>
      </c>
      <c r="M22" s="481">
        <f t="shared" si="55"/>
        <v>2</v>
      </c>
      <c r="N22" s="481">
        <f t="shared" si="55"/>
        <v>0</v>
      </c>
      <c r="O22" s="481">
        <f t="shared" si="55"/>
        <v>61</v>
      </c>
      <c r="P22" s="481">
        <f t="shared" si="55"/>
        <v>34.168945360000002</v>
      </c>
      <c r="Q22" s="481">
        <f t="shared" si="55"/>
        <v>5</v>
      </c>
      <c r="R22" s="481">
        <f t="shared" si="55"/>
        <v>1</v>
      </c>
      <c r="S22" s="482">
        <f t="shared" si="55"/>
        <v>2</v>
      </c>
      <c r="T22" s="483"/>
      <c r="U22" s="480"/>
      <c r="V22" s="485"/>
      <c r="W22" s="485"/>
      <c r="X22" s="485"/>
      <c r="Y22" s="485"/>
      <c r="Z22" s="485"/>
      <c r="AA22" s="485"/>
      <c r="AB22" s="485"/>
      <c r="AC22" s="486"/>
      <c r="AD22" s="487">
        <f t="shared" si="44"/>
        <v>106.16894536000001</v>
      </c>
      <c r="AE22" s="488">
        <f t="shared" si="45"/>
        <v>195.56756346000003</v>
      </c>
      <c r="AF22" s="581">
        <f t="shared" si="46"/>
        <v>0.10968022721994419</v>
      </c>
      <c r="AG22" s="490">
        <f t="shared" si="47"/>
        <v>0.1694810900609991</v>
      </c>
      <c r="AH22" s="491" cm="1">
        <f t="array" ref="AH22">_xlfn.IFS(AG22&gt;=(AF22+0.01),1,AG22&gt;=(AF22-0.01),0,AG22&lt;=(AF22-0.01),-1)</f>
        <v>1</v>
      </c>
      <c r="AJ22" s="370"/>
      <c r="AL22" s="778"/>
      <c r="AM22" s="226" t="s">
        <v>39</v>
      </c>
      <c r="AN22" s="472"/>
      <c r="AO22" s="492">
        <f t="shared" ref="AO22:BI22" si="56">SUM(AO42,AO52,AO72,AO82,AO92)</f>
        <v>1774.2081000000001</v>
      </c>
      <c r="AP22" s="493">
        <f t="shared" si="56"/>
        <v>1702.2382599999999</v>
      </c>
      <c r="AQ22" s="493">
        <f t="shared" si="56"/>
        <v>251.59996999999998</v>
      </c>
      <c r="AR22" s="493">
        <f t="shared" si="56"/>
        <v>40701.70624</v>
      </c>
      <c r="AS22" s="493">
        <f t="shared" si="56"/>
        <v>18807.680059999999</v>
      </c>
      <c r="AT22" s="493">
        <f t="shared" si="56"/>
        <v>4911.3871099999997</v>
      </c>
      <c r="AU22" s="493">
        <f t="shared" si="56"/>
        <v>1253.51064</v>
      </c>
      <c r="AV22" s="494">
        <f t="shared" si="56"/>
        <v>4041.54457</v>
      </c>
      <c r="AW22" s="494">
        <f t="shared" si="56"/>
        <v>73443.874950000012</v>
      </c>
      <c r="AX22" s="492">
        <f t="shared" si="56"/>
        <v>1236.8406</v>
      </c>
      <c r="AY22" s="493">
        <f t="shared" si="56"/>
        <v>803.25108999999998</v>
      </c>
      <c r="AZ22" s="493">
        <f t="shared" si="56"/>
        <v>4.0000099999999996</v>
      </c>
      <c r="BA22" s="493">
        <f t="shared" si="56"/>
        <v>34.100180000000002</v>
      </c>
      <c r="BB22" s="493">
        <f t="shared" si="56"/>
        <v>785.30293000000006</v>
      </c>
      <c r="BC22" s="493">
        <f t="shared" si="56"/>
        <v>1469.4916900000001</v>
      </c>
      <c r="BD22" s="493">
        <f t="shared" si="56"/>
        <v>35.33128</v>
      </c>
      <c r="BE22" s="493">
        <f t="shared" si="56"/>
        <v>24.84375</v>
      </c>
      <c r="BF22" s="494">
        <f t="shared" si="56"/>
        <v>0</v>
      </c>
      <c r="BG22" s="494">
        <f t="shared" si="56"/>
        <v>4393.1615299999994</v>
      </c>
      <c r="BH22" s="740">
        <f t="shared" si="56"/>
        <v>11561.581619999995</v>
      </c>
      <c r="BI22" s="494">
        <f t="shared" si="56"/>
        <v>89398.618100000007</v>
      </c>
      <c r="BJ22" s="751" t="b">
        <f t="shared" si="6"/>
        <v>1</v>
      </c>
      <c r="BK22" s="480"/>
      <c r="BL22" s="481"/>
      <c r="BM22" s="481"/>
      <c r="BN22" s="481"/>
      <c r="BO22" s="481"/>
      <c r="BP22" s="481"/>
      <c r="BQ22" s="481"/>
      <c r="BR22" s="495"/>
      <c r="BS22" s="494">
        <f t="shared" si="52"/>
        <v>0</v>
      </c>
    </row>
    <row r="23" spans="1:72" ht="44.25" customHeight="1" outlineLevel="1" x14ac:dyDescent="0.55000000000000004">
      <c r="A23" s="2" t="s">
        <v>35</v>
      </c>
      <c r="B23" s="778"/>
      <c r="C23" s="226" t="s">
        <v>40</v>
      </c>
      <c r="D23" s="496">
        <f t="shared" si="41"/>
        <v>35.160376329999998</v>
      </c>
      <c r="E23" s="497">
        <f t="shared" si="49"/>
        <v>32.643278180000003</v>
      </c>
      <c r="F23" s="497">
        <f t="shared" si="49"/>
        <v>49.865618120000001</v>
      </c>
      <c r="G23" s="497">
        <f t="shared" si="49"/>
        <v>70.66143876000001</v>
      </c>
      <c r="H23" s="497">
        <f t="shared" si="49"/>
        <v>72.120824889999994</v>
      </c>
      <c r="I23" s="497">
        <f t="shared" si="49"/>
        <v>88.946097125833333</v>
      </c>
      <c r="J23" s="497">
        <f t="shared" si="49"/>
        <v>80.171138929999998</v>
      </c>
      <c r="K23" s="582"/>
      <c r="L23" s="584">
        <f t="shared" ref="L23:S23" si="57">SUM(L43,L53,L73,L83,L93)</f>
        <v>3</v>
      </c>
      <c r="M23" s="515">
        <f t="shared" si="57"/>
        <v>8</v>
      </c>
      <c r="N23" s="515">
        <f t="shared" si="57"/>
        <v>1</v>
      </c>
      <c r="O23" s="515">
        <f t="shared" si="57"/>
        <v>60.2</v>
      </c>
      <c r="P23" s="515">
        <f t="shared" si="57"/>
        <v>25.116647569999998</v>
      </c>
      <c r="Q23" s="515">
        <f t="shared" si="57"/>
        <v>10</v>
      </c>
      <c r="R23" s="515">
        <f t="shared" si="57"/>
        <v>0</v>
      </c>
      <c r="S23" s="516">
        <f t="shared" si="57"/>
        <v>2</v>
      </c>
      <c r="T23" s="483"/>
      <c r="U23" s="514"/>
      <c r="V23" s="518"/>
      <c r="W23" s="518"/>
      <c r="X23" s="518"/>
      <c r="Y23" s="518"/>
      <c r="Z23" s="518"/>
      <c r="AA23" s="518"/>
      <c r="AB23" s="518"/>
      <c r="AC23" s="519"/>
      <c r="AD23" s="520">
        <f t="shared" si="44"/>
        <v>109.31664757</v>
      </c>
      <c r="AE23" s="521">
        <f t="shared" si="45"/>
        <v>189.4877865</v>
      </c>
      <c r="AF23" s="507">
        <f t="shared" si="46"/>
        <v>0.17921476320704932</v>
      </c>
      <c r="AG23" s="508">
        <f t="shared" si="47"/>
        <v>0.18771607346130792</v>
      </c>
      <c r="AH23" s="509" cm="1">
        <f t="array" ref="AH23">_xlfn.IFS(AG23&gt;=(AF23+0.01),1,AG23&gt;=(AF23-0.01),0,AG23&lt;=(AF23-0.01),-1)</f>
        <v>0</v>
      </c>
      <c r="AJ23" s="371"/>
      <c r="AL23" s="778"/>
      <c r="AM23" s="226" t="s">
        <v>40</v>
      </c>
      <c r="AN23" s="472"/>
      <c r="AO23" s="522">
        <f t="shared" ref="AO23:BI23" si="58">SUM(AO43,AO53,AO73,AO83,AO93)</f>
        <v>5116.685989999999</v>
      </c>
      <c r="AP23" s="523">
        <f t="shared" si="58"/>
        <v>2463.8164999999999</v>
      </c>
      <c r="AQ23" s="523">
        <f t="shared" si="58"/>
        <v>830.13154999999995</v>
      </c>
      <c r="AR23" s="523">
        <f t="shared" si="58"/>
        <v>50621.079469999997</v>
      </c>
      <c r="AS23" s="523">
        <f t="shared" si="58"/>
        <v>5746.3062600000003</v>
      </c>
      <c r="AT23" s="523">
        <f t="shared" si="58"/>
        <v>3443.4140200000002</v>
      </c>
      <c r="AU23" s="523">
        <f t="shared" si="58"/>
        <v>145.53310999999999</v>
      </c>
      <c r="AV23" s="524">
        <f t="shared" si="58"/>
        <v>208.26746</v>
      </c>
      <c r="AW23" s="524">
        <f t="shared" si="58"/>
        <v>68575.234360000002</v>
      </c>
      <c r="AX23" s="522">
        <f t="shared" si="58"/>
        <v>3930.9078999999997</v>
      </c>
      <c r="AY23" s="523">
        <f t="shared" si="58"/>
        <v>1446.2958900000001</v>
      </c>
      <c r="AZ23" s="523">
        <f t="shared" si="58"/>
        <v>0</v>
      </c>
      <c r="BA23" s="523">
        <f t="shared" si="58"/>
        <v>99.979530000000011</v>
      </c>
      <c r="BB23" s="523">
        <f t="shared" si="58"/>
        <v>23.76773</v>
      </c>
      <c r="BC23" s="523">
        <f t="shared" si="58"/>
        <v>3075.9260100000001</v>
      </c>
      <c r="BD23" s="523">
        <f t="shared" si="58"/>
        <v>0</v>
      </c>
      <c r="BE23" s="523">
        <f t="shared" si="58"/>
        <v>81.606700000000004</v>
      </c>
      <c r="BF23" s="524">
        <f t="shared" si="58"/>
        <v>0</v>
      </c>
      <c r="BG23" s="524">
        <f t="shared" si="58"/>
        <v>8658.4837599999992</v>
      </c>
      <c r="BH23" s="742">
        <f t="shared" si="58"/>
        <v>2937.420809999991</v>
      </c>
      <c r="BI23" s="524">
        <f t="shared" si="58"/>
        <v>80171.138930000001</v>
      </c>
      <c r="BJ23" s="751" t="b">
        <f t="shared" si="6"/>
        <v>1</v>
      </c>
      <c r="BK23" s="514"/>
      <c r="BL23" s="515"/>
      <c r="BM23" s="515"/>
      <c r="BN23" s="515"/>
      <c r="BO23" s="515"/>
      <c r="BP23" s="515"/>
      <c r="BQ23" s="515"/>
      <c r="BR23" s="525"/>
      <c r="BS23" s="524">
        <f t="shared" si="52"/>
        <v>0</v>
      </c>
    </row>
    <row r="24" spans="1:72" ht="44.25" customHeight="1" outlineLevel="1" x14ac:dyDescent="0.55000000000000004">
      <c r="A24" s="2" t="s">
        <v>35</v>
      </c>
      <c r="B24" s="778"/>
      <c r="C24" s="226" t="s">
        <v>41</v>
      </c>
      <c r="D24" s="477">
        <f t="shared" si="41"/>
        <v>44.121679829999998</v>
      </c>
      <c r="E24" s="478">
        <f t="shared" si="49"/>
        <v>60.874212009999994</v>
      </c>
      <c r="F24" s="478">
        <f t="shared" si="49"/>
        <v>90.877834379999996</v>
      </c>
      <c r="G24" s="478">
        <f t="shared" si="49"/>
        <v>112.09995512</v>
      </c>
      <c r="H24" s="478">
        <f t="shared" si="49"/>
        <v>131.55434724999998</v>
      </c>
      <c r="I24" s="478">
        <f t="shared" si="49"/>
        <v>130.44752367583334</v>
      </c>
      <c r="J24" s="478">
        <f t="shared" si="49"/>
        <v>148.59599255000001</v>
      </c>
      <c r="K24" s="479"/>
      <c r="L24" s="580">
        <f t="shared" ref="L24:S24" si="59">SUM(L44,L54,L74,L84,L94)</f>
        <v>6</v>
      </c>
      <c r="M24" s="481">
        <f t="shared" si="59"/>
        <v>4</v>
      </c>
      <c r="N24" s="481">
        <f t="shared" si="59"/>
        <v>0</v>
      </c>
      <c r="O24" s="481">
        <f t="shared" si="59"/>
        <v>120.46818847999999</v>
      </c>
      <c r="P24" s="481">
        <f t="shared" si="59"/>
        <v>76.564085390000002</v>
      </c>
      <c r="Q24" s="481">
        <f t="shared" si="59"/>
        <v>55</v>
      </c>
      <c r="R24" s="481">
        <f t="shared" si="59"/>
        <v>0</v>
      </c>
      <c r="S24" s="482">
        <f t="shared" si="59"/>
        <v>1</v>
      </c>
      <c r="T24" s="483"/>
      <c r="U24" s="480"/>
      <c r="V24" s="485"/>
      <c r="W24" s="485"/>
      <c r="X24" s="485"/>
      <c r="Y24" s="485"/>
      <c r="Z24" s="485"/>
      <c r="AA24" s="485"/>
      <c r="AB24" s="485"/>
      <c r="AC24" s="486"/>
      <c r="AD24" s="487">
        <f t="shared" si="44"/>
        <v>263.03227386999998</v>
      </c>
      <c r="AE24" s="488">
        <f t="shared" si="45"/>
        <v>411.62826641999999</v>
      </c>
      <c r="AF24" s="581">
        <f t="shared" si="46"/>
        <v>0.2748850009659134</v>
      </c>
      <c r="AG24" s="490">
        <f t="shared" si="47"/>
        <v>0.22602582587289999</v>
      </c>
      <c r="AH24" s="491" cm="1">
        <f t="array" ref="AH24">_xlfn.IFS(AG24&gt;=(AF24+0.01),1,AG24&gt;=(AF24-0.01),0,AG24&lt;=(AF24-0.01),-1)</f>
        <v>-1</v>
      </c>
      <c r="AJ24" s="370"/>
      <c r="AL24" s="778"/>
      <c r="AM24" s="226" t="s">
        <v>41</v>
      </c>
      <c r="AN24" s="472"/>
      <c r="AO24" s="492">
        <f t="shared" ref="AO24:BI24" si="60">SUM(AO44,AO54,AO74,AO84,AO94)</f>
        <v>3867.22433</v>
      </c>
      <c r="AP24" s="493">
        <f t="shared" si="60"/>
        <v>6720.4253900000003</v>
      </c>
      <c r="AQ24" s="493">
        <f t="shared" si="60"/>
        <v>265.01830999999999</v>
      </c>
      <c r="AR24" s="493">
        <f t="shared" si="60"/>
        <v>80303.421050000004</v>
      </c>
      <c r="AS24" s="493">
        <f t="shared" si="60"/>
        <v>9488.5654799999993</v>
      </c>
      <c r="AT24" s="493">
        <f t="shared" si="60"/>
        <v>12922.178160000001</v>
      </c>
      <c r="AU24" s="493">
        <f t="shared" si="60"/>
        <v>6990.9789700000001</v>
      </c>
      <c r="AV24" s="494">
        <f t="shared" si="60"/>
        <v>878.55945000000008</v>
      </c>
      <c r="AW24" s="494">
        <f t="shared" si="60"/>
        <v>121436.37114</v>
      </c>
      <c r="AX24" s="492">
        <f t="shared" si="60"/>
        <v>3367.5348199999994</v>
      </c>
      <c r="AY24" s="493">
        <f t="shared" si="60"/>
        <v>1050.57682</v>
      </c>
      <c r="AZ24" s="493">
        <f t="shared" si="60"/>
        <v>4.1374300000000002</v>
      </c>
      <c r="BA24" s="493">
        <f t="shared" si="60"/>
        <v>165.61612</v>
      </c>
      <c r="BB24" s="493">
        <f t="shared" si="60"/>
        <v>334.12646000000001</v>
      </c>
      <c r="BC24" s="493">
        <f t="shared" si="60"/>
        <v>1261.6934699999999</v>
      </c>
      <c r="BD24" s="493">
        <f t="shared" si="60"/>
        <v>540.49401</v>
      </c>
      <c r="BE24" s="493">
        <f t="shared" si="60"/>
        <v>55.05424</v>
      </c>
      <c r="BF24" s="494">
        <f t="shared" si="60"/>
        <v>0</v>
      </c>
      <c r="BG24" s="494">
        <f t="shared" si="60"/>
        <v>6779.2333699999999</v>
      </c>
      <c r="BH24" s="740">
        <f t="shared" si="60"/>
        <v>20380.388039999991</v>
      </c>
      <c r="BI24" s="494">
        <f t="shared" si="60"/>
        <v>148595.99255</v>
      </c>
      <c r="BJ24" s="751" t="b">
        <f t="shared" si="6"/>
        <v>1</v>
      </c>
      <c r="BK24" s="480"/>
      <c r="BL24" s="481"/>
      <c r="BM24" s="481"/>
      <c r="BN24" s="481"/>
      <c r="BO24" s="481"/>
      <c r="BP24" s="481"/>
      <c r="BQ24" s="481"/>
      <c r="BR24" s="495"/>
      <c r="BS24" s="494">
        <f t="shared" si="52"/>
        <v>0</v>
      </c>
    </row>
    <row r="25" spans="1:72" ht="44.25" customHeight="1" outlineLevel="1" x14ac:dyDescent="0.55000000000000004">
      <c r="A25" s="2" t="s">
        <v>35</v>
      </c>
      <c r="B25" s="778"/>
      <c r="C25" s="226" t="s">
        <v>42</v>
      </c>
      <c r="D25" s="496">
        <f t="shared" si="41"/>
        <v>86.736019069999998</v>
      </c>
      <c r="E25" s="497">
        <f t="shared" si="49"/>
        <v>72.381950939999996</v>
      </c>
      <c r="F25" s="497">
        <f t="shared" si="49"/>
        <v>124.53860031000001</v>
      </c>
      <c r="G25" s="497">
        <f t="shared" si="49"/>
        <v>190.25860935</v>
      </c>
      <c r="H25" s="497">
        <f t="shared" si="49"/>
        <v>192.71146308000002</v>
      </c>
      <c r="I25" s="497">
        <f t="shared" si="49"/>
        <v>201.52570161333335</v>
      </c>
      <c r="J25" s="497">
        <f t="shared" si="49"/>
        <v>221.94982729999998</v>
      </c>
      <c r="K25" s="582"/>
      <c r="L25" s="584">
        <f t="shared" ref="L25:S25" si="61">SUM(L45,L55,L75,L85,L95)</f>
        <v>6</v>
      </c>
      <c r="M25" s="515">
        <f t="shared" si="61"/>
        <v>7</v>
      </c>
      <c r="N25" s="515">
        <f t="shared" si="61"/>
        <v>0</v>
      </c>
      <c r="O25" s="515">
        <f t="shared" si="61"/>
        <v>107</v>
      </c>
      <c r="P25" s="515">
        <f t="shared" si="61"/>
        <v>113.78374203999999</v>
      </c>
      <c r="Q25" s="515">
        <f t="shared" si="61"/>
        <v>56</v>
      </c>
      <c r="R25" s="515">
        <f t="shared" si="61"/>
        <v>1</v>
      </c>
      <c r="S25" s="516">
        <f t="shared" si="61"/>
        <v>26.515205309999999</v>
      </c>
      <c r="T25" s="483"/>
      <c r="U25" s="514"/>
      <c r="V25" s="518"/>
      <c r="W25" s="518"/>
      <c r="X25" s="518"/>
      <c r="Y25" s="518"/>
      <c r="Z25" s="518"/>
      <c r="AA25" s="518"/>
      <c r="AB25" s="518"/>
      <c r="AC25" s="519"/>
      <c r="AD25" s="520">
        <f t="shared" si="44"/>
        <v>317.29894734999999</v>
      </c>
      <c r="AE25" s="521">
        <f t="shared" si="45"/>
        <v>539.24877464999997</v>
      </c>
      <c r="AF25" s="507">
        <f t="shared" si="46"/>
        <v>0.20673265502509874</v>
      </c>
      <c r="AG25" s="508">
        <f t="shared" si="47"/>
        <v>0.19428195696390071</v>
      </c>
      <c r="AH25" s="509" cm="1">
        <f t="array" ref="AH25">_xlfn.IFS(AG25&gt;=(AF25+0.01),1,AG25&gt;=(AF25-0.01),0,AG25&lt;=(AF25-0.01),-1)</f>
        <v>-1</v>
      </c>
      <c r="AJ25" s="371"/>
      <c r="AL25" s="778"/>
      <c r="AM25" s="226" t="s">
        <v>42</v>
      </c>
      <c r="AN25" s="472"/>
      <c r="AO25" s="522">
        <f t="shared" ref="AO25:BI25" si="62">SUM(AO45,AO55,AO75,AO85,AO95)</f>
        <v>535.73600999999996</v>
      </c>
      <c r="AP25" s="523">
        <f t="shared" si="62"/>
        <v>7970.8100699999986</v>
      </c>
      <c r="AQ25" s="523">
        <f t="shared" si="62"/>
        <v>0</v>
      </c>
      <c r="AR25" s="523">
        <f t="shared" si="62"/>
        <v>172434.69284999999</v>
      </c>
      <c r="AS25" s="523">
        <f t="shared" si="62"/>
        <v>2075.40292</v>
      </c>
      <c r="AT25" s="523">
        <f t="shared" si="62"/>
        <v>0</v>
      </c>
      <c r="AU25" s="523">
        <f t="shared" si="62"/>
        <v>5437.4747799999996</v>
      </c>
      <c r="AV25" s="524">
        <f t="shared" si="62"/>
        <v>4277.0069300000005</v>
      </c>
      <c r="AW25" s="524">
        <f t="shared" si="62"/>
        <v>192731.12356000001</v>
      </c>
      <c r="AX25" s="522">
        <f t="shared" si="62"/>
        <v>4493.3212800000001</v>
      </c>
      <c r="AY25" s="523">
        <f t="shared" si="62"/>
        <v>51.322920000000003</v>
      </c>
      <c r="AZ25" s="523">
        <f t="shared" si="62"/>
        <v>3566.4001199999998</v>
      </c>
      <c r="BA25" s="523">
        <f t="shared" si="62"/>
        <v>0</v>
      </c>
      <c r="BB25" s="523">
        <f t="shared" si="62"/>
        <v>970.88800000000003</v>
      </c>
      <c r="BC25" s="523">
        <f t="shared" si="62"/>
        <v>622.99321000000009</v>
      </c>
      <c r="BD25" s="523">
        <f t="shared" si="62"/>
        <v>0</v>
      </c>
      <c r="BE25" s="523">
        <f t="shared" si="62"/>
        <v>5942.7447699999993</v>
      </c>
      <c r="BF25" s="524">
        <f t="shared" si="62"/>
        <v>0</v>
      </c>
      <c r="BG25" s="524">
        <f t="shared" si="62"/>
        <v>15647.6703</v>
      </c>
      <c r="BH25" s="742">
        <f t="shared" si="62"/>
        <v>13571.033439999977</v>
      </c>
      <c r="BI25" s="524">
        <f t="shared" si="62"/>
        <v>221949.82729999998</v>
      </c>
      <c r="BJ25" s="751" t="b">
        <f t="shared" si="6"/>
        <v>1</v>
      </c>
      <c r="BK25" s="514"/>
      <c r="BL25" s="515"/>
      <c r="BM25" s="515"/>
      <c r="BN25" s="515"/>
      <c r="BO25" s="515"/>
      <c r="BP25" s="515"/>
      <c r="BQ25" s="515"/>
      <c r="BR25" s="525"/>
      <c r="BS25" s="527">
        <f t="shared" si="52"/>
        <v>0</v>
      </c>
    </row>
    <row r="26" spans="1:72" ht="44.25" customHeight="1" outlineLevel="1" x14ac:dyDescent="0.55000000000000004">
      <c r="A26" s="2" t="s">
        <v>35</v>
      </c>
      <c r="B26" s="779"/>
      <c r="C26" s="226" t="s">
        <v>43</v>
      </c>
      <c r="D26" s="477">
        <f t="shared" si="41"/>
        <v>47.014133380000004</v>
      </c>
      <c r="E26" s="478">
        <f t="shared" si="49"/>
        <v>37.381974220000004</v>
      </c>
      <c r="F26" s="478">
        <f t="shared" si="49"/>
        <v>54.646984430000003</v>
      </c>
      <c r="G26" s="478">
        <f t="shared" si="49"/>
        <v>86.215074359999988</v>
      </c>
      <c r="H26" s="478">
        <f t="shared" si="49"/>
        <v>60.913038790000002</v>
      </c>
      <c r="I26" s="478">
        <f t="shared" si="49"/>
        <v>69.040141919166658</v>
      </c>
      <c r="J26" s="478">
        <f t="shared" si="49"/>
        <v>76.914600369999988</v>
      </c>
      <c r="K26" s="585"/>
      <c r="L26" s="586">
        <f t="shared" ref="L26:S28" si="63">SUM(L46,L56,L76,L86,L96)</f>
        <v>3</v>
      </c>
      <c r="M26" s="481">
        <f t="shared" si="63"/>
        <v>4</v>
      </c>
      <c r="N26" s="481">
        <f t="shared" si="63"/>
        <v>0</v>
      </c>
      <c r="O26" s="481">
        <f t="shared" si="63"/>
        <v>20</v>
      </c>
      <c r="P26" s="481">
        <f t="shared" si="63"/>
        <v>65</v>
      </c>
      <c r="Q26" s="481">
        <f t="shared" si="63"/>
        <v>32</v>
      </c>
      <c r="R26" s="481">
        <f t="shared" si="63"/>
        <v>0</v>
      </c>
      <c r="S26" s="587">
        <f t="shared" si="63"/>
        <v>1</v>
      </c>
      <c r="T26" s="528"/>
      <c r="U26" s="480"/>
      <c r="V26" s="485"/>
      <c r="W26" s="485"/>
      <c r="X26" s="485"/>
      <c r="Y26" s="485"/>
      <c r="Z26" s="485"/>
      <c r="AA26" s="485"/>
      <c r="AB26" s="485"/>
      <c r="AC26" s="486"/>
      <c r="AD26" s="487">
        <f t="shared" si="44"/>
        <v>125</v>
      </c>
      <c r="AE26" s="588">
        <f t="shared" si="45"/>
        <v>201.91460036999999</v>
      </c>
      <c r="AF26" s="589">
        <f t="shared" si="46"/>
        <v>0.10345866807074722</v>
      </c>
      <c r="AG26" s="490">
        <f t="shared" si="47"/>
        <v>0.21291896642105601</v>
      </c>
      <c r="AH26" s="529" cm="1">
        <f t="array" ref="AH26">_xlfn.IFS(AG26&gt;=(AF26+0.01),1,AG26&gt;=(AF26-0.01),0,AG26&lt;=(AF26-0.01),-1)</f>
        <v>1</v>
      </c>
      <c r="AJ26" s="370"/>
      <c r="AL26" s="779"/>
      <c r="AM26" s="226" t="s">
        <v>43</v>
      </c>
      <c r="AN26" s="472"/>
      <c r="AO26" s="492">
        <f t="shared" ref="AO26:BI26" si="64">SUM(AO46,AO56,AO76,AO86,AO96)</f>
        <v>25952.554179999999</v>
      </c>
      <c r="AP26" s="493">
        <f t="shared" si="64"/>
        <v>2793.9244899999999</v>
      </c>
      <c r="AQ26" s="493">
        <f t="shared" si="64"/>
        <v>11.113099999999999</v>
      </c>
      <c r="AR26" s="493">
        <f t="shared" si="64"/>
        <v>21012.694219999998</v>
      </c>
      <c r="AS26" s="493">
        <f t="shared" si="64"/>
        <v>3150.5906100000002</v>
      </c>
      <c r="AT26" s="493">
        <f t="shared" si="64"/>
        <v>4131.1715800000002</v>
      </c>
      <c r="AU26" s="493">
        <f t="shared" si="64"/>
        <v>455.48422999999997</v>
      </c>
      <c r="AV26" s="494">
        <f t="shared" si="64"/>
        <v>67.794520000000006</v>
      </c>
      <c r="AW26" s="494">
        <f t="shared" si="64"/>
        <v>57575.326929999988</v>
      </c>
      <c r="AX26" s="492">
        <f t="shared" si="64"/>
        <v>75.40276999999999</v>
      </c>
      <c r="AY26" s="493">
        <f t="shared" si="64"/>
        <v>21.650590000000001</v>
      </c>
      <c r="AZ26" s="493">
        <f t="shared" si="64"/>
        <v>0</v>
      </c>
      <c r="BA26" s="493">
        <f t="shared" si="64"/>
        <v>10.91494</v>
      </c>
      <c r="BB26" s="493">
        <f t="shared" si="64"/>
        <v>242.74914999999999</v>
      </c>
      <c r="BC26" s="493">
        <f t="shared" si="64"/>
        <v>264.48108999999999</v>
      </c>
      <c r="BD26" s="493">
        <f t="shared" si="64"/>
        <v>0</v>
      </c>
      <c r="BE26" s="493">
        <f t="shared" si="64"/>
        <v>1562.0260600000001</v>
      </c>
      <c r="BF26" s="494">
        <f t="shared" si="64"/>
        <v>0</v>
      </c>
      <c r="BG26" s="494">
        <f t="shared" si="64"/>
        <v>2177.2246</v>
      </c>
      <c r="BH26" s="740">
        <f t="shared" si="64"/>
        <v>17162.048839999996</v>
      </c>
      <c r="BI26" s="494">
        <f t="shared" si="64"/>
        <v>76914.60037</v>
      </c>
      <c r="BJ26" s="751" t="b">
        <f t="shared" si="6"/>
        <v>1</v>
      </c>
      <c r="BK26" s="480"/>
      <c r="BL26" s="481"/>
      <c r="BM26" s="481"/>
      <c r="BN26" s="481"/>
      <c r="BO26" s="481"/>
      <c r="BP26" s="481"/>
      <c r="BQ26" s="481"/>
      <c r="BR26" s="495"/>
      <c r="BS26" s="494">
        <f t="shared" si="52"/>
        <v>0</v>
      </c>
    </row>
    <row r="27" spans="1:72" ht="44.25" customHeight="1" outlineLevel="1" x14ac:dyDescent="0.55000000000000004">
      <c r="A27" s="2" t="s">
        <v>75</v>
      </c>
      <c r="B27" s="344" t="s">
        <v>34</v>
      </c>
      <c r="C27" s="241" t="s">
        <v>35</v>
      </c>
      <c r="D27" s="530">
        <f>SUM((D$19:D$26))</f>
        <v>1231.75341409</v>
      </c>
      <c r="E27" s="531">
        <f t="shared" ref="E27:J27" si="65">SUM((E$19:E$26))</f>
        <v>1250.7909810000001</v>
      </c>
      <c r="F27" s="531">
        <f t="shared" si="65"/>
        <v>1497.0899649599999</v>
      </c>
      <c r="G27" s="531">
        <f t="shared" si="65"/>
        <v>1877.9211324100002</v>
      </c>
      <c r="H27" s="531">
        <f t="shared" si="65"/>
        <v>1993.6115209100001</v>
      </c>
      <c r="I27" s="531">
        <f t="shared" si="65"/>
        <v>2213.4736906883331</v>
      </c>
      <c r="J27" s="531">
        <f t="shared" si="65"/>
        <v>2220.51399296</v>
      </c>
      <c r="K27" s="532"/>
      <c r="L27" s="533">
        <f>SUM(L19:L26)</f>
        <v>48</v>
      </c>
      <c r="M27" s="534">
        <f t="shared" ref="M27" si="66">SUM(M19:M26)</f>
        <v>55</v>
      </c>
      <c r="N27" s="534">
        <f t="shared" ref="N27" si="67">SUM(N19:N26)</f>
        <v>2</v>
      </c>
      <c r="O27" s="534">
        <f t="shared" ref="O27" si="68">SUM(O19:O26)</f>
        <v>701.61754523000002</v>
      </c>
      <c r="P27" s="534">
        <f t="shared" ref="P27" si="69">SUM(P19:P26)</f>
        <v>473.81191845000001</v>
      </c>
      <c r="Q27" s="534">
        <f t="shared" ref="Q27" si="70">SUM(Q19:Q26)</f>
        <v>242.93702474</v>
      </c>
      <c r="R27" s="534">
        <f t="shared" ref="R27" si="71">SUM(R19:R26)</f>
        <v>6</v>
      </c>
      <c r="S27" s="537">
        <f t="shared" ref="S27" si="72">SUM(S19:S26)</f>
        <v>61.003305390000001</v>
      </c>
      <c r="T27" s="590"/>
      <c r="U27" s="533"/>
      <c r="V27" s="537"/>
      <c r="W27" s="537"/>
      <c r="X27" s="537"/>
      <c r="Y27" s="537"/>
      <c r="Z27" s="537"/>
      <c r="AA27" s="537"/>
      <c r="AB27" s="537"/>
      <c r="AC27" s="537"/>
      <c r="AD27" s="538">
        <f t="shared" ref="AD27" si="73">SUM(AD19:AD26)</f>
        <v>1590.3697938099999</v>
      </c>
      <c r="AE27" s="591">
        <f t="shared" si="45"/>
        <v>3810.8837867699999</v>
      </c>
      <c r="AF27" s="540">
        <f t="shared" si="46"/>
        <v>0.12508658895409863</v>
      </c>
      <c r="AG27" s="541">
        <f t="shared" si="47"/>
        <v>0.11407502425440552</v>
      </c>
      <c r="AH27" s="542" cm="1">
        <f t="array" ref="AH27">_xlfn.IFS(AG27&gt;=(AF27+0.01),1,AG27&gt;=(AF27-0.01),0,AG27&lt;=(AF27-0.01),-1)</f>
        <v>-1</v>
      </c>
      <c r="AJ27" s="371"/>
      <c r="AL27" s="344" t="str">
        <f>B27</f>
        <v>Overall</v>
      </c>
      <c r="AM27" s="241" t="s">
        <v>35</v>
      </c>
      <c r="AN27" s="543"/>
      <c r="AO27" s="544">
        <f>SUM(AO19:AO26)</f>
        <v>110392.42108</v>
      </c>
      <c r="AP27" s="545">
        <f t="shared" ref="AP27:BI27" si="74">SUM(AP19:AP26)</f>
        <v>124328.53917</v>
      </c>
      <c r="AQ27" s="545">
        <f t="shared" si="74"/>
        <v>11520.613439999999</v>
      </c>
      <c r="AR27" s="545">
        <f t="shared" si="74"/>
        <v>1121127.3341000001</v>
      </c>
      <c r="AS27" s="545">
        <f t="shared" si="74"/>
        <v>280961.09704000002</v>
      </c>
      <c r="AT27" s="545">
        <f t="shared" si="74"/>
        <v>192446.39246</v>
      </c>
      <c r="AU27" s="545">
        <f t="shared" si="74"/>
        <v>31888.525849999998</v>
      </c>
      <c r="AV27" s="546">
        <f t="shared" si="74"/>
        <v>46427.86149000001</v>
      </c>
      <c r="AW27" s="546">
        <f t="shared" si="74"/>
        <v>1919092.7846299999</v>
      </c>
      <c r="AX27" s="544">
        <f t="shared" si="74"/>
        <v>30355.082879999998</v>
      </c>
      <c r="AY27" s="545">
        <f t="shared" si="74"/>
        <v>18527.878459999996</v>
      </c>
      <c r="AZ27" s="545">
        <f t="shared" si="74"/>
        <v>3839.6664499999997</v>
      </c>
      <c r="BA27" s="545">
        <f t="shared" si="74"/>
        <v>1722.6051899999998</v>
      </c>
      <c r="BB27" s="545">
        <f t="shared" si="74"/>
        <v>4758.8221299999996</v>
      </c>
      <c r="BC27" s="545">
        <f t="shared" si="74"/>
        <v>25672.238969999999</v>
      </c>
      <c r="BD27" s="545">
        <f t="shared" si="74"/>
        <v>836.02278000000001</v>
      </c>
      <c r="BE27" s="545">
        <f t="shared" si="74"/>
        <v>16405.484789999999</v>
      </c>
      <c r="BF27" s="546">
        <f t="shared" si="74"/>
        <v>0</v>
      </c>
      <c r="BG27" s="546">
        <f t="shared" si="74"/>
        <v>102117.80165000001</v>
      </c>
      <c r="BH27" s="547">
        <f t="shared" si="74"/>
        <v>199303.40667999996</v>
      </c>
      <c r="BI27" s="546">
        <f t="shared" si="74"/>
        <v>2220513.9929600004</v>
      </c>
      <c r="BJ27" s="751" t="b">
        <f t="shared" si="6"/>
        <v>1</v>
      </c>
      <c r="BK27" s="533"/>
      <c r="BL27" s="534"/>
      <c r="BM27" s="534"/>
      <c r="BN27" s="534"/>
      <c r="BO27" s="534"/>
      <c r="BP27" s="534"/>
      <c r="BQ27" s="534"/>
      <c r="BR27" s="549"/>
      <c r="BS27" s="546">
        <f t="shared" ref="BS27" si="75">SUM(BS19:BS26)</f>
        <v>0</v>
      </c>
      <c r="BT27" s="548"/>
    </row>
    <row r="28" spans="1:72" ht="44.25" customHeight="1" outlineLevel="1" thickBot="1" x14ac:dyDescent="0.6">
      <c r="B28" s="550" t="str">
        <f>B27</f>
        <v>Overall</v>
      </c>
      <c r="C28" s="551" t="s">
        <v>76</v>
      </c>
      <c r="D28" s="552"/>
      <c r="E28" s="553"/>
      <c r="F28" s="553"/>
      <c r="G28" s="553"/>
      <c r="H28" s="553"/>
      <c r="I28" s="553"/>
      <c r="J28" s="553"/>
      <c r="K28" s="554"/>
      <c r="L28" s="592">
        <f t="shared" si="63"/>
        <v>80</v>
      </c>
      <c r="M28" s="593">
        <f t="shared" si="63"/>
        <v>118.52848208500001</v>
      </c>
      <c r="N28" s="593">
        <f t="shared" si="63"/>
        <v>22.15105144</v>
      </c>
      <c r="O28" s="593">
        <f t="shared" si="63"/>
        <v>150.39458126</v>
      </c>
      <c r="P28" s="593">
        <f t="shared" si="63"/>
        <v>277.505489915</v>
      </c>
      <c r="Q28" s="593">
        <f t="shared" si="63"/>
        <v>208.52562924</v>
      </c>
      <c r="R28" s="593">
        <f t="shared" si="63"/>
        <v>32.412957400000003</v>
      </c>
      <c r="S28" s="594">
        <f t="shared" si="63"/>
        <v>63.812164459999998</v>
      </c>
      <c r="T28" s="595"/>
      <c r="U28" s="555"/>
      <c r="V28" s="594"/>
      <c r="W28" s="594"/>
      <c r="X28" s="594"/>
      <c r="Y28" s="594"/>
      <c r="Z28" s="594"/>
      <c r="AA28" s="594"/>
      <c r="AB28" s="594"/>
      <c r="AC28" s="594"/>
      <c r="AD28" s="596">
        <f t="shared" ref="AD28:AD59" si="76">SUM(L28:AC28)</f>
        <v>953.33035580000001</v>
      </c>
      <c r="AE28" s="597">
        <f>J27+AD28</f>
        <v>3173.8443487599998</v>
      </c>
      <c r="AF28" s="598">
        <f>AF27</f>
        <v>0.12508658895409863</v>
      </c>
      <c r="AG28" s="564">
        <f>(((AE28/J27))^(1/5))-1</f>
        <v>7.4054754681313506E-2</v>
      </c>
      <c r="AH28" s="565" cm="1">
        <f t="array" ref="AH28">_xlfn.IFS(AG28&gt;=(AF28+0.01),1,AG28&gt;=(AF28-0.01),0,AG28&lt;=(AF28-0.01),-1)</f>
        <v>-1</v>
      </c>
      <c r="AJ28" s="370"/>
      <c r="AL28" s="550" t="str">
        <f>AL27</f>
        <v>Overall</v>
      </c>
      <c r="AM28" s="551" t="s">
        <v>76</v>
      </c>
      <c r="AN28" s="566"/>
      <c r="AO28" s="567"/>
      <c r="AP28" s="568"/>
      <c r="AQ28" s="568"/>
      <c r="AR28" s="568"/>
      <c r="AS28" s="568"/>
      <c r="AT28" s="568"/>
      <c r="AU28" s="568"/>
      <c r="AV28" s="569"/>
      <c r="AW28" s="569"/>
      <c r="AX28" s="567"/>
      <c r="AY28" s="568"/>
      <c r="AZ28" s="568"/>
      <c r="BA28" s="568"/>
      <c r="BB28" s="568"/>
      <c r="BC28" s="568"/>
      <c r="BD28" s="568"/>
      <c r="BE28" s="568"/>
      <c r="BF28" s="569"/>
      <c r="BG28" s="569"/>
      <c r="BH28" s="569"/>
      <c r="BI28" s="737"/>
      <c r="BJ28" s="751" t="b">
        <f t="shared" si="6"/>
        <v>1</v>
      </c>
      <c r="BK28" s="567"/>
      <c r="BL28" s="568"/>
      <c r="BM28" s="568"/>
      <c r="BN28" s="568"/>
      <c r="BO28" s="568"/>
      <c r="BP28" s="568"/>
      <c r="BQ28" s="568"/>
      <c r="BR28" s="569"/>
      <c r="BS28" s="569"/>
    </row>
    <row r="29" spans="1:72" ht="44.25" customHeight="1" x14ac:dyDescent="0.55000000000000004">
      <c r="B29" s="780" t="s">
        <v>29</v>
      </c>
      <c r="C29" s="225" t="s">
        <v>36</v>
      </c>
      <c r="D29" s="599">
        <f t="shared" ref="D29:J37" si="77">SUM(D49,D39)</f>
        <v>150.06759672999999</v>
      </c>
      <c r="E29" s="459">
        <f t="shared" si="77"/>
        <v>154.49666901000001</v>
      </c>
      <c r="F29" s="459">
        <f t="shared" si="77"/>
        <v>167.17675352000001</v>
      </c>
      <c r="G29" s="459">
        <f t="shared" si="77"/>
        <v>191.14074467</v>
      </c>
      <c r="H29" s="459">
        <f t="shared" si="77"/>
        <v>188.49821065</v>
      </c>
      <c r="I29" s="459">
        <f t="shared" si="77"/>
        <v>217.35294559083334</v>
      </c>
      <c r="J29" s="459">
        <f t="shared" si="77"/>
        <v>214.16199766</v>
      </c>
      <c r="K29" s="459"/>
      <c r="L29" s="600">
        <f>SUM(L39,L49)</f>
        <v>14</v>
      </c>
      <c r="M29" s="601">
        <f t="shared" ref="M29:R29" si="78">SUM(M39,M49)</f>
        <v>15</v>
      </c>
      <c r="N29" s="601">
        <f t="shared" si="78"/>
        <v>1</v>
      </c>
      <c r="O29" s="601">
        <f t="shared" si="78"/>
        <v>5</v>
      </c>
      <c r="P29" s="601">
        <f t="shared" si="78"/>
        <v>2</v>
      </c>
      <c r="Q29" s="601">
        <f t="shared" si="78"/>
        <v>8</v>
      </c>
      <c r="R29" s="601">
        <f t="shared" si="78"/>
        <v>2</v>
      </c>
      <c r="S29" s="602">
        <f t="shared" ref="S29" si="79">SUM(S39,S49)</f>
        <v>4</v>
      </c>
      <c r="T29" s="463"/>
      <c r="U29" s="600"/>
      <c r="V29" s="603"/>
      <c r="W29" s="603"/>
      <c r="X29" s="603"/>
      <c r="Y29" s="603"/>
      <c r="Z29" s="603"/>
      <c r="AA29" s="603"/>
      <c r="AB29" s="603"/>
      <c r="AC29" s="603"/>
      <c r="AD29" s="604">
        <f t="shared" si="76"/>
        <v>51</v>
      </c>
      <c r="AE29" s="468">
        <f t="shared" ref="AE29:AE37" si="80">AD29+J29</f>
        <v>265.16199766</v>
      </c>
      <c r="AF29" s="469">
        <f t="shared" ref="AF29:AF37" si="81">(((J29/D29))^(1/5))-1</f>
        <v>7.3720132560118667E-2</v>
      </c>
      <c r="AG29" s="470">
        <f t="shared" ref="AG29:AG37" si="82">(((AE29/J29))^(1/5))-1</f>
        <v>4.3647349765349785E-2</v>
      </c>
      <c r="AH29" s="509" cm="1">
        <f t="array" ref="AH29">_xlfn.IFS(AG29&gt;=(AF29+0.01),1,AG29&gt;=(AF29-0.01),0,AG29&lt;=(AF29-0.01),-1)</f>
        <v>-1</v>
      </c>
      <c r="AJ29" s="371"/>
      <c r="AL29" s="780" t="s">
        <v>29</v>
      </c>
      <c r="AM29" s="225" t="s">
        <v>36</v>
      </c>
      <c r="AN29" s="472"/>
      <c r="AO29" s="605">
        <f>SUM(AO39,AO49)</f>
        <v>50733.763230000004</v>
      </c>
      <c r="AP29" s="606">
        <f t="shared" ref="AP29:AV29" si="83">SUM(AP39,AP49)</f>
        <v>69507.801879999999</v>
      </c>
      <c r="AQ29" s="606">
        <f t="shared" si="83"/>
        <v>145.86667</v>
      </c>
      <c r="AR29" s="606">
        <f t="shared" si="83"/>
        <v>28584.495709999996</v>
      </c>
      <c r="AS29" s="606">
        <f t="shared" si="83"/>
        <v>22362.932860000001</v>
      </c>
      <c r="AT29" s="606">
        <f t="shared" si="83"/>
        <v>6594.2174199999999</v>
      </c>
      <c r="AU29" s="606">
        <f t="shared" si="83"/>
        <v>164.89037999999999</v>
      </c>
      <c r="AV29" s="607">
        <f t="shared" si="83"/>
        <v>3095.7744599999996</v>
      </c>
      <c r="AW29" s="607">
        <f t="shared" ref="AW29:AW37" si="84">SUM(AO29:AV29)</f>
        <v>181189.74260999999</v>
      </c>
      <c r="AX29" s="605">
        <f t="shared" ref="AX29:BG29" si="85">SUM(AX39,AX49)</f>
        <v>1275.6353199999999</v>
      </c>
      <c r="AY29" s="606">
        <f t="shared" si="85"/>
        <v>2035.0660499999999</v>
      </c>
      <c r="AZ29" s="606">
        <f t="shared" si="85"/>
        <v>0</v>
      </c>
      <c r="BA29" s="606">
        <f t="shared" si="85"/>
        <v>180.41622999999998</v>
      </c>
      <c r="BB29" s="606">
        <f t="shared" si="85"/>
        <v>123.81972</v>
      </c>
      <c r="BC29" s="606">
        <f t="shared" si="85"/>
        <v>2121.1434199999999</v>
      </c>
      <c r="BD29" s="606">
        <f t="shared" si="85"/>
        <v>8.39072</v>
      </c>
      <c r="BE29" s="606">
        <f t="shared" si="85"/>
        <v>0</v>
      </c>
      <c r="BF29" s="475">
        <f t="shared" si="85"/>
        <v>0</v>
      </c>
      <c r="BG29" s="607">
        <f t="shared" si="85"/>
        <v>5744.4714599999998</v>
      </c>
      <c r="BH29" s="743">
        <f>BI29-BG29-AW29</f>
        <v>27227.783590000006</v>
      </c>
      <c r="BI29" s="475">
        <f t="shared" ref="BI29:BI37" si="86">J29*1000</f>
        <v>214161.99765999999</v>
      </c>
      <c r="BJ29" s="751" t="b">
        <f t="shared" si="6"/>
        <v>1</v>
      </c>
      <c r="BK29" s="600"/>
      <c r="BL29" s="601"/>
      <c r="BM29" s="601"/>
      <c r="BN29" s="601"/>
      <c r="BO29" s="601"/>
      <c r="BP29" s="601"/>
      <c r="BQ29" s="601"/>
      <c r="BR29" s="608"/>
      <c r="BS29" s="607">
        <f t="shared" ref="BS29:BS37" si="87">SUM(BK29:BR29)</f>
        <v>0</v>
      </c>
    </row>
    <row r="30" spans="1:72" ht="44.25" customHeight="1" x14ac:dyDescent="0.55000000000000004">
      <c r="B30" s="781"/>
      <c r="C30" s="226" t="s">
        <v>37</v>
      </c>
      <c r="D30" s="609">
        <f t="shared" si="77"/>
        <v>32.506029749999996</v>
      </c>
      <c r="E30" s="610">
        <f t="shared" si="77"/>
        <v>38.987173320000004</v>
      </c>
      <c r="F30" s="610">
        <f t="shared" si="77"/>
        <v>47.500677190000005</v>
      </c>
      <c r="G30" s="610">
        <f t="shared" si="77"/>
        <v>68.356110579999992</v>
      </c>
      <c r="H30" s="610">
        <f t="shared" si="77"/>
        <v>88.606402849999995</v>
      </c>
      <c r="I30" s="610">
        <f t="shared" si="77"/>
        <v>91.678436425000001</v>
      </c>
      <c r="J30" s="610">
        <f t="shared" si="77"/>
        <v>94.199225209999994</v>
      </c>
      <c r="K30" s="610"/>
      <c r="L30" s="611">
        <f t="shared" ref="L30:R30" si="88">SUM(L40,L50)</f>
        <v>6</v>
      </c>
      <c r="M30" s="612">
        <f t="shared" si="88"/>
        <v>7</v>
      </c>
      <c r="N30" s="612">
        <f t="shared" si="88"/>
        <v>0</v>
      </c>
      <c r="O30" s="612">
        <f t="shared" si="88"/>
        <v>0</v>
      </c>
      <c r="P30" s="612">
        <f t="shared" si="88"/>
        <v>0</v>
      </c>
      <c r="Q30" s="612">
        <f t="shared" si="88"/>
        <v>12</v>
      </c>
      <c r="R30" s="612">
        <f t="shared" si="88"/>
        <v>0</v>
      </c>
      <c r="S30" s="613">
        <f t="shared" ref="S30" si="89">SUM(S40,S50)</f>
        <v>0</v>
      </c>
      <c r="T30" s="483"/>
      <c r="U30" s="611"/>
      <c r="V30" s="614"/>
      <c r="W30" s="614"/>
      <c r="X30" s="614"/>
      <c r="Y30" s="614"/>
      <c r="Z30" s="614"/>
      <c r="AA30" s="614"/>
      <c r="AB30" s="614"/>
      <c r="AC30" s="614"/>
      <c r="AD30" s="615">
        <f t="shared" si="76"/>
        <v>25</v>
      </c>
      <c r="AE30" s="488">
        <f t="shared" si="80"/>
        <v>119.19922520999999</v>
      </c>
      <c r="AF30" s="581">
        <f t="shared" si="81"/>
        <v>0.23713382259625559</v>
      </c>
      <c r="AG30" s="490">
        <f t="shared" si="82"/>
        <v>4.8202570433321545E-2</v>
      </c>
      <c r="AH30" s="491" cm="1">
        <f t="array" ref="AH30">_xlfn.IFS(AG30&gt;=(AF30+0.01),1,AG30&gt;=(AF30-0.01),0,AG30&lt;=(AF30-0.01),-1)</f>
        <v>-1</v>
      </c>
      <c r="AJ30" s="370"/>
      <c r="AL30" s="781"/>
      <c r="AM30" s="226" t="s">
        <v>37</v>
      </c>
      <c r="AN30" s="472"/>
      <c r="AO30" s="616">
        <f t="shared" ref="AO30:AV30" si="90">SUM(AO40,AO50)</f>
        <v>4677.5571099999997</v>
      </c>
      <c r="AP30" s="617">
        <f t="shared" si="90"/>
        <v>7548.4042300000001</v>
      </c>
      <c r="AQ30" s="617">
        <f t="shared" si="90"/>
        <v>0</v>
      </c>
      <c r="AR30" s="617">
        <f t="shared" si="90"/>
        <v>19467.561699999998</v>
      </c>
      <c r="AS30" s="617">
        <f t="shared" si="90"/>
        <v>4161.7476999999999</v>
      </c>
      <c r="AT30" s="617">
        <f t="shared" si="90"/>
        <v>49469.592080000002</v>
      </c>
      <c r="AU30" s="617">
        <f t="shared" si="90"/>
        <v>7.9694099999999999</v>
      </c>
      <c r="AV30" s="618">
        <f t="shared" si="90"/>
        <v>189.096</v>
      </c>
      <c r="AW30" s="618">
        <f t="shared" si="84"/>
        <v>85521.92823000002</v>
      </c>
      <c r="AX30" s="616">
        <f t="shared" ref="AX30:BG30" si="91">SUM(AX40,AX50)</f>
        <v>2795.8132900000001</v>
      </c>
      <c r="AY30" s="617">
        <f t="shared" si="91"/>
        <v>816.95600000000002</v>
      </c>
      <c r="AZ30" s="617">
        <f t="shared" si="91"/>
        <v>0</v>
      </c>
      <c r="BA30" s="617">
        <f t="shared" si="91"/>
        <v>28.532969999999999</v>
      </c>
      <c r="BB30" s="617">
        <f t="shared" si="91"/>
        <v>41.899989999999995</v>
      </c>
      <c r="BC30" s="617">
        <f t="shared" si="91"/>
        <v>368.57274999999998</v>
      </c>
      <c r="BD30" s="617">
        <f t="shared" si="91"/>
        <v>37.276130000000002</v>
      </c>
      <c r="BE30" s="617">
        <f t="shared" si="91"/>
        <v>0</v>
      </c>
      <c r="BF30" s="494">
        <f t="shared" si="91"/>
        <v>0</v>
      </c>
      <c r="BG30" s="618">
        <f t="shared" si="91"/>
        <v>4089.0511299999998</v>
      </c>
      <c r="BH30" s="744">
        <f t="shared" ref="BH30:BH37" si="92">BI30-BG30-AW30</f>
        <v>4588.2458499999775</v>
      </c>
      <c r="BI30" s="494">
        <f t="shared" si="86"/>
        <v>94199.22520999999</v>
      </c>
      <c r="BJ30" s="751" t="b">
        <f t="shared" si="6"/>
        <v>1</v>
      </c>
      <c r="BK30" s="611"/>
      <c r="BL30" s="612"/>
      <c r="BM30" s="612"/>
      <c r="BN30" s="612"/>
      <c r="BO30" s="612"/>
      <c r="BP30" s="612"/>
      <c r="BQ30" s="612"/>
      <c r="BR30" s="619"/>
      <c r="BS30" s="618">
        <f t="shared" si="87"/>
        <v>0</v>
      </c>
    </row>
    <row r="31" spans="1:72" ht="44.25" customHeight="1" x14ac:dyDescent="0.55000000000000004">
      <c r="B31" s="781"/>
      <c r="C31" s="226" t="s">
        <v>38</v>
      </c>
      <c r="D31" s="620">
        <f t="shared" si="77"/>
        <v>14.001706240000001</v>
      </c>
      <c r="E31" s="498">
        <f t="shared" si="77"/>
        <v>6.601724149999999</v>
      </c>
      <c r="F31" s="498">
        <f t="shared" si="77"/>
        <v>17.299454999999998</v>
      </c>
      <c r="G31" s="498">
        <f t="shared" si="77"/>
        <v>26.819117819999999</v>
      </c>
      <c r="H31" s="498">
        <f t="shared" si="77"/>
        <v>27.418946070000004</v>
      </c>
      <c r="I31" s="498">
        <f t="shared" si="77"/>
        <v>26.580047040833335</v>
      </c>
      <c r="J31" s="498">
        <f t="shared" si="77"/>
        <v>30.470784440000003</v>
      </c>
      <c r="K31" s="498"/>
      <c r="L31" s="621">
        <f t="shared" ref="L31:R31" si="93">SUM(L41,L51)</f>
        <v>9</v>
      </c>
      <c r="M31" s="622">
        <f t="shared" si="93"/>
        <v>8</v>
      </c>
      <c r="N31" s="622">
        <f t="shared" si="93"/>
        <v>0</v>
      </c>
      <c r="O31" s="622">
        <f t="shared" si="93"/>
        <v>2</v>
      </c>
      <c r="P31" s="622">
        <f t="shared" si="93"/>
        <v>1</v>
      </c>
      <c r="Q31" s="622">
        <f t="shared" si="93"/>
        <v>11</v>
      </c>
      <c r="R31" s="622">
        <f t="shared" si="93"/>
        <v>2</v>
      </c>
      <c r="S31" s="623">
        <f t="shared" ref="S31" si="94">SUM(S41,S51)</f>
        <v>0</v>
      </c>
      <c r="T31" s="483"/>
      <c r="U31" s="621"/>
      <c r="V31" s="624"/>
      <c r="W31" s="624"/>
      <c r="X31" s="624"/>
      <c r="Y31" s="624"/>
      <c r="Z31" s="624"/>
      <c r="AA31" s="624"/>
      <c r="AB31" s="624"/>
      <c r="AC31" s="624"/>
      <c r="AD31" s="625">
        <f t="shared" si="76"/>
        <v>33</v>
      </c>
      <c r="AE31" s="506">
        <f t="shared" si="80"/>
        <v>63.470784440000003</v>
      </c>
      <c r="AF31" s="507">
        <f t="shared" si="81"/>
        <v>0.16826276387066774</v>
      </c>
      <c r="AG31" s="508">
        <f t="shared" si="82"/>
        <v>0.15807862609350254</v>
      </c>
      <c r="AH31" s="509" cm="1">
        <f t="array" ref="AH31">_xlfn.IFS(AG31&gt;=(AF31+0.01),1,AG31&gt;=(AF31-0.01),0,AG31&lt;=(AF31-0.01),-1)</f>
        <v>-1</v>
      </c>
      <c r="AJ31" s="371"/>
      <c r="AL31" s="781"/>
      <c r="AM31" s="226" t="s">
        <v>38</v>
      </c>
      <c r="AN31" s="472"/>
      <c r="AO31" s="626">
        <f t="shared" ref="AO31:AV31" si="95">SUM(AO41,AO51)</f>
        <v>4348.2665699999998</v>
      </c>
      <c r="AP31" s="627">
        <f t="shared" si="95"/>
        <v>9656.9967399999987</v>
      </c>
      <c r="AQ31" s="627">
        <f t="shared" si="95"/>
        <v>0</v>
      </c>
      <c r="AR31" s="627">
        <f t="shared" si="95"/>
        <v>9778.4771500000006</v>
      </c>
      <c r="AS31" s="627">
        <f t="shared" si="95"/>
        <v>1706.27449</v>
      </c>
      <c r="AT31" s="627">
        <f t="shared" si="95"/>
        <v>1575.4193</v>
      </c>
      <c r="AU31" s="627">
        <f t="shared" si="95"/>
        <v>143.04213999999999</v>
      </c>
      <c r="AV31" s="628">
        <f t="shared" si="95"/>
        <v>110.56514</v>
      </c>
      <c r="AW31" s="628">
        <f t="shared" si="84"/>
        <v>27319.041530000002</v>
      </c>
      <c r="AX31" s="626">
        <f t="shared" ref="AX31:BG31" si="96">SUM(AX41,AX51)</f>
        <v>928.01826000000005</v>
      </c>
      <c r="AY31" s="627">
        <f t="shared" si="96"/>
        <v>105.64009</v>
      </c>
      <c r="AZ31" s="627">
        <f t="shared" si="96"/>
        <v>0</v>
      </c>
      <c r="BA31" s="627">
        <f t="shared" si="96"/>
        <v>17.523260000000001</v>
      </c>
      <c r="BB31" s="627">
        <f t="shared" si="96"/>
        <v>0.71896000000000004</v>
      </c>
      <c r="BC31" s="627">
        <f t="shared" si="96"/>
        <v>8.3920200000000005</v>
      </c>
      <c r="BD31" s="627">
        <f t="shared" si="96"/>
        <v>0</v>
      </c>
      <c r="BE31" s="627">
        <f t="shared" si="96"/>
        <v>0</v>
      </c>
      <c r="BF31" s="512">
        <f t="shared" si="96"/>
        <v>0</v>
      </c>
      <c r="BG31" s="628">
        <f t="shared" si="96"/>
        <v>1060.29259</v>
      </c>
      <c r="BH31" s="745">
        <f t="shared" si="92"/>
        <v>2091.4503199999999</v>
      </c>
      <c r="BI31" s="512">
        <f t="shared" si="86"/>
        <v>30470.784440000003</v>
      </c>
      <c r="BJ31" s="751" t="b">
        <f t="shared" si="6"/>
        <v>1</v>
      </c>
      <c r="BK31" s="621"/>
      <c r="BL31" s="622"/>
      <c r="BM31" s="622"/>
      <c r="BN31" s="622"/>
      <c r="BO31" s="622"/>
      <c r="BP31" s="622"/>
      <c r="BQ31" s="622"/>
      <c r="BR31" s="629"/>
      <c r="BS31" s="628">
        <f t="shared" si="87"/>
        <v>0</v>
      </c>
    </row>
    <row r="32" spans="1:72" ht="44.25" customHeight="1" x14ac:dyDescent="0.55000000000000004">
      <c r="B32" s="781"/>
      <c r="C32" s="226" t="s">
        <v>39</v>
      </c>
      <c r="D32" s="609">
        <f t="shared" si="77"/>
        <v>1.5143805800000001</v>
      </c>
      <c r="E32" s="610">
        <f t="shared" si="77"/>
        <v>0.66755498000000002</v>
      </c>
      <c r="F32" s="610">
        <f t="shared" si="77"/>
        <v>1.0437074200000001</v>
      </c>
      <c r="G32" s="610">
        <f t="shared" si="77"/>
        <v>1.6028261399999999</v>
      </c>
      <c r="H32" s="610">
        <f t="shared" si="77"/>
        <v>1.6686166900000001</v>
      </c>
      <c r="I32" s="610">
        <f t="shared" si="77"/>
        <v>1.4727343133333333</v>
      </c>
      <c r="J32" s="610">
        <f t="shared" si="77"/>
        <v>2.06369055</v>
      </c>
      <c r="K32" s="610"/>
      <c r="L32" s="611">
        <f t="shared" ref="L32:R32" si="97">SUM(L42,L52)</f>
        <v>1</v>
      </c>
      <c r="M32" s="612">
        <f t="shared" si="97"/>
        <v>2</v>
      </c>
      <c r="N32" s="612">
        <f t="shared" si="97"/>
        <v>0</v>
      </c>
      <c r="O32" s="612">
        <f t="shared" si="97"/>
        <v>1</v>
      </c>
      <c r="P32" s="612">
        <f t="shared" si="97"/>
        <v>1</v>
      </c>
      <c r="Q32" s="612">
        <f t="shared" si="97"/>
        <v>0</v>
      </c>
      <c r="R32" s="612">
        <f t="shared" si="97"/>
        <v>1</v>
      </c>
      <c r="S32" s="613">
        <f t="shared" ref="S32" si="98">SUM(S42,S52)</f>
        <v>0</v>
      </c>
      <c r="T32" s="483"/>
      <c r="U32" s="611"/>
      <c r="V32" s="614"/>
      <c r="W32" s="614"/>
      <c r="X32" s="614"/>
      <c r="Y32" s="614"/>
      <c r="Z32" s="614"/>
      <c r="AA32" s="614"/>
      <c r="AB32" s="614"/>
      <c r="AC32" s="614"/>
      <c r="AD32" s="615">
        <f t="shared" si="76"/>
        <v>6</v>
      </c>
      <c r="AE32" s="488">
        <f t="shared" si="80"/>
        <v>8.0636905500000005</v>
      </c>
      <c r="AF32" s="581">
        <f t="shared" si="81"/>
        <v>6.3853700948093062E-2</v>
      </c>
      <c r="AG32" s="490">
        <f t="shared" si="82"/>
        <v>0.31334206809930198</v>
      </c>
      <c r="AH32" s="491" cm="1">
        <f t="array" ref="AH32">_xlfn.IFS(AG32&gt;=(AF32+0.01),1,AG32&gt;=(AF32-0.01),0,AG32&lt;=(AF32-0.01),-1)</f>
        <v>1</v>
      </c>
      <c r="AJ32" s="370"/>
      <c r="AL32" s="781"/>
      <c r="AM32" s="226" t="s">
        <v>39</v>
      </c>
      <c r="AN32" s="472"/>
      <c r="AO32" s="616">
        <f t="shared" ref="AO32:AV32" si="99">SUM(AO42,AO52)</f>
        <v>318.75583999999998</v>
      </c>
      <c r="AP32" s="617">
        <f t="shared" si="99"/>
        <v>674.51691000000005</v>
      </c>
      <c r="AQ32" s="617">
        <f t="shared" si="99"/>
        <v>0</v>
      </c>
      <c r="AR32" s="617">
        <f t="shared" si="99"/>
        <v>164.44014999999999</v>
      </c>
      <c r="AS32" s="617">
        <f t="shared" si="99"/>
        <v>177.37656000000001</v>
      </c>
      <c r="AT32" s="617">
        <f t="shared" si="99"/>
        <v>21.25</v>
      </c>
      <c r="AU32" s="617">
        <f t="shared" si="99"/>
        <v>35.126100000000001</v>
      </c>
      <c r="AV32" s="618">
        <f t="shared" si="99"/>
        <v>21.115379999999998</v>
      </c>
      <c r="AW32" s="618">
        <f t="shared" si="84"/>
        <v>1412.5809399999998</v>
      </c>
      <c r="AX32" s="616">
        <f t="shared" ref="AX32:BG32" si="100">SUM(AX42,AX52)</f>
        <v>74.523439999999994</v>
      </c>
      <c r="AY32" s="617">
        <f t="shared" si="100"/>
        <v>17.654179999999997</v>
      </c>
      <c r="AZ32" s="617">
        <f t="shared" si="100"/>
        <v>0</v>
      </c>
      <c r="BA32" s="617">
        <f t="shared" si="100"/>
        <v>0</v>
      </c>
      <c r="BB32" s="617">
        <f t="shared" si="100"/>
        <v>40.000010000000003</v>
      </c>
      <c r="BC32" s="617">
        <f t="shared" si="100"/>
        <v>281.70969000000002</v>
      </c>
      <c r="BD32" s="617">
        <f t="shared" si="100"/>
        <v>4.2513399999999999</v>
      </c>
      <c r="BE32" s="617">
        <f t="shared" si="100"/>
        <v>0</v>
      </c>
      <c r="BF32" s="494">
        <f t="shared" si="100"/>
        <v>0</v>
      </c>
      <c r="BG32" s="618">
        <f t="shared" si="100"/>
        <v>418.13866000000007</v>
      </c>
      <c r="BH32" s="744">
        <f t="shared" si="92"/>
        <v>232.9709499999999</v>
      </c>
      <c r="BI32" s="494">
        <f t="shared" si="86"/>
        <v>2063.6905499999998</v>
      </c>
      <c r="BJ32" s="751" t="b">
        <f t="shared" si="6"/>
        <v>1</v>
      </c>
      <c r="BK32" s="611"/>
      <c r="BL32" s="612"/>
      <c r="BM32" s="612"/>
      <c r="BN32" s="612"/>
      <c r="BO32" s="612"/>
      <c r="BP32" s="612"/>
      <c r="BQ32" s="612"/>
      <c r="BR32" s="619"/>
      <c r="BS32" s="618">
        <f t="shared" si="87"/>
        <v>0</v>
      </c>
    </row>
    <row r="33" spans="1:71" ht="44.25" customHeight="1" x14ac:dyDescent="0.55000000000000004">
      <c r="B33" s="781"/>
      <c r="C33" s="226" t="s">
        <v>40</v>
      </c>
      <c r="D33" s="620">
        <f t="shared" si="77"/>
        <v>4.9939508500000001</v>
      </c>
      <c r="E33" s="498">
        <f t="shared" si="77"/>
        <v>3.64123558</v>
      </c>
      <c r="F33" s="498">
        <f t="shared" si="77"/>
        <v>4.2575965199999999</v>
      </c>
      <c r="G33" s="498">
        <f t="shared" si="77"/>
        <v>6.9897600899999999</v>
      </c>
      <c r="H33" s="498">
        <f t="shared" si="77"/>
        <v>7.8538947300000004</v>
      </c>
      <c r="I33" s="498">
        <f t="shared" si="77"/>
        <v>6.4535121358333329</v>
      </c>
      <c r="J33" s="498">
        <f t="shared" si="77"/>
        <v>9.0380691899999999</v>
      </c>
      <c r="K33" s="498"/>
      <c r="L33" s="630">
        <f t="shared" ref="L33:R33" si="101">SUM(L43,L53)</f>
        <v>3</v>
      </c>
      <c r="M33" s="631">
        <f t="shared" si="101"/>
        <v>8</v>
      </c>
      <c r="N33" s="631">
        <f t="shared" si="101"/>
        <v>1</v>
      </c>
      <c r="O33" s="631">
        <f t="shared" si="101"/>
        <v>0</v>
      </c>
      <c r="P33" s="631">
        <f t="shared" si="101"/>
        <v>1</v>
      </c>
      <c r="Q33" s="631">
        <f t="shared" si="101"/>
        <v>0</v>
      </c>
      <c r="R33" s="631">
        <f t="shared" si="101"/>
        <v>0</v>
      </c>
      <c r="S33" s="632">
        <f t="shared" ref="S33" si="102">SUM(S43,S53)</f>
        <v>1</v>
      </c>
      <c r="T33" s="483"/>
      <c r="U33" s="630"/>
      <c r="V33" s="633"/>
      <c r="W33" s="633"/>
      <c r="X33" s="633"/>
      <c r="Y33" s="633"/>
      <c r="Z33" s="633"/>
      <c r="AA33" s="633"/>
      <c r="AB33" s="633"/>
      <c r="AC33" s="633"/>
      <c r="AD33" s="634">
        <f t="shared" si="76"/>
        <v>14</v>
      </c>
      <c r="AE33" s="521">
        <f t="shared" si="80"/>
        <v>23.038069190000002</v>
      </c>
      <c r="AF33" s="507">
        <f t="shared" si="81"/>
        <v>0.12596860031269386</v>
      </c>
      <c r="AG33" s="508">
        <f t="shared" si="82"/>
        <v>0.2057966787534744</v>
      </c>
      <c r="AH33" s="509" cm="1">
        <f t="array" ref="AH33">_xlfn.IFS(AG33&gt;=(AF33+0.01),1,AG33&gt;=(AF33-0.01),0,AG33&lt;=(AF33-0.01),-1)</f>
        <v>1</v>
      </c>
      <c r="AJ33" s="371"/>
      <c r="AL33" s="781"/>
      <c r="AM33" s="226" t="s">
        <v>40</v>
      </c>
      <c r="AN33" s="472"/>
      <c r="AO33" s="635">
        <f t="shared" ref="AO33:AV33" si="103">SUM(AO43,AO53)</f>
        <v>4884.2177899999997</v>
      </c>
      <c r="AP33" s="636">
        <f t="shared" si="103"/>
        <v>2244.4258</v>
      </c>
      <c r="AQ33" s="636">
        <f t="shared" si="103"/>
        <v>0</v>
      </c>
      <c r="AR33" s="636">
        <f t="shared" si="103"/>
        <v>292.01393999999999</v>
      </c>
      <c r="AS33" s="636">
        <f t="shared" si="103"/>
        <v>537.31331999999998</v>
      </c>
      <c r="AT33" s="636">
        <f t="shared" si="103"/>
        <v>428.97969000000001</v>
      </c>
      <c r="AU33" s="636">
        <f t="shared" si="103"/>
        <v>0</v>
      </c>
      <c r="AV33" s="637">
        <f t="shared" si="103"/>
        <v>0</v>
      </c>
      <c r="AW33" s="637">
        <f t="shared" si="84"/>
        <v>8386.9505399999998</v>
      </c>
      <c r="AX33" s="635">
        <f t="shared" ref="AX33:BG33" si="104">SUM(AX43,AX53)</f>
        <v>7.2903599999999997</v>
      </c>
      <c r="AY33" s="636">
        <f t="shared" si="104"/>
        <v>18.711280000000002</v>
      </c>
      <c r="AZ33" s="636">
        <f t="shared" si="104"/>
        <v>0</v>
      </c>
      <c r="BA33" s="636">
        <f t="shared" si="104"/>
        <v>60.051919999999996</v>
      </c>
      <c r="BB33" s="636">
        <f t="shared" si="104"/>
        <v>0</v>
      </c>
      <c r="BC33" s="636">
        <f t="shared" si="104"/>
        <v>71.145929999999993</v>
      </c>
      <c r="BD33" s="636">
        <f t="shared" si="104"/>
        <v>0</v>
      </c>
      <c r="BE33" s="636">
        <f t="shared" si="104"/>
        <v>0</v>
      </c>
      <c r="BF33" s="524">
        <f t="shared" si="104"/>
        <v>0</v>
      </c>
      <c r="BG33" s="637">
        <f t="shared" si="104"/>
        <v>157.19949</v>
      </c>
      <c r="BH33" s="746">
        <f t="shared" si="92"/>
        <v>493.91915999999947</v>
      </c>
      <c r="BI33" s="524">
        <f t="shared" si="86"/>
        <v>9038.0691900000002</v>
      </c>
      <c r="BJ33" s="751" t="b">
        <f t="shared" si="6"/>
        <v>1</v>
      </c>
      <c r="BK33" s="630"/>
      <c r="BL33" s="631"/>
      <c r="BM33" s="631"/>
      <c r="BN33" s="631"/>
      <c r="BO33" s="631"/>
      <c r="BP33" s="631"/>
      <c r="BQ33" s="631"/>
      <c r="BR33" s="638"/>
      <c r="BS33" s="637">
        <f t="shared" si="87"/>
        <v>0</v>
      </c>
    </row>
    <row r="34" spans="1:71" ht="44.25" customHeight="1" x14ac:dyDescent="0.55000000000000004">
      <c r="B34" s="781"/>
      <c r="C34" s="226" t="s">
        <v>41</v>
      </c>
      <c r="D34" s="609">
        <f t="shared" si="77"/>
        <v>8.0526421599999995</v>
      </c>
      <c r="E34" s="610">
        <f t="shared" si="77"/>
        <v>11.30178974</v>
      </c>
      <c r="F34" s="610">
        <f t="shared" si="77"/>
        <v>17.58182403</v>
      </c>
      <c r="G34" s="610">
        <f t="shared" si="77"/>
        <v>19.896011050000002</v>
      </c>
      <c r="H34" s="610">
        <f t="shared" si="77"/>
        <v>20.638722260000002</v>
      </c>
      <c r="I34" s="610">
        <f t="shared" si="77"/>
        <v>18.782355967499999</v>
      </c>
      <c r="J34" s="610">
        <f t="shared" si="77"/>
        <v>25.08206985</v>
      </c>
      <c r="K34" s="610"/>
      <c r="L34" s="611">
        <f t="shared" ref="L34:R34" si="105">SUM(L44,L54)</f>
        <v>6</v>
      </c>
      <c r="M34" s="612">
        <f t="shared" si="105"/>
        <v>4</v>
      </c>
      <c r="N34" s="612">
        <f t="shared" si="105"/>
        <v>0</v>
      </c>
      <c r="O34" s="612">
        <f t="shared" si="105"/>
        <v>3</v>
      </c>
      <c r="P34" s="612">
        <f t="shared" si="105"/>
        <v>1</v>
      </c>
      <c r="Q34" s="612">
        <f t="shared" si="105"/>
        <v>5</v>
      </c>
      <c r="R34" s="612">
        <f t="shared" si="105"/>
        <v>0</v>
      </c>
      <c r="S34" s="613">
        <f t="shared" ref="S34" si="106">SUM(S44,S54)</f>
        <v>0</v>
      </c>
      <c r="T34" s="483"/>
      <c r="U34" s="611"/>
      <c r="V34" s="614"/>
      <c r="W34" s="614"/>
      <c r="X34" s="614"/>
      <c r="Y34" s="614"/>
      <c r="Z34" s="614"/>
      <c r="AA34" s="614"/>
      <c r="AB34" s="614"/>
      <c r="AC34" s="614"/>
      <c r="AD34" s="615">
        <f t="shared" si="76"/>
        <v>19</v>
      </c>
      <c r="AE34" s="488">
        <f t="shared" si="80"/>
        <v>44.082069849999996</v>
      </c>
      <c r="AF34" s="581">
        <f t="shared" si="81"/>
        <v>0.25511926157264253</v>
      </c>
      <c r="AG34" s="490">
        <f t="shared" si="82"/>
        <v>0.1193856137366347</v>
      </c>
      <c r="AH34" s="491" cm="1">
        <f t="array" ref="AH34">_xlfn.IFS(AG34&gt;=(AF34+0.01),1,AG34&gt;=(AF34-0.01),0,AG34&lt;=(AF34-0.01),-1)</f>
        <v>-1</v>
      </c>
      <c r="AJ34" s="370"/>
      <c r="AL34" s="781"/>
      <c r="AM34" s="226" t="s">
        <v>41</v>
      </c>
      <c r="AN34" s="472"/>
      <c r="AO34" s="616">
        <f t="shared" ref="AO34:AV34" si="107">SUM(AO44,AO54)</f>
        <v>3455.6424700000002</v>
      </c>
      <c r="AP34" s="617">
        <f t="shared" si="107"/>
        <v>6619.8155100000004</v>
      </c>
      <c r="AQ34" s="617">
        <f t="shared" si="107"/>
        <v>0</v>
      </c>
      <c r="AR34" s="617">
        <f t="shared" si="107"/>
        <v>4936.0423300000002</v>
      </c>
      <c r="AS34" s="617">
        <f t="shared" si="107"/>
        <v>1763.67102</v>
      </c>
      <c r="AT34" s="617">
        <f t="shared" si="107"/>
        <v>50.021359999999994</v>
      </c>
      <c r="AU34" s="617">
        <f t="shared" si="107"/>
        <v>4901.5134699999999</v>
      </c>
      <c r="AV34" s="618">
        <f t="shared" si="107"/>
        <v>114.12224000000001</v>
      </c>
      <c r="AW34" s="618">
        <f t="shared" si="84"/>
        <v>21840.828400000002</v>
      </c>
      <c r="AX34" s="616">
        <f t="shared" ref="AX34:BG34" si="108">SUM(AX44,AX54)</f>
        <v>390.82898999999998</v>
      </c>
      <c r="AY34" s="617">
        <f t="shared" si="108"/>
        <v>183.28789</v>
      </c>
      <c r="AZ34" s="617">
        <f t="shared" si="108"/>
        <v>0</v>
      </c>
      <c r="BA34" s="617">
        <f t="shared" si="108"/>
        <v>1.9429799999999999</v>
      </c>
      <c r="BB34" s="617">
        <f t="shared" si="108"/>
        <v>10.92465</v>
      </c>
      <c r="BC34" s="617">
        <f t="shared" si="108"/>
        <v>21.478100000000001</v>
      </c>
      <c r="BD34" s="617">
        <f t="shared" si="108"/>
        <v>30.292020000000001</v>
      </c>
      <c r="BE34" s="617">
        <f t="shared" si="108"/>
        <v>0</v>
      </c>
      <c r="BF34" s="494">
        <f t="shared" si="108"/>
        <v>0</v>
      </c>
      <c r="BG34" s="618">
        <f t="shared" si="108"/>
        <v>638.75463000000013</v>
      </c>
      <c r="BH34" s="744">
        <f t="shared" si="92"/>
        <v>2602.4868199999983</v>
      </c>
      <c r="BI34" s="494">
        <f t="shared" si="86"/>
        <v>25082.06985</v>
      </c>
      <c r="BJ34" s="751" t="b">
        <f t="shared" si="6"/>
        <v>1</v>
      </c>
      <c r="BK34" s="611"/>
      <c r="BL34" s="612"/>
      <c r="BM34" s="612"/>
      <c r="BN34" s="612"/>
      <c r="BO34" s="612"/>
      <c r="BP34" s="612"/>
      <c r="BQ34" s="612"/>
      <c r="BR34" s="619"/>
      <c r="BS34" s="618">
        <f t="shared" si="87"/>
        <v>0</v>
      </c>
    </row>
    <row r="35" spans="1:71" ht="44.25" customHeight="1" x14ac:dyDescent="0.55000000000000004">
      <c r="B35" s="781"/>
      <c r="C35" s="226" t="s">
        <v>42</v>
      </c>
      <c r="D35" s="620">
        <f t="shared" si="77"/>
        <v>2.6459200300000005</v>
      </c>
      <c r="E35" s="498">
        <f t="shared" si="77"/>
        <v>14.235278279999999</v>
      </c>
      <c r="F35" s="498">
        <f t="shared" si="77"/>
        <v>26.314235180000001</v>
      </c>
      <c r="G35" s="498">
        <f t="shared" si="77"/>
        <v>26.619550029999999</v>
      </c>
      <c r="H35" s="498">
        <f t="shared" si="77"/>
        <v>10.557475290000001</v>
      </c>
      <c r="I35" s="498">
        <f t="shared" si="77"/>
        <v>8.4694427966666659</v>
      </c>
      <c r="J35" s="498">
        <f t="shared" si="77"/>
        <v>12.065257980000002</v>
      </c>
      <c r="K35" s="498"/>
      <c r="L35" s="630">
        <f t="shared" ref="L35:R35" si="109">SUM(L45,L55)</f>
        <v>6</v>
      </c>
      <c r="M35" s="631">
        <f t="shared" si="109"/>
        <v>7</v>
      </c>
      <c r="N35" s="631">
        <f t="shared" si="109"/>
        <v>0</v>
      </c>
      <c r="O35" s="631">
        <f t="shared" si="109"/>
        <v>2</v>
      </c>
      <c r="P35" s="631">
        <f t="shared" si="109"/>
        <v>2</v>
      </c>
      <c r="Q35" s="631">
        <f t="shared" si="109"/>
        <v>6</v>
      </c>
      <c r="R35" s="631">
        <f t="shared" si="109"/>
        <v>1</v>
      </c>
      <c r="S35" s="632">
        <f t="shared" ref="S35" si="110">SUM(S45,S55)</f>
        <v>2</v>
      </c>
      <c r="T35" s="483"/>
      <c r="U35" s="630"/>
      <c r="V35" s="633"/>
      <c r="W35" s="633"/>
      <c r="X35" s="633"/>
      <c r="Y35" s="633"/>
      <c r="Z35" s="633"/>
      <c r="AA35" s="633"/>
      <c r="AB35" s="633"/>
      <c r="AC35" s="633"/>
      <c r="AD35" s="634">
        <f t="shared" si="76"/>
        <v>26</v>
      </c>
      <c r="AE35" s="521">
        <f t="shared" si="80"/>
        <v>38.065257979999998</v>
      </c>
      <c r="AF35" s="526">
        <f t="shared" si="81"/>
        <v>0.35454045312224358</v>
      </c>
      <c r="AG35" s="508">
        <f t="shared" si="82"/>
        <v>0.2583412484172245</v>
      </c>
      <c r="AH35" s="509" cm="1">
        <f t="array" ref="AH35">_xlfn.IFS(AG35&gt;=(AF35+0.01),1,AG35&gt;=(AF35-0.01),0,AG35&lt;=(AF35-0.01),-1)</f>
        <v>-1</v>
      </c>
      <c r="AJ35" s="371"/>
      <c r="AL35" s="781"/>
      <c r="AM35" s="226" t="s">
        <v>42</v>
      </c>
      <c r="AN35" s="472"/>
      <c r="AO35" s="635">
        <f t="shared" ref="AO35:AV35" si="111">SUM(AO45,AO55)</f>
        <v>531.46700999999996</v>
      </c>
      <c r="AP35" s="636">
        <f t="shared" si="111"/>
        <v>7375.0990299999994</v>
      </c>
      <c r="AQ35" s="636">
        <f t="shared" si="111"/>
        <v>0</v>
      </c>
      <c r="AR35" s="636">
        <f t="shared" si="111"/>
        <v>1803.13645</v>
      </c>
      <c r="AS35" s="636">
        <f t="shared" si="111"/>
        <v>25.156939999999999</v>
      </c>
      <c r="AT35" s="636">
        <f t="shared" si="111"/>
        <v>0</v>
      </c>
      <c r="AU35" s="636">
        <f t="shared" si="111"/>
        <v>647.05421000000001</v>
      </c>
      <c r="AV35" s="637">
        <f t="shared" si="111"/>
        <v>782.64457000000004</v>
      </c>
      <c r="AW35" s="637">
        <f t="shared" si="84"/>
        <v>11164.558210000001</v>
      </c>
      <c r="AX35" s="635">
        <f t="shared" ref="AX35:BG35" si="112">SUM(AX45,AX55)</f>
        <v>0</v>
      </c>
      <c r="AY35" s="636">
        <f t="shared" si="112"/>
        <v>0</v>
      </c>
      <c r="AZ35" s="636">
        <f t="shared" si="112"/>
        <v>0</v>
      </c>
      <c r="BA35" s="636">
        <f t="shared" si="112"/>
        <v>0</v>
      </c>
      <c r="BB35" s="636">
        <f t="shared" si="112"/>
        <v>0</v>
      </c>
      <c r="BC35" s="636">
        <f t="shared" si="112"/>
        <v>230.14159000000001</v>
      </c>
      <c r="BD35" s="636">
        <f t="shared" si="112"/>
        <v>0</v>
      </c>
      <c r="BE35" s="636">
        <f t="shared" si="112"/>
        <v>0</v>
      </c>
      <c r="BF35" s="524">
        <f t="shared" si="112"/>
        <v>0</v>
      </c>
      <c r="BG35" s="637">
        <f t="shared" si="112"/>
        <v>230.14159000000001</v>
      </c>
      <c r="BH35" s="746">
        <f t="shared" si="92"/>
        <v>670.55818000000181</v>
      </c>
      <c r="BI35" s="524">
        <f t="shared" si="86"/>
        <v>12065.257980000002</v>
      </c>
      <c r="BJ35" s="751" t="b">
        <f t="shared" si="6"/>
        <v>1</v>
      </c>
      <c r="BK35" s="630"/>
      <c r="BL35" s="631"/>
      <c r="BM35" s="631"/>
      <c r="BN35" s="631"/>
      <c r="BO35" s="631"/>
      <c r="BP35" s="631"/>
      <c r="BQ35" s="631"/>
      <c r="BR35" s="638"/>
      <c r="BS35" s="637">
        <f t="shared" si="87"/>
        <v>0</v>
      </c>
    </row>
    <row r="36" spans="1:71" ht="44.25" customHeight="1" x14ac:dyDescent="0.55000000000000004">
      <c r="B36" s="782"/>
      <c r="C36" s="226" t="s">
        <v>43</v>
      </c>
      <c r="D36" s="609">
        <f t="shared" si="77"/>
        <v>18.548995090000002</v>
      </c>
      <c r="E36" s="610">
        <f t="shared" si="77"/>
        <v>19.252644790000002</v>
      </c>
      <c r="F36" s="610">
        <f t="shared" si="77"/>
        <v>26.200064380000001</v>
      </c>
      <c r="G36" s="610">
        <f t="shared" si="77"/>
        <v>33.248720070000005</v>
      </c>
      <c r="H36" s="610">
        <f t="shared" si="77"/>
        <v>33.378956819999999</v>
      </c>
      <c r="I36" s="610">
        <f t="shared" si="77"/>
        <v>36.215882339999993</v>
      </c>
      <c r="J36" s="610">
        <f t="shared" si="77"/>
        <v>36.854318739999997</v>
      </c>
      <c r="K36" s="610"/>
      <c r="L36" s="611">
        <f t="shared" ref="L36:R36" si="113">SUM(L46,L56)</f>
        <v>3</v>
      </c>
      <c r="M36" s="612">
        <f t="shared" si="113"/>
        <v>4</v>
      </c>
      <c r="N36" s="612">
        <f t="shared" si="113"/>
        <v>0</v>
      </c>
      <c r="O36" s="612">
        <f t="shared" si="113"/>
        <v>0</v>
      </c>
      <c r="P36" s="612">
        <f t="shared" si="113"/>
        <v>0</v>
      </c>
      <c r="Q36" s="612">
        <f t="shared" si="113"/>
        <v>2</v>
      </c>
      <c r="R36" s="612">
        <f t="shared" si="113"/>
        <v>0</v>
      </c>
      <c r="S36" s="613">
        <f t="shared" ref="S36" si="114">SUM(S46,S56)</f>
        <v>1</v>
      </c>
      <c r="T36" s="528"/>
      <c r="U36" s="611"/>
      <c r="V36" s="614"/>
      <c r="W36" s="614"/>
      <c r="X36" s="614"/>
      <c r="Y36" s="614"/>
      <c r="Z36" s="614"/>
      <c r="AA36" s="614"/>
      <c r="AB36" s="614"/>
      <c r="AC36" s="614"/>
      <c r="AD36" s="615">
        <f t="shared" si="76"/>
        <v>10</v>
      </c>
      <c r="AE36" s="488">
        <f t="shared" si="80"/>
        <v>46.854318739999997</v>
      </c>
      <c r="AF36" s="581">
        <f t="shared" si="81"/>
        <v>0.14718537116887598</v>
      </c>
      <c r="AG36" s="490">
        <f t="shared" si="82"/>
        <v>4.9185422950754898E-2</v>
      </c>
      <c r="AH36" s="491" cm="1">
        <f t="array" ref="AH36">_xlfn.IFS(AG36&gt;=(AF36+0.01),1,AG36&gt;=(AF36-0.01),0,AG36&lt;=(AF36-0.01),-1)</f>
        <v>-1</v>
      </c>
      <c r="AJ36" s="370"/>
      <c r="AL36" s="782"/>
      <c r="AM36" s="226" t="s">
        <v>43</v>
      </c>
      <c r="AN36" s="472"/>
      <c r="AO36" s="616">
        <f t="shared" ref="AO36:AV36" si="115">SUM(AO46,AO56)</f>
        <v>25333.775019999997</v>
      </c>
      <c r="AP36" s="617">
        <f t="shared" si="115"/>
        <v>2631.8976499999999</v>
      </c>
      <c r="AQ36" s="617">
        <f t="shared" si="115"/>
        <v>0</v>
      </c>
      <c r="AR36" s="617">
        <f t="shared" si="115"/>
        <v>1052.32167</v>
      </c>
      <c r="AS36" s="617">
        <f t="shared" si="115"/>
        <v>554.36889999999994</v>
      </c>
      <c r="AT36" s="617">
        <f t="shared" si="115"/>
        <v>571.92709000000002</v>
      </c>
      <c r="AU36" s="617">
        <f t="shared" si="115"/>
        <v>76.815979999999996</v>
      </c>
      <c r="AV36" s="618">
        <f t="shared" si="115"/>
        <v>0.72060000000000002</v>
      </c>
      <c r="AW36" s="618">
        <f t="shared" si="84"/>
        <v>30221.82691</v>
      </c>
      <c r="AX36" s="616">
        <f t="shared" ref="AX36:BG36" si="116">SUM(AX46,AX56)</f>
        <v>57.592649999999999</v>
      </c>
      <c r="AY36" s="617">
        <f t="shared" si="116"/>
        <v>10.413729999999999</v>
      </c>
      <c r="AZ36" s="617">
        <f t="shared" si="116"/>
        <v>0</v>
      </c>
      <c r="BA36" s="617">
        <f t="shared" si="116"/>
        <v>10.91494</v>
      </c>
      <c r="BB36" s="617">
        <f t="shared" si="116"/>
        <v>0</v>
      </c>
      <c r="BC36" s="617">
        <f t="shared" si="116"/>
        <v>5.6372</v>
      </c>
      <c r="BD36" s="617">
        <f t="shared" si="116"/>
        <v>0</v>
      </c>
      <c r="BE36" s="617">
        <f t="shared" si="116"/>
        <v>0</v>
      </c>
      <c r="BF36" s="494">
        <f t="shared" si="116"/>
        <v>0</v>
      </c>
      <c r="BG36" s="618">
        <f t="shared" si="116"/>
        <v>84.558519999999987</v>
      </c>
      <c r="BH36" s="744">
        <f t="shared" si="92"/>
        <v>6547.9333099999967</v>
      </c>
      <c r="BI36" s="494">
        <f t="shared" si="86"/>
        <v>36854.318739999995</v>
      </c>
      <c r="BJ36" s="751" t="b">
        <f t="shared" si="6"/>
        <v>1</v>
      </c>
      <c r="BK36" s="611"/>
      <c r="BL36" s="612"/>
      <c r="BM36" s="612"/>
      <c r="BN36" s="612"/>
      <c r="BO36" s="612"/>
      <c r="BP36" s="612"/>
      <c r="BQ36" s="612"/>
      <c r="BR36" s="619"/>
      <c r="BS36" s="618">
        <f t="shared" si="87"/>
        <v>0</v>
      </c>
    </row>
    <row r="37" spans="1:71" s="180" customFormat="1" ht="44.25" customHeight="1" x14ac:dyDescent="0.55000000000000004">
      <c r="B37" s="344" t="s">
        <v>78</v>
      </c>
      <c r="C37" s="241" t="s">
        <v>35</v>
      </c>
      <c r="D37" s="639">
        <f t="shared" si="77"/>
        <v>232.33122142999997</v>
      </c>
      <c r="E37" s="532">
        <f t="shared" si="77"/>
        <v>249.18406985000001</v>
      </c>
      <c r="F37" s="532">
        <f t="shared" si="77"/>
        <v>307.37431324000005</v>
      </c>
      <c r="G37" s="532">
        <f t="shared" si="77"/>
        <v>374.67284044999997</v>
      </c>
      <c r="H37" s="532">
        <f t="shared" si="77"/>
        <v>378.62122535999998</v>
      </c>
      <c r="I37" s="532">
        <f t="shared" si="77"/>
        <v>407.00535660999992</v>
      </c>
      <c r="J37" s="532">
        <f t="shared" si="77"/>
        <v>423.93541361999996</v>
      </c>
      <c r="K37" s="532"/>
      <c r="L37" s="640">
        <f>SUM(L29:L36)</f>
        <v>48</v>
      </c>
      <c r="M37" s="641">
        <f t="shared" ref="M37" si="117">SUM(M29:M36)</f>
        <v>55</v>
      </c>
      <c r="N37" s="641">
        <f t="shared" ref="N37" si="118">SUM(N29:N36)</f>
        <v>2</v>
      </c>
      <c r="O37" s="641">
        <f t="shared" ref="O37" si="119">SUM(O29:O36)</f>
        <v>13</v>
      </c>
      <c r="P37" s="641">
        <f t="shared" ref="P37" si="120">SUM(P29:P36)</f>
        <v>8</v>
      </c>
      <c r="Q37" s="641">
        <f t="shared" ref="Q37" si="121">SUM(Q29:Q36)</f>
        <v>44</v>
      </c>
      <c r="R37" s="641">
        <f t="shared" ref="R37" si="122">SUM(R29:R36)</f>
        <v>6</v>
      </c>
      <c r="S37" s="641">
        <f t="shared" ref="S37" si="123">SUM(S29:S36)</f>
        <v>8</v>
      </c>
      <c r="T37" s="590"/>
      <c r="U37" s="640"/>
      <c r="V37" s="642"/>
      <c r="W37" s="642"/>
      <c r="X37" s="642"/>
      <c r="Y37" s="642"/>
      <c r="Z37" s="642"/>
      <c r="AA37" s="642"/>
      <c r="AB37" s="642"/>
      <c r="AC37" s="642"/>
      <c r="AD37" s="643">
        <f t="shared" si="76"/>
        <v>184</v>
      </c>
      <c r="AE37" s="539">
        <f t="shared" si="80"/>
        <v>607.93541361999996</v>
      </c>
      <c r="AF37" s="540">
        <f t="shared" si="81"/>
        <v>0.12781644868295783</v>
      </c>
      <c r="AG37" s="541">
        <f t="shared" si="82"/>
        <v>7.4760134831191261E-2</v>
      </c>
      <c r="AH37" s="542" cm="1">
        <f t="array" ref="AH37">_xlfn.IFS(AG37&gt;=(AF37+0.01),1,AG37&gt;=(AF37-0.01),0,AG37&lt;=(AF37-0.01),-1)</f>
        <v>-1</v>
      </c>
      <c r="AJ37" s="371" t="s">
        <v>79</v>
      </c>
      <c r="AL37" s="344" t="str">
        <f>B37</f>
        <v>Alc. Bev.</v>
      </c>
      <c r="AM37" s="241" t="s">
        <v>35</v>
      </c>
      <c r="AN37" s="543"/>
      <c r="AO37" s="544">
        <f t="shared" ref="AO37:AV37" si="124">SUM(AO47,AO57)</f>
        <v>94283.445039999991</v>
      </c>
      <c r="AP37" s="545">
        <f t="shared" si="124"/>
        <v>106258.95775</v>
      </c>
      <c r="AQ37" s="545">
        <f t="shared" si="124"/>
        <v>145.86667</v>
      </c>
      <c r="AR37" s="545">
        <f t="shared" si="124"/>
        <v>66078.489100000006</v>
      </c>
      <c r="AS37" s="545">
        <f t="shared" si="124"/>
        <v>31288.841790000006</v>
      </c>
      <c r="AT37" s="545">
        <f t="shared" si="124"/>
        <v>58711.406940000001</v>
      </c>
      <c r="AU37" s="545">
        <f t="shared" si="124"/>
        <v>5976.4116900000008</v>
      </c>
      <c r="AV37" s="546">
        <f t="shared" si="124"/>
        <v>4314.0383899999997</v>
      </c>
      <c r="AW37" s="546">
        <f t="shared" si="84"/>
        <v>367057.45736999996</v>
      </c>
      <c r="AX37" s="544">
        <f t="shared" ref="AX37:BG37" si="125">SUM(AX47,AX57)</f>
        <v>5529.7023099999997</v>
      </c>
      <c r="AY37" s="545">
        <f t="shared" si="125"/>
        <v>3187.7292200000002</v>
      </c>
      <c r="AZ37" s="545">
        <f t="shared" si="125"/>
        <v>0</v>
      </c>
      <c r="BA37" s="545">
        <f t="shared" si="125"/>
        <v>299.38229999999999</v>
      </c>
      <c r="BB37" s="545">
        <f t="shared" si="125"/>
        <v>217.36332999999999</v>
      </c>
      <c r="BC37" s="545">
        <f t="shared" si="125"/>
        <v>3108.2206999999999</v>
      </c>
      <c r="BD37" s="545">
        <f t="shared" si="125"/>
        <v>80.210210000000004</v>
      </c>
      <c r="BE37" s="545">
        <f t="shared" si="125"/>
        <v>0</v>
      </c>
      <c r="BF37" s="546">
        <f t="shared" si="125"/>
        <v>0</v>
      </c>
      <c r="BG37" s="644">
        <f t="shared" si="125"/>
        <v>12422.608069999998</v>
      </c>
      <c r="BH37" s="736">
        <f t="shared" si="92"/>
        <v>44455.348179999972</v>
      </c>
      <c r="BI37" s="546">
        <f t="shared" si="86"/>
        <v>423935.41361999995</v>
      </c>
      <c r="BJ37" s="751" t="b">
        <f t="shared" si="6"/>
        <v>1</v>
      </c>
      <c r="BK37" s="640"/>
      <c r="BL37" s="641"/>
      <c r="BM37" s="641"/>
      <c r="BN37" s="641"/>
      <c r="BO37" s="641"/>
      <c r="BP37" s="641"/>
      <c r="BQ37" s="641"/>
      <c r="BR37" s="539"/>
      <c r="BS37" s="644">
        <f t="shared" si="87"/>
        <v>0</v>
      </c>
    </row>
    <row r="38" spans="1:71" ht="44.25" customHeight="1" thickBot="1" x14ac:dyDescent="0.6">
      <c r="B38" s="550" t="str">
        <f>B37</f>
        <v>Alc. Bev.</v>
      </c>
      <c r="C38" s="551" t="s">
        <v>76</v>
      </c>
      <c r="D38" s="552"/>
      <c r="E38" s="553"/>
      <c r="F38" s="553"/>
      <c r="G38" s="553"/>
      <c r="H38" s="553"/>
      <c r="I38" s="553"/>
      <c r="J38" s="553"/>
      <c r="K38" s="554"/>
      <c r="L38" s="592">
        <v>80</v>
      </c>
      <c r="M38" s="593">
        <v>102</v>
      </c>
      <c r="N38" s="593">
        <v>4.9900234699999997</v>
      </c>
      <c r="O38" s="593">
        <v>20</v>
      </c>
      <c r="P38" s="593">
        <v>7</v>
      </c>
      <c r="Q38" s="593">
        <v>40</v>
      </c>
      <c r="R38" s="593">
        <v>6</v>
      </c>
      <c r="S38" s="594">
        <v>6</v>
      </c>
      <c r="T38" s="595"/>
      <c r="U38" s="592"/>
      <c r="V38" s="594"/>
      <c r="W38" s="594"/>
      <c r="X38" s="594"/>
      <c r="Y38" s="594"/>
      <c r="Z38" s="594"/>
      <c r="AA38" s="594"/>
      <c r="AB38" s="594"/>
      <c r="AC38" s="594"/>
      <c r="AD38" s="596">
        <f t="shared" si="76"/>
        <v>265.99002346999998</v>
      </c>
      <c r="AE38" s="645">
        <f>J37+AD38</f>
        <v>689.92543708999995</v>
      </c>
      <c r="AF38" s="563">
        <f>AF37</f>
        <v>0.12781644868295783</v>
      </c>
      <c r="AG38" s="564">
        <f>(((AE38/J37))^(1/5))-1</f>
        <v>0.10230173774797713</v>
      </c>
      <c r="AH38" s="565" cm="1">
        <f t="array" ref="AH38">_xlfn.IFS(AG38&gt;=(AF38+0.01),1,AG38&gt;=(AF38-0.01),0,AG38&lt;=(AF38-0.01),-1)</f>
        <v>-1</v>
      </c>
      <c r="AJ38" s="370"/>
      <c r="AL38" s="550" t="str">
        <f>AL37</f>
        <v>Alc. Bev.</v>
      </c>
      <c r="AM38" s="551" t="s">
        <v>76</v>
      </c>
      <c r="AN38" s="566"/>
      <c r="AO38" s="567"/>
      <c r="AP38" s="568"/>
      <c r="AQ38" s="568"/>
      <c r="AR38" s="568"/>
      <c r="AS38" s="568"/>
      <c r="AT38" s="568"/>
      <c r="AU38" s="568"/>
      <c r="AV38" s="569"/>
      <c r="AW38" s="569"/>
      <c r="AX38" s="567"/>
      <c r="AY38" s="568"/>
      <c r="AZ38" s="568"/>
      <c r="BA38" s="568"/>
      <c r="BB38" s="568"/>
      <c r="BC38" s="568"/>
      <c r="BD38" s="568"/>
      <c r="BE38" s="568"/>
      <c r="BF38" s="569"/>
      <c r="BG38" s="569"/>
      <c r="BH38" s="569"/>
      <c r="BI38" s="737"/>
      <c r="BJ38" s="751" t="b">
        <f t="shared" si="6"/>
        <v>1</v>
      </c>
      <c r="BK38" s="567"/>
      <c r="BL38" s="568"/>
      <c r="BM38" s="568"/>
      <c r="BN38" s="568"/>
      <c r="BO38" s="568"/>
      <c r="BP38" s="568"/>
      <c r="BQ38" s="568"/>
      <c r="BR38" s="569"/>
      <c r="BS38" s="569"/>
    </row>
    <row r="39" spans="1:71" ht="44.25" customHeight="1" outlineLevel="1" thickTop="1" x14ac:dyDescent="0.55000000000000004">
      <c r="A39" s="2" t="str">
        <f>B39</f>
        <v>Brewery</v>
      </c>
      <c r="B39" s="774" t="s">
        <v>27</v>
      </c>
      <c r="C39" s="225" t="s">
        <v>36</v>
      </c>
      <c r="D39" s="599">
        <f>SUMIFS(AfO!D:D,AfO!$A:$A,$C39,AfO!$B:$B,$A39)/1000</f>
        <v>97.999654269999994</v>
      </c>
      <c r="E39" s="459">
        <f>SUMIFS(AfO!E:E,AfO!$A:$A,$C39,AfO!$B:$B,$A39)/1000</f>
        <v>100.43934917</v>
      </c>
      <c r="F39" s="459">
        <f>SUMIFS(AfO!F:F,AfO!$A:$A,$C39,AfO!$B:$B,$A39)/1000</f>
        <v>110.24313006</v>
      </c>
      <c r="G39" s="459">
        <f>SUMIFS(AfO!G:G,AfO!$A:$A,$C39,AfO!$B:$B,$A39)/1000</f>
        <v>122.2018089</v>
      </c>
      <c r="H39" s="459">
        <f>SUMIFS(AfO!H:H,AfO!$A:$A,$C39,AfO!$B:$B,$A39)/1000</f>
        <v>121.60873347</v>
      </c>
      <c r="I39" s="459">
        <f>SUMIFS(AfO!J:J,AfO!$A:$A,$C39,AfO!$B:$B,$A39)/1000</f>
        <v>150.31435342916669</v>
      </c>
      <c r="J39" s="459">
        <f>SUMIFS(AfO!I:I,AfO!$A:$A,$C39,AfO!$B:$B,$A39)/1000</f>
        <v>140.27869789000002</v>
      </c>
      <c r="K39" s="459"/>
      <c r="L39" s="354">
        <v>12</v>
      </c>
      <c r="M39" s="355">
        <v>7</v>
      </c>
      <c r="N39" s="355">
        <v>1</v>
      </c>
      <c r="O39" s="355">
        <v>3</v>
      </c>
      <c r="P39" s="355">
        <v>1</v>
      </c>
      <c r="Q39" s="355">
        <v>5</v>
      </c>
      <c r="R39" s="355">
        <v>1</v>
      </c>
      <c r="S39" s="356">
        <v>3</v>
      </c>
      <c r="T39" s="649"/>
      <c r="U39" s="600"/>
      <c r="V39" s="603"/>
      <c r="W39" s="603"/>
      <c r="X39" s="603"/>
      <c r="Y39" s="603"/>
      <c r="Z39" s="603"/>
      <c r="AA39" s="603"/>
      <c r="AB39" s="603"/>
      <c r="AC39" s="650"/>
      <c r="AD39" s="651">
        <f t="shared" si="76"/>
        <v>33</v>
      </c>
      <c r="AE39" s="468">
        <f t="shared" ref="AE39:AE47" si="126">AD39+J39</f>
        <v>173.27869789000002</v>
      </c>
      <c r="AF39" s="469">
        <f t="shared" ref="AF39:AF47" si="127">(((J39/D39))^(1/5))-1</f>
        <v>7.4368920435388342E-2</v>
      </c>
      <c r="AG39" s="470">
        <f t="shared" ref="AG39:AG47" si="128">(((AE39/J39))^(1/5))-1</f>
        <v>4.3159433824524029E-2</v>
      </c>
      <c r="AH39" s="509" cm="1">
        <f t="array" ref="AH39">_xlfn.IFS(AG39&gt;=(AF39+0.01),1,AG39&gt;=(AF39-0.01),0,AG39&lt;=(AF39-0.01),-1)</f>
        <v>-1</v>
      </c>
      <c r="AJ39" s="371"/>
      <c r="AL39" s="774" t="s">
        <v>27</v>
      </c>
      <c r="AM39" s="225" t="s">
        <v>36</v>
      </c>
      <c r="AN39" s="472"/>
      <c r="AO39" s="605">
        <f>SUMIFS('Sales 2019 - 2024'!$E:$E,'Sales 2019 - 2024'!$A:$A,$C39,'Sales 2019 - 2024'!$B:$B,$AO$2,'Sales 2019 - 2024'!$C:$C,AO$4,'Sales 2019 - 2024'!$D:$D,$A39)</f>
        <v>50498.582770000001</v>
      </c>
      <c r="AP39" s="606">
        <f>SUMIFS('Sales 2019 - 2024'!$E:$E,'Sales 2019 - 2024'!$A:$A,$C39,'Sales 2019 - 2024'!$B:$B,$AO$2,'Sales 2019 - 2024'!$C:$C,AP$4,'Sales 2019 - 2024'!$D:$D,$A39)</f>
        <v>23110.507099999999</v>
      </c>
      <c r="AQ39" s="606">
        <f>SUMIFS('Sales 2019 - 2024'!$E:$E,'Sales 2019 - 2024'!$A:$A,$C39,'Sales 2019 - 2024'!$B:$B,$AO$2,'Sales 2019 - 2024'!$C:$C,AQ$4,'Sales 2019 - 2024'!$D:$D,$A39)</f>
        <v>1.5336099999999999</v>
      </c>
      <c r="AR39" s="606">
        <f>SUMIFS('Sales 2019 - 2024'!$E:$E,'Sales 2019 - 2024'!$A:$A,$C39,'Sales 2019 - 2024'!$B:$B,$AO$2,'Sales 2019 - 2024'!$C:$C,AR$4,'Sales 2019 - 2024'!$D:$D,$A39)</f>
        <v>20260.076969999998</v>
      </c>
      <c r="AS39" s="606">
        <f>SUMIFS('Sales 2019 - 2024'!$E:$E,'Sales 2019 - 2024'!$A:$A,$C39,'Sales 2019 - 2024'!$B:$B,$AO$2,'Sales 2019 - 2024'!$C:$C,AS$4,'Sales 2019 - 2024'!$D:$D,$A39)</f>
        <v>19201.961800000001</v>
      </c>
      <c r="AT39" s="606">
        <f>SUMIFS('Sales 2019 - 2024'!$E:$E,'Sales 2019 - 2024'!$A:$A,$C39,'Sales 2019 - 2024'!$B:$B,$AO$2,'Sales 2019 - 2024'!$C:$C,AT$4,'Sales 2019 - 2024'!$D:$D,$A39)</f>
        <v>6276.4484700000003</v>
      </c>
      <c r="AU39" s="606">
        <f>SUMIFS('Sales 2019 - 2024'!$E:$E,'Sales 2019 - 2024'!$A:$A,$C39,'Sales 2019 - 2024'!$B:$B,$AO$2,'Sales 2019 - 2024'!$C:$C,AU$4,'Sales 2019 - 2024'!$D:$D,$A39)</f>
        <v>5.3271600000000001</v>
      </c>
      <c r="AV39" s="607">
        <f>SUMIFS('Sales 2019 - 2024'!$E:$E,'Sales 2019 - 2024'!$A:$A,$C39,'Sales 2019 - 2024'!$B:$B,$AO$2,'Sales 2019 - 2024'!$C:$C,AV$4,'Sales 2019 - 2024'!$D:$D,$A39)</f>
        <v>1190.0389299999999</v>
      </c>
      <c r="AW39" s="607">
        <f>SUM(AO39:AV39)</f>
        <v>120544.47680999999</v>
      </c>
      <c r="AX39" s="605">
        <f>SUMIFS('Sales 2019 - 2024'!$E:$E,'Sales 2019 - 2024'!$A:$A,$C39,'Sales 2019 - 2024'!$B:$B,$AO$2,'Sales 2019 - 2024'!$C:$C,AX$4,'Sales 2019 - 2024'!$D:$D,$A39)</f>
        <v>738.31375000000003</v>
      </c>
      <c r="AY39" s="606">
        <f>SUMIFS('Sales 2019 - 2024'!$E:$E,'Sales 2019 - 2024'!$A:$A,$C39,'Sales 2019 - 2024'!$B:$B,$AO$2,'Sales 2019 - 2024'!$C:$C,AY$4,'Sales 2019 - 2024'!$D:$D,$A39)</f>
        <v>822.40374999999995</v>
      </c>
      <c r="AZ39" s="606">
        <f>SUMIFS('Sales 2019 - 2024'!$E:$E,'Sales 2019 - 2024'!$A:$A,$C39,'Sales 2019 - 2024'!$B:$B,$AO$2,'Sales 2019 - 2024'!$C:$C,AZ$4,'Sales 2019 - 2024'!$D:$D,$A39)</f>
        <v>0</v>
      </c>
      <c r="BA39" s="606">
        <f>SUMIFS('Sales 2019 - 2024'!$E:$E,'Sales 2019 - 2024'!$A:$A,$C39,'Sales 2019 - 2024'!$B:$B,$AO$2,'Sales 2019 - 2024'!$C:$C,BA$4,'Sales 2019 - 2024'!$D:$D,$A39)</f>
        <v>178.69678999999999</v>
      </c>
      <c r="BB39" s="606">
        <f>SUMIFS('Sales 2019 - 2024'!$E:$E,'Sales 2019 - 2024'!$A:$A,$C39,'Sales 2019 - 2024'!$B:$B,$AO$2,'Sales 2019 - 2024'!$C:$C,BB$4,'Sales 2019 - 2024'!$D:$D,$A39)</f>
        <v>42.54862</v>
      </c>
      <c r="BC39" s="606">
        <f>SUMIFS('Sales 2019 - 2024'!$E:$E,'Sales 2019 - 2024'!$A:$A,$C39,'Sales 2019 - 2024'!$B:$B,$AO$2,'Sales 2019 - 2024'!$C:$C,BC$4,'Sales 2019 - 2024'!$D:$D,$A39)</f>
        <v>923.97041999999999</v>
      </c>
      <c r="BD39" s="606">
        <f>SUMIFS('Sales 2019 - 2024'!$E:$E,'Sales 2019 - 2024'!$A:$A,$C39,'Sales 2019 - 2024'!$B:$B,$AO$2,'Sales 2019 - 2024'!$C:$C,BD$4,'Sales 2019 - 2024'!$D:$D,$A39)</f>
        <v>4.4000000000000004</v>
      </c>
      <c r="BE39" s="606">
        <f>SUMIFS('Sales 2019 - 2024'!$E:$E,'Sales 2019 - 2024'!$A:$A,$C39,'Sales 2019 - 2024'!$B:$B,$AO$2,'Sales 2019 - 2024'!$C:$C,BE$4,'Sales 2019 - 2024'!$D:$D,$A39)</f>
        <v>0</v>
      </c>
      <c r="BF39" s="607">
        <f>SUMIFS('Sales 2019 - 2024'!$E:$E,'Sales 2019 - 2024'!$A:$A,$C39,'Sales 2019 - 2024'!$B:$B,$AO$2,'Sales 2019 - 2024'!$C:$C,BF$4,'Sales 2019 - 2024'!$D:$D,$A39)</f>
        <v>0</v>
      </c>
      <c r="BG39" s="607">
        <f>SUM(AX39:BF39)</f>
        <v>2710.3333299999999</v>
      </c>
      <c r="BH39" s="743">
        <f>BI39-BG39-AW39</f>
        <v>17023.887750000024</v>
      </c>
      <c r="BI39" s="475">
        <f>SUMIFS('Sales 2019 - 2024'!Y:Y,'Sales 2019 - 2024'!W:W,'X5 Template Goals - Tab 1'!AM39,'Sales 2019 - 2024'!V:V,'X5 Template Goals - Tab 1'!A39)</f>
        <v>140278.69789000001</v>
      </c>
      <c r="BJ39" s="751" t="b">
        <f>J39*1000=BI39</f>
        <v>1</v>
      </c>
      <c r="BK39" s="600"/>
      <c r="BL39" s="601"/>
      <c r="BM39" s="601"/>
      <c r="BN39" s="601"/>
      <c r="BO39" s="601"/>
      <c r="BP39" s="601"/>
      <c r="BQ39" s="601"/>
      <c r="BR39" s="608"/>
      <c r="BS39" s="607">
        <f>SUM(BK39:BR39)</f>
        <v>0</v>
      </c>
    </row>
    <row r="40" spans="1:71" ht="44.25" customHeight="1" outlineLevel="1" x14ac:dyDescent="0.55000000000000004">
      <c r="A40" s="2" t="str">
        <f>B39</f>
        <v>Brewery</v>
      </c>
      <c r="B40" s="775"/>
      <c r="C40" s="226" t="s">
        <v>37</v>
      </c>
      <c r="D40" s="609">
        <f>SUMIFS(AfO!D:D,AfO!$A:$A,$C40,AfO!$B:$B,$A39)/1000</f>
        <v>27.557978849999998</v>
      </c>
      <c r="E40" s="610">
        <f>SUMIFS(AfO!E:E,AfO!$A:$A,$C40,AfO!$B:$B,$A39)/1000</f>
        <v>34.026536590000006</v>
      </c>
      <c r="F40" s="610">
        <f>SUMIFS(AfO!F:F,AfO!$A:$A,$C40,AfO!$B:$B,$A39)/1000</f>
        <v>40.808167650000001</v>
      </c>
      <c r="G40" s="610">
        <f>SUMIFS(AfO!G:G,AfO!$A:$A,$C40,AfO!$B:$B,$A39)/1000</f>
        <v>59.492633159999997</v>
      </c>
      <c r="H40" s="610">
        <f>SUMIFS(AfO!H:H,AfO!$A:$A,$C40,AfO!$B:$B,$A39)/1000</f>
        <v>78.140682369999993</v>
      </c>
      <c r="I40" s="610">
        <f>SUMIFS(AfO!J:J,AfO!$A:$A,$C40,AfO!$B:$B,$A39)/1000</f>
        <v>81.51577391666666</v>
      </c>
      <c r="J40" s="610">
        <f>SUMIFS(AfO!I:I,AfO!$A:$A,$C40,AfO!$B:$B,$A39)/1000</f>
        <v>83.286073449999989</v>
      </c>
      <c r="K40" s="610"/>
      <c r="L40" s="357">
        <v>3</v>
      </c>
      <c r="M40" s="358">
        <v>5</v>
      </c>
      <c r="N40" s="358"/>
      <c r="O40" s="358"/>
      <c r="P40" s="358"/>
      <c r="Q40" s="358">
        <v>10</v>
      </c>
      <c r="R40" s="358"/>
      <c r="S40" s="359"/>
      <c r="T40" s="655"/>
      <c r="U40" s="611"/>
      <c r="V40" s="614"/>
      <c r="W40" s="614"/>
      <c r="X40" s="614"/>
      <c r="Y40" s="614"/>
      <c r="Z40" s="614"/>
      <c r="AA40" s="614"/>
      <c r="AB40" s="614"/>
      <c r="AC40" s="656"/>
      <c r="AD40" s="657">
        <f t="shared" si="76"/>
        <v>18</v>
      </c>
      <c r="AE40" s="488">
        <f t="shared" si="126"/>
        <v>101.28607344999999</v>
      </c>
      <c r="AF40" s="581">
        <f t="shared" si="127"/>
        <v>0.24757023607859496</v>
      </c>
      <c r="AG40" s="490">
        <f t="shared" si="128"/>
        <v>3.9909317624670537E-2</v>
      </c>
      <c r="AH40" s="491" cm="1">
        <f t="array" ref="AH40">_xlfn.IFS(AG40&gt;=(AF40+0.01),1,AG40&gt;=(AF40-0.01),0,AG40&lt;=(AF40-0.01),-1)</f>
        <v>-1</v>
      </c>
      <c r="AJ40" s="370"/>
      <c r="AL40" s="775"/>
      <c r="AM40" s="226" t="s">
        <v>37</v>
      </c>
      <c r="AN40" s="472"/>
      <c r="AO40" s="616">
        <f>SUMIFS('Sales 2019 - 2024'!$E:$E,'Sales 2019 - 2024'!$A:$A,$C40,'Sales 2019 - 2024'!$B:$B,$AO$2,'Sales 2019 - 2024'!$C:$C,AO$4,'Sales 2019 - 2024'!$D:$D,$A40)</f>
        <v>4641.7570699999997</v>
      </c>
      <c r="AP40" s="617">
        <f>SUMIFS('Sales 2019 - 2024'!$E:$E,'Sales 2019 - 2024'!$A:$A,$C40,'Sales 2019 - 2024'!$B:$B,$AO$2,'Sales 2019 - 2024'!$C:$C,AP$4,'Sales 2019 - 2024'!$D:$D,$A40)</f>
        <v>3307.93046</v>
      </c>
      <c r="AQ40" s="617">
        <f>SUMIFS('Sales 2019 - 2024'!$E:$E,'Sales 2019 - 2024'!$A:$A,$C40,'Sales 2019 - 2024'!$B:$B,$AO$2,'Sales 2019 - 2024'!$C:$C,AQ$4,'Sales 2019 - 2024'!$D:$D,$A40)</f>
        <v>0</v>
      </c>
      <c r="AR40" s="617">
        <f>SUMIFS('Sales 2019 - 2024'!$E:$E,'Sales 2019 - 2024'!$A:$A,$C40,'Sales 2019 - 2024'!$B:$B,$AO$2,'Sales 2019 - 2024'!$C:$C,AR$4,'Sales 2019 - 2024'!$D:$D,$A40)</f>
        <v>15771.98876</v>
      </c>
      <c r="AS40" s="617">
        <f>SUMIFS('Sales 2019 - 2024'!$E:$E,'Sales 2019 - 2024'!$A:$A,$C40,'Sales 2019 - 2024'!$B:$B,$AO$2,'Sales 2019 - 2024'!$C:$C,AS$4,'Sales 2019 - 2024'!$D:$D,$A40)</f>
        <v>3356.5162799999998</v>
      </c>
      <c r="AT40" s="617">
        <f>SUMIFS('Sales 2019 - 2024'!$E:$E,'Sales 2019 - 2024'!$A:$A,$C40,'Sales 2019 - 2024'!$B:$B,$AO$2,'Sales 2019 - 2024'!$C:$C,AT$4,'Sales 2019 - 2024'!$D:$D,$A40)</f>
        <v>49431.038769999999</v>
      </c>
      <c r="AU40" s="617">
        <f>SUMIFS('Sales 2019 - 2024'!$E:$E,'Sales 2019 - 2024'!$A:$A,$C40,'Sales 2019 - 2024'!$B:$B,$AO$2,'Sales 2019 - 2024'!$C:$C,AU$4,'Sales 2019 - 2024'!$D:$D,$A40)</f>
        <v>7.9694099999999999</v>
      </c>
      <c r="AV40" s="618">
        <f>SUMIFS('Sales 2019 - 2024'!$E:$E,'Sales 2019 - 2024'!$A:$A,$C40,'Sales 2019 - 2024'!$B:$B,$AO$2,'Sales 2019 - 2024'!$C:$C,AV$4,'Sales 2019 - 2024'!$D:$D,$A40)</f>
        <v>145.31720000000001</v>
      </c>
      <c r="AW40" s="618">
        <f t="shared" ref="AW40:AW46" si="129">SUM(AO40:AV40)</f>
        <v>76662.517950000009</v>
      </c>
      <c r="AX40" s="616">
        <f>SUMIFS('Sales 2019 - 2024'!$E:$E,'Sales 2019 - 2024'!$A:$A,$C40,'Sales 2019 - 2024'!$B:$B,$AO$2,'Sales 2019 - 2024'!$C:$C,AX$4,'Sales 2019 - 2024'!$D:$D,$A40)</f>
        <v>2744.1184899999998</v>
      </c>
      <c r="AY40" s="617">
        <f>SUMIFS('Sales 2019 - 2024'!$E:$E,'Sales 2019 - 2024'!$A:$A,$C40,'Sales 2019 - 2024'!$B:$B,$AO$2,'Sales 2019 - 2024'!$C:$C,AY$4,'Sales 2019 - 2024'!$D:$D,$A40)</f>
        <v>324.16856000000001</v>
      </c>
      <c r="AZ40" s="617">
        <f>SUMIFS('Sales 2019 - 2024'!$E:$E,'Sales 2019 - 2024'!$A:$A,$C40,'Sales 2019 - 2024'!$B:$B,$AO$2,'Sales 2019 - 2024'!$C:$C,AZ$4,'Sales 2019 - 2024'!$D:$D,$A40)</f>
        <v>0</v>
      </c>
      <c r="BA40" s="617">
        <f>SUMIFS('Sales 2019 - 2024'!$E:$E,'Sales 2019 - 2024'!$A:$A,$C40,'Sales 2019 - 2024'!$B:$B,$AO$2,'Sales 2019 - 2024'!$C:$C,BA$4,'Sales 2019 - 2024'!$D:$D,$A40)</f>
        <v>0</v>
      </c>
      <c r="BB40" s="617">
        <f>SUMIFS('Sales 2019 - 2024'!$E:$E,'Sales 2019 - 2024'!$A:$A,$C40,'Sales 2019 - 2024'!$B:$B,$AO$2,'Sales 2019 - 2024'!$C:$C,BB$4,'Sales 2019 - 2024'!$D:$D,$A40)</f>
        <v>6.7799899999999997</v>
      </c>
      <c r="BC40" s="617">
        <f>SUMIFS('Sales 2019 - 2024'!$E:$E,'Sales 2019 - 2024'!$A:$A,$C40,'Sales 2019 - 2024'!$B:$B,$AO$2,'Sales 2019 - 2024'!$C:$C,BC$4,'Sales 2019 - 2024'!$D:$D,$A40)</f>
        <v>212.02691999999999</v>
      </c>
      <c r="BD40" s="617">
        <f>SUMIFS('Sales 2019 - 2024'!$E:$E,'Sales 2019 - 2024'!$A:$A,$C40,'Sales 2019 - 2024'!$B:$B,$AO$2,'Sales 2019 - 2024'!$C:$C,BD$4,'Sales 2019 - 2024'!$D:$D,$A40)</f>
        <v>0</v>
      </c>
      <c r="BE40" s="617">
        <f>SUMIFS('Sales 2019 - 2024'!$E:$E,'Sales 2019 - 2024'!$A:$A,$C40,'Sales 2019 - 2024'!$B:$B,$AO$2,'Sales 2019 - 2024'!$C:$C,BE$4,'Sales 2019 - 2024'!$D:$D,$A40)</f>
        <v>0</v>
      </c>
      <c r="BF40" s="618">
        <f>SUMIFS('Sales 2019 - 2024'!$E:$E,'Sales 2019 - 2024'!$A:$A,$C40,'Sales 2019 - 2024'!$B:$B,$AO$2,'Sales 2019 - 2024'!$C:$C,BF$4,'Sales 2019 - 2024'!$D:$D,$A40)</f>
        <v>0</v>
      </c>
      <c r="BG40" s="618">
        <f t="shared" ref="BG40:BG47" si="130">SUM(AX40:BF40)</f>
        <v>3287.0939599999997</v>
      </c>
      <c r="BH40" s="744">
        <f t="shared" ref="BH40:BH47" si="131">BI40-BG40-AW40</f>
        <v>3336.4615399999893</v>
      </c>
      <c r="BI40" s="494">
        <f>SUMIFS('Sales 2019 - 2024'!Y:Y,'Sales 2019 - 2024'!W:W,'X5 Template Goals - Tab 1'!AM40,'Sales 2019 - 2024'!V:V,'X5 Template Goals - Tab 1'!A40)</f>
        <v>83286.073449999996</v>
      </c>
      <c r="BJ40" s="751" t="b">
        <f t="shared" ref="BJ40:BJ103" si="132">J40*1000=BI40</f>
        <v>1</v>
      </c>
      <c r="BK40" s="611"/>
      <c r="BL40" s="612"/>
      <c r="BM40" s="612"/>
      <c r="BN40" s="612"/>
      <c r="BO40" s="612"/>
      <c r="BP40" s="612"/>
      <c r="BQ40" s="612"/>
      <c r="BR40" s="619"/>
      <c r="BS40" s="618">
        <f t="shared" ref="BS40:BS46" si="133">SUM(BK40:BR40)</f>
        <v>0</v>
      </c>
    </row>
    <row r="41" spans="1:71" s="180" customFormat="1" ht="44.25" customHeight="1" outlineLevel="1" x14ac:dyDescent="0.55000000000000004">
      <c r="A41" s="2" t="str">
        <f>B39</f>
        <v>Brewery</v>
      </c>
      <c r="B41" s="775"/>
      <c r="C41" s="226" t="s">
        <v>38</v>
      </c>
      <c r="D41" s="620">
        <f>SUMIFS(AfO!D:D,AfO!$A:$A,$C41,AfO!$B:$B,$A39)/1000</f>
        <v>10.0254336</v>
      </c>
      <c r="E41" s="498">
        <f>SUMIFS(AfO!E:E,AfO!$A:$A,$C41,AfO!$B:$B,$A39)/1000</f>
        <v>2.4862198699999998</v>
      </c>
      <c r="F41" s="498">
        <f>SUMIFS(AfO!F:F,AfO!$A:$A,$C41,AfO!$B:$B,$A39)/1000</f>
        <v>9.4968559999999993</v>
      </c>
      <c r="G41" s="498">
        <f>SUMIFS(AfO!G:G,AfO!$A:$A,$C41,AfO!$B:$B,$A39)/1000</f>
        <v>16.8534218</v>
      </c>
      <c r="H41" s="498">
        <f>SUMIFS(AfO!H:H,AfO!$A:$A,$C41,AfO!$B:$B,$A39)/1000</f>
        <v>19.249252960000003</v>
      </c>
      <c r="I41" s="498">
        <f>SUMIFS(AfO!J:J,AfO!$A:$A,$C41,AfO!$B:$B,$A39)/1000</f>
        <v>13.086355022499999</v>
      </c>
      <c r="J41" s="498">
        <f>SUMIFS(AfO!I:I,AfO!$A:$A,$C41,AfO!$B:$B,$A39)/1000</f>
        <v>20.831868790000001</v>
      </c>
      <c r="K41" s="498"/>
      <c r="L41" s="360">
        <v>7</v>
      </c>
      <c r="M41" s="361">
        <v>4</v>
      </c>
      <c r="N41" s="361"/>
      <c r="O41" s="361"/>
      <c r="P41" s="361">
        <v>1</v>
      </c>
      <c r="Q41" s="361">
        <v>5</v>
      </c>
      <c r="R41" s="361">
        <v>1</v>
      </c>
      <c r="S41" s="362"/>
      <c r="T41" s="655"/>
      <c r="U41" s="621"/>
      <c r="V41" s="624"/>
      <c r="W41" s="624"/>
      <c r="X41" s="624"/>
      <c r="Y41" s="624"/>
      <c r="Z41" s="624"/>
      <c r="AA41" s="624"/>
      <c r="AB41" s="624"/>
      <c r="AC41" s="661"/>
      <c r="AD41" s="662">
        <f t="shared" si="76"/>
        <v>18</v>
      </c>
      <c r="AE41" s="506">
        <f t="shared" si="126"/>
        <v>38.831868790000001</v>
      </c>
      <c r="AF41" s="507">
        <f t="shared" si="127"/>
        <v>0.15751069731818501</v>
      </c>
      <c r="AG41" s="508">
        <f t="shared" si="128"/>
        <v>0.13264030520626902</v>
      </c>
      <c r="AH41" s="509" cm="1">
        <f t="array" ref="AH41">_xlfn.IFS(AG41&gt;=(AF41+0.01),1,AG41&gt;=(AF41-0.01),0,AG41&lt;=(AF41-0.01),-1)</f>
        <v>-1</v>
      </c>
      <c r="AJ41" s="371"/>
      <c r="AL41" s="775"/>
      <c r="AM41" s="226" t="s">
        <v>38</v>
      </c>
      <c r="AN41" s="472"/>
      <c r="AO41" s="626">
        <f>SUMIFS('Sales 2019 - 2024'!$E:$E,'Sales 2019 - 2024'!$A:$A,$C41,'Sales 2019 - 2024'!$B:$B,$AO$2,'Sales 2019 - 2024'!$C:$C,AO$4,'Sales 2019 - 2024'!$D:$D,$A41)</f>
        <v>3575.1536700000001</v>
      </c>
      <c r="AP41" s="627">
        <f>SUMIFS('Sales 2019 - 2024'!$E:$E,'Sales 2019 - 2024'!$A:$A,$C41,'Sales 2019 - 2024'!$B:$B,$AO$2,'Sales 2019 - 2024'!$C:$C,AP$4,'Sales 2019 - 2024'!$D:$D,$A41)</f>
        <v>3524.6244299999998</v>
      </c>
      <c r="AQ41" s="627">
        <f>SUMIFS('Sales 2019 - 2024'!$E:$E,'Sales 2019 - 2024'!$A:$A,$C41,'Sales 2019 - 2024'!$B:$B,$AO$2,'Sales 2019 - 2024'!$C:$C,AQ$4,'Sales 2019 - 2024'!$D:$D,$A41)</f>
        <v>0</v>
      </c>
      <c r="AR41" s="627">
        <f>SUMIFS('Sales 2019 - 2024'!$E:$E,'Sales 2019 - 2024'!$A:$A,$C41,'Sales 2019 - 2024'!$B:$B,$AO$2,'Sales 2019 - 2024'!$C:$C,AR$4,'Sales 2019 - 2024'!$D:$D,$A41)</f>
        <v>9583.7781200000009</v>
      </c>
      <c r="AS41" s="627">
        <f>SUMIFS('Sales 2019 - 2024'!$E:$E,'Sales 2019 - 2024'!$A:$A,$C41,'Sales 2019 - 2024'!$B:$B,$AO$2,'Sales 2019 - 2024'!$C:$C,AS$4,'Sales 2019 - 2024'!$D:$D,$A41)</f>
        <v>1123.94535</v>
      </c>
      <c r="AT41" s="627">
        <f>SUMIFS('Sales 2019 - 2024'!$E:$E,'Sales 2019 - 2024'!$A:$A,$C41,'Sales 2019 - 2024'!$B:$B,$AO$2,'Sales 2019 - 2024'!$C:$C,AT$4,'Sales 2019 - 2024'!$D:$D,$A41)</f>
        <v>164.70093</v>
      </c>
      <c r="AU41" s="627">
        <f>SUMIFS('Sales 2019 - 2024'!$E:$E,'Sales 2019 - 2024'!$A:$A,$C41,'Sales 2019 - 2024'!$B:$B,$AO$2,'Sales 2019 - 2024'!$C:$C,AU$4,'Sales 2019 - 2024'!$D:$D,$A41)</f>
        <v>0</v>
      </c>
      <c r="AV41" s="628">
        <f>SUMIFS('Sales 2019 - 2024'!$E:$E,'Sales 2019 - 2024'!$A:$A,$C41,'Sales 2019 - 2024'!$B:$B,$AO$2,'Sales 2019 - 2024'!$C:$C,AV$4,'Sales 2019 - 2024'!$D:$D,$A41)</f>
        <v>109.07814999999999</v>
      </c>
      <c r="AW41" s="628">
        <f t="shared" si="129"/>
        <v>18081.280650000001</v>
      </c>
      <c r="AX41" s="626">
        <f>SUMIFS('Sales 2019 - 2024'!$E:$E,'Sales 2019 - 2024'!$A:$A,$C41,'Sales 2019 - 2024'!$B:$B,$AO$2,'Sales 2019 - 2024'!$C:$C,AX$4,'Sales 2019 - 2024'!$D:$D,$A41)</f>
        <v>928.01826000000005</v>
      </c>
      <c r="AY41" s="627">
        <f>SUMIFS('Sales 2019 - 2024'!$E:$E,'Sales 2019 - 2024'!$A:$A,$C41,'Sales 2019 - 2024'!$B:$B,$AO$2,'Sales 2019 - 2024'!$C:$C,AY$4,'Sales 2019 - 2024'!$D:$D,$A41)</f>
        <v>81.891999999999996</v>
      </c>
      <c r="AZ41" s="627">
        <f>SUMIFS('Sales 2019 - 2024'!$E:$E,'Sales 2019 - 2024'!$A:$A,$C41,'Sales 2019 - 2024'!$B:$B,$AO$2,'Sales 2019 - 2024'!$C:$C,AZ$4,'Sales 2019 - 2024'!$D:$D,$A41)</f>
        <v>0</v>
      </c>
      <c r="BA41" s="627">
        <f>SUMIFS('Sales 2019 - 2024'!$E:$E,'Sales 2019 - 2024'!$A:$A,$C41,'Sales 2019 - 2024'!$B:$B,$AO$2,'Sales 2019 - 2024'!$C:$C,BA$4,'Sales 2019 - 2024'!$D:$D,$A41)</f>
        <v>0</v>
      </c>
      <c r="BB41" s="627">
        <f>SUMIFS('Sales 2019 - 2024'!$E:$E,'Sales 2019 - 2024'!$A:$A,$C41,'Sales 2019 - 2024'!$B:$B,$AO$2,'Sales 2019 - 2024'!$C:$C,BB$4,'Sales 2019 - 2024'!$D:$D,$A41)</f>
        <v>0</v>
      </c>
      <c r="BC41" s="627">
        <f>SUMIFS('Sales 2019 - 2024'!$E:$E,'Sales 2019 - 2024'!$A:$A,$C41,'Sales 2019 - 2024'!$B:$B,$AO$2,'Sales 2019 - 2024'!$C:$C,BC$4,'Sales 2019 - 2024'!$D:$D,$A41)</f>
        <v>0</v>
      </c>
      <c r="BD41" s="627">
        <f>SUMIFS('Sales 2019 - 2024'!$E:$E,'Sales 2019 - 2024'!$A:$A,$C41,'Sales 2019 - 2024'!$B:$B,$AO$2,'Sales 2019 - 2024'!$C:$C,BD$4,'Sales 2019 - 2024'!$D:$D,$A41)</f>
        <v>0</v>
      </c>
      <c r="BE41" s="627">
        <f>SUMIFS('Sales 2019 - 2024'!$E:$E,'Sales 2019 - 2024'!$A:$A,$C41,'Sales 2019 - 2024'!$B:$B,$AO$2,'Sales 2019 - 2024'!$C:$C,BE$4,'Sales 2019 - 2024'!$D:$D,$A41)</f>
        <v>0</v>
      </c>
      <c r="BF41" s="628">
        <f>SUMIFS('Sales 2019 - 2024'!$E:$E,'Sales 2019 - 2024'!$A:$A,$C41,'Sales 2019 - 2024'!$B:$B,$AO$2,'Sales 2019 - 2024'!$C:$C,BF$4,'Sales 2019 - 2024'!$D:$D,$A41)</f>
        <v>0</v>
      </c>
      <c r="BG41" s="628">
        <f t="shared" si="130"/>
        <v>1009.9102600000001</v>
      </c>
      <c r="BH41" s="745">
        <f t="shared" si="131"/>
        <v>1740.6778799999993</v>
      </c>
      <c r="BI41" s="512">
        <f>SUMIFS('Sales 2019 - 2024'!Y:Y,'Sales 2019 - 2024'!W:W,'X5 Template Goals - Tab 1'!AM41,'Sales 2019 - 2024'!V:V,'X5 Template Goals - Tab 1'!A41)</f>
        <v>20831.86879</v>
      </c>
      <c r="BJ41" s="751" t="b">
        <f t="shared" si="132"/>
        <v>1</v>
      </c>
      <c r="BK41" s="621"/>
      <c r="BL41" s="622"/>
      <c r="BM41" s="622"/>
      <c r="BN41" s="622"/>
      <c r="BO41" s="622"/>
      <c r="BP41" s="622"/>
      <c r="BQ41" s="622"/>
      <c r="BR41" s="629"/>
      <c r="BS41" s="628">
        <f t="shared" si="133"/>
        <v>0</v>
      </c>
    </row>
    <row r="42" spans="1:71" ht="44.25" customHeight="1" outlineLevel="1" x14ac:dyDescent="0.55000000000000004">
      <c r="A42" s="2" t="str">
        <f>B39</f>
        <v>Brewery</v>
      </c>
      <c r="B42" s="775"/>
      <c r="C42" s="226" t="s">
        <v>39</v>
      </c>
      <c r="D42" s="609">
        <f>SUMIFS(AfO!D:D,AfO!$A:$A,$C42,AfO!$B:$B,$A39)/1000</f>
        <v>0.11018411</v>
      </c>
      <c r="E42" s="610">
        <f>SUMIFS(AfO!E:E,AfO!$A:$A,$C42,AfO!$B:$B,$A39)/1000</f>
        <v>0.23603633999999998</v>
      </c>
      <c r="F42" s="610">
        <f>SUMIFS(AfO!F:F,AfO!$A:$A,$C42,AfO!$B:$B,$A39)/1000</f>
        <v>0.20331585999999999</v>
      </c>
      <c r="G42" s="610">
        <f>SUMIFS(AfO!G:G,AfO!$A:$A,$C42,AfO!$B:$B,$A39)/1000</f>
        <v>0.24843990999999999</v>
      </c>
      <c r="H42" s="610">
        <f>SUMIFS(AfO!H:H,AfO!$A:$A,$C42,AfO!$B:$B,$A39)/1000</f>
        <v>0.25705306</v>
      </c>
      <c r="I42" s="610">
        <f>SUMIFS(AfO!J:J,AfO!$A:$A,$C42,AfO!$B:$B,$A39)/1000</f>
        <v>0.27165275083333329</v>
      </c>
      <c r="J42" s="610">
        <f>SUMIFS(AfO!I:I,AfO!$A:$A,$C42,AfO!$B:$B,$A39)/1000</f>
        <v>0.46552908999999998</v>
      </c>
      <c r="K42" s="610"/>
      <c r="L42" s="357">
        <v>1</v>
      </c>
      <c r="M42" s="358">
        <v>1</v>
      </c>
      <c r="N42" s="358"/>
      <c r="O42" s="358"/>
      <c r="P42" s="358">
        <v>1</v>
      </c>
      <c r="Q42" s="358"/>
      <c r="R42" s="358">
        <v>1</v>
      </c>
      <c r="S42" s="359"/>
      <c r="T42" s="655"/>
      <c r="U42" s="611"/>
      <c r="V42" s="614"/>
      <c r="W42" s="614"/>
      <c r="X42" s="614"/>
      <c r="Y42" s="614"/>
      <c r="Z42" s="614"/>
      <c r="AA42" s="614"/>
      <c r="AB42" s="614"/>
      <c r="AC42" s="656"/>
      <c r="AD42" s="657">
        <f t="shared" si="76"/>
        <v>4</v>
      </c>
      <c r="AE42" s="488">
        <f t="shared" si="126"/>
        <v>4.4655290900000004</v>
      </c>
      <c r="AF42" s="581">
        <f t="shared" si="127"/>
        <v>0.33402992336883663</v>
      </c>
      <c r="AG42" s="490">
        <f t="shared" si="128"/>
        <v>0.57175633585550312</v>
      </c>
      <c r="AH42" s="491" cm="1">
        <f t="array" ref="AH42">_xlfn.IFS(AG42&gt;=(AF42+0.01),1,AG42&gt;=(AF42-0.01),0,AG42&lt;=(AF42-0.01),-1)</f>
        <v>1</v>
      </c>
      <c r="AJ42" s="370"/>
      <c r="AL42" s="775"/>
      <c r="AM42" s="226" t="s">
        <v>39</v>
      </c>
      <c r="AN42" s="472"/>
      <c r="AO42" s="616">
        <f>SUMIFS('Sales 2019 - 2024'!$E:$E,'Sales 2019 - 2024'!$A:$A,$C42,'Sales 2019 - 2024'!$B:$B,$AO$2,'Sales 2019 - 2024'!$C:$C,AO$4,'Sales 2019 - 2024'!$D:$D,$A42)</f>
        <v>297.91194999999999</v>
      </c>
      <c r="AP42" s="617">
        <f>SUMIFS('Sales 2019 - 2024'!$E:$E,'Sales 2019 - 2024'!$A:$A,$C42,'Sales 2019 - 2024'!$B:$B,$AO$2,'Sales 2019 - 2024'!$C:$C,AP$4,'Sales 2019 - 2024'!$D:$D,$A42)</f>
        <v>46.595999999999997</v>
      </c>
      <c r="AQ42" s="617">
        <f>SUMIFS('Sales 2019 - 2024'!$E:$E,'Sales 2019 - 2024'!$A:$A,$C42,'Sales 2019 - 2024'!$B:$B,$AO$2,'Sales 2019 - 2024'!$C:$C,AQ$4,'Sales 2019 - 2024'!$D:$D,$A42)</f>
        <v>0</v>
      </c>
      <c r="AR42" s="617">
        <f>SUMIFS('Sales 2019 - 2024'!$E:$E,'Sales 2019 - 2024'!$A:$A,$C42,'Sales 2019 - 2024'!$B:$B,$AO$2,'Sales 2019 - 2024'!$C:$C,AR$4,'Sales 2019 - 2024'!$D:$D,$A42)</f>
        <v>0.36470999999999998</v>
      </c>
      <c r="AS42" s="617">
        <f>SUMIFS('Sales 2019 - 2024'!$E:$E,'Sales 2019 - 2024'!$A:$A,$C42,'Sales 2019 - 2024'!$B:$B,$AO$2,'Sales 2019 - 2024'!$C:$C,AS$4,'Sales 2019 - 2024'!$D:$D,$A42)</f>
        <v>4.2500200000000001</v>
      </c>
      <c r="AT42" s="617">
        <f>SUMIFS('Sales 2019 - 2024'!$E:$E,'Sales 2019 - 2024'!$A:$A,$C42,'Sales 2019 - 2024'!$B:$B,$AO$2,'Sales 2019 - 2024'!$C:$C,AT$4,'Sales 2019 - 2024'!$D:$D,$A42)</f>
        <v>0</v>
      </c>
      <c r="AU42" s="617">
        <f>SUMIFS('Sales 2019 - 2024'!$E:$E,'Sales 2019 - 2024'!$A:$A,$C42,'Sales 2019 - 2024'!$B:$B,$AO$2,'Sales 2019 - 2024'!$C:$C,AU$4,'Sales 2019 - 2024'!$D:$D,$A42)</f>
        <v>0</v>
      </c>
      <c r="AV42" s="618">
        <f>SUMIFS('Sales 2019 - 2024'!$E:$E,'Sales 2019 - 2024'!$A:$A,$C42,'Sales 2019 - 2024'!$B:$B,$AO$2,'Sales 2019 - 2024'!$C:$C,AV$4,'Sales 2019 - 2024'!$D:$D,$A42)</f>
        <v>0</v>
      </c>
      <c r="AW42" s="618">
        <f t="shared" si="129"/>
        <v>349.12268</v>
      </c>
      <c r="AX42" s="616">
        <f>SUMIFS('Sales 2019 - 2024'!$E:$E,'Sales 2019 - 2024'!$A:$A,$C42,'Sales 2019 - 2024'!$B:$B,$AO$2,'Sales 2019 - 2024'!$C:$C,AX$4,'Sales 2019 - 2024'!$D:$D,$A42)</f>
        <v>0</v>
      </c>
      <c r="AY42" s="617">
        <f>SUMIFS('Sales 2019 - 2024'!$E:$E,'Sales 2019 - 2024'!$A:$A,$C42,'Sales 2019 - 2024'!$B:$B,$AO$2,'Sales 2019 - 2024'!$C:$C,AY$4,'Sales 2019 - 2024'!$D:$D,$A42)</f>
        <v>8.6969999999999992</v>
      </c>
      <c r="AZ42" s="617">
        <f>SUMIFS('Sales 2019 - 2024'!$E:$E,'Sales 2019 - 2024'!$A:$A,$C42,'Sales 2019 - 2024'!$B:$B,$AO$2,'Sales 2019 - 2024'!$C:$C,AZ$4,'Sales 2019 - 2024'!$D:$D,$A42)</f>
        <v>0</v>
      </c>
      <c r="BA42" s="617">
        <f>SUMIFS('Sales 2019 - 2024'!$E:$E,'Sales 2019 - 2024'!$A:$A,$C42,'Sales 2019 - 2024'!$B:$B,$AO$2,'Sales 2019 - 2024'!$C:$C,BA$4,'Sales 2019 - 2024'!$D:$D,$A42)</f>
        <v>0</v>
      </c>
      <c r="BB42" s="617">
        <f>SUMIFS('Sales 2019 - 2024'!$E:$E,'Sales 2019 - 2024'!$A:$A,$C42,'Sales 2019 - 2024'!$B:$B,$AO$2,'Sales 2019 - 2024'!$C:$C,BB$4,'Sales 2019 - 2024'!$D:$D,$A42)</f>
        <v>0</v>
      </c>
      <c r="BC42" s="617">
        <f>SUMIFS('Sales 2019 - 2024'!$E:$E,'Sales 2019 - 2024'!$A:$A,$C42,'Sales 2019 - 2024'!$B:$B,$AO$2,'Sales 2019 - 2024'!$C:$C,BC$4,'Sales 2019 - 2024'!$D:$D,$A42)</f>
        <v>0</v>
      </c>
      <c r="BD42" s="617">
        <f>SUMIFS('Sales 2019 - 2024'!$E:$E,'Sales 2019 - 2024'!$A:$A,$C42,'Sales 2019 - 2024'!$B:$B,$AO$2,'Sales 2019 - 2024'!$C:$C,BD$4,'Sales 2019 - 2024'!$D:$D,$A42)</f>
        <v>0</v>
      </c>
      <c r="BE42" s="617">
        <f>SUMIFS('Sales 2019 - 2024'!$E:$E,'Sales 2019 - 2024'!$A:$A,$C42,'Sales 2019 - 2024'!$B:$B,$AO$2,'Sales 2019 - 2024'!$C:$C,BE$4,'Sales 2019 - 2024'!$D:$D,$A42)</f>
        <v>0</v>
      </c>
      <c r="BF42" s="618">
        <f>SUMIFS('Sales 2019 - 2024'!$E:$E,'Sales 2019 - 2024'!$A:$A,$C42,'Sales 2019 - 2024'!$B:$B,$AO$2,'Sales 2019 - 2024'!$C:$C,BF$4,'Sales 2019 - 2024'!$D:$D,$A42)</f>
        <v>0</v>
      </c>
      <c r="BG42" s="618">
        <f t="shared" si="130"/>
        <v>8.6969999999999992</v>
      </c>
      <c r="BH42" s="744">
        <f t="shared" si="131"/>
        <v>107.70940999999999</v>
      </c>
      <c r="BI42" s="494">
        <f>SUMIFS('Sales 2019 - 2024'!Y:Y,'Sales 2019 - 2024'!W:W,'X5 Template Goals - Tab 1'!AM42,'Sales 2019 - 2024'!V:V,'X5 Template Goals - Tab 1'!A42)</f>
        <v>465.52909</v>
      </c>
      <c r="BJ42" s="751" t="b">
        <f t="shared" si="132"/>
        <v>1</v>
      </c>
      <c r="BK42" s="611"/>
      <c r="BL42" s="612"/>
      <c r="BM42" s="612"/>
      <c r="BN42" s="612"/>
      <c r="BO42" s="612"/>
      <c r="BP42" s="612"/>
      <c r="BQ42" s="612"/>
      <c r="BR42" s="619"/>
      <c r="BS42" s="618">
        <f t="shared" si="133"/>
        <v>0</v>
      </c>
    </row>
    <row r="43" spans="1:71" ht="44.25" customHeight="1" outlineLevel="1" x14ac:dyDescent="0.55000000000000004">
      <c r="A43" s="2" t="str">
        <f>B39</f>
        <v>Brewery</v>
      </c>
      <c r="B43" s="775"/>
      <c r="C43" s="226" t="s">
        <v>40</v>
      </c>
      <c r="D43" s="620">
        <f>SUMIFS(AfO!D:D,AfO!$A:$A,$C43,AfO!$B:$B,$A39)/1000</f>
        <v>3.0674825399999999</v>
      </c>
      <c r="E43" s="498">
        <f>SUMIFS(AfO!E:E,AfO!$A:$A,$C43,AfO!$B:$B,$A39)/1000</f>
        <v>2.0700578799999998</v>
      </c>
      <c r="F43" s="498">
        <f>SUMIFS(AfO!F:F,AfO!$A:$A,$C43,AfO!$B:$B,$A39)/1000</f>
        <v>2.8215932100000001</v>
      </c>
      <c r="G43" s="498">
        <f>SUMIFS(AfO!G:G,AfO!$A:$A,$C43,AfO!$B:$B,$A39)/1000</f>
        <v>4.6605755200000001</v>
      </c>
      <c r="H43" s="498">
        <f>SUMIFS(AfO!H:H,AfO!$A:$A,$C43,AfO!$B:$B,$A39)/1000</f>
        <v>5.7562777000000001</v>
      </c>
      <c r="I43" s="498">
        <f>SUMIFS(AfO!J:J,AfO!$A:$A,$C43,AfO!$B:$B,$A39)/1000</f>
        <v>4.7939448166666665</v>
      </c>
      <c r="J43" s="498">
        <f>SUMIFS(AfO!I:I,AfO!$A:$A,$C43,AfO!$B:$B,$A39)/1000</f>
        <v>6.6575245800000005</v>
      </c>
      <c r="K43" s="498"/>
      <c r="L43" s="363">
        <v>2</v>
      </c>
      <c r="M43" s="364">
        <v>3</v>
      </c>
      <c r="N43" s="364">
        <v>1</v>
      </c>
      <c r="O43" s="364"/>
      <c r="P43" s="364"/>
      <c r="Q43" s="364"/>
      <c r="R43" s="364"/>
      <c r="S43" s="365"/>
      <c r="T43" s="655"/>
      <c r="U43" s="630"/>
      <c r="V43" s="633"/>
      <c r="W43" s="633"/>
      <c r="X43" s="633"/>
      <c r="Y43" s="633"/>
      <c r="Z43" s="633"/>
      <c r="AA43" s="633"/>
      <c r="AB43" s="633"/>
      <c r="AC43" s="666"/>
      <c r="AD43" s="667">
        <f t="shared" si="76"/>
        <v>6</v>
      </c>
      <c r="AE43" s="521">
        <f t="shared" si="126"/>
        <v>12.65752458</v>
      </c>
      <c r="AF43" s="507">
        <f t="shared" si="127"/>
        <v>0.16763239554209863</v>
      </c>
      <c r="AG43" s="508">
        <f t="shared" si="128"/>
        <v>0.13712236192207428</v>
      </c>
      <c r="AH43" s="509" cm="1">
        <f t="array" ref="AH43">_xlfn.IFS(AG43&gt;=(AF43+0.01),1,AG43&gt;=(AF43-0.01),0,AG43&lt;=(AF43-0.01),-1)</f>
        <v>-1</v>
      </c>
      <c r="AJ43" s="371"/>
      <c r="AL43" s="775"/>
      <c r="AM43" s="226" t="s">
        <v>40</v>
      </c>
      <c r="AN43" s="472"/>
      <c r="AO43" s="635">
        <f>SUMIFS('Sales 2019 - 2024'!$E:$E,'Sales 2019 - 2024'!$A:$A,$C43,'Sales 2019 - 2024'!$B:$B,$AO$2,'Sales 2019 - 2024'!$C:$C,AO$4,'Sales 2019 - 2024'!$D:$D,$A43)</f>
        <v>4863.8482199999999</v>
      </c>
      <c r="AP43" s="636">
        <f>SUMIFS('Sales 2019 - 2024'!$E:$E,'Sales 2019 - 2024'!$A:$A,$C43,'Sales 2019 - 2024'!$B:$B,$AO$2,'Sales 2019 - 2024'!$C:$C,AP$4,'Sales 2019 - 2024'!$D:$D,$A43)</f>
        <v>987.52863000000002</v>
      </c>
      <c r="AQ43" s="636">
        <f>SUMIFS('Sales 2019 - 2024'!$E:$E,'Sales 2019 - 2024'!$A:$A,$C43,'Sales 2019 - 2024'!$B:$B,$AO$2,'Sales 2019 - 2024'!$C:$C,AQ$4,'Sales 2019 - 2024'!$D:$D,$A43)</f>
        <v>0</v>
      </c>
      <c r="AR43" s="636">
        <f>SUMIFS('Sales 2019 - 2024'!$E:$E,'Sales 2019 - 2024'!$A:$A,$C43,'Sales 2019 - 2024'!$B:$B,$AO$2,'Sales 2019 - 2024'!$C:$C,AR$4,'Sales 2019 - 2024'!$D:$D,$A43)</f>
        <v>188.30511999999999</v>
      </c>
      <c r="AS43" s="636">
        <f>SUMIFS('Sales 2019 - 2024'!$E:$E,'Sales 2019 - 2024'!$A:$A,$C43,'Sales 2019 - 2024'!$B:$B,$AO$2,'Sales 2019 - 2024'!$C:$C,AS$4,'Sales 2019 - 2024'!$D:$D,$A43)</f>
        <v>108.23303</v>
      </c>
      <c r="AT43" s="636">
        <f>SUMIFS('Sales 2019 - 2024'!$E:$E,'Sales 2019 - 2024'!$A:$A,$C43,'Sales 2019 - 2024'!$B:$B,$AO$2,'Sales 2019 - 2024'!$C:$C,AT$4,'Sales 2019 - 2024'!$D:$D,$A43)</f>
        <v>200.53484</v>
      </c>
      <c r="AU43" s="636">
        <f>SUMIFS('Sales 2019 - 2024'!$E:$E,'Sales 2019 - 2024'!$A:$A,$C43,'Sales 2019 - 2024'!$B:$B,$AO$2,'Sales 2019 - 2024'!$C:$C,AU$4,'Sales 2019 - 2024'!$D:$D,$A43)</f>
        <v>0</v>
      </c>
      <c r="AV43" s="637">
        <f>SUMIFS('Sales 2019 - 2024'!$E:$E,'Sales 2019 - 2024'!$A:$A,$C43,'Sales 2019 - 2024'!$B:$B,$AO$2,'Sales 2019 - 2024'!$C:$C,AV$4,'Sales 2019 - 2024'!$D:$D,$A43)</f>
        <v>0</v>
      </c>
      <c r="AW43" s="637">
        <f t="shared" si="129"/>
        <v>6348.4498400000002</v>
      </c>
      <c r="AX43" s="635">
        <f>SUMIFS('Sales 2019 - 2024'!$E:$E,'Sales 2019 - 2024'!$A:$A,$C43,'Sales 2019 - 2024'!$B:$B,$AO$2,'Sales 2019 - 2024'!$C:$C,AX$4,'Sales 2019 - 2024'!$D:$D,$A43)</f>
        <v>7.2903599999999997</v>
      </c>
      <c r="AY43" s="636">
        <f>SUMIFS('Sales 2019 - 2024'!$E:$E,'Sales 2019 - 2024'!$A:$A,$C43,'Sales 2019 - 2024'!$B:$B,$AO$2,'Sales 2019 - 2024'!$C:$C,AY$4,'Sales 2019 - 2024'!$D:$D,$A43)</f>
        <v>2.4264800000000002</v>
      </c>
      <c r="AZ43" s="636">
        <f>SUMIFS('Sales 2019 - 2024'!$E:$E,'Sales 2019 - 2024'!$A:$A,$C43,'Sales 2019 - 2024'!$B:$B,$AO$2,'Sales 2019 - 2024'!$C:$C,AZ$4,'Sales 2019 - 2024'!$D:$D,$A43)</f>
        <v>0</v>
      </c>
      <c r="BA43" s="636">
        <f>SUMIFS('Sales 2019 - 2024'!$E:$E,'Sales 2019 - 2024'!$A:$A,$C43,'Sales 2019 - 2024'!$B:$B,$AO$2,'Sales 2019 - 2024'!$C:$C,BA$4,'Sales 2019 - 2024'!$D:$D,$A43)</f>
        <v>30.54814</v>
      </c>
      <c r="BB43" s="636">
        <f>SUMIFS('Sales 2019 - 2024'!$E:$E,'Sales 2019 - 2024'!$A:$A,$C43,'Sales 2019 - 2024'!$B:$B,$AO$2,'Sales 2019 - 2024'!$C:$C,BB$4,'Sales 2019 - 2024'!$D:$D,$A43)</f>
        <v>0</v>
      </c>
      <c r="BC43" s="636">
        <f>SUMIFS('Sales 2019 - 2024'!$E:$E,'Sales 2019 - 2024'!$A:$A,$C43,'Sales 2019 - 2024'!$B:$B,$AO$2,'Sales 2019 - 2024'!$C:$C,BC$4,'Sales 2019 - 2024'!$D:$D,$A43)</f>
        <v>55.344799999999999</v>
      </c>
      <c r="BD43" s="636">
        <f>SUMIFS('Sales 2019 - 2024'!$E:$E,'Sales 2019 - 2024'!$A:$A,$C43,'Sales 2019 - 2024'!$B:$B,$AO$2,'Sales 2019 - 2024'!$C:$C,BD$4,'Sales 2019 - 2024'!$D:$D,$A43)</f>
        <v>0</v>
      </c>
      <c r="BE43" s="636">
        <f>SUMIFS('Sales 2019 - 2024'!$E:$E,'Sales 2019 - 2024'!$A:$A,$C43,'Sales 2019 - 2024'!$B:$B,$AO$2,'Sales 2019 - 2024'!$C:$C,BE$4,'Sales 2019 - 2024'!$D:$D,$A43)</f>
        <v>0</v>
      </c>
      <c r="BF43" s="637">
        <f>SUMIFS('Sales 2019 - 2024'!$E:$E,'Sales 2019 - 2024'!$A:$A,$C43,'Sales 2019 - 2024'!$B:$B,$AO$2,'Sales 2019 - 2024'!$C:$C,BF$4,'Sales 2019 - 2024'!$D:$D,$A43)</f>
        <v>0</v>
      </c>
      <c r="BG43" s="637">
        <f t="shared" si="130"/>
        <v>95.609780000000001</v>
      </c>
      <c r="BH43" s="746">
        <f t="shared" si="131"/>
        <v>213.46496000000025</v>
      </c>
      <c r="BI43" s="524">
        <f>SUMIFS('Sales 2019 - 2024'!Y:Y,'Sales 2019 - 2024'!W:W,'X5 Template Goals - Tab 1'!AM43,'Sales 2019 - 2024'!V:V,'X5 Template Goals - Tab 1'!A43)</f>
        <v>6657.5245800000002</v>
      </c>
      <c r="BJ43" s="751" t="b">
        <f t="shared" si="132"/>
        <v>1</v>
      </c>
      <c r="BK43" s="630"/>
      <c r="BL43" s="631"/>
      <c r="BM43" s="631"/>
      <c r="BN43" s="631"/>
      <c r="BO43" s="631"/>
      <c r="BP43" s="631"/>
      <c r="BQ43" s="631"/>
      <c r="BR43" s="638"/>
      <c r="BS43" s="637">
        <f t="shared" si="133"/>
        <v>0</v>
      </c>
    </row>
    <row r="44" spans="1:71" ht="44.25" customHeight="1" outlineLevel="1" x14ac:dyDescent="0.55000000000000004">
      <c r="A44" s="2" t="str">
        <f>B39</f>
        <v>Brewery</v>
      </c>
      <c r="B44" s="775"/>
      <c r="C44" s="226" t="s">
        <v>41</v>
      </c>
      <c r="D44" s="609">
        <f>SUMIFS(AfO!D:D,AfO!$A:$A,$C44,AfO!$B:$B,$A39)/1000</f>
        <v>6.8973889000000002</v>
      </c>
      <c r="E44" s="610">
        <f>SUMIFS(AfO!E:E,AfO!$A:$A,$C44,AfO!$B:$B,$A39)/1000</f>
        <v>10.27476502</v>
      </c>
      <c r="F44" s="610">
        <f>SUMIFS(AfO!F:F,AfO!$A:$A,$C44,AfO!$B:$B,$A39)/1000</f>
        <v>13.47879167</v>
      </c>
      <c r="G44" s="610">
        <f>SUMIFS(AfO!G:G,AfO!$A:$A,$C44,AfO!$B:$B,$A39)/1000</f>
        <v>15.76007047</v>
      </c>
      <c r="H44" s="610">
        <f>SUMIFS(AfO!H:H,AfO!$A:$A,$C44,AfO!$B:$B,$A39)/1000</f>
        <v>14.469328190000001</v>
      </c>
      <c r="I44" s="610">
        <f>SUMIFS(AfO!J:J,AfO!$A:$A,$C44,AfO!$B:$B,$A39)/1000</f>
        <v>12.945264550833333</v>
      </c>
      <c r="J44" s="610">
        <f>SUMIFS(AfO!I:I,AfO!$A:$A,$C44,AfO!$B:$B,$A39)/1000</f>
        <v>18.69121406</v>
      </c>
      <c r="K44" s="610"/>
      <c r="L44" s="357">
        <v>5</v>
      </c>
      <c r="M44" s="358">
        <v>2</v>
      </c>
      <c r="N44" s="358"/>
      <c r="O44" s="358">
        <v>3</v>
      </c>
      <c r="P44" s="358">
        <v>1</v>
      </c>
      <c r="Q44" s="358">
        <v>3</v>
      </c>
      <c r="R44" s="358"/>
      <c r="S44" s="359"/>
      <c r="T44" s="655"/>
      <c r="U44" s="611"/>
      <c r="V44" s="614"/>
      <c r="W44" s="614"/>
      <c r="X44" s="614"/>
      <c r="Y44" s="614"/>
      <c r="Z44" s="614"/>
      <c r="AA44" s="614"/>
      <c r="AB44" s="614"/>
      <c r="AC44" s="656"/>
      <c r="AD44" s="657">
        <f t="shared" si="76"/>
        <v>14</v>
      </c>
      <c r="AE44" s="488">
        <f t="shared" si="126"/>
        <v>32.69121406</v>
      </c>
      <c r="AF44" s="581">
        <f t="shared" si="127"/>
        <v>0.22064832493868236</v>
      </c>
      <c r="AG44" s="490">
        <f t="shared" si="128"/>
        <v>0.11830098550717216</v>
      </c>
      <c r="AH44" s="491" cm="1">
        <f t="array" ref="AH44">_xlfn.IFS(AG44&gt;=(AF44+0.01),1,AG44&gt;=(AF44-0.01),0,AG44&lt;=(AF44-0.01),-1)</f>
        <v>-1</v>
      </c>
      <c r="AJ44" s="370"/>
      <c r="AL44" s="775"/>
      <c r="AM44" s="226" t="s">
        <v>41</v>
      </c>
      <c r="AN44" s="472"/>
      <c r="AO44" s="616">
        <f>SUMIFS('Sales 2019 - 2024'!$E:$E,'Sales 2019 - 2024'!$A:$A,$C44,'Sales 2019 - 2024'!$B:$B,$AO$2,'Sales 2019 - 2024'!$C:$C,AO$4,'Sales 2019 - 2024'!$D:$D,$A44)</f>
        <v>3430.0414300000002</v>
      </c>
      <c r="AP44" s="617">
        <f>SUMIFS('Sales 2019 - 2024'!$E:$E,'Sales 2019 - 2024'!$A:$A,$C44,'Sales 2019 - 2024'!$B:$B,$AO$2,'Sales 2019 - 2024'!$C:$C,AP$4,'Sales 2019 - 2024'!$D:$D,$A44)</f>
        <v>5600.6336099999999</v>
      </c>
      <c r="AQ44" s="617">
        <f>SUMIFS('Sales 2019 - 2024'!$E:$E,'Sales 2019 - 2024'!$A:$A,$C44,'Sales 2019 - 2024'!$B:$B,$AO$2,'Sales 2019 - 2024'!$C:$C,AQ$4,'Sales 2019 - 2024'!$D:$D,$A44)</f>
        <v>0</v>
      </c>
      <c r="AR44" s="617">
        <f>SUMIFS('Sales 2019 - 2024'!$E:$E,'Sales 2019 - 2024'!$A:$A,$C44,'Sales 2019 - 2024'!$B:$B,$AO$2,'Sales 2019 - 2024'!$C:$C,AR$4,'Sales 2019 - 2024'!$D:$D,$A44)</f>
        <v>3008.22462</v>
      </c>
      <c r="AS44" s="617">
        <f>SUMIFS('Sales 2019 - 2024'!$E:$E,'Sales 2019 - 2024'!$A:$A,$C44,'Sales 2019 - 2024'!$B:$B,$AO$2,'Sales 2019 - 2024'!$C:$C,AS$4,'Sales 2019 - 2024'!$D:$D,$A44)</f>
        <v>1106.3458900000001</v>
      </c>
      <c r="AT44" s="617">
        <f>SUMIFS('Sales 2019 - 2024'!$E:$E,'Sales 2019 - 2024'!$A:$A,$C44,'Sales 2019 - 2024'!$B:$B,$AO$2,'Sales 2019 - 2024'!$C:$C,AT$4,'Sales 2019 - 2024'!$D:$D,$A44)</f>
        <v>2.669</v>
      </c>
      <c r="AU44" s="617">
        <f>SUMIFS('Sales 2019 - 2024'!$E:$E,'Sales 2019 - 2024'!$A:$A,$C44,'Sales 2019 - 2024'!$B:$B,$AO$2,'Sales 2019 - 2024'!$C:$C,AU$4,'Sales 2019 - 2024'!$D:$D,$A44)</f>
        <v>4759.9154099999996</v>
      </c>
      <c r="AV44" s="618">
        <f>SUMIFS('Sales 2019 - 2024'!$E:$E,'Sales 2019 - 2024'!$A:$A,$C44,'Sales 2019 - 2024'!$B:$B,$AO$2,'Sales 2019 - 2024'!$C:$C,AV$4,'Sales 2019 - 2024'!$D:$D,$A44)</f>
        <v>1.93248</v>
      </c>
      <c r="AW44" s="618">
        <f t="shared" si="129"/>
        <v>17909.762439999999</v>
      </c>
      <c r="AX44" s="616">
        <f>SUMIFS('Sales 2019 - 2024'!$E:$E,'Sales 2019 - 2024'!$A:$A,$C44,'Sales 2019 - 2024'!$B:$B,$AO$2,'Sales 2019 - 2024'!$C:$C,AX$4,'Sales 2019 - 2024'!$D:$D,$A44)</f>
        <v>126.01506999999999</v>
      </c>
      <c r="AY44" s="617">
        <f>SUMIFS('Sales 2019 - 2024'!$E:$E,'Sales 2019 - 2024'!$A:$A,$C44,'Sales 2019 - 2024'!$B:$B,$AO$2,'Sales 2019 - 2024'!$C:$C,AY$4,'Sales 2019 - 2024'!$D:$D,$A44)</f>
        <v>146.48132000000001</v>
      </c>
      <c r="AZ44" s="617">
        <f>SUMIFS('Sales 2019 - 2024'!$E:$E,'Sales 2019 - 2024'!$A:$A,$C44,'Sales 2019 - 2024'!$B:$B,$AO$2,'Sales 2019 - 2024'!$C:$C,AZ$4,'Sales 2019 - 2024'!$D:$D,$A44)</f>
        <v>0</v>
      </c>
      <c r="BA44" s="617">
        <f>SUMIFS('Sales 2019 - 2024'!$E:$E,'Sales 2019 - 2024'!$A:$A,$C44,'Sales 2019 - 2024'!$B:$B,$AO$2,'Sales 2019 - 2024'!$C:$C,BA$4,'Sales 2019 - 2024'!$D:$D,$A44)</f>
        <v>1.63757</v>
      </c>
      <c r="BB44" s="617">
        <f>SUMIFS('Sales 2019 - 2024'!$E:$E,'Sales 2019 - 2024'!$A:$A,$C44,'Sales 2019 - 2024'!$B:$B,$AO$2,'Sales 2019 - 2024'!$C:$C,BB$4,'Sales 2019 - 2024'!$D:$D,$A44)</f>
        <v>8.6961600000000008</v>
      </c>
      <c r="BC44" s="617">
        <f>SUMIFS('Sales 2019 - 2024'!$E:$E,'Sales 2019 - 2024'!$A:$A,$C44,'Sales 2019 - 2024'!$B:$B,$AO$2,'Sales 2019 - 2024'!$C:$C,BC$4,'Sales 2019 - 2024'!$D:$D,$A44)</f>
        <v>19.544750000000001</v>
      </c>
      <c r="BD44" s="617">
        <f>SUMIFS('Sales 2019 - 2024'!$E:$E,'Sales 2019 - 2024'!$A:$A,$C44,'Sales 2019 - 2024'!$B:$B,$AO$2,'Sales 2019 - 2024'!$C:$C,BD$4,'Sales 2019 - 2024'!$D:$D,$A44)</f>
        <v>4.9399499999999996</v>
      </c>
      <c r="BE44" s="617">
        <f>SUMIFS('Sales 2019 - 2024'!$E:$E,'Sales 2019 - 2024'!$A:$A,$C44,'Sales 2019 - 2024'!$B:$B,$AO$2,'Sales 2019 - 2024'!$C:$C,BE$4,'Sales 2019 - 2024'!$D:$D,$A44)</f>
        <v>0</v>
      </c>
      <c r="BF44" s="618">
        <f>SUMIFS('Sales 2019 - 2024'!$E:$E,'Sales 2019 - 2024'!$A:$A,$C44,'Sales 2019 - 2024'!$B:$B,$AO$2,'Sales 2019 - 2024'!$C:$C,BF$4,'Sales 2019 - 2024'!$D:$D,$A44)</f>
        <v>0</v>
      </c>
      <c r="BG44" s="618">
        <f t="shared" si="130"/>
        <v>307.31482000000005</v>
      </c>
      <c r="BH44" s="744">
        <f t="shared" si="131"/>
        <v>474.13680000000022</v>
      </c>
      <c r="BI44" s="494">
        <f>SUMIFS('Sales 2019 - 2024'!Y:Y,'Sales 2019 - 2024'!W:W,'X5 Template Goals - Tab 1'!AM44,'Sales 2019 - 2024'!V:V,'X5 Template Goals - Tab 1'!A44)</f>
        <v>18691.214059999998</v>
      </c>
      <c r="BJ44" s="751" t="b">
        <f t="shared" si="132"/>
        <v>1</v>
      </c>
      <c r="BK44" s="611"/>
      <c r="BL44" s="612"/>
      <c r="BM44" s="612"/>
      <c r="BN44" s="612"/>
      <c r="BO44" s="612"/>
      <c r="BP44" s="612"/>
      <c r="BQ44" s="612"/>
      <c r="BR44" s="619"/>
      <c r="BS44" s="618">
        <f t="shared" si="133"/>
        <v>0</v>
      </c>
    </row>
    <row r="45" spans="1:71" s="180" customFormat="1" ht="44.25" customHeight="1" outlineLevel="1" x14ac:dyDescent="0.55000000000000004">
      <c r="A45" s="2" t="str">
        <f>B39</f>
        <v>Brewery</v>
      </c>
      <c r="B45" s="775"/>
      <c r="C45" s="226" t="s">
        <v>42</v>
      </c>
      <c r="D45" s="620">
        <f>SUMIFS(AfO!D:D,AfO!$A:$A,$C45,AfO!$B:$B,$A39)/1000</f>
        <v>2.4950380300000004</v>
      </c>
      <c r="E45" s="498">
        <f>SUMIFS(AfO!E:E,AfO!$A:$A,$C45,AfO!$B:$B,$A39)/1000</f>
        <v>13.93868352</v>
      </c>
      <c r="F45" s="498">
        <f>SUMIFS(AfO!F:F,AfO!$A:$A,$C45,AfO!$B:$B,$A39)/1000</f>
        <v>24.266512510000002</v>
      </c>
      <c r="G45" s="498">
        <f>SUMIFS(AfO!G:G,AfO!$A:$A,$C45,AfO!$B:$B,$A39)/1000</f>
        <v>24.31745136</v>
      </c>
      <c r="H45" s="498">
        <f>SUMIFS(AfO!H:H,AfO!$A:$A,$C45,AfO!$B:$B,$A39)/1000</f>
        <v>9.7101328900000006</v>
      </c>
      <c r="I45" s="498">
        <f>SUMIFS(AfO!J:J,AfO!$A:$A,$C45,AfO!$B:$B,$A39)/1000</f>
        <v>7.2285688574999991</v>
      </c>
      <c r="J45" s="498">
        <f>SUMIFS(AfO!I:I,AfO!$A:$A,$C45,AfO!$B:$B,$A39)/1000</f>
        <v>9.8251194500000008</v>
      </c>
      <c r="K45" s="498"/>
      <c r="L45" s="363">
        <v>5</v>
      </c>
      <c r="M45" s="364">
        <v>2</v>
      </c>
      <c r="N45" s="364"/>
      <c r="O45" s="364">
        <v>2</v>
      </c>
      <c r="P45" s="364">
        <v>1</v>
      </c>
      <c r="Q45" s="364">
        <v>5</v>
      </c>
      <c r="R45" s="364"/>
      <c r="S45" s="365">
        <v>2</v>
      </c>
      <c r="T45" s="655"/>
      <c r="U45" s="630"/>
      <c r="V45" s="633"/>
      <c r="W45" s="633"/>
      <c r="X45" s="633"/>
      <c r="Y45" s="633"/>
      <c r="Z45" s="633"/>
      <c r="AA45" s="633"/>
      <c r="AB45" s="633"/>
      <c r="AC45" s="666"/>
      <c r="AD45" s="667">
        <f t="shared" si="76"/>
        <v>17</v>
      </c>
      <c r="AE45" s="521">
        <f t="shared" si="126"/>
        <v>26.825119450000003</v>
      </c>
      <c r="AF45" s="526">
        <f t="shared" si="127"/>
        <v>0.31538272481906615</v>
      </c>
      <c r="AG45" s="508">
        <f t="shared" si="128"/>
        <v>0.22247719182632086</v>
      </c>
      <c r="AH45" s="509" cm="1">
        <f t="array" ref="AH45">_xlfn.IFS(AG45&gt;=(AF45+0.01),1,AG45&gt;=(AF45-0.01),0,AG45&lt;=(AF45-0.01),-1)</f>
        <v>-1</v>
      </c>
      <c r="AJ45" s="371"/>
      <c r="AL45" s="775"/>
      <c r="AM45" s="226" t="s">
        <v>42</v>
      </c>
      <c r="AN45" s="472"/>
      <c r="AO45" s="635">
        <f>SUMIFS('Sales 2019 - 2024'!$E:$E,'Sales 2019 - 2024'!$A:$A,$C45,'Sales 2019 - 2024'!$B:$B,$AO$2,'Sales 2019 - 2024'!$C:$C,AO$4,'Sales 2019 - 2024'!$D:$D,$A45)</f>
        <v>531.46700999999996</v>
      </c>
      <c r="AP45" s="636">
        <f>SUMIFS('Sales 2019 - 2024'!$E:$E,'Sales 2019 - 2024'!$A:$A,$C45,'Sales 2019 - 2024'!$B:$B,$AO$2,'Sales 2019 - 2024'!$C:$C,AP$4,'Sales 2019 - 2024'!$D:$D,$A45)</f>
        <v>6824.2808699999996</v>
      </c>
      <c r="AQ45" s="636">
        <f>SUMIFS('Sales 2019 - 2024'!$E:$E,'Sales 2019 - 2024'!$A:$A,$C45,'Sales 2019 - 2024'!$B:$B,$AO$2,'Sales 2019 - 2024'!$C:$C,AQ$4,'Sales 2019 - 2024'!$D:$D,$A45)</f>
        <v>0</v>
      </c>
      <c r="AR45" s="636">
        <f>SUMIFS('Sales 2019 - 2024'!$E:$E,'Sales 2019 - 2024'!$A:$A,$C45,'Sales 2019 - 2024'!$B:$B,$AO$2,'Sales 2019 - 2024'!$C:$C,AR$4,'Sales 2019 - 2024'!$D:$D,$A45)</f>
        <v>887.32614999999998</v>
      </c>
      <c r="AS45" s="636">
        <f>SUMIFS('Sales 2019 - 2024'!$E:$E,'Sales 2019 - 2024'!$A:$A,$C45,'Sales 2019 - 2024'!$B:$B,$AO$2,'Sales 2019 - 2024'!$C:$C,AS$4,'Sales 2019 - 2024'!$D:$D,$A45)</f>
        <v>9.5779999999999994</v>
      </c>
      <c r="AT45" s="636">
        <f>SUMIFS('Sales 2019 - 2024'!$E:$E,'Sales 2019 - 2024'!$A:$A,$C45,'Sales 2019 - 2024'!$B:$B,$AO$2,'Sales 2019 - 2024'!$C:$C,AT$4,'Sales 2019 - 2024'!$D:$D,$A45)</f>
        <v>0</v>
      </c>
      <c r="AU45" s="636">
        <f>SUMIFS('Sales 2019 - 2024'!$E:$E,'Sales 2019 - 2024'!$A:$A,$C45,'Sales 2019 - 2024'!$B:$B,$AO$2,'Sales 2019 - 2024'!$C:$C,AU$4,'Sales 2019 - 2024'!$D:$D,$A45)</f>
        <v>0</v>
      </c>
      <c r="AV45" s="637">
        <f>SUMIFS('Sales 2019 - 2024'!$E:$E,'Sales 2019 - 2024'!$A:$A,$C45,'Sales 2019 - 2024'!$B:$B,$AO$2,'Sales 2019 - 2024'!$C:$C,AV$4,'Sales 2019 - 2024'!$D:$D,$A45)</f>
        <v>779.31565000000001</v>
      </c>
      <c r="AW45" s="637">
        <f t="shared" si="129"/>
        <v>9031.9676799999997</v>
      </c>
      <c r="AX45" s="635">
        <f>SUMIFS('Sales 2019 - 2024'!$E:$E,'Sales 2019 - 2024'!$A:$A,$C45,'Sales 2019 - 2024'!$B:$B,$AO$2,'Sales 2019 - 2024'!$C:$C,AX$4,'Sales 2019 - 2024'!$D:$D,$A45)</f>
        <v>0</v>
      </c>
      <c r="AY45" s="636">
        <f>SUMIFS('Sales 2019 - 2024'!$E:$E,'Sales 2019 - 2024'!$A:$A,$C45,'Sales 2019 - 2024'!$B:$B,$AO$2,'Sales 2019 - 2024'!$C:$C,AY$4,'Sales 2019 - 2024'!$D:$D,$A45)</f>
        <v>0</v>
      </c>
      <c r="AZ45" s="636">
        <f>SUMIFS('Sales 2019 - 2024'!$E:$E,'Sales 2019 - 2024'!$A:$A,$C45,'Sales 2019 - 2024'!$B:$B,$AO$2,'Sales 2019 - 2024'!$C:$C,AZ$4,'Sales 2019 - 2024'!$D:$D,$A45)</f>
        <v>0</v>
      </c>
      <c r="BA45" s="636">
        <f>SUMIFS('Sales 2019 - 2024'!$E:$E,'Sales 2019 - 2024'!$A:$A,$C45,'Sales 2019 - 2024'!$B:$B,$AO$2,'Sales 2019 - 2024'!$C:$C,BA$4,'Sales 2019 - 2024'!$D:$D,$A45)</f>
        <v>0</v>
      </c>
      <c r="BB45" s="636">
        <f>SUMIFS('Sales 2019 - 2024'!$E:$E,'Sales 2019 - 2024'!$A:$A,$C45,'Sales 2019 - 2024'!$B:$B,$AO$2,'Sales 2019 - 2024'!$C:$C,BB$4,'Sales 2019 - 2024'!$D:$D,$A45)</f>
        <v>0</v>
      </c>
      <c r="BC45" s="636">
        <f>SUMIFS('Sales 2019 - 2024'!$E:$E,'Sales 2019 - 2024'!$A:$A,$C45,'Sales 2019 - 2024'!$B:$B,$AO$2,'Sales 2019 - 2024'!$C:$C,BC$4,'Sales 2019 - 2024'!$D:$D,$A45)</f>
        <v>230.14159000000001</v>
      </c>
      <c r="BD45" s="636">
        <f>SUMIFS('Sales 2019 - 2024'!$E:$E,'Sales 2019 - 2024'!$A:$A,$C45,'Sales 2019 - 2024'!$B:$B,$AO$2,'Sales 2019 - 2024'!$C:$C,BD$4,'Sales 2019 - 2024'!$D:$D,$A45)</f>
        <v>0</v>
      </c>
      <c r="BE45" s="636">
        <f>SUMIFS('Sales 2019 - 2024'!$E:$E,'Sales 2019 - 2024'!$A:$A,$C45,'Sales 2019 - 2024'!$B:$B,$AO$2,'Sales 2019 - 2024'!$C:$C,BE$4,'Sales 2019 - 2024'!$D:$D,$A45)</f>
        <v>0</v>
      </c>
      <c r="BF45" s="637">
        <f>SUMIFS('Sales 2019 - 2024'!$E:$E,'Sales 2019 - 2024'!$A:$A,$C45,'Sales 2019 - 2024'!$B:$B,$AO$2,'Sales 2019 - 2024'!$C:$C,BF$4,'Sales 2019 - 2024'!$D:$D,$A45)</f>
        <v>0</v>
      </c>
      <c r="BG45" s="637">
        <f t="shared" si="130"/>
        <v>230.14159000000001</v>
      </c>
      <c r="BH45" s="746">
        <f t="shared" si="131"/>
        <v>563.01018000000113</v>
      </c>
      <c r="BI45" s="524">
        <f>SUMIFS('Sales 2019 - 2024'!Y:Y,'Sales 2019 - 2024'!W:W,'X5 Template Goals - Tab 1'!AM45,'Sales 2019 - 2024'!V:V,'X5 Template Goals - Tab 1'!A45)</f>
        <v>9825.1194500000001</v>
      </c>
      <c r="BJ45" s="751" t="b">
        <f t="shared" si="132"/>
        <v>1</v>
      </c>
      <c r="BK45" s="630"/>
      <c r="BL45" s="631"/>
      <c r="BM45" s="631"/>
      <c r="BN45" s="631"/>
      <c r="BO45" s="631"/>
      <c r="BP45" s="631"/>
      <c r="BQ45" s="631"/>
      <c r="BR45" s="638"/>
      <c r="BS45" s="637">
        <f t="shared" si="133"/>
        <v>0</v>
      </c>
    </row>
    <row r="46" spans="1:71" s="180" customFormat="1" ht="44.25" customHeight="1" outlineLevel="1" thickBot="1" x14ac:dyDescent="0.6">
      <c r="A46" s="2" t="str">
        <f>B39</f>
        <v>Brewery</v>
      </c>
      <c r="B46" s="776"/>
      <c r="C46" s="226" t="s">
        <v>43</v>
      </c>
      <c r="D46" s="609">
        <f>SUMIFS(AfO!D:D,AfO!$A:$A,$C46,AfO!$B:$B,$A39)/1000</f>
        <v>17.597070800000001</v>
      </c>
      <c r="E46" s="610">
        <f>SUMIFS(AfO!E:E,AfO!$A:$A,$C46,AfO!$B:$B,$A39)/1000</f>
        <v>18.48612907</v>
      </c>
      <c r="F46" s="610">
        <f>SUMIFS(AfO!F:F,AfO!$A:$A,$C46,AfO!$B:$B,$A39)/1000</f>
        <v>25.590261269999999</v>
      </c>
      <c r="G46" s="610">
        <f>SUMIFS(AfO!G:G,AfO!$A:$A,$C46,AfO!$B:$B,$A39)/1000</f>
        <v>32.501496330000002</v>
      </c>
      <c r="H46" s="610">
        <f>SUMIFS(AfO!H:H,AfO!$A:$A,$C46,AfO!$B:$B,$A39)/1000</f>
        <v>31.80295005</v>
      </c>
      <c r="I46" s="610">
        <f>SUMIFS(AfO!J:J,AfO!$A:$A,$C46,AfO!$B:$B,$A39)/1000</f>
        <v>35.56533657833333</v>
      </c>
      <c r="J46" s="610">
        <f>SUMIFS(AfO!I:I,AfO!$A:$A,$C46,AfO!$B:$B,$A39)/1000</f>
        <v>35.669661979999994</v>
      </c>
      <c r="K46" s="610"/>
      <c r="L46" s="366">
        <v>3</v>
      </c>
      <c r="M46" s="367">
        <v>1</v>
      </c>
      <c r="N46" s="367"/>
      <c r="O46" s="367"/>
      <c r="P46" s="367"/>
      <c r="Q46" s="367">
        <v>2</v>
      </c>
      <c r="R46" s="367"/>
      <c r="S46" s="368"/>
      <c r="T46" s="671"/>
      <c r="U46" s="611"/>
      <c r="V46" s="614"/>
      <c r="W46" s="614"/>
      <c r="X46" s="614"/>
      <c r="Y46" s="614"/>
      <c r="Z46" s="614"/>
      <c r="AA46" s="614"/>
      <c r="AB46" s="614"/>
      <c r="AC46" s="656"/>
      <c r="AD46" s="657">
        <f t="shared" si="76"/>
        <v>6</v>
      </c>
      <c r="AE46" s="488">
        <f t="shared" si="126"/>
        <v>41.669661979999994</v>
      </c>
      <c r="AF46" s="581">
        <f t="shared" si="127"/>
        <v>0.15178580672983033</v>
      </c>
      <c r="AG46" s="490">
        <f t="shared" si="128"/>
        <v>3.1583047945176856E-2</v>
      </c>
      <c r="AH46" s="491" cm="1">
        <f t="array" ref="AH46">_xlfn.IFS(AG46&gt;=(AF46+0.01),1,AG46&gt;=(AF46-0.01),0,AG46&lt;=(AF46-0.01),-1)</f>
        <v>-1</v>
      </c>
      <c r="AJ46" s="370"/>
      <c r="AL46" s="776"/>
      <c r="AM46" s="226" t="s">
        <v>43</v>
      </c>
      <c r="AN46" s="472"/>
      <c r="AO46" s="616">
        <f>SUMIFS('Sales 2019 - 2024'!$E:$E,'Sales 2019 - 2024'!$A:$A,$C46,'Sales 2019 - 2024'!$B:$B,$AO$2,'Sales 2019 - 2024'!$C:$C,AO$4,'Sales 2019 - 2024'!$D:$D,$A46)</f>
        <v>25327.053639999998</v>
      </c>
      <c r="AP46" s="617">
        <f>SUMIFS('Sales 2019 - 2024'!$E:$E,'Sales 2019 - 2024'!$A:$A,$C46,'Sales 2019 - 2024'!$B:$B,$AO$2,'Sales 2019 - 2024'!$C:$C,AP$4,'Sales 2019 - 2024'!$D:$D,$A46)</f>
        <v>2127.5116600000001</v>
      </c>
      <c r="AQ46" s="617">
        <f>SUMIFS('Sales 2019 - 2024'!$E:$E,'Sales 2019 - 2024'!$A:$A,$C46,'Sales 2019 - 2024'!$B:$B,$AO$2,'Sales 2019 - 2024'!$C:$C,AQ$4,'Sales 2019 - 2024'!$D:$D,$A46)</f>
        <v>0</v>
      </c>
      <c r="AR46" s="617">
        <f>SUMIFS('Sales 2019 - 2024'!$E:$E,'Sales 2019 - 2024'!$A:$A,$C46,'Sales 2019 - 2024'!$B:$B,$AO$2,'Sales 2019 - 2024'!$C:$C,AR$4,'Sales 2019 - 2024'!$D:$D,$A46)</f>
        <v>1001.31402</v>
      </c>
      <c r="AS46" s="617">
        <f>SUMIFS('Sales 2019 - 2024'!$E:$E,'Sales 2019 - 2024'!$A:$A,$C46,'Sales 2019 - 2024'!$B:$B,$AO$2,'Sales 2019 - 2024'!$C:$C,AS$4,'Sales 2019 - 2024'!$D:$D,$A46)</f>
        <v>490.07312999999999</v>
      </c>
      <c r="AT46" s="617">
        <f>SUMIFS('Sales 2019 - 2024'!$E:$E,'Sales 2019 - 2024'!$A:$A,$C46,'Sales 2019 - 2024'!$B:$B,$AO$2,'Sales 2019 - 2024'!$C:$C,AT$4,'Sales 2019 - 2024'!$D:$D,$A46)</f>
        <v>363.13134000000002</v>
      </c>
      <c r="AU46" s="617">
        <f>SUMIFS('Sales 2019 - 2024'!$E:$E,'Sales 2019 - 2024'!$A:$A,$C46,'Sales 2019 - 2024'!$B:$B,$AO$2,'Sales 2019 - 2024'!$C:$C,AU$4,'Sales 2019 - 2024'!$D:$D,$A46)</f>
        <v>76.815979999999996</v>
      </c>
      <c r="AV46" s="618">
        <f>SUMIFS('Sales 2019 - 2024'!$E:$E,'Sales 2019 - 2024'!$A:$A,$C46,'Sales 2019 - 2024'!$B:$B,$AO$2,'Sales 2019 - 2024'!$C:$C,AV$4,'Sales 2019 - 2024'!$D:$D,$A46)</f>
        <v>0.72060000000000002</v>
      </c>
      <c r="AW46" s="618">
        <f t="shared" si="129"/>
        <v>29386.620370000001</v>
      </c>
      <c r="AX46" s="616">
        <f>SUMIFS('Sales 2019 - 2024'!$E:$E,'Sales 2019 - 2024'!$A:$A,$C46,'Sales 2019 - 2024'!$B:$B,$AO$2,'Sales 2019 - 2024'!$C:$C,AX$4,'Sales 2019 - 2024'!$D:$D,$A46)</f>
        <v>57.592649999999999</v>
      </c>
      <c r="AY46" s="617">
        <f>SUMIFS('Sales 2019 - 2024'!$E:$E,'Sales 2019 - 2024'!$A:$A,$C46,'Sales 2019 - 2024'!$B:$B,$AO$2,'Sales 2019 - 2024'!$C:$C,AY$4,'Sales 2019 - 2024'!$D:$D,$A46)</f>
        <v>0</v>
      </c>
      <c r="AZ46" s="617">
        <f>SUMIFS('Sales 2019 - 2024'!$E:$E,'Sales 2019 - 2024'!$A:$A,$C46,'Sales 2019 - 2024'!$B:$B,$AO$2,'Sales 2019 - 2024'!$C:$C,AZ$4,'Sales 2019 - 2024'!$D:$D,$A46)</f>
        <v>0</v>
      </c>
      <c r="BA46" s="617">
        <f>SUMIFS('Sales 2019 - 2024'!$E:$E,'Sales 2019 - 2024'!$A:$A,$C46,'Sales 2019 - 2024'!$B:$B,$AO$2,'Sales 2019 - 2024'!$C:$C,BA$4,'Sales 2019 - 2024'!$D:$D,$A46)</f>
        <v>9.8229799999999994</v>
      </c>
      <c r="BB46" s="617">
        <f>SUMIFS('Sales 2019 - 2024'!$E:$E,'Sales 2019 - 2024'!$A:$A,$C46,'Sales 2019 - 2024'!$B:$B,$AO$2,'Sales 2019 - 2024'!$C:$C,BB$4,'Sales 2019 - 2024'!$D:$D,$A46)</f>
        <v>0</v>
      </c>
      <c r="BC46" s="617">
        <f>SUMIFS('Sales 2019 - 2024'!$E:$E,'Sales 2019 - 2024'!$A:$A,$C46,'Sales 2019 - 2024'!$B:$B,$AO$2,'Sales 2019 - 2024'!$C:$C,BC$4,'Sales 2019 - 2024'!$D:$D,$A46)</f>
        <v>0</v>
      </c>
      <c r="BD46" s="617">
        <f>SUMIFS('Sales 2019 - 2024'!$E:$E,'Sales 2019 - 2024'!$A:$A,$C46,'Sales 2019 - 2024'!$B:$B,$AO$2,'Sales 2019 - 2024'!$C:$C,BD$4,'Sales 2019 - 2024'!$D:$D,$A46)</f>
        <v>0</v>
      </c>
      <c r="BE46" s="617">
        <f>SUMIFS('Sales 2019 - 2024'!$E:$E,'Sales 2019 - 2024'!$A:$A,$C46,'Sales 2019 - 2024'!$B:$B,$AO$2,'Sales 2019 - 2024'!$C:$C,BE$4,'Sales 2019 - 2024'!$D:$D,$A46)</f>
        <v>0</v>
      </c>
      <c r="BF46" s="618">
        <f>SUMIFS('Sales 2019 - 2024'!$E:$E,'Sales 2019 - 2024'!$A:$A,$C46,'Sales 2019 - 2024'!$B:$B,$AO$2,'Sales 2019 - 2024'!$C:$C,BF$4,'Sales 2019 - 2024'!$D:$D,$A46)</f>
        <v>0</v>
      </c>
      <c r="BG46" s="618">
        <f t="shared" si="130"/>
        <v>67.415629999999993</v>
      </c>
      <c r="BH46" s="744">
        <f t="shared" si="131"/>
        <v>6215.6259799999934</v>
      </c>
      <c r="BI46" s="494">
        <f>SUMIFS('Sales 2019 - 2024'!Y:Y,'Sales 2019 - 2024'!W:W,'X5 Template Goals - Tab 1'!AM46,'Sales 2019 - 2024'!V:V,'X5 Template Goals - Tab 1'!A46)</f>
        <v>35669.661979999997</v>
      </c>
      <c r="BJ46" s="751" t="b">
        <f t="shared" si="132"/>
        <v>1</v>
      </c>
      <c r="BK46" s="611"/>
      <c r="BL46" s="612"/>
      <c r="BM46" s="612"/>
      <c r="BN46" s="612"/>
      <c r="BO46" s="612"/>
      <c r="BP46" s="612"/>
      <c r="BQ46" s="612"/>
      <c r="BR46" s="619"/>
      <c r="BS46" s="618">
        <f t="shared" si="133"/>
        <v>0</v>
      </c>
    </row>
    <row r="47" spans="1:71" s="180" customFormat="1" ht="44.25" customHeight="1" outlineLevel="1" thickTop="1" x14ac:dyDescent="0.55000000000000004">
      <c r="B47" s="344" t="s">
        <v>27</v>
      </c>
      <c r="C47" s="241" t="s">
        <v>35</v>
      </c>
      <c r="D47" s="639">
        <f>SUM(D39:D46)</f>
        <v>165.75023109999998</v>
      </c>
      <c r="E47" s="532">
        <f t="shared" ref="E47:J47" si="134">SUM(E39:E46)</f>
        <v>181.95777746000002</v>
      </c>
      <c r="F47" s="532">
        <f t="shared" si="134"/>
        <v>226.90862823000003</v>
      </c>
      <c r="G47" s="532">
        <f t="shared" si="134"/>
        <v>276.03589744999999</v>
      </c>
      <c r="H47" s="532">
        <f t="shared" si="134"/>
        <v>280.99441069</v>
      </c>
      <c r="I47" s="532">
        <f t="shared" si="134"/>
        <v>305.72124992249996</v>
      </c>
      <c r="J47" s="532">
        <f t="shared" si="134"/>
        <v>315.70568928999995</v>
      </c>
      <c r="K47" s="532"/>
      <c r="L47" s="672">
        <f>SUM(L39:L46)</f>
        <v>38</v>
      </c>
      <c r="M47" s="673">
        <f t="shared" ref="M47" si="135">SUM(M39:M46)</f>
        <v>25</v>
      </c>
      <c r="N47" s="673">
        <f t="shared" ref="N47" si="136">SUM(N39:N46)</f>
        <v>2</v>
      </c>
      <c r="O47" s="673">
        <f t="shared" ref="O47" si="137">SUM(O39:O46)</f>
        <v>8</v>
      </c>
      <c r="P47" s="673">
        <f t="shared" ref="P47" si="138">SUM(P39:P46)</f>
        <v>5</v>
      </c>
      <c r="Q47" s="673">
        <f t="shared" ref="Q47" si="139">SUM(Q39:Q46)</f>
        <v>30</v>
      </c>
      <c r="R47" s="673">
        <f t="shared" ref="R47" si="140">SUM(R39:R46)</f>
        <v>3</v>
      </c>
      <c r="S47" s="674">
        <f t="shared" ref="S47" si="141">SUM(S39:S46)</f>
        <v>5</v>
      </c>
      <c r="T47" s="528"/>
      <c r="U47" s="640"/>
      <c r="V47" s="642"/>
      <c r="W47" s="642"/>
      <c r="X47" s="642"/>
      <c r="Y47" s="642"/>
      <c r="Z47" s="642"/>
      <c r="AA47" s="642"/>
      <c r="AB47" s="642"/>
      <c r="AC47" s="675"/>
      <c r="AD47" s="676">
        <f t="shared" si="76"/>
        <v>116</v>
      </c>
      <c r="AE47" s="539">
        <f t="shared" si="126"/>
        <v>431.70568928999995</v>
      </c>
      <c r="AF47" s="540">
        <f t="shared" si="127"/>
        <v>0.13753731835721195</v>
      </c>
      <c r="AG47" s="541">
        <f t="shared" si="128"/>
        <v>6.4586789653073629E-2</v>
      </c>
      <c r="AH47" s="542" cm="1">
        <f t="array" ref="AH47">_xlfn.IFS(AG47&gt;=(AF47+0.01),1,AG47&gt;=(AF47-0.01),0,AG47&lt;=(AF47-0.01),-1)</f>
        <v>-1</v>
      </c>
      <c r="AI47" s="677"/>
      <c r="AJ47" s="371"/>
      <c r="AL47" s="344" t="str">
        <f>B47</f>
        <v>Brewery</v>
      </c>
      <c r="AM47" s="241" t="s">
        <v>35</v>
      </c>
      <c r="AN47" s="543"/>
      <c r="AO47" s="733">
        <f>SUM(AO39:AO46)</f>
        <v>93165.815759999998</v>
      </c>
      <c r="AP47" s="734">
        <f t="shared" ref="AP47" si="142">SUM(AP39:AP46)</f>
        <v>45529.612760000004</v>
      </c>
      <c r="AQ47" s="734">
        <f t="shared" ref="AQ47" si="143">SUM(AQ39:AQ46)</f>
        <v>1.5336099999999999</v>
      </c>
      <c r="AR47" s="734">
        <f t="shared" ref="AR47" si="144">SUM(AR39:AR46)</f>
        <v>50701.378470000003</v>
      </c>
      <c r="AS47" s="734">
        <f t="shared" ref="AS47" si="145">SUM(AS39:AS46)</f>
        <v>25400.903500000004</v>
      </c>
      <c r="AT47" s="734">
        <f t="shared" ref="AT47" si="146">SUM(AT39:AT46)</f>
        <v>56438.523350000003</v>
      </c>
      <c r="AU47" s="734">
        <f t="shared" ref="AU47" si="147">SUM(AU39:AU46)</f>
        <v>4850.0279600000003</v>
      </c>
      <c r="AV47" s="644">
        <f t="shared" ref="AV47" si="148">SUM(AV39:AV46)</f>
        <v>2226.40301</v>
      </c>
      <c r="AW47" s="644">
        <f t="shared" ref="AW47" si="149">SUM(AW39:AW46)</f>
        <v>278314.19841999997</v>
      </c>
      <c r="AX47" s="733">
        <f>SUM(AX39:AX46)</f>
        <v>4601.3485799999999</v>
      </c>
      <c r="AY47" s="734">
        <f t="shared" ref="AY47" si="150">SUM(AY39:AY46)</f>
        <v>1386.0691100000001</v>
      </c>
      <c r="AZ47" s="734">
        <f t="shared" ref="AZ47" si="151">SUM(AZ39:AZ46)</f>
        <v>0</v>
      </c>
      <c r="BA47" s="734">
        <f t="shared" ref="BA47" si="152">SUM(BA39:BA46)</f>
        <v>220.70547999999999</v>
      </c>
      <c r="BB47" s="734">
        <f t="shared" ref="BB47" si="153">SUM(BB39:BB46)</f>
        <v>58.024769999999997</v>
      </c>
      <c r="BC47" s="734">
        <f t="shared" ref="BC47" si="154">SUM(BC39:BC46)</f>
        <v>1441.0284799999999</v>
      </c>
      <c r="BD47" s="734">
        <f t="shared" ref="BD47" si="155">SUM(BD39:BD46)</f>
        <v>9.33995</v>
      </c>
      <c r="BE47" s="734">
        <f t="shared" ref="BE47" si="156">SUM(BE39:BE46)</f>
        <v>0</v>
      </c>
      <c r="BF47" s="644">
        <f t="shared" ref="BF47" si="157">SUM(BF39:BF46)</f>
        <v>0</v>
      </c>
      <c r="BG47" s="644">
        <f t="shared" si="130"/>
        <v>7716.5163699999994</v>
      </c>
      <c r="BH47" s="736">
        <f t="shared" si="131"/>
        <v>29674.974500000011</v>
      </c>
      <c r="BI47" s="546">
        <f>SUM(BI39:BI46)</f>
        <v>315705.68929000001</v>
      </c>
      <c r="BJ47" s="751" t="b">
        <f t="shared" si="132"/>
        <v>1</v>
      </c>
      <c r="BK47" s="640"/>
      <c r="BL47" s="641"/>
      <c r="BM47" s="641"/>
      <c r="BN47" s="641"/>
      <c r="BO47" s="641"/>
      <c r="BP47" s="641"/>
      <c r="BQ47" s="641"/>
      <c r="BR47" s="539"/>
      <c r="BS47" s="644">
        <f t="shared" ref="BS47" si="158">SUM(BS39:BS46)</f>
        <v>0</v>
      </c>
    </row>
    <row r="48" spans="1:71" ht="44.25" customHeight="1" outlineLevel="1" thickBot="1" x14ac:dyDescent="0.6">
      <c r="B48" s="550" t="str">
        <f>B47</f>
        <v>Brewery</v>
      </c>
      <c r="C48" s="551" t="s">
        <v>76</v>
      </c>
      <c r="D48" s="552"/>
      <c r="E48" s="553"/>
      <c r="F48" s="553"/>
      <c r="G48" s="553"/>
      <c r="H48" s="553"/>
      <c r="I48" s="553"/>
      <c r="J48" s="553"/>
      <c r="K48" s="554"/>
      <c r="L48" s="592">
        <v>75</v>
      </c>
      <c r="M48" s="593">
        <v>55</v>
      </c>
      <c r="N48" s="593">
        <v>5</v>
      </c>
      <c r="O48" s="593">
        <v>15</v>
      </c>
      <c r="P48" s="593">
        <v>5</v>
      </c>
      <c r="Q48" s="593">
        <v>35</v>
      </c>
      <c r="R48" s="593">
        <v>3</v>
      </c>
      <c r="S48" s="678">
        <v>3</v>
      </c>
      <c r="T48" s="558"/>
      <c r="U48" s="592"/>
      <c r="V48" s="594"/>
      <c r="W48" s="594"/>
      <c r="X48" s="594"/>
      <c r="Y48" s="594"/>
      <c r="Z48" s="594"/>
      <c r="AA48" s="594"/>
      <c r="AB48" s="594"/>
      <c r="AC48" s="679"/>
      <c r="AD48" s="680">
        <f t="shared" si="76"/>
        <v>196</v>
      </c>
      <c r="AE48" s="645">
        <f>J47+AD48</f>
        <v>511.70568928999995</v>
      </c>
      <c r="AF48" s="563">
        <f>AF47</f>
        <v>0.13753731835721195</v>
      </c>
      <c r="AG48" s="564">
        <f>(((AE48/J47))^(1/5))-1</f>
        <v>0.10140632829574137</v>
      </c>
      <c r="AH48" s="565" cm="1">
        <f t="array" ref="AH48">_xlfn.IFS(AG48&gt;=(AF48+0.01),1,AG48&gt;=(AF48-0.01),0,AG48&lt;=(AF48-0.01),-1)</f>
        <v>-1</v>
      </c>
      <c r="AJ48" s="370"/>
      <c r="AL48" s="550" t="str">
        <f>AL47</f>
        <v>Brewery</v>
      </c>
      <c r="AM48" s="551" t="s">
        <v>76</v>
      </c>
      <c r="AN48" s="566"/>
      <c r="AO48" s="567"/>
      <c r="AP48" s="568"/>
      <c r="AQ48" s="568"/>
      <c r="AR48" s="568"/>
      <c r="AS48" s="568"/>
      <c r="AT48" s="568"/>
      <c r="AU48" s="568"/>
      <c r="AV48" s="569"/>
      <c r="AW48" s="569"/>
      <c r="AX48" s="567"/>
      <c r="AY48" s="568"/>
      <c r="AZ48" s="568"/>
      <c r="BA48" s="568"/>
      <c r="BB48" s="568"/>
      <c r="BC48" s="568"/>
      <c r="BD48" s="568"/>
      <c r="BE48" s="568"/>
      <c r="BF48" s="569"/>
      <c r="BG48" s="569"/>
      <c r="BH48" s="569"/>
      <c r="BI48" s="737"/>
      <c r="BJ48" s="751" t="b">
        <f t="shared" si="132"/>
        <v>1</v>
      </c>
      <c r="BK48" s="567"/>
      <c r="BL48" s="568"/>
      <c r="BM48" s="568"/>
      <c r="BN48" s="568"/>
      <c r="BO48" s="568"/>
      <c r="BP48" s="568"/>
      <c r="BQ48" s="568"/>
      <c r="BR48" s="569"/>
      <c r="BS48" s="569"/>
    </row>
    <row r="49" spans="1:71" ht="44.25" customHeight="1" outlineLevel="1" thickTop="1" x14ac:dyDescent="0.55000000000000004">
      <c r="A49" s="2" t="str">
        <f>B49</f>
        <v>Cider, Wine &amp; Spirit</v>
      </c>
      <c r="B49" s="774" t="s">
        <v>28</v>
      </c>
      <c r="C49" s="225" t="s">
        <v>36</v>
      </c>
      <c r="D49" s="599">
        <f>SUMIFS(AfO!D:D,AfO!$A:$A,$C49,AfO!$B:$B,$A49)/1000</f>
        <v>52.067942459999998</v>
      </c>
      <c r="E49" s="459">
        <f>SUMIFS(AfO!E:E,AfO!$A:$A,$C49,AfO!$B:$B,$A49)/1000</f>
        <v>54.057319839999998</v>
      </c>
      <c r="F49" s="459">
        <f>SUMIFS(AfO!F:F,AfO!$A:$A,$C49,AfO!$B:$B,$A49)/1000</f>
        <v>56.93362346</v>
      </c>
      <c r="G49" s="459">
        <f>SUMIFS(AfO!G:G,AfO!$A:$A,$C49,AfO!$B:$B,$A49)/1000</f>
        <v>68.938935770000001</v>
      </c>
      <c r="H49" s="459">
        <f>SUMIFS(AfO!H:H,AfO!$A:$A,$C49,AfO!$B:$B,$A49)/1000</f>
        <v>66.88947718</v>
      </c>
      <c r="I49" s="459">
        <f>SUMIFS(AfO!J:J,AfO!$A:$A,$C49,AfO!$B:$B,$A49)/1000</f>
        <v>67.038592161666656</v>
      </c>
      <c r="J49" s="459">
        <f>SUMIFS(AfO!I:I,AfO!$A:$A,$C49,AfO!$B:$B,$A49)/1000</f>
        <v>73.883299769999994</v>
      </c>
      <c r="K49" s="459"/>
      <c r="L49" s="354">
        <v>2</v>
      </c>
      <c r="M49" s="355">
        <v>8</v>
      </c>
      <c r="N49" s="355"/>
      <c r="O49" s="355">
        <v>2</v>
      </c>
      <c r="P49" s="355">
        <v>1</v>
      </c>
      <c r="Q49" s="355">
        <v>3</v>
      </c>
      <c r="R49" s="355">
        <v>1</v>
      </c>
      <c r="S49" s="356">
        <v>1</v>
      </c>
      <c r="T49" s="649"/>
      <c r="U49" s="600"/>
      <c r="V49" s="603"/>
      <c r="W49" s="603"/>
      <c r="X49" s="603"/>
      <c r="Y49" s="603"/>
      <c r="Z49" s="603"/>
      <c r="AA49" s="603"/>
      <c r="AB49" s="603"/>
      <c r="AC49" s="650"/>
      <c r="AD49" s="651">
        <f t="shared" si="76"/>
        <v>18</v>
      </c>
      <c r="AE49" s="468">
        <f t="shared" ref="AE49:AE57" si="159">AD49+J49</f>
        <v>91.883299769999994</v>
      </c>
      <c r="AF49" s="469">
        <f t="shared" ref="AF49:AF57" si="160">(((J49/D49))^(1/5))-1</f>
        <v>7.2494746401144061E-2</v>
      </c>
      <c r="AG49" s="470">
        <f t="shared" ref="AG49:AG57" si="161">(((AE49/J49))^(1/5))-1</f>
        <v>4.4571229550232072E-2</v>
      </c>
      <c r="AH49" s="509" cm="1">
        <f t="array" ref="AH49">_xlfn.IFS(AG49&gt;=(AF49+0.01),1,AG49&gt;=(AF49-0.01),0,AG49&lt;=(AF49-0.01),-1)</f>
        <v>-1</v>
      </c>
      <c r="AJ49" s="371"/>
      <c r="AL49" s="774" t="s">
        <v>28</v>
      </c>
      <c r="AM49" s="225" t="s">
        <v>36</v>
      </c>
      <c r="AN49" s="472"/>
      <c r="AO49" s="605">
        <f>SUMIFS('Sales 2019 - 2024'!$E:$E,'Sales 2019 - 2024'!$A:$A,$C49,'Sales 2019 - 2024'!$B:$B,$AO$2,'Sales 2019 - 2024'!$C:$C,AO$4,'Sales 2019 - 2024'!$D:$D,$A49)</f>
        <v>235.18046000000001</v>
      </c>
      <c r="AP49" s="606">
        <f>SUMIFS('Sales 2019 - 2024'!$E:$E,'Sales 2019 - 2024'!$A:$A,$C49,'Sales 2019 - 2024'!$B:$B,$AO$2,'Sales 2019 - 2024'!$C:$C,AP$4,'Sales 2019 - 2024'!$D:$D,$A49)</f>
        <v>46397.294779999997</v>
      </c>
      <c r="AQ49" s="606">
        <f>SUMIFS('Sales 2019 - 2024'!$E:$E,'Sales 2019 - 2024'!$A:$A,$C49,'Sales 2019 - 2024'!$B:$B,$AO$2,'Sales 2019 - 2024'!$C:$C,AQ$4,'Sales 2019 - 2024'!$D:$D,$A49)</f>
        <v>144.33305999999999</v>
      </c>
      <c r="AR49" s="606">
        <f>SUMIFS('Sales 2019 - 2024'!$E:$E,'Sales 2019 - 2024'!$A:$A,$C49,'Sales 2019 - 2024'!$B:$B,$AO$2,'Sales 2019 - 2024'!$C:$C,AR$4,'Sales 2019 - 2024'!$D:$D,$A49)</f>
        <v>8324.4187399999992</v>
      </c>
      <c r="AS49" s="606">
        <f>SUMIFS('Sales 2019 - 2024'!$E:$E,'Sales 2019 - 2024'!$A:$A,$C49,'Sales 2019 - 2024'!$B:$B,$AO$2,'Sales 2019 - 2024'!$C:$C,AS$4,'Sales 2019 - 2024'!$D:$D,$A49)</f>
        <v>3160.9710599999999</v>
      </c>
      <c r="AT49" s="606">
        <f>SUMIFS('Sales 2019 - 2024'!$E:$E,'Sales 2019 - 2024'!$A:$A,$C49,'Sales 2019 - 2024'!$B:$B,$AO$2,'Sales 2019 - 2024'!$C:$C,AT$4,'Sales 2019 - 2024'!$D:$D,$A49)</f>
        <v>317.76895000000002</v>
      </c>
      <c r="AU49" s="606">
        <f>SUMIFS('Sales 2019 - 2024'!$E:$E,'Sales 2019 - 2024'!$A:$A,$C49,'Sales 2019 - 2024'!$B:$B,$AO$2,'Sales 2019 - 2024'!$C:$C,AU$4,'Sales 2019 - 2024'!$D:$D,$A49)</f>
        <v>159.56322</v>
      </c>
      <c r="AV49" s="607">
        <f>SUMIFS('Sales 2019 - 2024'!$E:$E,'Sales 2019 - 2024'!$A:$A,$C49,'Sales 2019 - 2024'!$B:$B,$AO$2,'Sales 2019 - 2024'!$C:$C,AV$4,'Sales 2019 - 2024'!$D:$D,$A49)</f>
        <v>1905.7355299999999</v>
      </c>
      <c r="AW49" s="607">
        <f>SUM(AO49:AV49)</f>
        <v>60645.265799999986</v>
      </c>
      <c r="AX49" s="605">
        <f>SUMIFS('Sales 2019 - 2024'!$E:$E,'Sales 2019 - 2024'!$A:$A,$C49,'Sales 2019 - 2024'!$B:$B,$AO$2,'Sales 2019 - 2024'!$C:$C,AX$4,'Sales 2019 - 2024'!$D:$D,$A49)</f>
        <v>537.32156999999995</v>
      </c>
      <c r="AY49" s="606">
        <f>SUMIFS('Sales 2019 - 2024'!$E:$E,'Sales 2019 - 2024'!$A:$A,$C49,'Sales 2019 - 2024'!$B:$B,$AO$2,'Sales 2019 - 2024'!$C:$C,AY$4,'Sales 2019 - 2024'!$D:$D,$A49)</f>
        <v>1212.6623</v>
      </c>
      <c r="AZ49" s="606">
        <f>SUMIFS('Sales 2019 - 2024'!$E:$E,'Sales 2019 - 2024'!$A:$A,$C49,'Sales 2019 - 2024'!$B:$B,$AO$2,'Sales 2019 - 2024'!$C:$C,AZ$4,'Sales 2019 - 2024'!$D:$D,$A49)</f>
        <v>0</v>
      </c>
      <c r="BA49" s="606">
        <f>SUMIFS('Sales 2019 - 2024'!$E:$E,'Sales 2019 - 2024'!$A:$A,$C49,'Sales 2019 - 2024'!$B:$B,$AO$2,'Sales 2019 - 2024'!$C:$C,BA$4,'Sales 2019 - 2024'!$D:$D,$A49)</f>
        <v>1.7194400000000001</v>
      </c>
      <c r="BB49" s="606">
        <f>SUMIFS('Sales 2019 - 2024'!$E:$E,'Sales 2019 - 2024'!$A:$A,$C49,'Sales 2019 - 2024'!$B:$B,$AO$2,'Sales 2019 - 2024'!$C:$C,BB$4,'Sales 2019 - 2024'!$D:$D,$A49)</f>
        <v>81.271100000000004</v>
      </c>
      <c r="BC49" s="606">
        <f>SUMIFS('Sales 2019 - 2024'!$E:$E,'Sales 2019 - 2024'!$A:$A,$C49,'Sales 2019 - 2024'!$B:$B,$AO$2,'Sales 2019 - 2024'!$C:$C,BC$4,'Sales 2019 - 2024'!$D:$D,$A49)</f>
        <v>1197.173</v>
      </c>
      <c r="BD49" s="606">
        <f>SUMIFS('Sales 2019 - 2024'!$E:$E,'Sales 2019 - 2024'!$A:$A,$C49,'Sales 2019 - 2024'!$B:$B,$AO$2,'Sales 2019 - 2024'!$C:$C,BD$4,'Sales 2019 - 2024'!$D:$D,$A49)</f>
        <v>3.99072</v>
      </c>
      <c r="BE49" s="606">
        <f>SUMIFS('Sales 2019 - 2024'!$E:$E,'Sales 2019 - 2024'!$A:$A,$C49,'Sales 2019 - 2024'!$B:$B,$AO$2,'Sales 2019 - 2024'!$C:$C,BE$4,'Sales 2019 - 2024'!$D:$D,$A49)</f>
        <v>0</v>
      </c>
      <c r="BF49" s="607">
        <f>SUMIFS('Sales 2019 - 2024'!$E:$E,'Sales 2019 - 2024'!$A:$A,$C49,'Sales 2019 - 2024'!$B:$B,$AO$2,'Sales 2019 - 2024'!$C:$C,BF$4,'Sales 2019 - 2024'!$D:$D,$A49)</f>
        <v>0</v>
      </c>
      <c r="BG49" s="607">
        <f>SUM(AX49:BF49)</f>
        <v>3034.1381299999998</v>
      </c>
      <c r="BH49" s="743">
        <f>BI49-BG49-AW49</f>
        <v>10203.895840000005</v>
      </c>
      <c r="BI49" s="475">
        <f>SUMIFS('Sales 2019 - 2024'!Y:Y,'Sales 2019 - 2024'!W:W,'X5 Template Goals - Tab 1'!AM49,'Sales 2019 - 2024'!V:V,'X5 Template Goals - Tab 1'!A49)</f>
        <v>73883.299769999998</v>
      </c>
      <c r="BJ49" s="751" t="b">
        <f t="shared" si="132"/>
        <v>1</v>
      </c>
      <c r="BK49" s="600"/>
      <c r="BL49" s="601"/>
      <c r="BM49" s="601"/>
      <c r="BN49" s="601"/>
      <c r="BO49" s="601"/>
      <c r="BP49" s="601"/>
      <c r="BQ49" s="601"/>
      <c r="BR49" s="608"/>
      <c r="BS49" s="607">
        <f>SUM(BK49:BR49)</f>
        <v>0</v>
      </c>
    </row>
    <row r="50" spans="1:71" ht="44.25" customHeight="1" outlineLevel="1" x14ac:dyDescent="0.55000000000000004">
      <c r="A50" s="2" t="str">
        <f>B49</f>
        <v>Cider, Wine &amp; Spirit</v>
      </c>
      <c r="B50" s="775"/>
      <c r="C50" s="226" t="s">
        <v>37</v>
      </c>
      <c r="D50" s="609">
        <f>SUMIFS(AfO!D:D,AfO!$A:$A,$C50,AfO!$B:$B,$A49)/1000</f>
        <v>4.9480509000000001</v>
      </c>
      <c r="E50" s="610">
        <f>SUMIFS(AfO!E:E,AfO!$A:$A,$C50,AfO!$B:$B,$A49)/1000</f>
        <v>4.96063673</v>
      </c>
      <c r="F50" s="610">
        <f>SUMIFS(AfO!F:F,AfO!$A:$A,$C50,AfO!$B:$B,$A49)/1000</f>
        <v>6.6925095399999996</v>
      </c>
      <c r="G50" s="610">
        <f>SUMIFS(AfO!G:G,AfO!$A:$A,$C50,AfO!$B:$B,$A49)/1000</f>
        <v>8.8634774199999988</v>
      </c>
      <c r="H50" s="610">
        <f>SUMIFS(AfO!H:H,AfO!$A:$A,$C50,AfO!$B:$B,$A49)/1000</f>
        <v>10.46572048</v>
      </c>
      <c r="I50" s="610">
        <f>SUMIFS(AfO!J:J,AfO!$A:$A,$C50,AfO!$B:$B,$A49)/1000</f>
        <v>10.162662508333334</v>
      </c>
      <c r="J50" s="610">
        <f>SUMIFS(AfO!I:I,AfO!$A:$A,$C50,AfO!$B:$B,$A49)/1000</f>
        <v>10.91315176</v>
      </c>
      <c r="K50" s="610"/>
      <c r="L50" s="357">
        <v>3</v>
      </c>
      <c r="M50" s="358">
        <v>2</v>
      </c>
      <c r="N50" s="358"/>
      <c r="O50" s="358"/>
      <c r="P50" s="358"/>
      <c r="Q50" s="358">
        <v>2</v>
      </c>
      <c r="R50" s="358"/>
      <c r="S50" s="359"/>
      <c r="T50" s="655"/>
      <c r="U50" s="611"/>
      <c r="V50" s="614"/>
      <c r="W50" s="614"/>
      <c r="X50" s="614"/>
      <c r="Y50" s="614"/>
      <c r="Z50" s="614"/>
      <c r="AA50" s="614"/>
      <c r="AB50" s="614"/>
      <c r="AC50" s="656"/>
      <c r="AD50" s="657">
        <f t="shared" si="76"/>
        <v>7</v>
      </c>
      <c r="AE50" s="488">
        <f t="shared" si="159"/>
        <v>17.913151759999998</v>
      </c>
      <c r="AF50" s="581">
        <f t="shared" si="160"/>
        <v>0.17139457187495277</v>
      </c>
      <c r="AG50" s="490">
        <f t="shared" si="161"/>
        <v>0.10419140461667231</v>
      </c>
      <c r="AH50" s="491" cm="1">
        <f t="array" ref="AH50">_xlfn.IFS(AG50&gt;=(AF50+0.01),1,AG50&gt;=(AF50-0.01),0,AG50&lt;=(AF50-0.01),-1)</f>
        <v>-1</v>
      </c>
      <c r="AJ50" s="370"/>
      <c r="AL50" s="775"/>
      <c r="AM50" s="226" t="s">
        <v>37</v>
      </c>
      <c r="AN50" s="472"/>
      <c r="AO50" s="616">
        <f>SUMIFS('Sales 2019 - 2024'!$E:$E,'Sales 2019 - 2024'!$A:$A,$C50,'Sales 2019 - 2024'!$B:$B,$AO$2,'Sales 2019 - 2024'!$C:$C,AO$4,'Sales 2019 - 2024'!$D:$D,$A50)</f>
        <v>35.800040000000003</v>
      </c>
      <c r="AP50" s="617">
        <f>SUMIFS('Sales 2019 - 2024'!$E:$E,'Sales 2019 - 2024'!$A:$A,$C50,'Sales 2019 - 2024'!$B:$B,$AO$2,'Sales 2019 - 2024'!$C:$C,AP$4,'Sales 2019 - 2024'!$D:$D,$A50)</f>
        <v>4240.4737699999996</v>
      </c>
      <c r="AQ50" s="617">
        <f>SUMIFS('Sales 2019 - 2024'!$E:$E,'Sales 2019 - 2024'!$A:$A,$C50,'Sales 2019 - 2024'!$B:$B,$AO$2,'Sales 2019 - 2024'!$C:$C,AQ$4,'Sales 2019 - 2024'!$D:$D,$A50)</f>
        <v>0</v>
      </c>
      <c r="AR50" s="617">
        <f>SUMIFS('Sales 2019 - 2024'!$E:$E,'Sales 2019 - 2024'!$A:$A,$C50,'Sales 2019 - 2024'!$B:$B,$AO$2,'Sales 2019 - 2024'!$C:$C,AR$4,'Sales 2019 - 2024'!$D:$D,$A50)</f>
        <v>3695.57294</v>
      </c>
      <c r="AS50" s="617">
        <f>SUMIFS('Sales 2019 - 2024'!$E:$E,'Sales 2019 - 2024'!$A:$A,$C50,'Sales 2019 - 2024'!$B:$B,$AO$2,'Sales 2019 - 2024'!$C:$C,AS$4,'Sales 2019 - 2024'!$D:$D,$A50)</f>
        <v>805.23141999999996</v>
      </c>
      <c r="AT50" s="617">
        <f>SUMIFS('Sales 2019 - 2024'!$E:$E,'Sales 2019 - 2024'!$A:$A,$C50,'Sales 2019 - 2024'!$B:$B,$AO$2,'Sales 2019 - 2024'!$C:$C,AT$4,'Sales 2019 - 2024'!$D:$D,$A50)</f>
        <v>38.553310000000003</v>
      </c>
      <c r="AU50" s="617">
        <f>SUMIFS('Sales 2019 - 2024'!$E:$E,'Sales 2019 - 2024'!$A:$A,$C50,'Sales 2019 - 2024'!$B:$B,$AO$2,'Sales 2019 - 2024'!$C:$C,AU$4,'Sales 2019 - 2024'!$D:$D,$A50)</f>
        <v>0</v>
      </c>
      <c r="AV50" s="618">
        <f>SUMIFS('Sales 2019 - 2024'!$E:$E,'Sales 2019 - 2024'!$A:$A,$C50,'Sales 2019 - 2024'!$B:$B,$AO$2,'Sales 2019 - 2024'!$C:$C,AV$4,'Sales 2019 - 2024'!$D:$D,$A50)</f>
        <v>43.778799999999997</v>
      </c>
      <c r="AW50" s="618">
        <f t="shared" ref="AW50:AW56" si="162">SUM(AO50:AV50)</f>
        <v>8859.4102799999982</v>
      </c>
      <c r="AX50" s="616">
        <f>SUMIFS('Sales 2019 - 2024'!$E:$E,'Sales 2019 - 2024'!$A:$A,$C50,'Sales 2019 - 2024'!$B:$B,$AO$2,'Sales 2019 - 2024'!$C:$C,AX$4,'Sales 2019 - 2024'!$D:$D,$A50)</f>
        <v>51.694800000000001</v>
      </c>
      <c r="AY50" s="617">
        <f>SUMIFS('Sales 2019 - 2024'!$E:$E,'Sales 2019 - 2024'!$A:$A,$C50,'Sales 2019 - 2024'!$B:$B,$AO$2,'Sales 2019 - 2024'!$C:$C,AY$4,'Sales 2019 - 2024'!$D:$D,$A50)</f>
        <v>492.78744</v>
      </c>
      <c r="AZ50" s="617">
        <f>SUMIFS('Sales 2019 - 2024'!$E:$E,'Sales 2019 - 2024'!$A:$A,$C50,'Sales 2019 - 2024'!$B:$B,$AO$2,'Sales 2019 - 2024'!$C:$C,AZ$4,'Sales 2019 - 2024'!$D:$D,$A50)</f>
        <v>0</v>
      </c>
      <c r="BA50" s="617">
        <f>SUMIFS('Sales 2019 - 2024'!$E:$E,'Sales 2019 - 2024'!$A:$A,$C50,'Sales 2019 - 2024'!$B:$B,$AO$2,'Sales 2019 - 2024'!$C:$C,BA$4,'Sales 2019 - 2024'!$D:$D,$A50)</f>
        <v>28.532969999999999</v>
      </c>
      <c r="BB50" s="617">
        <f>SUMIFS('Sales 2019 - 2024'!$E:$E,'Sales 2019 - 2024'!$A:$A,$C50,'Sales 2019 - 2024'!$B:$B,$AO$2,'Sales 2019 - 2024'!$C:$C,BB$4,'Sales 2019 - 2024'!$D:$D,$A50)</f>
        <v>35.119999999999997</v>
      </c>
      <c r="BC50" s="617">
        <f>SUMIFS('Sales 2019 - 2024'!$E:$E,'Sales 2019 - 2024'!$A:$A,$C50,'Sales 2019 - 2024'!$B:$B,$AO$2,'Sales 2019 - 2024'!$C:$C,BC$4,'Sales 2019 - 2024'!$D:$D,$A50)</f>
        <v>156.54583</v>
      </c>
      <c r="BD50" s="617">
        <f>SUMIFS('Sales 2019 - 2024'!$E:$E,'Sales 2019 - 2024'!$A:$A,$C50,'Sales 2019 - 2024'!$B:$B,$AO$2,'Sales 2019 - 2024'!$C:$C,BD$4,'Sales 2019 - 2024'!$D:$D,$A50)</f>
        <v>37.276130000000002</v>
      </c>
      <c r="BE50" s="617">
        <f>SUMIFS('Sales 2019 - 2024'!$E:$E,'Sales 2019 - 2024'!$A:$A,$C50,'Sales 2019 - 2024'!$B:$B,$AO$2,'Sales 2019 - 2024'!$C:$C,BE$4,'Sales 2019 - 2024'!$D:$D,$A50)</f>
        <v>0</v>
      </c>
      <c r="BF50" s="618">
        <f>SUMIFS('Sales 2019 - 2024'!$E:$E,'Sales 2019 - 2024'!$A:$A,$C50,'Sales 2019 - 2024'!$B:$B,$AO$2,'Sales 2019 - 2024'!$C:$C,BF$4,'Sales 2019 - 2024'!$D:$D,$A50)</f>
        <v>0</v>
      </c>
      <c r="BG50" s="618">
        <f t="shared" ref="BG50:BG57" si="163">SUM(AX50:BF50)</f>
        <v>801.95717000000002</v>
      </c>
      <c r="BH50" s="744">
        <f t="shared" ref="BH50:BH57" si="164">BI50-BG50-AW50</f>
        <v>1251.7843100000027</v>
      </c>
      <c r="BI50" s="494">
        <f>SUMIFS('Sales 2019 - 2024'!Y:Y,'Sales 2019 - 2024'!W:W,'X5 Template Goals - Tab 1'!AM50,'Sales 2019 - 2024'!V:V,'X5 Template Goals - Tab 1'!A50)</f>
        <v>10913.151760000001</v>
      </c>
      <c r="BJ50" s="751" t="b">
        <f t="shared" si="132"/>
        <v>1</v>
      </c>
      <c r="BK50" s="611"/>
      <c r="BL50" s="612"/>
      <c r="BM50" s="612"/>
      <c r="BN50" s="612"/>
      <c r="BO50" s="612"/>
      <c r="BP50" s="612"/>
      <c r="BQ50" s="612"/>
      <c r="BR50" s="619"/>
      <c r="BS50" s="618">
        <f t="shared" ref="BS50:BS56" si="165">SUM(BK50:BR50)</f>
        <v>0</v>
      </c>
    </row>
    <row r="51" spans="1:71" ht="44.25" customHeight="1" outlineLevel="1" x14ac:dyDescent="0.55000000000000004">
      <c r="A51" s="2" t="str">
        <f>B49</f>
        <v>Cider, Wine &amp; Spirit</v>
      </c>
      <c r="B51" s="775"/>
      <c r="C51" s="226" t="s">
        <v>38</v>
      </c>
      <c r="D51" s="620">
        <f>SUMIFS(AfO!D:D,AfO!$A:$A,$C51,AfO!$B:$B,$A49)/1000</f>
        <v>3.9762726400000004</v>
      </c>
      <c r="E51" s="498">
        <f>SUMIFS(AfO!E:E,AfO!$A:$A,$C51,AfO!$B:$B,$A49)/1000</f>
        <v>4.1155042799999997</v>
      </c>
      <c r="F51" s="498">
        <f>SUMIFS(AfO!F:F,AfO!$A:$A,$C51,AfO!$B:$B,$A49)/1000</f>
        <v>7.8025989999999998</v>
      </c>
      <c r="G51" s="498">
        <f>SUMIFS(AfO!G:G,AfO!$A:$A,$C51,AfO!$B:$B,$A49)/1000</f>
        <v>9.9656960199999993</v>
      </c>
      <c r="H51" s="498">
        <f>SUMIFS(AfO!H:H,AfO!$A:$A,$C51,AfO!$B:$B,$A49)/1000</f>
        <v>8.1696931100000008</v>
      </c>
      <c r="I51" s="498">
        <f>SUMIFS(AfO!J:J,AfO!$A:$A,$C51,AfO!$B:$B,$A49)/1000</f>
        <v>13.493692018333334</v>
      </c>
      <c r="J51" s="498">
        <f>SUMIFS(AfO!I:I,AfO!$A:$A,$C51,AfO!$B:$B,$A49)/1000</f>
        <v>9.6389156500000013</v>
      </c>
      <c r="K51" s="498"/>
      <c r="L51" s="360">
        <v>2</v>
      </c>
      <c r="M51" s="361">
        <v>4</v>
      </c>
      <c r="N51" s="361"/>
      <c r="O51" s="361">
        <v>2</v>
      </c>
      <c r="P51" s="361"/>
      <c r="Q51" s="361">
        <v>6</v>
      </c>
      <c r="R51" s="361">
        <v>1</v>
      </c>
      <c r="S51" s="362"/>
      <c r="T51" s="655"/>
      <c r="U51" s="621"/>
      <c r="V51" s="624"/>
      <c r="W51" s="624"/>
      <c r="X51" s="624"/>
      <c r="Y51" s="624"/>
      <c r="Z51" s="624"/>
      <c r="AA51" s="624"/>
      <c r="AB51" s="624"/>
      <c r="AC51" s="661"/>
      <c r="AD51" s="662">
        <f t="shared" si="76"/>
        <v>15</v>
      </c>
      <c r="AE51" s="506">
        <f t="shared" si="159"/>
        <v>24.638915650000001</v>
      </c>
      <c r="AF51" s="507">
        <f t="shared" si="160"/>
        <v>0.19374180992894052</v>
      </c>
      <c r="AG51" s="508">
        <f t="shared" si="161"/>
        <v>0.20647598647690391</v>
      </c>
      <c r="AH51" s="509" cm="1">
        <f t="array" ref="AH51">_xlfn.IFS(AG51&gt;=(AF51+0.01),1,AG51&gt;=(AF51-0.01),0,AG51&lt;=(AF51-0.01),-1)</f>
        <v>1</v>
      </c>
      <c r="AJ51" s="371"/>
      <c r="AL51" s="775"/>
      <c r="AM51" s="226" t="s">
        <v>38</v>
      </c>
      <c r="AN51" s="472"/>
      <c r="AO51" s="626">
        <f>SUMIFS('Sales 2019 - 2024'!$E:$E,'Sales 2019 - 2024'!$A:$A,$C51,'Sales 2019 - 2024'!$B:$B,$AO$2,'Sales 2019 - 2024'!$C:$C,AO$4,'Sales 2019 - 2024'!$D:$D,$A51)</f>
        <v>773.11289999999997</v>
      </c>
      <c r="AP51" s="627">
        <f>SUMIFS('Sales 2019 - 2024'!$E:$E,'Sales 2019 - 2024'!$A:$A,$C51,'Sales 2019 - 2024'!$B:$B,$AO$2,'Sales 2019 - 2024'!$C:$C,AP$4,'Sales 2019 - 2024'!$D:$D,$A51)</f>
        <v>6132.3723099999997</v>
      </c>
      <c r="AQ51" s="627">
        <f>SUMIFS('Sales 2019 - 2024'!$E:$E,'Sales 2019 - 2024'!$A:$A,$C51,'Sales 2019 - 2024'!$B:$B,$AO$2,'Sales 2019 - 2024'!$C:$C,AQ$4,'Sales 2019 - 2024'!$D:$D,$A51)</f>
        <v>0</v>
      </c>
      <c r="AR51" s="627">
        <f>SUMIFS('Sales 2019 - 2024'!$E:$E,'Sales 2019 - 2024'!$A:$A,$C51,'Sales 2019 - 2024'!$B:$B,$AO$2,'Sales 2019 - 2024'!$C:$C,AR$4,'Sales 2019 - 2024'!$D:$D,$A51)</f>
        <v>194.69902999999999</v>
      </c>
      <c r="AS51" s="627">
        <f>SUMIFS('Sales 2019 - 2024'!$E:$E,'Sales 2019 - 2024'!$A:$A,$C51,'Sales 2019 - 2024'!$B:$B,$AO$2,'Sales 2019 - 2024'!$C:$C,AS$4,'Sales 2019 - 2024'!$D:$D,$A51)</f>
        <v>582.32914000000005</v>
      </c>
      <c r="AT51" s="627">
        <f>SUMIFS('Sales 2019 - 2024'!$E:$E,'Sales 2019 - 2024'!$A:$A,$C51,'Sales 2019 - 2024'!$B:$B,$AO$2,'Sales 2019 - 2024'!$C:$C,AT$4,'Sales 2019 - 2024'!$D:$D,$A51)</f>
        <v>1410.71837</v>
      </c>
      <c r="AU51" s="627">
        <f>SUMIFS('Sales 2019 - 2024'!$E:$E,'Sales 2019 - 2024'!$A:$A,$C51,'Sales 2019 - 2024'!$B:$B,$AO$2,'Sales 2019 - 2024'!$C:$C,AU$4,'Sales 2019 - 2024'!$D:$D,$A51)</f>
        <v>143.04213999999999</v>
      </c>
      <c r="AV51" s="628">
        <f>SUMIFS('Sales 2019 - 2024'!$E:$E,'Sales 2019 - 2024'!$A:$A,$C51,'Sales 2019 - 2024'!$B:$B,$AO$2,'Sales 2019 - 2024'!$C:$C,AV$4,'Sales 2019 - 2024'!$D:$D,$A51)</f>
        <v>1.48699</v>
      </c>
      <c r="AW51" s="628">
        <f t="shared" si="162"/>
        <v>9237.760879999998</v>
      </c>
      <c r="AX51" s="626">
        <f>SUMIFS('Sales 2019 - 2024'!$E:$E,'Sales 2019 - 2024'!$A:$A,$C51,'Sales 2019 - 2024'!$B:$B,$AO$2,'Sales 2019 - 2024'!$C:$C,AX$4,'Sales 2019 - 2024'!$D:$D,$A51)</f>
        <v>0</v>
      </c>
      <c r="AY51" s="627">
        <f>SUMIFS('Sales 2019 - 2024'!$E:$E,'Sales 2019 - 2024'!$A:$A,$C51,'Sales 2019 - 2024'!$B:$B,$AO$2,'Sales 2019 - 2024'!$C:$C,AY$4,'Sales 2019 - 2024'!$D:$D,$A51)</f>
        <v>23.748090000000001</v>
      </c>
      <c r="AZ51" s="627">
        <f>SUMIFS('Sales 2019 - 2024'!$E:$E,'Sales 2019 - 2024'!$A:$A,$C51,'Sales 2019 - 2024'!$B:$B,$AO$2,'Sales 2019 - 2024'!$C:$C,AZ$4,'Sales 2019 - 2024'!$D:$D,$A51)</f>
        <v>0</v>
      </c>
      <c r="BA51" s="627">
        <f>SUMIFS('Sales 2019 - 2024'!$E:$E,'Sales 2019 - 2024'!$A:$A,$C51,'Sales 2019 - 2024'!$B:$B,$AO$2,'Sales 2019 - 2024'!$C:$C,BA$4,'Sales 2019 - 2024'!$D:$D,$A51)</f>
        <v>17.523260000000001</v>
      </c>
      <c r="BB51" s="627">
        <f>SUMIFS('Sales 2019 - 2024'!$E:$E,'Sales 2019 - 2024'!$A:$A,$C51,'Sales 2019 - 2024'!$B:$B,$AO$2,'Sales 2019 - 2024'!$C:$C,BB$4,'Sales 2019 - 2024'!$D:$D,$A51)</f>
        <v>0.71896000000000004</v>
      </c>
      <c r="BC51" s="627">
        <f>SUMIFS('Sales 2019 - 2024'!$E:$E,'Sales 2019 - 2024'!$A:$A,$C51,'Sales 2019 - 2024'!$B:$B,$AO$2,'Sales 2019 - 2024'!$C:$C,BC$4,'Sales 2019 - 2024'!$D:$D,$A51)</f>
        <v>8.3920200000000005</v>
      </c>
      <c r="BD51" s="627">
        <f>SUMIFS('Sales 2019 - 2024'!$E:$E,'Sales 2019 - 2024'!$A:$A,$C51,'Sales 2019 - 2024'!$B:$B,$AO$2,'Sales 2019 - 2024'!$C:$C,BD$4,'Sales 2019 - 2024'!$D:$D,$A51)</f>
        <v>0</v>
      </c>
      <c r="BE51" s="627">
        <f>SUMIFS('Sales 2019 - 2024'!$E:$E,'Sales 2019 - 2024'!$A:$A,$C51,'Sales 2019 - 2024'!$B:$B,$AO$2,'Sales 2019 - 2024'!$C:$C,BE$4,'Sales 2019 - 2024'!$D:$D,$A51)</f>
        <v>0</v>
      </c>
      <c r="BF51" s="628">
        <f>SUMIFS('Sales 2019 - 2024'!$E:$E,'Sales 2019 - 2024'!$A:$A,$C51,'Sales 2019 - 2024'!$B:$B,$AO$2,'Sales 2019 - 2024'!$C:$C,BF$4,'Sales 2019 - 2024'!$D:$D,$A51)</f>
        <v>0</v>
      </c>
      <c r="BG51" s="628">
        <f t="shared" si="163"/>
        <v>50.382330000000003</v>
      </c>
      <c r="BH51" s="745">
        <f t="shared" si="164"/>
        <v>350.77244000000246</v>
      </c>
      <c r="BI51" s="512">
        <f>SUMIFS('Sales 2019 - 2024'!Y:Y,'Sales 2019 - 2024'!W:W,'X5 Template Goals - Tab 1'!AM51,'Sales 2019 - 2024'!V:V,'X5 Template Goals - Tab 1'!A51)</f>
        <v>9638.9156500000008</v>
      </c>
      <c r="BJ51" s="751" t="b">
        <f t="shared" si="132"/>
        <v>1</v>
      </c>
      <c r="BK51" s="621"/>
      <c r="BL51" s="622"/>
      <c r="BM51" s="622"/>
      <c r="BN51" s="622"/>
      <c r="BO51" s="622"/>
      <c r="BP51" s="622"/>
      <c r="BQ51" s="622"/>
      <c r="BR51" s="629"/>
      <c r="BS51" s="628">
        <f t="shared" si="165"/>
        <v>0</v>
      </c>
    </row>
    <row r="52" spans="1:71" ht="44.25" customHeight="1" outlineLevel="1" x14ac:dyDescent="0.55000000000000004">
      <c r="A52" s="2" t="str">
        <f>B49</f>
        <v>Cider, Wine &amp; Spirit</v>
      </c>
      <c r="B52" s="775"/>
      <c r="C52" s="226" t="s">
        <v>39</v>
      </c>
      <c r="D52" s="609">
        <f>SUMIFS(AfO!D:D,AfO!$A:$A,$C52,AfO!$B:$B,$A49)/1000</f>
        <v>1.40419647</v>
      </c>
      <c r="E52" s="610">
        <f>SUMIFS(AfO!E:E,AfO!$A:$A,$C52,AfO!$B:$B,$A49)/1000</f>
        <v>0.43151864000000001</v>
      </c>
      <c r="F52" s="610">
        <f>SUMIFS(AfO!F:F,AfO!$A:$A,$C52,AfO!$B:$B,$A49)/1000</f>
        <v>0.84039156000000004</v>
      </c>
      <c r="G52" s="610">
        <f>SUMIFS(AfO!G:G,AfO!$A:$A,$C52,AfO!$B:$B,$A49)/1000</f>
        <v>1.35438623</v>
      </c>
      <c r="H52" s="610">
        <f>SUMIFS(AfO!H:H,AfO!$A:$A,$C52,AfO!$B:$B,$A49)/1000</f>
        <v>1.4115636300000001</v>
      </c>
      <c r="I52" s="610">
        <f>SUMIFS(AfO!J:J,AfO!$A:$A,$C52,AfO!$B:$B,$A49)/1000</f>
        <v>1.2010815625</v>
      </c>
      <c r="J52" s="610">
        <f>SUMIFS(AfO!I:I,AfO!$A:$A,$C52,AfO!$B:$B,$A49)/1000</f>
        <v>1.59816146</v>
      </c>
      <c r="K52" s="610"/>
      <c r="L52" s="357"/>
      <c r="M52" s="358">
        <v>1</v>
      </c>
      <c r="N52" s="358"/>
      <c r="O52" s="358">
        <v>1</v>
      </c>
      <c r="P52" s="358"/>
      <c r="Q52" s="358"/>
      <c r="R52" s="358"/>
      <c r="S52" s="359"/>
      <c r="T52" s="655"/>
      <c r="U52" s="611"/>
      <c r="V52" s="614"/>
      <c r="W52" s="614"/>
      <c r="X52" s="614"/>
      <c r="Y52" s="614"/>
      <c r="Z52" s="614"/>
      <c r="AA52" s="614"/>
      <c r="AB52" s="614"/>
      <c r="AC52" s="656"/>
      <c r="AD52" s="657">
        <f t="shared" si="76"/>
        <v>2</v>
      </c>
      <c r="AE52" s="488">
        <f t="shared" si="159"/>
        <v>3.59816146</v>
      </c>
      <c r="AF52" s="581">
        <f t="shared" si="160"/>
        <v>2.6215465299221252E-2</v>
      </c>
      <c r="AG52" s="490">
        <f t="shared" si="161"/>
        <v>0.17622931437326494</v>
      </c>
      <c r="AH52" s="491" cm="1">
        <f t="array" ref="AH52">_xlfn.IFS(AG52&gt;=(AF52+0.01),1,AG52&gt;=(AF52-0.01),0,AG52&lt;=(AF52-0.01),-1)</f>
        <v>1</v>
      </c>
      <c r="AJ52" s="370"/>
      <c r="AL52" s="775"/>
      <c r="AM52" s="226" t="s">
        <v>39</v>
      </c>
      <c r="AN52" s="472"/>
      <c r="AO52" s="616">
        <f>SUMIFS('Sales 2019 - 2024'!$E:$E,'Sales 2019 - 2024'!$A:$A,$C52,'Sales 2019 - 2024'!$B:$B,$AO$2,'Sales 2019 - 2024'!$C:$C,AO$4,'Sales 2019 - 2024'!$D:$D,$A52)</f>
        <v>20.843889999999998</v>
      </c>
      <c r="AP52" s="617">
        <f>SUMIFS('Sales 2019 - 2024'!$E:$E,'Sales 2019 - 2024'!$A:$A,$C52,'Sales 2019 - 2024'!$B:$B,$AO$2,'Sales 2019 - 2024'!$C:$C,AP$4,'Sales 2019 - 2024'!$D:$D,$A52)</f>
        <v>627.92091000000005</v>
      </c>
      <c r="AQ52" s="617">
        <f>SUMIFS('Sales 2019 - 2024'!$E:$E,'Sales 2019 - 2024'!$A:$A,$C52,'Sales 2019 - 2024'!$B:$B,$AO$2,'Sales 2019 - 2024'!$C:$C,AQ$4,'Sales 2019 - 2024'!$D:$D,$A52)</f>
        <v>0</v>
      </c>
      <c r="AR52" s="617">
        <f>SUMIFS('Sales 2019 - 2024'!$E:$E,'Sales 2019 - 2024'!$A:$A,$C52,'Sales 2019 - 2024'!$B:$B,$AO$2,'Sales 2019 - 2024'!$C:$C,AR$4,'Sales 2019 - 2024'!$D:$D,$A52)</f>
        <v>164.07543999999999</v>
      </c>
      <c r="AS52" s="617">
        <f>SUMIFS('Sales 2019 - 2024'!$E:$E,'Sales 2019 - 2024'!$A:$A,$C52,'Sales 2019 - 2024'!$B:$B,$AO$2,'Sales 2019 - 2024'!$C:$C,AS$4,'Sales 2019 - 2024'!$D:$D,$A52)</f>
        <v>173.12654000000001</v>
      </c>
      <c r="AT52" s="617">
        <f>SUMIFS('Sales 2019 - 2024'!$E:$E,'Sales 2019 - 2024'!$A:$A,$C52,'Sales 2019 - 2024'!$B:$B,$AO$2,'Sales 2019 - 2024'!$C:$C,AT$4,'Sales 2019 - 2024'!$D:$D,$A52)</f>
        <v>21.25</v>
      </c>
      <c r="AU52" s="617">
        <f>SUMIFS('Sales 2019 - 2024'!$E:$E,'Sales 2019 - 2024'!$A:$A,$C52,'Sales 2019 - 2024'!$B:$B,$AO$2,'Sales 2019 - 2024'!$C:$C,AU$4,'Sales 2019 - 2024'!$D:$D,$A52)</f>
        <v>35.126100000000001</v>
      </c>
      <c r="AV52" s="618">
        <f>SUMIFS('Sales 2019 - 2024'!$E:$E,'Sales 2019 - 2024'!$A:$A,$C52,'Sales 2019 - 2024'!$B:$B,$AO$2,'Sales 2019 - 2024'!$C:$C,AV$4,'Sales 2019 - 2024'!$D:$D,$A52)</f>
        <v>21.115379999999998</v>
      </c>
      <c r="AW52" s="618">
        <f t="shared" si="162"/>
        <v>1063.4582599999999</v>
      </c>
      <c r="AX52" s="616">
        <f>SUMIFS('Sales 2019 - 2024'!$E:$E,'Sales 2019 - 2024'!$A:$A,$C52,'Sales 2019 - 2024'!$B:$B,$AO$2,'Sales 2019 - 2024'!$C:$C,AX$4,'Sales 2019 - 2024'!$D:$D,$A52)</f>
        <v>74.523439999999994</v>
      </c>
      <c r="AY52" s="617">
        <f>SUMIFS('Sales 2019 - 2024'!$E:$E,'Sales 2019 - 2024'!$A:$A,$C52,'Sales 2019 - 2024'!$B:$B,$AO$2,'Sales 2019 - 2024'!$C:$C,AY$4,'Sales 2019 - 2024'!$D:$D,$A52)</f>
        <v>8.9571799999999993</v>
      </c>
      <c r="AZ52" s="617">
        <f>SUMIFS('Sales 2019 - 2024'!$E:$E,'Sales 2019 - 2024'!$A:$A,$C52,'Sales 2019 - 2024'!$B:$B,$AO$2,'Sales 2019 - 2024'!$C:$C,AZ$4,'Sales 2019 - 2024'!$D:$D,$A52)</f>
        <v>0</v>
      </c>
      <c r="BA52" s="617">
        <f>SUMIFS('Sales 2019 - 2024'!$E:$E,'Sales 2019 - 2024'!$A:$A,$C52,'Sales 2019 - 2024'!$B:$B,$AO$2,'Sales 2019 - 2024'!$C:$C,BA$4,'Sales 2019 - 2024'!$D:$D,$A52)</f>
        <v>0</v>
      </c>
      <c r="BB52" s="617">
        <f>SUMIFS('Sales 2019 - 2024'!$E:$E,'Sales 2019 - 2024'!$A:$A,$C52,'Sales 2019 - 2024'!$B:$B,$AO$2,'Sales 2019 - 2024'!$C:$C,BB$4,'Sales 2019 - 2024'!$D:$D,$A52)</f>
        <v>40.000010000000003</v>
      </c>
      <c r="BC52" s="617">
        <f>SUMIFS('Sales 2019 - 2024'!$E:$E,'Sales 2019 - 2024'!$A:$A,$C52,'Sales 2019 - 2024'!$B:$B,$AO$2,'Sales 2019 - 2024'!$C:$C,BC$4,'Sales 2019 - 2024'!$D:$D,$A52)</f>
        <v>281.70969000000002</v>
      </c>
      <c r="BD52" s="617">
        <f>SUMIFS('Sales 2019 - 2024'!$E:$E,'Sales 2019 - 2024'!$A:$A,$C52,'Sales 2019 - 2024'!$B:$B,$AO$2,'Sales 2019 - 2024'!$C:$C,BD$4,'Sales 2019 - 2024'!$D:$D,$A52)</f>
        <v>4.2513399999999999</v>
      </c>
      <c r="BE52" s="617">
        <f>SUMIFS('Sales 2019 - 2024'!$E:$E,'Sales 2019 - 2024'!$A:$A,$C52,'Sales 2019 - 2024'!$B:$B,$AO$2,'Sales 2019 - 2024'!$C:$C,BE$4,'Sales 2019 - 2024'!$D:$D,$A52)</f>
        <v>0</v>
      </c>
      <c r="BF52" s="618">
        <f>SUMIFS('Sales 2019 - 2024'!$E:$E,'Sales 2019 - 2024'!$A:$A,$C52,'Sales 2019 - 2024'!$B:$B,$AO$2,'Sales 2019 - 2024'!$C:$C,BF$4,'Sales 2019 - 2024'!$D:$D,$A52)</f>
        <v>0</v>
      </c>
      <c r="BG52" s="618">
        <f t="shared" si="163"/>
        <v>409.44166000000007</v>
      </c>
      <c r="BH52" s="744">
        <f t="shared" si="164"/>
        <v>125.26153999999997</v>
      </c>
      <c r="BI52" s="494">
        <f>SUMIFS('Sales 2019 - 2024'!Y:Y,'Sales 2019 - 2024'!W:W,'X5 Template Goals - Tab 1'!AM52,'Sales 2019 - 2024'!V:V,'X5 Template Goals - Tab 1'!A52)</f>
        <v>1598.16146</v>
      </c>
      <c r="BJ52" s="751" t="b">
        <f t="shared" si="132"/>
        <v>1</v>
      </c>
      <c r="BK52" s="611"/>
      <c r="BL52" s="612"/>
      <c r="BM52" s="612"/>
      <c r="BN52" s="612"/>
      <c r="BO52" s="612"/>
      <c r="BP52" s="612"/>
      <c r="BQ52" s="612"/>
      <c r="BR52" s="619"/>
      <c r="BS52" s="618">
        <f t="shared" si="165"/>
        <v>0</v>
      </c>
    </row>
    <row r="53" spans="1:71" ht="44.25" customHeight="1" outlineLevel="1" x14ac:dyDescent="0.55000000000000004">
      <c r="A53" s="2" t="str">
        <f>B49</f>
        <v>Cider, Wine &amp; Spirit</v>
      </c>
      <c r="B53" s="775"/>
      <c r="C53" s="226" t="s">
        <v>40</v>
      </c>
      <c r="D53" s="620">
        <f>SUMIFS(AfO!D:D,AfO!$A:$A,$C53,AfO!$B:$B,$A49)/1000</f>
        <v>1.92646831</v>
      </c>
      <c r="E53" s="498">
        <f>SUMIFS(AfO!E:E,AfO!$A:$A,$C53,AfO!$B:$B,$A49)/1000</f>
        <v>1.5711777</v>
      </c>
      <c r="F53" s="498">
        <f>SUMIFS(AfO!F:F,AfO!$A:$A,$C53,AfO!$B:$B,$A49)/1000</f>
        <v>1.43600331</v>
      </c>
      <c r="G53" s="498">
        <f>SUMIFS(AfO!G:G,AfO!$A:$A,$C53,AfO!$B:$B,$A49)/1000</f>
        <v>2.3291845699999998</v>
      </c>
      <c r="H53" s="498">
        <f>SUMIFS(AfO!H:H,AfO!$A:$A,$C53,AfO!$B:$B,$A49)/1000</f>
        <v>2.0976170299999999</v>
      </c>
      <c r="I53" s="498">
        <f>SUMIFS(AfO!J:J,AfO!$A:$A,$C53,AfO!$B:$B,$A49)/1000</f>
        <v>1.6595673191666667</v>
      </c>
      <c r="J53" s="498">
        <f>SUMIFS(AfO!I:I,AfO!$A:$A,$C53,AfO!$B:$B,$A49)/1000</f>
        <v>2.3805446099999998</v>
      </c>
      <c r="K53" s="498"/>
      <c r="L53" s="363">
        <v>1</v>
      </c>
      <c r="M53" s="364">
        <v>5</v>
      </c>
      <c r="N53" s="364" t="s">
        <v>80</v>
      </c>
      <c r="O53" s="364"/>
      <c r="P53" s="364">
        <v>1</v>
      </c>
      <c r="Q53" s="364"/>
      <c r="R53" s="364"/>
      <c r="S53" s="365">
        <v>1</v>
      </c>
      <c r="T53" s="655"/>
      <c r="U53" s="630"/>
      <c r="V53" s="633"/>
      <c r="W53" s="633"/>
      <c r="X53" s="633"/>
      <c r="Y53" s="633"/>
      <c r="Z53" s="633"/>
      <c r="AA53" s="633"/>
      <c r="AB53" s="633"/>
      <c r="AC53" s="666"/>
      <c r="AD53" s="667">
        <f t="shared" si="76"/>
        <v>8</v>
      </c>
      <c r="AE53" s="521">
        <f t="shared" si="159"/>
        <v>10.380544609999999</v>
      </c>
      <c r="AF53" s="507">
        <f t="shared" si="160"/>
        <v>4.3236782390174033E-2</v>
      </c>
      <c r="AG53" s="508">
        <f t="shared" si="161"/>
        <v>0.34248290132119519</v>
      </c>
      <c r="AH53" s="509" cm="1">
        <f t="array" ref="AH53">_xlfn.IFS(AG53&gt;=(AF53+0.01),1,AG53&gt;=(AF53-0.01),0,AG53&lt;=(AF53-0.01),-1)</f>
        <v>1</v>
      </c>
      <c r="AJ53" s="371"/>
      <c r="AL53" s="775"/>
      <c r="AM53" s="226" t="s">
        <v>40</v>
      </c>
      <c r="AN53" s="472"/>
      <c r="AO53" s="635">
        <f>SUMIFS('Sales 2019 - 2024'!$E:$E,'Sales 2019 - 2024'!$A:$A,$C53,'Sales 2019 - 2024'!$B:$B,$AO$2,'Sales 2019 - 2024'!$C:$C,AO$4,'Sales 2019 - 2024'!$D:$D,$A53)</f>
        <v>20.36957</v>
      </c>
      <c r="AP53" s="636">
        <f>SUMIFS('Sales 2019 - 2024'!$E:$E,'Sales 2019 - 2024'!$A:$A,$C53,'Sales 2019 - 2024'!$B:$B,$AO$2,'Sales 2019 - 2024'!$C:$C,AP$4,'Sales 2019 - 2024'!$D:$D,$A53)</f>
        <v>1256.89717</v>
      </c>
      <c r="AQ53" s="636">
        <f>SUMIFS('Sales 2019 - 2024'!$E:$E,'Sales 2019 - 2024'!$A:$A,$C53,'Sales 2019 - 2024'!$B:$B,$AO$2,'Sales 2019 - 2024'!$C:$C,AQ$4,'Sales 2019 - 2024'!$D:$D,$A53)</f>
        <v>0</v>
      </c>
      <c r="AR53" s="636">
        <f>SUMIFS('Sales 2019 - 2024'!$E:$E,'Sales 2019 - 2024'!$A:$A,$C53,'Sales 2019 - 2024'!$B:$B,$AO$2,'Sales 2019 - 2024'!$C:$C,AR$4,'Sales 2019 - 2024'!$D:$D,$A53)</f>
        <v>103.70882</v>
      </c>
      <c r="AS53" s="636">
        <f>SUMIFS('Sales 2019 - 2024'!$E:$E,'Sales 2019 - 2024'!$A:$A,$C53,'Sales 2019 - 2024'!$B:$B,$AO$2,'Sales 2019 - 2024'!$C:$C,AS$4,'Sales 2019 - 2024'!$D:$D,$A53)</f>
        <v>429.08028999999999</v>
      </c>
      <c r="AT53" s="636">
        <f>SUMIFS('Sales 2019 - 2024'!$E:$E,'Sales 2019 - 2024'!$A:$A,$C53,'Sales 2019 - 2024'!$B:$B,$AO$2,'Sales 2019 - 2024'!$C:$C,AT$4,'Sales 2019 - 2024'!$D:$D,$A53)</f>
        <v>228.44485</v>
      </c>
      <c r="AU53" s="636">
        <f>SUMIFS('Sales 2019 - 2024'!$E:$E,'Sales 2019 - 2024'!$A:$A,$C53,'Sales 2019 - 2024'!$B:$B,$AO$2,'Sales 2019 - 2024'!$C:$C,AU$4,'Sales 2019 - 2024'!$D:$D,$A53)</f>
        <v>0</v>
      </c>
      <c r="AV53" s="637">
        <f>SUMIFS('Sales 2019 - 2024'!$E:$E,'Sales 2019 - 2024'!$A:$A,$C53,'Sales 2019 - 2024'!$B:$B,$AO$2,'Sales 2019 - 2024'!$C:$C,AV$4,'Sales 2019 - 2024'!$D:$D,$A53)</f>
        <v>0</v>
      </c>
      <c r="AW53" s="637">
        <f t="shared" si="162"/>
        <v>2038.5007000000003</v>
      </c>
      <c r="AX53" s="635">
        <f>SUMIFS('Sales 2019 - 2024'!$E:$E,'Sales 2019 - 2024'!$A:$A,$C53,'Sales 2019 - 2024'!$B:$B,$AO$2,'Sales 2019 - 2024'!$C:$C,AX$4,'Sales 2019 - 2024'!$D:$D,$A53)</f>
        <v>0</v>
      </c>
      <c r="AY53" s="636">
        <f>SUMIFS('Sales 2019 - 2024'!$E:$E,'Sales 2019 - 2024'!$A:$A,$C53,'Sales 2019 - 2024'!$B:$B,$AO$2,'Sales 2019 - 2024'!$C:$C,AY$4,'Sales 2019 - 2024'!$D:$D,$A53)</f>
        <v>16.284800000000001</v>
      </c>
      <c r="AZ53" s="636">
        <f>SUMIFS('Sales 2019 - 2024'!$E:$E,'Sales 2019 - 2024'!$A:$A,$C53,'Sales 2019 - 2024'!$B:$B,$AO$2,'Sales 2019 - 2024'!$C:$C,AZ$4,'Sales 2019 - 2024'!$D:$D,$A53)</f>
        <v>0</v>
      </c>
      <c r="BA53" s="636">
        <f>SUMIFS('Sales 2019 - 2024'!$E:$E,'Sales 2019 - 2024'!$A:$A,$C53,'Sales 2019 - 2024'!$B:$B,$AO$2,'Sales 2019 - 2024'!$C:$C,BA$4,'Sales 2019 - 2024'!$D:$D,$A53)</f>
        <v>29.503779999999999</v>
      </c>
      <c r="BB53" s="636">
        <f>SUMIFS('Sales 2019 - 2024'!$E:$E,'Sales 2019 - 2024'!$A:$A,$C53,'Sales 2019 - 2024'!$B:$B,$AO$2,'Sales 2019 - 2024'!$C:$C,BB$4,'Sales 2019 - 2024'!$D:$D,$A53)</f>
        <v>0</v>
      </c>
      <c r="BC53" s="636">
        <f>SUMIFS('Sales 2019 - 2024'!$E:$E,'Sales 2019 - 2024'!$A:$A,$C53,'Sales 2019 - 2024'!$B:$B,$AO$2,'Sales 2019 - 2024'!$C:$C,BC$4,'Sales 2019 - 2024'!$D:$D,$A53)</f>
        <v>15.801130000000001</v>
      </c>
      <c r="BD53" s="636">
        <f>SUMIFS('Sales 2019 - 2024'!$E:$E,'Sales 2019 - 2024'!$A:$A,$C53,'Sales 2019 - 2024'!$B:$B,$AO$2,'Sales 2019 - 2024'!$C:$C,BD$4,'Sales 2019 - 2024'!$D:$D,$A53)</f>
        <v>0</v>
      </c>
      <c r="BE53" s="636">
        <f>SUMIFS('Sales 2019 - 2024'!$E:$E,'Sales 2019 - 2024'!$A:$A,$C53,'Sales 2019 - 2024'!$B:$B,$AO$2,'Sales 2019 - 2024'!$C:$C,BE$4,'Sales 2019 - 2024'!$D:$D,$A53)</f>
        <v>0</v>
      </c>
      <c r="BF53" s="637">
        <f>SUMIFS('Sales 2019 - 2024'!$E:$E,'Sales 2019 - 2024'!$A:$A,$C53,'Sales 2019 - 2024'!$B:$B,$AO$2,'Sales 2019 - 2024'!$C:$C,BF$4,'Sales 2019 - 2024'!$D:$D,$A53)</f>
        <v>0</v>
      </c>
      <c r="BG53" s="637">
        <f t="shared" si="163"/>
        <v>61.589709999999997</v>
      </c>
      <c r="BH53" s="746">
        <f t="shared" si="164"/>
        <v>280.45419999999945</v>
      </c>
      <c r="BI53" s="524">
        <f>SUMIFS('Sales 2019 - 2024'!Y:Y,'Sales 2019 - 2024'!W:W,'X5 Template Goals - Tab 1'!AM53,'Sales 2019 - 2024'!V:V,'X5 Template Goals - Tab 1'!A53)</f>
        <v>2380.5446099999999</v>
      </c>
      <c r="BJ53" s="751" t="b">
        <f t="shared" si="132"/>
        <v>1</v>
      </c>
      <c r="BK53" s="630"/>
      <c r="BL53" s="631"/>
      <c r="BM53" s="631"/>
      <c r="BN53" s="631"/>
      <c r="BO53" s="631"/>
      <c r="BP53" s="631"/>
      <c r="BQ53" s="631"/>
      <c r="BR53" s="638"/>
      <c r="BS53" s="637">
        <f t="shared" si="165"/>
        <v>0</v>
      </c>
    </row>
    <row r="54" spans="1:71" ht="44.25" customHeight="1" outlineLevel="1" x14ac:dyDescent="0.55000000000000004">
      <c r="A54" s="2" t="str">
        <f>B49</f>
        <v>Cider, Wine &amp; Spirit</v>
      </c>
      <c r="B54" s="775"/>
      <c r="C54" s="226" t="s">
        <v>41</v>
      </c>
      <c r="D54" s="609">
        <f>SUMIFS(AfO!D:D,AfO!$A:$A,$C54,AfO!$B:$B,$A49)/1000</f>
        <v>1.1552532600000001</v>
      </c>
      <c r="E54" s="610">
        <f>SUMIFS(AfO!E:E,AfO!$A:$A,$C54,AfO!$B:$B,$A49)/1000</f>
        <v>1.0270247199999998</v>
      </c>
      <c r="F54" s="610">
        <f>SUMIFS(AfO!F:F,AfO!$A:$A,$C54,AfO!$B:$B,$A49)/1000</f>
        <v>4.1030323600000003</v>
      </c>
      <c r="G54" s="610">
        <f>SUMIFS(AfO!G:G,AfO!$A:$A,$C54,AfO!$B:$B,$A49)/1000</f>
        <v>4.1359405800000006</v>
      </c>
      <c r="H54" s="610">
        <f>SUMIFS(AfO!H:H,AfO!$A:$A,$C54,AfO!$B:$B,$A49)/1000</f>
        <v>6.1693940700000001</v>
      </c>
      <c r="I54" s="610">
        <f>SUMIFS(AfO!J:J,AfO!$A:$A,$C54,AfO!$B:$B,$A49)/1000</f>
        <v>5.8370914166666665</v>
      </c>
      <c r="J54" s="610">
        <f>SUMIFS(AfO!I:I,AfO!$A:$A,$C54,AfO!$B:$B,$A49)/1000</f>
        <v>6.3908557899999998</v>
      </c>
      <c r="K54" s="610"/>
      <c r="L54" s="357">
        <v>1</v>
      </c>
      <c r="M54" s="358">
        <v>2</v>
      </c>
      <c r="N54" s="358"/>
      <c r="O54" s="358"/>
      <c r="P54" s="358"/>
      <c r="Q54" s="358">
        <v>2</v>
      </c>
      <c r="R54" s="358"/>
      <c r="S54" s="359"/>
      <c r="T54" s="655"/>
      <c r="U54" s="611"/>
      <c r="V54" s="614"/>
      <c r="W54" s="614"/>
      <c r="X54" s="614"/>
      <c r="Y54" s="614"/>
      <c r="Z54" s="614"/>
      <c r="AA54" s="614"/>
      <c r="AB54" s="614"/>
      <c r="AC54" s="656"/>
      <c r="AD54" s="657">
        <f t="shared" si="76"/>
        <v>5</v>
      </c>
      <c r="AE54" s="488">
        <f t="shared" si="159"/>
        <v>11.39085579</v>
      </c>
      <c r="AF54" s="581">
        <f t="shared" si="160"/>
        <v>0.40791476353465628</v>
      </c>
      <c r="AG54" s="490">
        <f t="shared" si="161"/>
        <v>0.12253390468204861</v>
      </c>
      <c r="AH54" s="491" cm="1">
        <f t="array" ref="AH54">_xlfn.IFS(AG54&gt;=(AF54+0.01),1,AG54&gt;=(AF54-0.01),0,AG54&lt;=(AF54-0.01),-1)</f>
        <v>-1</v>
      </c>
      <c r="AJ54" s="370"/>
      <c r="AL54" s="775"/>
      <c r="AM54" s="226" t="s">
        <v>41</v>
      </c>
      <c r="AN54" s="472"/>
      <c r="AO54" s="616">
        <f>SUMIFS('Sales 2019 - 2024'!$E:$E,'Sales 2019 - 2024'!$A:$A,$C54,'Sales 2019 - 2024'!$B:$B,$AO$2,'Sales 2019 - 2024'!$C:$C,AO$4,'Sales 2019 - 2024'!$D:$D,$A54)</f>
        <v>25.601040000000001</v>
      </c>
      <c r="AP54" s="617">
        <f>SUMIFS('Sales 2019 - 2024'!$E:$E,'Sales 2019 - 2024'!$A:$A,$C54,'Sales 2019 - 2024'!$B:$B,$AO$2,'Sales 2019 - 2024'!$C:$C,AP$4,'Sales 2019 - 2024'!$D:$D,$A54)</f>
        <v>1019.1819</v>
      </c>
      <c r="AQ54" s="617">
        <f>SUMIFS('Sales 2019 - 2024'!$E:$E,'Sales 2019 - 2024'!$A:$A,$C54,'Sales 2019 - 2024'!$B:$B,$AO$2,'Sales 2019 - 2024'!$C:$C,AQ$4,'Sales 2019 - 2024'!$D:$D,$A54)</f>
        <v>0</v>
      </c>
      <c r="AR54" s="617">
        <f>SUMIFS('Sales 2019 - 2024'!$E:$E,'Sales 2019 - 2024'!$A:$A,$C54,'Sales 2019 - 2024'!$B:$B,$AO$2,'Sales 2019 - 2024'!$C:$C,AR$4,'Sales 2019 - 2024'!$D:$D,$A54)</f>
        <v>1927.81771</v>
      </c>
      <c r="AS54" s="617">
        <f>SUMIFS('Sales 2019 - 2024'!$E:$E,'Sales 2019 - 2024'!$A:$A,$C54,'Sales 2019 - 2024'!$B:$B,$AO$2,'Sales 2019 - 2024'!$C:$C,AS$4,'Sales 2019 - 2024'!$D:$D,$A54)</f>
        <v>657.32512999999994</v>
      </c>
      <c r="AT54" s="617">
        <f>SUMIFS('Sales 2019 - 2024'!$E:$E,'Sales 2019 - 2024'!$A:$A,$C54,'Sales 2019 - 2024'!$B:$B,$AO$2,'Sales 2019 - 2024'!$C:$C,AT$4,'Sales 2019 - 2024'!$D:$D,$A54)</f>
        <v>47.352359999999997</v>
      </c>
      <c r="AU54" s="617">
        <f>SUMIFS('Sales 2019 - 2024'!$E:$E,'Sales 2019 - 2024'!$A:$A,$C54,'Sales 2019 - 2024'!$B:$B,$AO$2,'Sales 2019 - 2024'!$C:$C,AU$4,'Sales 2019 - 2024'!$D:$D,$A54)</f>
        <v>141.59806</v>
      </c>
      <c r="AV54" s="618">
        <f>SUMIFS('Sales 2019 - 2024'!$E:$E,'Sales 2019 - 2024'!$A:$A,$C54,'Sales 2019 - 2024'!$B:$B,$AO$2,'Sales 2019 - 2024'!$C:$C,AV$4,'Sales 2019 - 2024'!$D:$D,$A54)</f>
        <v>112.18976000000001</v>
      </c>
      <c r="AW54" s="618">
        <f t="shared" si="162"/>
        <v>3931.0659600000004</v>
      </c>
      <c r="AX54" s="616">
        <f>SUMIFS('Sales 2019 - 2024'!$E:$E,'Sales 2019 - 2024'!$A:$A,$C54,'Sales 2019 - 2024'!$B:$B,$AO$2,'Sales 2019 - 2024'!$C:$C,AX$4,'Sales 2019 - 2024'!$D:$D,$A54)</f>
        <v>264.81392</v>
      </c>
      <c r="AY54" s="617">
        <f>SUMIFS('Sales 2019 - 2024'!$E:$E,'Sales 2019 - 2024'!$A:$A,$C54,'Sales 2019 - 2024'!$B:$B,$AO$2,'Sales 2019 - 2024'!$C:$C,AY$4,'Sales 2019 - 2024'!$D:$D,$A54)</f>
        <v>36.806570000000001</v>
      </c>
      <c r="AZ54" s="617">
        <f>SUMIFS('Sales 2019 - 2024'!$E:$E,'Sales 2019 - 2024'!$A:$A,$C54,'Sales 2019 - 2024'!$B:$B,$AO$2,'Sales 2019 - 2024'!$C:$C,AZ$4,'Sales 2019 - 2024'!$D:$D,$A54)</f>
        <v>0</v>
      </c>
      <c r="BA54" s="617">
        <f>SUMIFS('Sales 2019 - 2024'!$E:$E,'Sales 2019 - 2024'!$A:$A,$C54,'Sales 2019 - 2024'!$B:$B,$AO$2,'Sales 2019 - 2024'!$C:$C,BA$4,'Sales 2019 - 2024'!$D:$D,$A54)</f>
        <v>0.30541000000000001</v>
      </c>
      <c r="BB54" s="617">
        <f>SUMIFS('Sales 2019 - 2024'!$E:$E,'Sales 2019 - 2024'!$A:$A,$C54,'Sales 2019 - 2024'!$B:$B,$AO$2,'Sales 2019 - 2024'!$C:$C,BB$4,'Sales 2019 - 2024'!$D:$D,$A54)</f>
        <v>2.2284899999999999</v>
      </c>
      <c r="BC54" s="617">
        <f>SUMIFS('Sales 2019 - 2024'!$E:$E,'Sales 2019 - 2024'!$A:$A,$C54,'Sales 2019 - 2024'!$B:$B,$AO$2,'Sales 2019 - 2024'!$C:$C,BC$4,'Sales 2019 - 2024'!$D:$D,$A54)</f>
        <v>1.9333499999999999</v>
      </c>
      <c r="BD54" s="617">
        <f>SUMIFS('Sales 2019 - 2024'!$E:$E,'Sales 2019 - 2024'!$A:$A,$C54,'Sales 2019 - 2024'!$B:$B,$AO$2,'Sales 2019 - 2024'!$C:$C,BD$4,'Sales 2019 - 2024'!$D:$D,$A54)</f>
        <v>25.352070000000001</v>
      </c>
      <c r="BE54" s="617">
        <f>SUMIFS('Sales 2019 - 2024'!$E:$E,'Sales 2019 - 2024'!$A:$A,$C54,'Sales 2019 - 2024'!$B:$B,$AO$2,'Sales 2019 - 2024'!$C:$C,BE$4,'Sales 2019 - 2024'!$D:$D,$A54)</f>
        <v>0</v>
      </c>
      <c r="BF54" s="618">
        <f>SUMIFS('Sales 2019 - 2024'!$E:$E,'Sales 2019 - 2024'!$A:$A,$C54,'Sales 2019 - 2024'!$B:$B,$AO$2,'Sales 2019 - 2024'!$C:$C,BF$4,'Sales 2019 - 2024'!$D:$D,$A54)</f>
        <v>0</v>
      </c>
      <c r="BG54" s="618">
        <f t="shared" si="163"/>
        <v>331.43981000000008</v>
      </c>
      <c r="BH54" s="744">
        <f t="shared" si="164"/>
        <v>2128.3500199999994</v>
      </c>
      <c r="BI54" s="494">
        <f>SUMIFS('Sales 2019 - 2024'!Y:Y,'Sales 2019 - 2024'!W:W,'X5 Template Goals - Tab 1'!AM54,'Sales 2019 - 2024'!V:V,'X5 Template Goals - Tab 1'!A54)</f>
        <v>6390.8557899999996</v>
      </c>
      <c r="BJ54" s="751" t="b">
        <f t="shared" si="132"/>
        <v>1</v>
      </c>
      <c r="BK54" s="611"/>
      <c r="BL54" s="612"/>
      <c r="BM54" s="612"/>
      <c r="BN54" s="612"/>
      <c r="BO54" s="612"/>
      <c r="BP54" s="612"/>
      <c r="BQ54" s="612"/>
      <c r="BR54" s="619"/>
      <c r="BS54" s="618">
        <f t="shared" si="165"/>
        <v>0</v>
      </c>
    </row>
    <row r="55" spans="1:71" ht="44.25" customHeight="1" outlineLevel="1" x14ac:dyDescent="0.55000000000000004">
      <c r="A55" s="2" t="str">
        <f>B49</f>
        <v>Cider, Wine &amp; Spirit</v>
      </c>
      <c r="B55" s="775"/>
      <c r="C55" s="226" t="s">
        <v>42</v>
      </c>
      <c r="D55" s="620">
        <f>SUMIFS(AfO!D:D,AfO!$A:$A,$C55,AfO!$B:$B,$A49)/1000</f>
        <v>0.15088200000000002</v>
      </c>
      <c r="E55" s="498">
        <f>SUMIFS(AfO!E:E,AfO!$A:$A,$C55,AfO!$B:$B,$A49)/1000</f>
        <v>0.29659476000000001</v>
      </c>
      <c r="F55" s="498">
        <f>SUMIFS(AfO!F:F,AfO!$A:$A,$C55,AfO!$B:$B,$A49)/1000</f>
        <v>2.0477226700000002</v>
      </c>
      <c r="G55" s="498">
        <f>SUMIFS(AfO!G:G,AfO!$A:$A,$C55,AfO!$B:$B,$A49)/1000</f>
        <v>2.3020986699999999</v>
      </c>
      <c r="H55" s="498">
        <f>SUMIFS(AfO!H:H,AfO!$A:$A,$C55,AfO!$B:$B,$A49)/1000</f>
        <v>0.84734240000000005</v>
      </c>
      <c r="I55" s="498">
        <f>SUMIFS(AfO!J:J,AfO!$A:$A,$C55,AfO!$B:$B,$A49)/1000</f>
        <v>1.2408739391666668</v>
      </c>
      <c r="J55" s="498">
        <f>SUMIFS(AfO!I:I,AfO!$A:$A,$C55,AfO!$B:$B,$A49)/1000</f>
        <v>2.2401385300000003</v>
      </c>
      <c r="K55" s="498"/>
      <c r="L55" s="363">
        <v>1</v>
      </c>
      <c r="M55" s="364">
        <v>5</v>
      </c>
      <c r="N55" s="364"/>
      <c r="O55" s="364"/>
      <c r="P55" s="364">
        <v>1</v>
      </c>
      <c r="Q55" s="364">
        <v>1</v>
      </c>
      <c r="R55" s="364">
        <v>1</v>
      </c>
      <c r="S55" s="365"/>
      <c r="T55" s="655"/>
      <c r="U55" s="630"/>
      <c r="V55" s="633"/>
      <c r="W55" s="633"/>
      <c r="X55" s="633"/>
      <c r="Y55" s="633"/>
      <c r="Z55" s="633"/>
      <c r="AA55" s="633"/>
      <c r="AB55" s="633"/>
      <c r="AC55" s="666"/>
      <c r="AD55" s="667">
        <f t="shared" si="76"/>
        <v>9</v>
      </c>
      <c r="AE55" s="521">
        <f t="shared" si="159"/>
        <v>11.240138529999999</v>
      </c>
      <c r="AF55" s="526">
        <f t="shared" si="160"/>
        <v>0.71525023992160275</v>
      </c>
      <c r="AG55" s="508">
        <f t="shared" si="161"/>
        <v>0.38070010402695154</v>
      </c>
      <c r="AH55" s="509" cm="1">
        <f t="array" ref="AH55">_xlfn.IFS(AG55&gt;=(AF55+0.01),1,AG55&gt;=(AF55-0.01),0,AG55&lt;=(AF55-0.01),-1)</f>
        <v>-1</v>
      </c>
      <c r="AJ55" s="371"/>
      <c r="AL55" s="775"/>
      <c r="AM55" s="226" t="s">
        <v>42</v>
      </c>
      <c r="AN55" s="472"/>
      <c r="AO55" s="635">
        <f>SUMIFS('Sales 2019 - 2024'!$E:$E,'Sales 2019 - 2024'!$A:$A,$C55,'Sales 2019 - 2024'!$B:$B,$AO$2,'Sales 2019 - 2024'!$C:$C,AO$4,'Sales 2019 - 2024'!$D:$D,$A55)</f>
        <v>0</v>
      </c>
      <c r="AP55" s="636">
        <f>SUMIFS('Sales 2019 - 2024'!$E:$E,'Sales 2019 - 2024'!$A:$A,$C55,'Sales 2019 - 2024'!$B:$B,$AO$2,'Sales 2019 - 2024'!$C:$C,AP$4,'Sales 2019 - 2024'!$D:$D,$A55)</f>
        <v>550.81816000000003</v>
      </c>
      <c r="AQ55" s="636">
        <f>SUMIFS('Sales 2019 - 2024'!$E:$E,'Sales 2019 - 2024'!$A:$A,$C55,'Sales 2019 - 2024'!$B:$B,$AO$2,'Sales 2019 - 2024'!$C:$C,AQ$4,'Sales 2019 - 2024'!$D:$D,$A55)</f>
        <v>0</v>
      </c>
      <c r="AR55" s="636">
        <f>SUMIFS('Sales 2019 - 2024'!$E:$E,'Sales 2019 - 2024'!$A:$A,$C55,'Sales 2019 - 2024'!$B:$B,$AO$2,'Sales 2019 - 2024'!$C:$C,AR$4,'Sales 2019 - 2024'!$D:$D,$A55)</f>
        <v>915.81029999999998</v>
      </c>
      <c r="AS55" s="636">
        <f>SUMIFS('Sales 2019 - 2024'!$E:$E,'Sales 2019 - 2024'!$A:$A,$C55,'Sales 2019 - 2024'!$B:$B,$AO$2,'Sales 2019 - 2024'!$C:$C,AS$4,'Sales 2019 - 2024'!$D:$D,$A55)</f>
        <v>15.578939999999999</v>
      </c>
      <c r="AT55" s="636">
        <f>SUMIFS('Sales 2019 - 2024'!$E:$E,'Sales 2019 - 2024'!$A:$A,$C55,'Sales 2019 - 2024'!$B:$B,$AO$2,'Sales 2019 - 2024'!$C:$C,AT$4,'Sales 2019 - 2024'!$D:$D,$A55)</f>
        <v>0</v>
      </c>
      <c r="AU55" s="636">
        <f>SUMIFS('Sales 2019 - 2024'!$E:$E,'Sales 2019 - 2024'!$A:$A,$C55,'Sales 2019 - 2024'!$B:$B,$AO$2,'Sales 2019 - 2024'!$C:$C,AU$4,'Sales 2019 - 2024'!$D:$D,$A55)</f>
        <v>647.05421000000001</v>
      </c>
      <c r="AV55" s="637">
        <f>SUMIFS('Sales 2019 - 2024'!$E:$E,'Sales 2019 - 2024'!$A:$A,$C55,'Sales 2019 - 2024'!$B:$B,$AO$2,'Sales 2019 - 2024'!$C:$C,AV$4,'Sales 2019 - 2024'!$D:$D,$A55)</f>
        <v>3.3289200000000001</v>
      </c>
      <c r="AW55" s="637">
        <f t="shared" si="162"/>
        <v>2132.5905299999999</v>
      </c>
      <c r="AX55" s="635">
        <f>SUMIFS('Sales 2019 - 2024'!$E:$E,'Sales 2019 - 2024'!$A:$A,$C55,'Sales 2019 - 2024'!$B:$B,$AO$2,'Sales 2019 - 2024'!$C:$C,AX$4,'Sales 2019 - 2024'!$D:$D,$A55)</f>
        <v>0</v>
      </c>
      <c r="AY55" s="636">
        <f>SUMIFS('Sales 2019 - 2024'!$E:$E,'Sales 2019 - 2024'!$A:$A,$C55,'Sales 2019 - 2024'!$B:$B,$AO$2,'Sales 2019 - 2024'!$C:$C,AY$4,'Sales 2019 - 2024'!$D:$D,$A55)</f>
        <v>0</v>
      </c>
      <c r="AZ55" s="636">
        <f>SUMIFS('Sales 2019 - 2024'!$E:$E,'Sales 2019 - 2024'!$A:$A,$C55,'Sales 2019 - 2024'!$B:$B,$AO$2,'Sales 2019 - 2024'!$C:$C,AZ$4,'Sales 2019 - 2024'!$D:$D,$A55)</f>
        <v>0</v>
      </c>
      <c r="BA55" s="636">
        <f>SUMIFS('Sales 2019 - 2024'!$E:$E,'Sales 2019 - 2024'!$A:$A,$C55,'Sales 2019 - 2024'!$B:$B,$AO$2,'Sales 2019 - 2024'!$C:$C,BA$4,'Sales 2019 - 2024'!$D:$D,$A55)</f>
        <v>0</v>
      </c>
      <c r="BB55" s="636">
        <f>SUMIFS('Sales 2019 - 2024'!$E:$E,'Sales 2019 - 2024'!$A:$A,$C55,'Sales 2019 - 2024'!$B:$B,$AO$2,'Sales 2019 - 2024'!$C:$C,BB$4,'Sales 2019 - 2024'!$D:$D,$A55)</f>
        <v>0</v>
      </c>
      <c r="BC55" s="636">
        <f>SUMIFS('Sales 2019 - 2024'!$E:$E,'Sales 2019 - 2024'!$A:$A,$C55,'Sales 2019 - 2024'!$B:$B,$AO$2,'Sales 2019 - 2024'!$C:$C,BC$4,'Sales 2019 - 2024'!$D:$D,$A55)</f>
        <v>0</v>
      </c>
      <c r="BD55" s="636">
        <f>SUMIFS('Sales 2019 - 2024'!$E:$E,'Sales 2019 - 2024'!$A:$A,$C55,'Sales 2019 - 2024'!$B:$B,$AO$2,'Sales 2019 - 2024'!$C:$C,BD$4,'Sales 2019 - 2024'!$D:$D,$A55)</f>
        <v>0</v>
      </c>
      <c r="BE55" s="636">
        <f>SUMIFS('Sales 2019 - 2024'!$E:$E,'Sales 2019 - 2024'!$A:$A,$C55,'Sales 2019 - 2024'!$B:$B,$AO$2,'Sales 2019 - 2024'!$C:$C,BE$4,'Sales 2019 - 2024'!$D:$D,$A55)</f>
        <v>0</v>
      </c>
      <c r="BF55" s="637">
        <f>SUMIFS('Sales 2019 - 2024'!$E:$E,'Sales 2019 - 2024'!$A:$A,$C55,'Sales 2019 - 2024'!$B:$B,$AO$2,'Sales 2019 - 2024'!$C:$C,BF$4,'Sales 2019 - 2024'!$D:$D,$A55)</f>
        <v>0</v>
      </c>
      <c r="BG55" s="637">
        <f t="shared" si="163"/>
        <v>0</v>
      </c>
      <c r="BH55" s="746">
        <f t="shared" si="164"/>
        <v>107.54800000000023</v>
      </c>
      <c r="BI55" s="524">
        <f>SUMIFS('Sales 2019 - 2024'!Y:Y,'Sales 2019 - 2024'!W:W,'X5 Template Goals - Tab 1'!AM55,'Sales 2019 - 2024'!V:V,'X5 Template Goals - Tab 1'!A55)</f>
        <v>2240.1385300000002</v>
      </c>
      <c r="BJ55" s="751" t="b">
        <f t="shared" si="132"/>
        <v>1</v>
      </c>
      <c r="BK55" s="630"/>
      <c r="BL55" s="631"/>
      <c r="BM55" s="631"/>
      <c r="BN55" s="631"/>
      <c r="BO55" s="631"/>
      <c r="BP55" s="631"/>
      <c r="BQ55" s="631"/>
      <c r="BR55" s="638"/>
      <c r="BS55" s="637">
        <f t="shared" si="165"/>
        <v>0</v>
      </c>
    </row>
    <row r="56" spans="1:71" ht="44.25" customHeight="1" outlineLevel="1" thickBot="1" x14ac:dyDescent="0.6">
      <c r="A56" s="2" t="str">
        <f>B49</f>
        <v>Cider, Wine &amp; Spirit</v>
      </c>
      <c r="B56" s="776"/>
      <c r="C56" s="226" t="s">
        <v>43</v>
      </c>
      <c r="D56" s="609">
        <f>SUMIFS(AfO!D:D,AfO!$A:$A,$C56,AfO!$B:$B,$A49)/1000</f>
        <v>0.95192429000000001</v>
      </c>
      <c r="E56" s="610">
        <f>SUMIFS(AfO!E:E,AfO!$A:$A,$C56,AfO!$B:$B,$A49)/1000</f>
        <v>0.76651572000000001</v>
      </c>
      <c r="F56" s="610">
        <f>SUMIFS(AfO!F:F,AfO!$A:$A,$C56,AfO!$B:$B,$A49)/1000</f>
        <v>0.60980310999999998</v>
      </c>
      <c r="G56" s="610">
        <f>SUMIFS(AfO!G:G,AfO!$A:$A,$C56,AfO!$B:$B,$A49)/1000</f>
        <v>0.74722374000000003</v>
      </c>
      <c r="H56" s="610">
        <f>SUMIFS(AfO!H:H,AfO!$A:$A,$C56,AfO!$B:$B,$A49)/1000</f>
        <v>1.57600677</v>
      </c>
      <c r="I56" s="610">
        <f>SUMIFS(AfO!J:J,AfO!$A:$A,$C56,AfO!$B:$B,$A49)/1000</f>
        <v>0.65054576166666678</v>
      </c>
      <c r="J56" s="610">
        <f>SUMIFS(AfO!I:I,AfO!$A:$A,$C56,AfO!$B:$B,$A49)/1000</f>
        <v>1.18465676</v>
      </c>
      <c r="K56" s="610"/>
      <c r="L56" s="366"/>
      <c r="M56" s="367">
        <v>3</v>
      </c>
      <c r="N56" s="367"/>
      <c r="O56" s="367"/>
      <c r="P56" s="367"/>
      <c r="Q56" s="367"/>
      <c r="R56" s="367"/>
      <c r="S56" s="368">
        <v>1</v>
      </c>
      <c r="T56" s="671"/>
      <c r="U56" s="611"/>
      <c r="V56" s="614"/>
      <c r="W56" s="614"/>
      <c r="X56" s="614"/>
      <c r="Y56" s="614"/>
      <c r="Z56" s="614"/>
      <c r="AA56" s="614"/>
      <c r="AB56" s="614"/>
      <c r="AC56" s="656"/>
      <c r="AD56" s="657">
        <f t="shared" si="76"/>
        <v>4</v>
      </c>
      <c r="AE56" s="488">
        <f t="shared" si="159"/>
        <v>5.1846567600000002</v>
      </c>
      <c r="AF56" s="581">
        <f t="shared" si="160"/>
        <v>4.4715469818676246E-2</v>
      </c>
      <c r="AG56" s="490">
        <f t="shared" si="161"/>
        <v>0.34346233331627563</v>
      </c>
      <c r="AH56" s="491" cm="1">
        <f t="array" ref="AH56">_xlfn.IFS(AG56&gt;=(AF56+0.01),1,AG56&gt;=(AF56-0.01),0,AG56&lt;=(AF56-0.01),-1)</f>
        <v>1</v>
      </c>
      <c r="AJ56" s="370"/>
      <c r="AL56" s="776"/>
      <c r="AM56" s="226" t="s">
        <v>43</v>
      </c>
      <c r="AN56" s="472"/>
      <c r="AO56" s="616">
        <f>SUMIFS('Sales 2019 - 2024'!$E:$E,'Sales 2019 - 2024'!$A:$A,$C56,'Sales 2019 - 2024'!$B:$B,$AO$2,'Sales 2019 - 2024'!$C:$C,AO$4,'Sales 2019 - 2024'!$D:$D,$A56)</f>
        <v>6.7213799999999999</v>
      </c>
      <c r="AP56" s="617">
        <f>SUMIFS('Sales 2019 - 2024'!$E:$E,'Sales 2019 - 2024'!$A:$A,$C56,'Sales 2019 - 2024'!$B:$B,$AO$2,'Sales 2019 - 2024'!$C:$C,AP$4,'Sales 2019 - 2024'!$D:$D,$A56)</f>
        <v>504.38598999999999</v>
      </c>
      <c r="AQ56" s="617">
        <f>SUMIFS('Sales 2019 - 2024'!$E:$E,'Sales 2019 - 2024'!$A:$A,$C56,'Sales 2019 - 2024'!$B:$B,$AO$2,'Sales 2019 - 2024'!$C:$C,AQ$4,'Sales 2019 - 2024'!$D:$D,$A56)</f>
        <v>0</v>
      </c>
      <c r="AR56" s="617">
        <f>SUMIFS('Sales 2019 - 2024'!$E:$E,'Sales 2019 - 2024'!$A:$A,$C56,'Sales 2019 - 2024'!$B:$B,$AO$2,'Sales 2019 - 2024'!$C:$C,AR$4,'Sales 2019 - 2024'!$D:$D,$A56)</f>
        <v>51.007649999999998</v>
      </c>
      <c r="AS56" s="617">
        <f>SUMIFS('Sales 2019 - 2024'!$E:$E,'Sales 2019 - 2024'!$A:$A,$C56,'Sales 2019 - 2024'!$B:$B,$AO$2,'Sales 2019 - 2024'!$C:$C,AS$4,'Sales 2019 - 2024'!$D:$D,$A56)</f>
        <v>64.295770000000005</v>
      </c>
      <c r="AT56" s="617">
        <f>SUMIFS('Sales 2019 - 2024'!$E:$E,'Sales 2019 - 2024'!$A:$A,$C56,'Sales 2019 - 2024'!$B:$B,$AO$2,'Sales 2019 - 2024'!$C:$C,AT$4,'Sales 2019 - 2024'!$D:$D,$A56)</f>
        <v>208.79575</v>
      </c>
      <c r="AU56" s="617">
        <f>SUMIFS('Sales 2019 - 2024'!$E:$E,'Sales 2019 - 2024'!$A:$A,$C56,'Sales 2019 - 2024'!$B:$B,$AO$2,'Sales 2019 - 2024'!$C:$C,AU$4,'Sales 2019 - 2024'!$D:$D,$A56)</f>
        <v>0</v>
      </c>
      <c r="AV56" s="618">
        <f>SUMIFS('Sales 2019 - 2024'!$E:$E,'Sales 2019 - 2024'!$A:$A,$C56,'Sales 2019 - 2024'!$B:$B,$AO$2,'Sales 2019 - 2024'!$C:$C,AV$4,'Sales 2019 - 2024'!$D:$D,$A56)</f>
        <v>0</v>
      </c>
      <c r="AW56" s="618">
        <f t="shared" si="162"/>
        <v>835.2065399999999</v>
      </c>
      <c r="AX56" s="616">
        <f>SUMIFS('Sales 2019 - 2024'!$E:$E,'Sales 2019 - 2024'!$A:$A,$C56,'Sales 2019 - 2024'!$B:$B,$AO$2,'Sales 2019 - 2024'!$C:$C,AX$4,'Sales 2019 - 2024'!$D:$D,$A56)</f>
        <v>0</v>
      </c>
      <c r="AY56" s="617">
        <f>SUMIFS('Sales 2019 - 2024'!$E:$E,'Sales 2019 - 2024'!$A:$A,$C56,'Sales 2019 - 2024'!$B:$B,$AO$2,'Sales 2019 - 2024'!$C:$C,AY$4,'Sales 2019 - 2024'!$D:$D,$A56)</f>
        <v>10.413729999999999</v>
      </c>
      <c r="AZ56" s="617">
        <f>SUMIFS('Sales 2019 - 2024'!$E:$E,'Sales 2019 - 2024'!$A:$A,$C56,'Sales 2019 - 2024'!$B:$B,$AO$2,'Sales 2019 - 2024'!$C:$C,AZ$4,'Sales 2019 - 2024'!$D:$D,$A56)</f>
        <v>0</v>
      </c>
      <c r="BA56" s="617">
        <f>SUMIFS('Sales 2019 - 2024'!$E:$E,'Sales 2019 - 2024'!$A:$A,$C56,'Sales 2019 - 2024'!$B:$B,$AO$2,'Sales 2019 - 2024'!$C:$C,BA$4,'Sales 2019 - 2024'!$D:$D,$A56)</f>
        <v>1.09196</v>
      </c>
      <c r="BB56" s="617">
        <f>SUMIFS('Sales 2019 - 2024'!$E:$E,'Sales 2019 - 2024'!$A:$A,$C56,'Sales 2019 - 2024'!$B:$B,$AO$2,'Sales 2019 - 2024'!$C:$C,BB$4,'Sales 2019 - 2024'!$D:$D,$A56)</f>
        <v>0</v>
      </c>
      <c r="BC56" s="617">
        <f>SUMIFS('Sales 2019 - 2024'!$E:$E,'Sales 2019 - 2024'!$A:$A,$C56,'Sales 2019 - 2024'!$B:$B,$AO$2,'Sales 2019 - 2024'!$C:$C,BC$4,'Sales 2019 - 2024'!$D:$D,$A56)</f>
        <v>5.6372</v>
      </c>
      <c r="BD56" s="617">
        <f>SUMIFS('Sales 2019 - 2024'!$E:$E,'Sales 2019 - 2024'!$A:$A,$C56,'Sales 2019 - 2024'!$B:$B,$AO$2,'Sales 2019 - 2024'!$C:$C,BD$4,'Sales 2019 - 2024'!$D:$D,$A56)</f>
        <v>0</v>
      </c>
      <c r="BE56" s="617">
        <f>SUMIFS('Sales 2019 - 2024'!$E:$E,'Sales 2019 - 2024'!$A:$A,$C56,'Sales 2019 - 2024'!$B:$B,$AO$2,'Sales 2019 - 2024'!$C:$C,BE$4,'Sales 2019 - 2024'!$D:$D,$A56)</f>
        <v>0</v>
      </c>
      <c r="BF56" s="618">
        <f>SUMIFS('Sales 2019 - 2024'!$E:$E,'Sales 2019 - 2024'!$A:$A,$C56,'Sales 2019 - 2024'!$B:$B,$AO$2,'Sales 2019 - 2024'!$C:$C,BF$4,'Sales 2019 - 2024'!$D:$D,$A56)</f>
        <v>0</v>
      </c>
      <c r="BG56" s="618">
        <f t="shared" si="163"/>
        <v>17.142890000000001</v>
      </c>
      <c r="BH56" s="744">
        <f t="shared" si="164"/>
        <v>332.30733000000009</v>
      </c>
      <c r="BI56" s="494">
        <f>SUMIFS('Sales 2019 - 2024'!Y:Y,'Sales 2019 - 2024'!W:W,'X5 Template Goals - Tab 1'!AM56,'Sales 2019 - 2024'!V:V,'X5 Template Goals - Tab 1'!A56)</f>
        <v>1184.6567600000001</v>
      </c>
      <c r="BJ56" s="751" t="b">
        <f t="shared" si="132"/>
        <v>1</v>
      </c>
      <c r="BK56" s="611"/>
      <c r="BL56" s="612"/>
      <c r="BM56" s="612"/>
      <c r="BN56" s="612"/>
      <c r="BO56" s="612"/>
      <c r="BP56" s="612"/>
      <c r="BQ56" s="612"/>
      <c r="BR56" s="619"/>
      <c r="BS56" s="618">
        <f t="shared" si="165"/>
        <v>0</v>
      </c>
    </row>
    <row r="57" spans="1:71" s="180" customFormat="1" ht="44.25" customHeight="1" outlineLevel="1" thickTop="1" x14ac:dyDescent="0.55000000000000004">
      <c r="B57" s="344" t="s">
        <v>81</v>
      </c>
      <c r="C57" s="241" t="s">
        <v>35</v>
      </c>
      <c r="D57" s="639">
        <f>SUM(D49:D56)</f>
        <v>66.580990329999977</v>
      </c>
      <c r="E57" s="532">
        <f t="shared" ref="E57:J57" si="166">SUM(E49:E56)</f>
        <v>67.226292389999998</v>
      </c>
      <c r="F57" s="532">
        <f t="shared" si="166"/>
        <v>80.465685010000001</v>
      </c>
      <c r="G57" s="532">
        <f t="shared" si="166"/>
        <v>98.636942999999988</v>
      </c>
      <c r="H57" s="532">
        <f t="shared" si="166"/>
        <v>97.626814670000002</v>
      </c>
      <c r="I57" s="532">
        <f t="shared" si="166"/>
        <v>101.28410668749999</v>
      </c>
      <c r="J57" s="532">
        <f t="shared" si="166"/>
        <v>108.22972433</v>
      </c>
      <c r="K57" s="532"/>
      <c r="L57" s="672">
        <f>SUM(L49:L56)</f>
        <v>10</v>
      </c>
      <c r="M57" s="673">
        <f t="shared" ref="M57" si="167">SUM(M49:M56)</f>
        <v>30</v>
      </c>
      <c r="N57" s="673">
        <f t="shared" ref="N57" si="168">SUM(N49:N56)</f>
        <v>0</v>
      </c>
      <c r="O57" s="673">
        <f t="shared" ref="O57" si="169">SUM(O49:O56)</f>
        <v>5</v>
      </c>
      <c r="P57" s="673">
        <f t="shared" ref="P57" si="170">SUM(P49:P56)</f>
        <v>3</v>
      </c>
      <c r="Q57" s="673">
        <f t="shared" ref="Q57" si="171">SUM(Q49:Q56)</f>
        <v>14</v>
      </c>
      <c r="R57" s="673">
        <f t="shared" ref="R57" si="172">SUM(R49:R56)</f>
        <v>3</v>
      </c>
      <c r="S57" s="674">
        <f t="shared" ref="S57" si="173">SUM(S49:S56)</f>
        <v>3</v>
      </c>
      <c r="T57" s="528"/>
      <c r="U57" s="640"/>
      <c r="V57" s="642"/>
      <c r="W57" s="642"/>
      <c r="X57" s="642"/>
      <c r="Y57" s="642"/>
      <c r="Z57" s="642"/>
      <c r="AA57" s="642"/>
      <c r="AB57" s="642"/>
      <c r="AC57" s="675"/>
      <c r="AD57" s="676">
        <f t="shared" si="76"/>
        <v>68</v>
      </c>
      <c r="AE57" s="539">
        <f t="shared" si="159"/>
        <v>176.22972433000001</v>
      </c>
      <c r="AF57" s="540">
        <f t="shared" si="160"/>
        <v>0.10204482702118289</v>
      </c>
      <c r="AG57" s="541">
        <f t="shared" si="161"/>
        <v>0.10241857431725654</v>
      </c>
      <c r="AH57" s="542" cm="1">
        <f t="array" ref="AH57">_xlfn.IFS(AG57&gt;=(AF57+0.01),1,AG57&gt;=(AF57-0.01),0,AG57&lt;=(AF57-0.01),-1)</f>
        <v>0</v>
      </c>
      <c r="AJ57" s="371"/>
      <c r="AL57" s="344" t="str">
        <f>B57</f>
        <v>CWS</v>
      </c>
      <c r="AM57" s="241" t="s">
        <v>35</v>
      </c>
      <c r="AN57" s="543"/>
      <c r="AO57" s="733">
        <f>SUM(AO49:AO56)</f>
        <v>1117.6292800000001</v>
      </c>
      <c r="AP57" s="734">
        <f t="shared" ref="AP57:AW57" si="174">SUM(AP49:AP56)</f>
        <v>60729.344989999998</v>
      </c>
      <c r="AQ57" s="734">
        <f t="shared" si="174"/>
        <v>144.33305999999999</v>
      </c>
      <c r="AR57" s="734">
        <f t="shared" si="174"/>
        <v>15377.110629999997</v>
      </c>
      <c r="AS57" s="734">
        <f t="shared" si="174"/>
        <v>5887.9382900000001</v>
      </c>
      <c r="AT57" s="734">
        <f t="shared" si="174"/>
        <v>2272.8835900000004</v>
      </c>
      <c r="AU57" s="734">
        <f t="shared" si="174"/>
        <v>1126.38373</v>
      </c>
      <c r="AV57" s="644">
        <f t="shared" si="174"/>
        <v>2087.6353800000002</v>
      </c>
      <c r="AW57" s="644">
        <f t="shared" si="174"/>
        <v>88743.258950000003</v>
      </c>
      <c r="AX57" s="733">
        <f>SUM(AX49:AX56)</f>
        <v>928.35373000000004</v>
      </c>
      <c r="AY57" s="734">
        <f t="shared" ref="AY57:BF57" si="175">SUM(AY49:AY56)</f>
        <v>1801.66011</v>
      </c>
      <c r="AZ57" s="734">
        <f t="shared" si="175"/>
        <v>0</v>
      </c>
      <c r="BA57" s="734">
        <f t="shared" si="175"/>
        <v>78.676819999999992</v>
      </c>
      <c r="BB57" s="734">
        <f t="shared" si="175"/>
        <v>159.33856</v>
      </c>
      <c r="BC57" s="734">
        <f t="shared" si="175"/>
        <v>1667.1922200000001</v>
      </c>
      <c r="BD57" s="734">
        <f t="shared" si="175"/>
        <v>70.870260000000002</v>
      </c>
      <c r="BE57" s="734">
        <f t="shared" si="175"/>
        <v>0</v>
      </c>
      <c r="BF57" s="644">
        <f t="shared" si="175"/>
        <v>0</v>
      </c>
      <c r="BG57" s="644">
        <f t="shared" si="163"/>
        <v>4706.0916999999999</v>
      </c>
      <c r="BH57" s="736">
        <f t="shared" si="164"/>
        <v>14780.373679999975</v>
      </c>
      <c r="BI57" s="546">
        <f>SUM(BI49:BI56)</f>
        <v>108229.72432999998</v>
      </c>
      <c r="BJ57" s="751" t="b">
        <f t="shared" si="132"/>
        <v>1</v>
      </c>
      <c r="BK57" s="640"/>
      <c r="BL57" s="641"/>
      <c r="BM57" s="641"/>
      <c r="BN57" s="641"/>
      <c r="BO57" s="641"/>
      <c r="BP57" s="641"/>
      <c r="BQ57" s="641"/>
      <c r="BR57" s="539"/>
      <c r="BS57" s="644">
        <f t="shared" ref="BS57" si="176">SUM(BS49:BS56)</f>
        <v>0</v>
      </c>
    </row>
    <row r="58" spans="1:71" ht="44.25" customHeight="1" outlineLevel="1" thickBot="1" x14ac:dyDescent="0.6">
      <c r="B58" s="550" t="str">
        <f>B57</f>
        <v>CWS</v>
      </c>
      <c r="C58" s="551" t="s">
        <v>76</v>
      </c>
      <c r="D58" s="552"/>
      <c r="E58" s="553"/>
      <c r="F58" s="553"/>
      <c r="G58" s="553"/>
      <c r="H58" s="553"/>
      <c r="I58" s="553"/>
      <c r="J58" s="553"/>
      <c r="K58" s="554"/>
      <c r="L58" s="592">
        <v>5</v>
      </c>
      <c r="M58" s="593">
        <v>47</v>
      </c>
      <c r="N58" s="593">
        <v>-9.9765299999999991E-3</v>
      </c>
      <c r="O58" s="593">
        <v>5</v>
      </c>
      <c r="P58" s="593">
        <v>2</v>
      </c>
      <c r="Q58" s="593">
        <v>5</v>
      </c>
      <c r="R58" s="593">
        <v>3</v>
      </c>
      <c r="S58" s="678">
        <v>3</v>
      </c>
      <c r="T58" s="558"/>
      <c r="U58" s="592"/>
      <c r="V58" s="594"/>
      <c r="W58" s="594"/>
      <c r="X58" s="594"/>
      <c r="Y58" s="594"/>
      <c r="Z58" s="594"/>
      <c r="AA58" s="594"/>
      <c r="AB58" s="594"/>
      <c r="AC58" s="679"/>
      <c r="AD58" s="680">
        <f t="shared" si="76"/>
        <v>69.990023469999997</v>
      </c>
      <c r="AE58" s="645">
        <f>J57+AD58</f>
        <v>178.21974779999999</v>
      </c>
      <c r="AF58" s="563">
        <f>AF57</f>
        <v>0.10204482702118289</v>
      </c>
      <c r="AG58" s="564">
        <f>(((AE58/J57))^(1/5))-1</f>
        <v>0.10489715293393043</v>
      </c>
      <c r="AH58" s="565" cm="1">
        <f t="array" ref="AH58">_xlfn.IFS(AG58&gt;=(AF58+0.01),1,AG58&gt;=(AF58-0.01),0,AG58&lt;=(AF58-0.01),-1)</f>
        <v>0</v>
      </c>
      <c r="AJ58" s="370"/>
      <c r="AL58" s="550" t="str">
        <f>AL57</f>
        <v>CWS</v>
      </c>
      <c r="AM58" s="551" t="s">
        <v>76</v>
      </c>
      <c r="AN58" s="566"/>
      <c r="AO58" s="567"/>
      <c r="AP58" s="568"/>
      <c r="AQ58" s="568"/>
      <c r="AR58" s="568"/>
      <c r="AS58" s="568"/>
      <c r="AT58" s="568"/>
      <c r="AU58" s="568"/>
      <c r="AV58" s="569"/>
      <c r="AW58" s="569"/>
      <c r="AX58" s="567"/>
      <c r="AY58" s="568"/>
      <c r="AZ58" s="568"/>
      <c r="BA58" s="568"/>
      <c r="BB58" s="568"/>
      <c r="BC58" s="568"/>
      <c r="BD58" s="568"/>
      <c r="BE58" s="568"/>
      <c r="BF58" s="569"/>
      <c r="BG58" s="569"/>
      <c r="BH58" s="569"/>
      <c r="BI58" s="737"/>
      <c r="BJ58" s="751" t="b">
        <f t="shared" si="132"/>
        <v>1</v>
      </c>
      <c r="BK58" s="567"/>
      <c r="BL58" s="568"/>
      <c r="BM58" s="568"/>
      <c r="BN58" s="568"/>
      <c r="BO58" s="568"/>
      <c r="BP58" s="568"/>
      <c r="BQ58" s="568"/>
      <c r="BR58" s="569"/>
      <c r="BS58" s="569"/>
    </row>
    <row r="59" spans="1:71" ht="44.25" customHeight="1" x14ac:dyDescent="0.55000000000000004">
      <c r="B59" s="780" t="s">
        <v>33</v>
      </c>
      <c r="C59" s="225" t="s">
        <v>36</v>
      </c>
      <c r="D59" s="599">
        <f t="shared" ref="D59:D67" si="177">SUM(D69,D79,D89)</f>
        <v>610.61545945</v>
      </c>
      <c r="E59" s="459">
        <f t="shared" ref="E59:J59" si="178">SUM(E69,E79,E89)</f>
        <v>618.44466406000004</v>
      </c>
      <c r="F59" s="459">
        <f t="shared" si="178"/>
        <v>657.87318357000004</v>
      </c>
      <c r="G59" s="459">
        <f t="shared" si="178"/>
        <v>768.8629664</v>
      </c>
      <c r="H59" s="459">
        <f t="shared" si="178"/>
        <v>834.13506970000003</v>
      </c>
      <c r="I59" s="459">
        <f t="shared" si="178"/>
        <v>927.9354600383333</v>
      </c>
      <c r="J59" s="459">
        <f t="shared" si="178"/>
        <v>893.3131679600001</v>
      </c>
      <c r="K59" s="459"/>
      <c r="L59" s="600">
        <f>SUM(L69,L79,L89)</f>
        <v>0</v>
      </c>
      <c r="M59" s="601">
        <f t="shared" ref="M59:R59" si="179">SUM(M69,M79,M89)</f>
        <v>0</v>
      </c>
      <c r="N59" s="601">
        <f t="shared" si="179"/>
        <v>0</v>
      </c>
      <c r="O59" s="601">
        <f t="shared" si="179"/>
        <v>179.74254422000001</v>
      </c>
      <c r="P59" s="601">
        <f t="shared" si="179"/>
        <v>80.984576779999998</v>
      </c>
      <c r="Q59" s="601">
        <f t="shared" si="179"/>
        <v>13.937024739999998</v>
      </c>
      <c r="R59" s="601">
        <f t="shared" si="179"/>
        <v>0</v>
      </c>
      <c r="S59" s="602">
        <f t="shared" ref="S59" si="180">SUM(S69,S79,S89)</f>
        <v>20.488100080000002</v>
      </c>
      <c r="T59" s="463"/>
      <c r="U59" s="600"/>
      <c r="V59" s="603"/>
      <c r="W59" s="603"/>
      <c r="X59" s="603"/>
      <c r="Y59" s="603"/>
      <c r="Z59" s="603"/>
      <c r="AA59" s="603"/>
      <c r="AB59" s="603"/>
      <c r="AC59" s="650"/>
      <c r="AD59" s="651">
        <f t="shared" si="76"/>
        <v>295.15224581999996</v>
      </c>
      <c r="AE59" s="468">
        <f t="shared" ref="AE59:AE67" si="181">AD59+J59</f>
        <v>1188.4654137800001</v>
      </c>
      <c r="AF59" s="469">
        <f t="shared" ref="AF59:AF67" si="182">(((J59/D59))^(1/5))-1</f>
        <v>7.9063961041797359E-2</v>
      </c>
      <c r="AG59" s="470">
        <f t="shared" ref="AG59:AG67" si="183">(((AE59/J59))^(1/5))-1</f>
        <v>5.8757652528931059E-2</v>
      </c>
      <c r="AH59" s="471" cm="1">
        <f t="array" ref="AH59">_xlfn.IFS(AG59&gt;=(AF59+0.01),1,AG59&gt;=(AF59-0.01),0,AG59&lt;=(AF59-0.01),-1)</f>
        <v>-1</v>
      </c>
      <c r="AJ59" s="371"/>
      <c r="AL59" s="780" t="s">
        <v>33</v>
      </c>
      <c r="AM59" s="225" t="s">
        <v>36</v>
      </c>
      <c r="AN59" s="472"/>
      <c r="AO59" s="605">
        <f>SUM(AO69,AO79,AO89)</f>
        <v>3225.1700500000002</v>
      </c>
      <c r="AP59" s="606">
        <f t="shared" ref="AP59:AV59" si="184">SUM(AP69,AP79,AP89)</f>
        <v>11167.686590000001</v>
      </c>
      <c r="AQ59" s="606">
        <f t="shared" si="184"/>
        <v>9857.3961600000002</v>
      </c>
      <c r="AR59" s="606">
        <f t="shared" si="184"/>
        <v>521768.13789999997</v>
      </c>
      <c r="AS59" s="606">
        <f t="shared" si="184"/>
        <v>147136.81729000001</v>
      </c>
      <c r="AT59" s="606">
        <f t="shared" si="184"/>
        <v>59080.204299999998</v>
      </c>
      <c r="AU59" s="606">
        <f t="shared" si="184"/>
        <v>9473.8089199999995</v>
      </c>
      <c r="AV59" s="607">
        <f t="shared" si="184"/>
        <v>27090.803890000003</v>
      </c>
      <c r="AW59" s="607">
        <f t="shared" ref="AW59:AW66" si="185">SUM(AO59:AV59)</f>
        <v>788800.02509999997</v>
      </c>
      <c r="AX59" s="605">
        <f t="shared" ref="AX59:BF59" si="186">SUM(AX69,AX79,AX89)</f>
        <v>8668.7055500000006</v>
      </c>
      <c r="AY59" s="606">
        <f t="shared" si="186"/>
        <v>7907.9126100000003</v>
      </c>
      <c r="AZ59" s="606">
        <f t="shared" si="186"/>
        <v>244.95029</v>
      </c>
      <c r="BA59" s="606">
        <f t="shared" si="186"/>
        <v>662.18843000000004</v>
      </c>
      <c r="BB59" s="606">
        <f t="shared" si="186"/>
        <v>1083.92248</v>
      </c>
      <c r="BC59" s="606">
        <f t="shared" si="186"/>
        <v>9080.099549999999</v>
      </c>
      <c r="BD59" s="606">
        <f t="shared" si="186"/>
        <v>98.99233000000001</v>
      </c>
      <c r="BE59" s="606">
        <f t="shared" si="186"/>
        <v>8306.6430899999996</v>
      </c>
      <c r="BF59" s="607">
        <f t="shared" si="186"/>
        <v>0</v>
      </c>
      <c r="BG59" s="607">
        <f t="shared" ref="BG59:BG67" si="187">BI59-AW59</f>
        <v>104513.14286000014</v>
      </c>
      <c r="BH59" s="743">
        <f>BI59-BG59-AW59</f>
        <v>0</v>
      </c>
      <c r="BI59" s="475">
        <f>J59*1000</f>
        <v>893313.16796000011</v>
      </c>
      <c r="BJ59" s="751" t="b">
        <f t="shared" si="132"/>
        <v>1</v>
      </c>
      <c r="BK59" s="600"/>
      <c r="BL59" s="601"/>
      <c r="BM59" s="601"/>
      <c r="BN59" s="601"/>
      <c r="BO59" s="601"/>
      <c r="BP59" s="601"/>
      <c r="BQ59" s="601"/>
      <c r="BR59" s="608"/>
      <c r="BS59" s="607">
        <f t="shared" ref="BS59:BS66" si="188">SUM(BK59:BR59)</f>
        <v>0</v>
      </c>
    </row>
    <row r="60" spans="1:71" ht="44.25" customHeight="1" x14ac:dyDescent="0.55000000000000004">
      <c r="B60" s="781"/>
      <c r="C60" s="226" t="s">
        <v>37</v>
      </c>
      <c r="D60" s="609">
        <f t="shared" si="177"/>
        <v>75.849754230000002</v>
      </c>
      <c r="E60" s="610">
        <f t="shared" ref="E60:J67" si="189">SUM(E70,E80,E90)</f>
        <v>77.872802019999995</v>
      </c>
      <c r="F60" s="610">
        <f t="shared" si="189"/>
        <v>101.36483816999998</v>
      </c>
      <c r="G60" s="610">
        <f t="shared" si="189"/>
        <v>136.58013202000001</v>
      </c>
      <c r="H60" s="610">
        <f t="shared" si="189"/>
        <v>148.83978586000001</v>
      </c>
      <c r="I60" s="610">
        <f t="shared" si="189"/>
        <v>160.73506359416666</v>
      </c>
      <c r="J60" s="610">
        <f t="shared" si="189"/>
        <v>156.08544337000001</v>
      </c>
      <c r="K60" s="610"/>
      <c r="L60" s="611">
        <f t="shared" ref="L60:R60" si="190">SUM(L70,L80,L90)</f>
        <v>0</v>
      </c>
      <c r="M60" s="612">
        <f t="shared" si="190"/>
        <v>0</v>
      </c>
      <c r="N60" s="612">
        <f t="shared" si="190"/>
        <v>0</v>
      </c>
      <c r="O60" s="612">
        <f t="shared" si="190"/>
        <v>42</v>
      </c>
      <c r="P60" s="612">
        <f t="shared" si="190"/>
        <v>21.159185820000001</v>
      </c>
      <c r="Q60" s="612">
        <f t="shared" si="190"/>
        <v>10</v>
      </c>
      <c r="R60" s="612">
        <f t="shared" si="190"/>
        <v>0</v>
      </c>
      <c r="S60" s="613">
        <f t="shared" ref="S60" si="191">SUM(S70,S80,S90)</f>
        <v>4</v>
      </c>
      <c r="T60" s="483"/>
      <c r="U60" s="611"/>
      <c r="V60" s="614"/>
      <c r="W60" s="614"/>
      <c r="X60" s="614"/>
      <c r="Y60" s="614"/>
      <c r="Z60" s="614"/>
      <c r="AA60" s="614"/>
      <c r="AB60" s="614"/>
      <c r="AC60" s="656"/>
      <c r="AD60" s="657">
        <f t="shared" ref="AD60:AD91" si="192">SUM(L60:AC60)</f>
        <v>77.159185820000005</v>
      </c>
      <c r="AE60" s="488">
        <f t="shared" si="181"/>
        <v>233.24462919000001</v>
      </c>
      <c r="AF60" s="581">
        <f t="shared" si="182"/>
        <v>0.1552650765267054</v>
      </c>
      <c r="AG60" s="490">
        <f t="shared" si="183"/>
        <v>8.3652032712792534E-2</v>
      </c>
      <c r="AH60" s="491" cm="1">
        <f t="array" ref="AH60">_xlfn.IFS(AG60&gt;=(AF60+0.01),1,AG60&gt;=(AF60-0.01),0,AG60&lt;=(AF60-0.01),-1)</f>
        <v>-1</v>
      </c>
      <c r="AJ60" s="370"/>
      <c r="AL60" s="781"/>
      <c r="AM60" s="226" t="s">
        <v>37</v>
      </c>
      <c r="AN60" s="472"/>
      <c r="AO60" s="616">
        <f t="shared" ref="AO60:AV60" si="193">SUM(AO70,AO80,AO90)</f>
        <v>1855.63771</v>
      </c>
      <c r="AP60" s="617">
        <f t="shared" si="193"/>
        <v>3657.8741500000001</v>
      </c>
      <c r="AQ60" s="617">
        <f t="shared" si="193"/>
        <v>0.21840000000000001</v>
      </c>
      <c r="AR60" s="617">
        <f t="shared" si="193"/>
        <v>71281.599920000008</v>
      </c>
      <c r="AS60" s="617">
        <f t="shared" si="193"/>
        <v>35690.191080000004</v>
      </c>
      <c r="AT60" s="617">
        <f t="shared" si="193"/>
        <v>9292.4632099999999</v>
      </c>
      <c r="AU60" s="617">
        <f t="shared" si="193"/>
        <v>61.237180000000002</v>
      </c>
      <c r="AV60" s="618">
        <f t="shared" si="193"/>
        <v>5933.9781000000003</v>
      </c>
      <c r="AW60" s="618">
        <f t="shared" si="185"/>
        <v>127773.19975</v>
      </c>
      <c r="AX60" s="616">
        <f t="shared" ref="AX60:BF60" si="194">SUM(AX70,AX80,AX90)</f>
        <v>1387.20028</v>
      </c>
      <c r="AY60" s="617">
        <f t="shared" si="194"/>
        <v>3286.7027000000003</v>
      </c>
      <c r="AZ60" s="617">
        <f t="shared" si="194"/>
        <v>20.178599999999999</v>
      </c>
      <c r="BA60" s="617">
        <f t="shared" si="194"/>
        <v>416.46083999999996</v>
      </c>
      <c r="BB60" s="617">
        <f t="shared" si="194"/>
        <v>794.16083000000003</v>
      </c>
      <c r="BC60" s="617">
        <f t="shared" si="194"/>
        <v>6179.6842200000001</v>
      </c>
      <c r="BD60" s="617">
        <f t="shared" si="194"/>
        <v>105.32829</v>
      </c>
      <c r="BE60" s="617">
        <f t="shared" si="194"/>
        <v>360.10613000000001</v>
      </c>
      <c r="BF60" s="618">
        <f t="shared" si="194"/>
        <v>0</v>
      </c>
      <c r="BG60" s="618">
        <f t="shared" si="187"/>
        <v>28312.243619999994</v>
      </c>
      <c r="BH60" s="744">
        <f t="shared" ref="BH60:BH67" si="195">BI60-BG60-AW60</f>
        <v>0</v>
      </c>
      <c r="BI60" s="494">
        <f t="shared" ref="BI60:BI67" si="196">J60*1000</f>
        <v>156085.44336999999</v>
      </c>
      <c r="BJ60" s="751" t="b">
        <f t="shared" si="132"/>
        <v>1</v>
      </c>
      <c r="BK60" s="611"/>
      <c r="BL60" s="612"/>
      <c r="BM60" s="612"/>
      <c r="BN60" s="612"/>
      <c r="BO60" s="612"/>
      <c r="BP60" s="612"/>
      <c r="BQ60" s="612"/>
      <c r="BR60" s="619"/>
      <c r="BS60" s="618">
        <f t="shared" si="188"/>
        <v>0</v>
      </c>
    </row>
    <row r="61" spans="1:71" ht="44.25" customHeight="1" x14ac:dyDescent="0.55000000000000004">
      <c r="B61" s="781"/>
      <c r="C61" s="226" t="s">
        <v>38</v>
      </c>
      <c r="D61" s="620">
        <f t="shared" si="177"/>
        <v>82.550444810000002</v>
      </c>
      <c r="E61" s="498">
        <f t="shared" si="189"/>
        <v>89.230607490000011</v>
      </c>
      <c r="F61" s="498">
        <f t="shared" si="189"/>
        <v>126.52523008999999</v>
      </c>
      <c r="G61" s="498">
        <f t="shared" si="189"/>
        <v>162.20339561</v>
      </c>
      <c r="H61" s="498">
        <f t="shared" si="189"/>
        <v>177.53487816000001</v>
      </c>
      <c r="I61" s="498">
        <f t="shared" si="189"/>
        <v>210.50253267083335</v>
      </c>
      <c r="J61" s="498">
        <f t="shared" si="189"/>
        <v>215.25319707</v>
      </c>
      <c r="K61" s="498"/>
      <c r="L61" s="621">
        <f t="shared" ref="L61:R61" si="197">SUM(L71,L81,L91)</f>
        <v>0</v>
      </c>
      <c r="M61" s="622">
        <f t="shared" si="197"/>
        <v>0</v>
      </c>
      <c r="N61" s="622">
        <f t="shared" si="197"/>
        <v>0</v>
      </c>
      <c r="O61" s="622">
        <f t="shared" si="197"/>
        <v>104.20681253000001</v>
      </c>
      <c r="P61" s="622">
        <f t="shared" si="197"/>
        <v>54.034735490000003</v>
      </c>
      <c r="Q61" s="622">
        <f t="shared" si="197"/>
        <v>30</v>
      </c>
      <c r="R61" s="622">
        <f t="shared" si="197"/>
        <v>0</v>
      </c>
      <c r="S61" s="623">
        <f t="shared" ref="S61" si="198">SUM(S71,S81,S91)</f>
        <v>0</v>
      </c>
      <c r="T61" s="483"/>
      <c r="U61" s="621"/>
      <c r="V61" s="624"/>
      <c r="W61" s="624"/>
      <c r="X61" s="624"/>
      <c r="Y61" s="624"/>
      <c r="Z61" s="624"/>
      <c r="AA61" s="624"/>
      <c r="AB61" s="624"/>
      <c r="AC61" s="661"/>
      <c r="AD61" s="662">
        <f t="shared" si="192"/>
        <v>188.24154802000001</v>
      </c>
      <c r="AE61" s="506">
        <f t="shared" si="181"/>
        <v>403.49474509000004</v>
      </c>
      <c r="AF61" s="507">
        <f t="shared" si="182"/>
        <v>0.21128416165214614</v>
      </c>
      <c r="AG61" s="508">
        <f t="shared" si="183"/>
        <v>0.13390756955753114</v>
      </c>
      <c r="AH61" s="509" cm="1">
        <f t="array" ref="AH61">_xlfn.IFS(AG61&gt;=(AF61+0.01),1,AG61&gt;=(AF61-0.01),0,AG61&lt;=(AF61-0.01),-1)</f>
        <v>-1</v>
      </c>
      <c r="AJ61" s="370" t="s">
        <v>82</v>
      </c>
      <c r="AL61" s="781"/>
      <c r="AM61" s="226" t="s">
        <v>38</v>
      </c>
      <c r="AN61" s="472"/>
      <c r="AO61" s="626">
        <f t="shared" ref="AO61:AV61" si="199">SUM(AO71,AO81,AO91)</f>
        <v>8305.6178</v>
      </c>
      <c r="AP61" s="627">
        <f t="shared" si="199"/>
        <v>1138.56087</v>
      </c>
      <c r="AQ61" s="627">
        <f t="shared" si="199"/>
        <v>159.26928000000001</v>
      </c>
      <c r="AR61" s="627">
        <f t="shared" si="199"/>
        <v>105173.46788999999</v>
      </c>
      <c r="AS61" s="627">
        <f t="shared" si="199"/>
        <v>30634.58829</v>
      </c>
      <c r="AT61" s="627">
        <f t="shared" si="199"/>
        <v>41026.345280000001</v>
      </c>
      <c r="AU61" s="627">
        <f t="shared" si="199"/>
        <v>7754.5960900000009</v>
      </c>
      <c r="AV61" s="628">
        <f t="shared" si="199"/>
        <v>534.47097000000008</v>
      </c>
      <c r="AW61" s="628">
        <f t="shared" si="185"/>
        <v>194726.91647</v>
      </c>
      <c r="AX61" s="626">
        <f t="shared" ref="AX61:BF61" si="200">SUM(AX71,AX81,AX91)</f>
        <v>2195.7028099999998</v>
      </c>
      <c r="AY61" s="627">
        <f t="shared" si="200"/>
        <v>1002.5037</v>
      </c>
      <c r="AZ61" s="627">
        <f t="shared" si="200"/>
        <v>0</v>
      </c>
      <c r="BA61" s="627">
        <f t="shared" si="200"/>
        <v>106.87269000000001</v>
      </c>
      <c r="BB61" s="627">
        <f t="shared" si="200"/>
        <v>357.46587999999997</v>
      </c>
      <c r="BC61" s="627">
        <f t="shared" si="200"/>
        <v>1219.76154</v>
      </c>
      <c r="BD61" s="627">
        <f t="shared" si="200"/>
        <v>10.21002</v>
      </c>
      <c r="BE61" s="627">
        <f t="shared" si="200"/>
        <v>72.460049999999995</v>
      </c>
      <c r="BF61" s="628">
        <f t="shared" si="200"/>
        <v>0</v>
      </c>
      <c r="BG61" s="628">
        <f t="shared" si="187"/>
        <v>20526.280599999998</v>
      </c>
      <c r="BH61" s="745">
        <f t="shared" si="195"/>
        <v>0</v>
      </c>
      <c r="BI61" s="512">
        <f t="shared" si="196"/>
        <v>215253.19706999999</v>
      </c>
      <c r="BJ61" s="751" t="b">
        <f t="shared" si="132"/>
        <v>1</v>
      </c>
      <c r="BK61" s="621"/>
      <c r="BL61" s="622"/>
      <c r="BM61" s="622"/>
      <c r="BN61" s="622"/>
      <c r="BO61" s="622"/>
      <c r="BP61" s="622"/>
      <c r="BQ61" s="622"/>
      <c r="BR61" s="629"/>
      <c r="BS61" s="628">
        <f t="shared" si="188"/>
        <v>0</v>
      </c>
    </row>
    <row r="62" spans="1:71" ht="44.25" customHeight="1" x14ac:dyDescent="0.55000000000000004">
      <c r="B62" s="781"/>
      <c r="C62" s="226" t="s">
        <v>39</v>
      </c>
      <c r="D62" s="609">
        <f t="shared" si="177"/>
        <v>51.615833690000002</v>
      </c>
      <c r="E62" s="610">
        <f t="shared" si="189"/>
        <v>61.208370620000004</v>
      </c>
      <c r="F62" s="610">
        <f t="shared" si="189"/>
        <v>58.37708276</v>
      </c>
      <c r="G62" s="610">
        <f t="shared" si="189"/>
        <v>63.120761579999993</v>
      </c>
      <c r="H62" s="610">
        <f t="shared" si="189"/>
        <v>69.60993692000001</v>
      </c>
      <c r="I62" s="610">
        <f t="shared" si="189"/>
        <v>87.257006680833314</v>
      </c>
      <c r="J62" s="610">
        <f t="shared" si="189"/>
        <v>87.334927550000003</v>
      </c>
      <c r="K62" s="610"/>
      <c r="L62" s="611">
        <f t="shared" ref="L62:R62" si="201">SUM(L72,L82,L92)</f>
        <v>0</v>
      </c>
      <c r="M62" s="612">
        <f t="shared" si="201"/>
        <v>0</v>
      </c>
      <c r="N62" s="612">
        <f t="shared" si="201"/>
        <v>0</v>
      </c>
      <c r="O62" s="612">
        <f t="shared" si="201"/>
        <v>60</v>
      </c>
      <c r="P62" s="612">
        <f t="shared" si="201"/>
        <v>33.168945360000002</v>
      </c>
      <c r="Q62" s="612">
        <f t="shared" si="201"/>
        <v>5</v>
      </c>
      <c r="R62" s="612">
        <f t="shared" si="201"/>
        <v>0</v>
      </c>
      <c r="S62" s="613">
        <f t="shared" ref="S62" si="202">SUM(S72,S82,S92)</f>
        <v>2</v>
      </c>
      <c r="T62" s="483"/>
      <c r="U62" s="611"/>
      <c r="V62" s="614"/>
      <c r="W62" s="614"/>
      <c r="X62" s="614"/>
      <c r="Y62" s="614"/>
      <c r="Z62" s="614"/>
      <c r="AA62" s="614"/>
      <c r="AB62" s="614"/>
      <c r="AC62" s="656"/>
      <c r="AD62" s="657">
        <f t="shared" si="192"/>
        <v>100.16894536000001</v>
      </c>
      <c r="AE62" s="488">
        <f t="shared" si="181"/>
        <v>187.50387291000001</v>
      </c>
      <c r="AF62" s="581">
        <f t="shared" si="182"/>
        <v>0.11091544193133296</v>
      </c>
      <c r="AG62" s="490">
        <f t="shared" si="183"/>
        <v>0.16510336252601565</v>
      </c>
      <c r="AH62" s="491" cm="1">
        <f t="array" ref="AH62">_xlfn.IFS(AG62&gt;=(AF62+0.01),1,AG62&gt;=(AF62-0.01),0,AG62&lt;=(AF62-0.01),-1)</f>
        <v>1</v>
      </c>
      <c r="AJ62" s="370" t="s">
        <v>83</v>
      </c>
      <c r="AL62" s="781"/>
      <c r="AM62" s="226" t="s">
        <v>39</v>
      </c>
      <c r="AN62" s="472"/>
      <c r="AO62" s="616">
        <f t="shared" ref="AO62:AV62" si="203">SUM(AO72,AO82,AO92)</f>
        <v>1455.45226</v>
      </c>
      <c r="AP62" s="617">
        <f t="shared" si="203"/>
        <v>1027.7213499999998</v>
      </c>
      <c r="AQ62" s="617">
        <f t="shared" si="203"/>
        <v>251.59996999999998</v>
      </c>
      <c r="AR62" s="617">
        <f t="shared" si="203"/>
        <v>40537.266090000005</v>
      </c>
      <c r="AS62" s="617">
        <f t="shared" si="203"/>
        <v>18630.303499999998</v>
      </c>
      <c r="AT62" s="617">
        <f t="shared" si="203"/>
        <v>4890.1371099999997</v>
      </c>
      <c r="AU62" s="617">
        <f t="shared" si="203"/>
        <v>1218.38454</v>
      </c>
      <c r="AV62" s="618">
        <f t="shared" si="203"/>
        <v>4020.4291899999998</v>
      </c>
      <c r="AW62" s="618">
        <f t="shared" si="185"/>
        <v>72031.294009999998</v>
      </c>
      <c r="AX62" s="616">
        <f t="shared" ref="AX62:BF62" si="204">SUM(AX72,AX82,AX92)</f>
        <v>1162.3171600000001</v>
      </c>
      <c r="AY62" s="617">
        <f t="shared" si="204"/>
        <v>785.59690999999998</v>
      </c>
      <c r="AZ62" s="617">
        <f t="shared" si="204"/>
        <v>4.0000099999999996</v>
      </c>
      <c r="BA62" s="617">
        <f t="shared" si="204"/>
        <v>34.100180000000002</v>
      </c>
      <c r="BB62" s="617">
        <f t="shared" si="204"/>
        <v>745.30292000000009</v>
      </c>
      <c r="BC62" s="617">
        <f t="shared" si="204"/>
        <v>1187.7820000000002</v>
      </c>
      <c r="BD62" s="617">
        <f t="shared" si="204"/>
        <v>31.079940000000001</v>
      </c>
      <c r="BE62" s="617">
        <f t="shared" si="204"/>
        <v>24.84375</v>
      </c>
      <c r="BF62" s="618">
        <f t="shared" si="204"/>
        <v>0</v>
      </c>
      <c r="BG62" s="618">
        <f t="shared" si="187"/>
        <v>15303.63354000001</v>
      </c>
      <c r="BH62" s="744">
        <f t="shared" si="195"/>
        <v>0</v>
      </c>
      <c r="BI62" s="494">
        <f t="shared" si="196"/>
        <v>87334.927550000008</v>
      </c>
      <c r="BJ62" s="751" t="b">
        <f t="shared" si="132"/>
        <v>1</v>
      </c>
      <c r="BK62" s="611"/>
      <c r="BL62" s="612"/>
      <c r="BM62" s="612"/>
      <c r="BN62" s="612"/>
      <c r="BO62" s="612"/>
      <c r="BP62" s="612"/>
      <c r="BQ62" s="612"/>
      <c r="BR62" s="619"/>
      <c r="BS62" s="618">
        <f t="shared" si="188"/>
        <v>0</v>
      </c>
    </row>
    <row r="63" spans="1:71" ht="44.25" customHeight="1" x14ac:dyDescent="0.55000000000000004">
      <c r="B63" s="781"/>
      <c r="C63" s="226" t="s">
        <v>40</v>
      </c>
      <c r="D63" s="620">
        <f t="shared" si="177"/>
        <v>30.166425479999997</v>
      </c>
      <c r="E63" s="498">
        <f t="shared" si="189"/>
        <v>29.002042600000003</v>
      </c>
      <c r="F63" s="498">
        <f t="shared" si="189"/>
        <v>45.608021600000001</v>
      </c>
      <c r="G63" s="498">
        <f t="shared" si="189"/>
        <v>63.671678670000006</v>
      </c>
      <c r="H63" s="498">
        <f t="shared" si="189"/>
        <v>64.266930160000001</v>
      </c>
      <c r="I63" s="498">
        <f t="shared" si="189"/>
        <v>82.492584989999997</v>
      </c>
      <c r="J63" s="498">
        <f t="shared" si="189"/>
        <v>71.133069739999996</v>
      </c>
      <c r="K63" s="498"/>
      <c r="L63" s="630">
        <f t="shared" ref="L63:R63" si="205">SUM(L73,L83,L93)</f>
        <v>0</v>
      </c>
      <c r="M63" s="631">
        <f t="shared" si="205"/>
        <v>0</v>
      </c>
      <c r="N63" s="631">
        <f t="shared" si="205"/>
        <v>0</v>
      </c>
      <c r="O63" s="631">
        <f t="shared" si="205"/>
        <v>60.2</v>
      </c>
      <c r="P63" s="631">
        <f t="shared" si="205"/>
        <v>24.116647569999998</v>
      </c>
      <c r="Q63" s="631">
        <f t="shared" si="205"/>
        <v>10</v>
      </c>
      <c r="R63" s="631">
        <f t="shared" si="205"/>
        <v>0</v>
      </c>
      <c r="S63" s="632">
        <f t="shared" ref="S63" si="206">SUM(S73,S83,S93)</f>
        <v>1</v>
      </c>
      <c r="T63" s="483"/>
      <c r="U63" s="630"/>
      <c r="V63" s="633"/>
      <c r="W63" s="633"/>
      <c r="X63" s="633"/>
      <c r="Y63" s="633"/>
      <c r="Z63" s="633"/>
      <c r="AA63" s="633"/>
      <c r="AB63" s="633"/>
      <c r="AC63" s="666"/>
      <c r="AD63" s="667">
        <f t="shared" si="192"/>
        <v>95.316647570000001</v>
      </c>
      <c r="AE63" s="521">
        <f t="shared" si="181"/>
        <v>166.44971730999998</v>
      </c>
      <c r="AF63" s="507">
        <f t="shared" si="182"/>
        <v>0.1871607780641531</v>
      </c>
      <c r="AG63" s="508">
        <f t="shared" si="183"/>
        <v>0.18533825868438658</v>
      </c>
      <c r="AH63" s="509" cm="1">
        <f t="array" ref="AH63">_xlfn.IFS(AG63&gt;=(AF63+0.01),1,AG63&gt;=(AF63-0.01),0,AG63&lt;=(AF63-0.01),-1)</f>
        <v>0</v>
      </c>
      <c r="AJ63" s="371" t="s">
        <v>84</v>
      </c>
      <c r="AL63" s="781"/>
      <c r="AM63" s="226" t="s">
        <v>40</v>
      </c>
      <c r="AN63" s="472"/>
      <c r="AO63" s="635">
        <f t="shared" ref="AO63:AV63" si="207">SUM(AO73,AO83,AO93)</f>
        <v>232.4682</v>
      </c>
      <c r="AP63" s="636">
        <f t="shared" si="207"/>
        <v>219.39070000000001</v>
      </c>
      <c r="AQ63" s="636">
        <f t="shared" si="207"/>
        <v>830.13154999999995</v>
      </c>
      <c r="AR63" s="636">
        <f t="shared" si="207"/>
        <v>50329.06553</v>
      </c>
      <c r="AS63" s="636">
        <f t="shared" si="207"/>
        <v>5208.9929400000001</v>
      </c>
      <c r="AT63" s="636">
        <f t="shared" si="207"/>
        <v>3014.43433</v>
      </c>
      <c r="AU63" s="636">
        <f t="shared" si="207"/>
        <v>145.53310999999999</v>
      </c>
      <c r="AV63" s="637">
        <f t="shared" si="207"/>
        <v>208.26746</v>
      </c>
      <c r="AW63" s="637">
        <f t="shared" si="185"/>
        <v>60188.283820000004</v>
      </c>
      <c r="AX63" s="635">
        <f t="shared" ref="AX63:BF63" si="208">SUM(AX73,AX83,AX93)</f>
        <v>3923.6175399999997</v>
      </c>
      <c r="AY63" s="636">
        <f t="shared" si="208"/>
        <v>1427.5846100000001</v>
      </c>
      <c r="AZ63" s="636">
        <f t="shared" si="208"/>
        <v>0</v>
      </c>
      <c r="BA63" s="636">
        <f t="shared" si="208"/>
        <v>39.927610000000001</v>
      </c>
      <c r="BB63" s="636">
        <f t="shared" si="208"/>
        <v>23.76773</v>
      </c>
      <c r="BC63" s="636">
        <f t="shared" si="208"/>
        <v>3004.78008</v>
      </c>
      <c r="BD63" s="636">
        <f t="shared" si="208"/>
        <v>0</v>
      </c>
      <c r="BE63" s="636">
        <f t="shared" si="208"/>
        <v>81.606700000000004</v>
      </c>
      <c r="BF63" s="637">
        <f t="shared" si="208"/>
        <v>0</v>
      </c>
      <c r="BG63" s="637">
        <f t="shared" si="187"/>
        <v>10944.785919999988</v>
      </c>
      <c r="BH63" s="746">
        <f t="shared" si="195"/>
        <v>0</v>
      </c>
      <c r="BI63" s="524">
        <f t="shared" si="196"/>
        <v>71133.069739999992</v>
      </c>
      <c r="BJ63" s="751" t="b">
        <f t="shared" si="132"/>
        <v>1</v>
      </c>
      <c r="BK63" s="630"/>
      <c r="BL63" s="631"/>
      <c r="BM63" s="631"/>
      <c r="BN63" s="631"/>
      <c r="BO63" s="631"/>
      <c r="BP63" s="631"/>
      <c r="BQ63" s="631"/>
      <c r="BR63" s="638"/>
      <c r="BS63" s="637">
        <f t="shared" si="188"/>
        <v>0</v>
      </c>
    </row>
    <row r="64" spans="1:71" ht="44.25" customHeight="1" x14ac:dyDescent="0.55000000000000004">
      <c r="B64" s="781"/>
      <c r="C64" s="226" t="s">
        <v>41</v>
      </c>
      <c r="D64" s="609">
        <f t="shared" si="177"/>
        <v>36.06903767</v>
      </c>
      <c r="E64" s="610">
        <f t="shared" si="189"/>
        <v>49.572422269999997</v>
      </c>
      <c r="F64" s="610">
        <f t="shared" si="189"/>
        <v>73.296010350000003</v>
      </c>
      <c r="G64" s="610">
        <f t="shared" si="189"/>
        <v>92.203944070000006</v>
      </c>
      <c r="H64" s="610">
        <f t="shared" si="189"/>
        <v>110.91562498999998</v>
      </c>
      <c r="I64" s="610">
        <f t="shared" si="189"/>
        <v>111.66516770833333</v>
      </c>
      <c r="J64" s="610">
        <f t="shared" si="189"/>
        <v>123.51392269999999</v>
      </c>
      <c r="K64" s="610"/>
      <c r="L64" s="611">
        <f t="shared" ref="L64:R64" si="209">SUM(L74,L84,L94)</f>
        <v>0</v>
      </c>
      <c r="M64" s="612">
        <f t="shared" si="209"/>
        <v>0</v>
      </c>
      <c r="N64" s="612">
        <f t="shared" si="209"/>
        <v>0</v>
      </c>
      <c r="O64" s="612">
        <f t="shared" si="209"/>
        <v>117.46818847999999</v>
      </c>
      <c r="P64" s="612">
        <f t="shared" si="209"/>
        <v>75.564085390000002</v>
      </c>
      <c r="Q64" s="612">
        <f t="shared" si="209"/>
        <v>50</v>
      </c>
      <c r="R64" s="612">
        <f t="shared" si="209"/>
        <v>0</v>
      </c>
      <c r="S64" s="613">
        <f t="shared" ref="S64" si="210">SUM(S74,S84,S94)</f>
        <v>1</v>
      </c>
      <c r="T64" s="483"/>
      <c r="U64" s="611"/>
      <c r="V64" s="614"/>
      <c r="W64" s="614"/>
      <c r="X64" s="614"/>
      <c r="Y64" s="614"/>
      <c r="Z64" s="614"/>
      <c r="AA64" s="614"/>
      <c r="AB64" s="614"/>
      <c r="AC64" s="656"/>
      <c r="AD64" s="657">
        <f t="shared" si="192"/>
        <v>244.03227386999998</v>
      </c>
      <c r="AE64" s="488">
        <f t="shared" si="181"/>
        <v>367.54619657000001</v>
      </c>
      <c r="AF64" s="581">
        <f t="shared" si="182"/>
        <v>0.27913467455923868</v>
      </c>
      <c r="AG64" s="490">
        <f t="shared" si="183"/>
        <v>0.24371022156216737</v>
      </c>
      <c r="AH64" s="491" cm="1">
        <f t="array" ref="AH64">_xlfn.IFS(AG64&gt;=(AF64+0.01),1,AG64&gt;=(AF64-0.01),0,AG64&lt;=(AF64-0.01),-1)</f>
        <v>-1</v>
      </c>
      <c r="AJ64" s="370" t="s">
        <v>83</v>
      </c>
      <c r="AL64" s="781"/>
      <c r="AM64" s="226" t="s">
        <v>41</v>
      </c>
      <c r="AN64" s="472"/>
      <c r="AO64" s="616">
        <f t="shared" ref="AO64:AV64" si="211">SUM(AO74,AO84,AO94)</f>
        <v>411.58186000000001</v>
      </c>
      <c r="AP64" s="617">
        <f t="shared" si="211"/>
        <v>100.60988</v>
      </c>
      <c r="AQ64" s="617">
        <f t="shared" si="211"/>
        <v>265.01830999999999</v>
      </c>
      <c r="AR64" s="617">
        <f t="shared" si="211"/>
        <v>75367.378720000008</v>
      </c>
      <c r="AS64" s="617">
        <f t="shared" si="211"/>
        <v>7724.8944599999995</v>
      </c>
      <c r="AT64" s="617">
        <f t="shared" si="211"/>
        <v>12872.156800000001</v>
      </c>
      <c r="AU64" s="617">
        <f t="shared" si="211"/>
        <v>2089.4655000000002</v>
      </c>
      <c r="AV64" s="618">
        <f t="shared" si="211"/>
        <v>764.43721000000005</v>
      </c>
      <c r="AW64" s="618">
        <f t="shared" si="185"/>
        <v>99595.542740000004</v>
      </c>
      <c r="AX64" s="616">
        <f t="shared" ref="AX64:BF64" si="212">SUM(AX74,AX84,AX94)</f>
        <v>2976.7058299999999</v>
      </c>
      <c r="AY64" s="617">
        <f t="shared" si="212"/>
        <v>867.28892999999994</v>
      </c>
      <c r="AZ64" s="617">
        <f t="shared" si="212"/>
        <v>4.1374300000000002</v>
      </c>
      <c r="BA64" s="617">
        <f t="shared" si="212"/>
        <v>163.67313999999999</v>
      </c>
      <c r="BB64" s="617">
        <f t="shared" si="212"/>
        <v>323.20181000000002</v>
      </c>
      <c r="BC64" s="617">
        <f t="shared" si="212"/>
        <v>1240.2153699999999</v>
      </c>
      <c r="BD64" s="617">
        <f t="shared" si="212"/>
        <v>510.20199000000002</v>
      </c>
      <c r="BE64" s="617">
        <f t="shared" si="212"/>
        <v>55.05424</v>
      </c>
      <c r="BF64" s="618">
        <f t="shared" si="212"/>
        <v>0</v>
      </c>
      <c r="BG64" s="618">
        <f t="shared" si="187"/>
        <v>23918.379959999991</v>
      </c>
      <c r="BH64" s="744">
        <f t="shared" si="195"/>
        <v>0</v>
      </c>
      <c r="BI64" s="494">
        <f t="shared" si="196"/>
        <v>123513.9227</v>
      </c>
      <c r="BJ64" s="751" t="b">
        <f t="shared" si="132"/>
        <v>1</v>
      </c>
      <c r="BK64" s="611"/>
      <c r="BL64" s="612"/>
      <c r="BM64" s="612"/>
      <c r="BN64" s="612"/>
      <c r="BO64" s="612"/>
      <c r="BP64" s="612"/>
      <c r="BQ64" s="612"/>
      <c r="BR64" s="619"/>
      <c r="BS64" s="618">
        <f t="shared" si="188"/>
        <v>0</v>
      </c>
    </row>
    <row r="65" spans="1:71" ht="44.25" customHeight="1" x14ac:dyDescent="0.55000000000000004">
      <c r="B65" s="781"/>
      <c r="C65" s="226" t="s">
        <v>42</v>
      </c>
      <c r="D65" s="620">
        <f t="shared" si="177"/>
        <v>84.090099039999998</v>
      </c>
      <c r="E65" s="498">
        <f t="shared" si="189"/>
        <v>58.14667266</v>
      </c>
      <c r="F65" s="498">
        <f t="shared" si="189"/>
        <v>98.22436513000001</v>
      </c>
      <c r="G65" s="498">
        <f t="shared" si="189"/>
        <v>163.63905932</v>
      </c>
      <c r="H65" s="498">
        <f t="shared" si="189"/>
        <v>182.15398779</v>
      </c>
      <c r="I65" s="498">
        <f t="shared" si="189"/>
        <v>193.05625881666668</v>
      </c>
      <c r="J65" s="498">
        <f t="shared" si="189"/>
        <v>209.88456931999997</v>
      </c>
      <c r="K65" s="498"/>
      <c r="L65" s="630">
        <f t="shared" ref="L65:R65" si="213">SUM(L75,L85,L95)</f>
        <v>0</v>
      </c>
      <c r="M65" s="631">
        <f t="shared" si="213"/>
        <v>0</v>
      </c>
      <c r="N65" s="631">
        <f t="shared" si="213"/>
        <v>0</v>
      </c>
      <c r="O65" s="631">
        <f t="shared" si="213"/>
        <v>105</v>
      </c>
      <c r="P65" s="631">
        <f t="shared" si="213"/>
        <v>111.78374203999999</v>
      </c>
      <c r="Q65" s="631">
        <f t="shared" si="213"/>
        <v>50</v>
      </c>
      <c r="R65" s="631">
        <f t="shared" si="213"/>
        <v>0</v>
      </c>
      <c r="S65" s="632">
        <f t="shared" ref="S65" si="214">SUM(S75,S85,S95)</f>
        <v>24.515205309999999</v>
      </c>
      <c r="T65" s="483"/>
      <c r="U65" s="630"/>
      <c r="V65" s="633"/>
      <c r="W65" s="633"/>
      <c r="X65" s="633"/>
      <c r="Y65" s="633"/>
      <c r="Z65" s="633"/>
      <c r="AA65" s="633"/>
      <c r="AB65" s="633"/>
      <c r="AC65" s="666"/>
      <c r="AD65" s="667">
        <f t="shared" si="192"/>
        <v>291.29894734999999</v>
      </c>
      <c r="AE65" s="521">
        <f t="shared" si="181"/>
        <v>501.18351666999996</v>
      </c>
      <c r="AF65" s="526">
        <f t="shared" si="182"/>
        <v>0.20073488751444457</v>
      </c>
      <c r="AG65" s="508">
        <f t="shared" si="183"/>
        <v>0.19015425528496799</v>
      </c>
      <c r="AH65" s="509" cm="1">
        <f t="array" ref="AH65">_xlfn.IFS(AG65&gt;=(AF65+0.01),1,AG65&gt;=(AF65-0.01),0,AG65&lt;=(AF65-0.01),-1)</f>
        <v>-1</v>
      </c>
      <c r="AJ65" s="371" t="s">
        <v>85</v>
      </c>
      <c r="AL65" s="781"/>
      <c r="AM65" s="226" t="s">
        <v>42</v>
      </c>
      <c r="AN65" s="472"/>
      <c r="AO65" s="635">
        <f t="shared" ref="AO65:AV65" si="215">SUM(AO75,AO85,AO95)</f>
        <v>4.2690000000000001</v>
      </c>
      <c r="AP65" s="636">
        <f t="shared" si="215"/>
        <v>595.71103999999991</v>
      </c>
      <c r="AQ65" s="636">
        <f t="shared" si="215"/>
        <v>0</v>
      </c>
      <c r="AR65" s="636">
        <f t="shared" si="215"/>
        <v>170631.5564</v>
      </c>
      <c r="AS65" s="636">
        <f t="shared" si="215"/>
        <v>2050.2459799999997</v>
      </c>
      <c r="AT65" s="636">
        <f t="shared" si="215"/>
        <v>0</v>
      </c>
      <c r="AU65" s="636">
        <f t="shared" si="215"/>
        <v>4790.4205700000002</v>
      </c>
      <c r="AV65" s="637">
        <f t="shared" si="215"/>
        <v>3494.3623600000001</v>
      </c>
      <c r="AW65" s="637">
        <f t="shared" si="185"/>
        <v>181566.56534999999</v>
      </c>
      <c r="AX65" s="635">
        <f t="shared" ref="AX65:BF65" si="216">SUM(AX75,AX85,AX95)</f>
        <v>4493.3212800000001</v>
      </c>
      <c r="AY65" s="636">
        <f t="shared" si="216"/>
        <v>51.322920000000003</v>
      </c>
      <c r="AZ65" s="636">
        <f t="shared" si="216"/>
        <v>3566.4001199999998</v>
      </c>
      <c r="BA65" s="636">
        <f t="shared" si="216"/>
        <v>0</v>
      </c>
      <c r="BB65" s="636">
        <f t="shared" si="216"/>
        <v>970.88800000000003</v>
      </c>
      <c r="BC65" s="636">
        <f t="shared" si="216"/>
        <v>392.85162000000003</v>
      </c>
      <c r="BD65" s="636">
        <f t="shared" si="216"/>
        <v>0</v>
      </c>
      <c r="BE65" s="636">
        <f t="shared" si="216"/>
        <v>5942.7447699999993</v>
      </c>
      <c r="BF65" s="637">
        <f t="shared" si="216"/>
        <v>0</v>
      </c>
      <c r="BG65" s="637">
        <f t="shared" si="187"/>
        <v>28318.003969999991</v>
      </c>
      <c r="BH65" s="746">
        <f t="shared" si="195"/>
        <v>0</v>
      </c>
      <c r="BI65" s="524">
        <f t="shared" si="196"/>
        <v>209884.56931999998</v>
      </c>
      <c r="BJ65" s="751" t="b">
        <f t="shared" si="132"/>
        <v>1</v>
      </c>
      <c r="BK65" s="630"/>
      <c r="BL65" s="631"/>
      <c r="BM65" s="631"/>
      <c r="BN65" s="631"/>
      <c r="BO65" s="631"/>
      <c r="BP65" s="631"/>
      <c r="BQ65" s="631"/>
      <c r="BR65" s="638"/>
      <c r="BS65" s="637">
        <f t="shared" si="188"/>
        <v>0</v>
      </c>
    </row>
    <row r="66" spans="1:71" ht="44.25" customHeight="1" x14ac:dyDescent="0.55000000000000004">
      <c r="B66" s="782"/>
      <c r="C66" s="226" t="s">
        <v>43</v>
      </c>
      <c r="D66" s="609">
        <f t="shared" si="177"/>
        <v>28.465138289999999</v>
      </c>
      <c r="E66" s="610">
        <f t="shared" si="189"/>
        <v>18.129329429999999</v>
      </c>
      <c r="F66" s="610">
        <f t="shared" si="189"/>
        <v>28.446920050000003</v>
      </c>
      <c r="G66" s="610">
        <f t="shared" si="189"/>
        <v>52.966354289999991</v>
      </c>
      <c r="H66" s="610">
        <f t="shared" si="189"/>
        <v>27.534081969999999</v>
      </c>
      <c r="I66" s="610">
        <f t="shared" si="189"/>
        <v>32.824259579166664</v>
      </c>
      <c r="J66" s="610">
        <f t="shared" si="189"/>
        <v>40.060281629999999</v>
      </c>
      <c r="K66" s="610"/>
      <c r="L66" s="611">
        <f t="shared" ref="L66:R66" si="217">SUM(L76,L86,L96)</f>
        <v>0</v>
      </c>
      <c r="M66" s="612">
        <f t="shared" si="217"/>
        <v>0</v>
      </c>
      <c r="N66" s="612">
        <f t="shared" si="217"/>
        <v>0</v>
      </c>
      <c r="O66" s="612">
        <f t="shared" si="217"/>
        <v>20</v>
      </c>
      <c r="P66" s="612">
        <f t="shared" si="217"/>
        <v>65</v>
      </c>
      <c r="Q66" s="612">
        <f t="shared" si="217"/>
        <v>30</v>
      </c>
      <c r="R66" s="612">
        <f t="shared" si="217"/>
        <v>0</v>
      </c>
      <c r="S66" s="681">
        <f t="shared" ref="S66" si="218">SUM(S76,S86,S96)</f>
        <v>0</v>
      </c>
      <c r="T66" s="528"/>
      <c r="U66" s="611"/>
      <c r="V66" s="614"/>
      <c r="W66" s="614"/>
      <c r="X66" s="614"/>
      <c r="Y66" s="614"/>
      <c r="Z66" s="614"/>
      <c r="AA66" s="614"/>
      <c r="AB66" s="614"/>
      <c r="AC66" s="656"/>
      <c r="AD66" s="657">
        <f t="shared" si="192"/>
        <v>115</v>
      </c>
      <c r="AE66" s="488">
        <f t="shared" si="181"/>
        <v>155.06028162999999</v>
      </c>
      <c r="AF66" s="581">
        <f t="shared" si="182"/>
        <v>7.0730416635440774E-2</v>
      </c>
      <c r="AG66" s="490">
        <f t="shared" si="183"/>
        <v>0.31086302620101502</v>
      </c>
      <c r="AH66" s="491" cm="1">
        <f t="array" ref="AH66">_xlfn.IFS(AG66&gt;=(AF66+0.01),1,AG66&gt;=(AF66-0.01),0,AG66&lt;=(AF66-0.01),-1)</f>
        <v>1</v>
      </c>
      <c r="AJ66" s="370"/>
      <c r="AL66" s="782"/>
      <c r="AM66" s="226" t="s">
        <v>43</v>
      </c>
      <c r="AN66" s="472"/>
      <c r="AO66" s="616">
        <f t="shared" ref="AO66:AV66" si="219">SUM(AO76,AO86,AO96)</f>
        <v>618.77916000000005</v>
      </c>
      <c r="AP66" s="617">
        <f t="shared" si="219"/>
        <v>162.02684000000002</v>
      </c>
      <c r="AQ66" s="617">
        <f t="shared" si="219"/>
        <v>11.113099999999999</v>
      </c>
      <c r="AR66" s="617">
        <f t="shared" si="219"/>
        <v>19960.37255</v>
      </c>
      <c r="AS66" s="617">
        <f t="shared" si="219"/>
        <v>2596.2217099999998</v>
      </c>
      <c r="AT66" s="617">
        <f t="shared" si="219"/>
        <v>3559.24449</v>
      </c>
      <c r="AU66" s="617">
        <f t="shared" si="219"/>
        <v>378.66825</v>
      </c>
      <c r="AV66" s="618">
        <f t="shared" si="219"/>
        <v>67.073920000000001</v>
      </c>
      <c r="AW66" s="618">
        <f t="shared" si="185"/>
        <v>27353.500019999996</v>
      </c>
      <c r="AX66" s="616">
        <f t="shared" ref="AX66:BF66" si="220">SUM(AX76,AX86,AX96)</f>
        <v>17.810120000000001</v>
      </c>
      <c r="AY66" s="617">
        <f t="shared" si="220"/>
        <v>11.23686</v>
      </c>
      <c r="AZ66" s="617">
        <f t="shared" si="220"/>
        <v>0</v>
      </c>
      <c r="BA66" s="617">
        <f t="shared" si="220"/>
        <v>0</v>
      </c>
      <c r="BB66" s="617">
        <f t="shared" si="220"/>
        <v>242.74914999999999</v>
      </c>
      <c r="BC66" s="617">
        <f t="shared" si="220"/>
        <v>258.84388999999999</v>
      </c>
      <c r="BD66" s="617">
        <f t="shared" si="220"/>
        <v>0</v>
      </c>
      <c r="BE66" s="617">
        <f t="shared" si="220"/>
        <v>1562.0260600000001</v>
      </c>
      <c r="BF66" s="618">
        <f t="shared" si="220"/>
        <v>0</v>
      </c>
      <c r="BG66" s="618">
        <f t="shared" si="187"/>
        <v>12706.781610000002</v>
      </c>
      <c r="BH66" s="744">
        <f t="shared" si="195"/>
        <v>0</v>
      </c>
      <c r="BI66" s="494">
        <f t="shared" si="196"/>
        <v>40060.281629999998</v>
      </c>
      <c r="BJ66" s="751" t="b">
        <f t="shared" si="132"/>
        <v>1</v>
      </c>
      <c r="BK66" s="611"/>
      <c r="BL66" s="612"/>
      <c r="BM66" s="612"/>
      <c r="BN66" s="612"/>
      <c r="BO66" s="612"/>
      <c r="BP66" s="612"/>
      <c r="BQ66" s="612"/>
      <c r="BR66" s="619"/>
      <c r="BS66" s="618">
        <f t="shared" si="188"/>
        <v>0</v>
      </c>
    </row>
    <row r="67" spans="1:71" s="180" customFormat="1" ht="44.25" customHeight="1" x14ac:dyDescent="0.55000000000000004">
      <c r="B67" s="344" t="s">
        <v>86</v>
      </c>
      <c r="C67" s="241" t="s">
        <v>35</v>
      </c>
      <c r="D67" s="639">
        <f t="shared" si="177"/>
        <v>999.42219265999995</v>
      </c>
      <c r="E67" s="532">
        <f t="shared" si="189"/>
        <v>1001.6069111500001</v>
      </c>
      <c r="F67" s="532">
        <f t="shared" si="189"/>
        <v>1189.7156517200001</v>
      </c>
      <c r="G67" s="532">
        <f t="shared" si="189"/>
        <v>1503.2482919599997</v>
      </c>
      <c r="H67" s="532">
        <f t="shared" si="189"/>
        <v>1614.9902955499997</v>
      </c>
      <c r="I67" s="532">
        <f t="shared" si="189"/>
        <v>1806.4683340783331</v>
      </c>
      <c r="J67" s="532">
        <f t="shared" si="189"/>
        <v>1796.57857934</v>
      </c>
      <c r="K67" s="532"/>
      <c r="L67" s="640">
        <f>SUM(L59:L66)</f>
        <v>0</v>
      </c>
      <c r="M67" s="641">
        <f t="shared" ref="M67" si="221">SUM(M59:M66)</f>
        <v>0</v>
      </c>
      <c r="N67" s="641">
        <f t="shared" ref="N67" si="222">SUM(N59:N66)</f>
        <v>0</v>
      </c>
      <c r="O67" s="641">
        <f t="shared" ref="O67" si="223">SUM(O59:O66)</f>
        <v>688.61754523000002</v>
      </c>
      <c r="P67" s="641">
        <f t="shared" ref="P67" si="224">SUM(P59:P66)</f>
        <v>465.81191845000001</v>
      </c>
      <c r="Q67" s="641">
        <f t="shared" ref="Q67" si="225">SUM(Q59:Q66)</f>
        <v>198.93702474</v>
      </c>
      <c r="R67" s="641">
        <f t="shared" ref="R67" si="226">SUM(R59:R66)</f>
        <v>0</v>
      </c>
      <c r="S67" s="641">
        <f t="shared" ref="S67" si="227">SUM(S59:S66)</f>
        <v>53.003305390000001</v>
      </c>
      <c r="T67" s="590"/>
      <c r="U67" s="640"/>
      <c r="V67" s="642"/>
      <c r="W67" s="642"/>
      <c r="X67" s="642"/>
      <c r="Y67" s="642"/>
      <c r="Z67" s="642"/>
      <c r="AA67" s="642"/>
      <c r="AB67" s="642"/>
      <c r="AC67" s="675"/>
      <c r="AD67" s="676">
        <f t="shared" si="192"/>
        <v>1406.3697938099999</v>
      </c>
      <c r="AE67" s="539">
        <f t="shared" si="181"/>
        <v>3202.94837315</v>
      </c>
      <c r="AF67" s="540">
        <f t="shared" si="182"/>
        <v>0.12444817953433462</v>
      </c>
      <c r="AG67" s="541">
        <f t="shared" si="183"/>
        <v>0.12258890152235602</v>
      </c>
      <c r="AH67" s="542" cm="1">
        <f t="array" ref="AH67">_xlfn.IFS(AG67&gt;=(AF67+0.01),1,AG67&gt;=(AF67-0.01),0,AG67&lt;=(AF67-0.01),-1)</f>
        <v>0</v>
      </c>
      <c r="AJ67" s="371"/>
      <c r="AL67" s="344" t="str">
        <f>B67</f>
        <v>Non-Alc. Bev.</v>
      </c>
      <c r="AM67" s="241" t="s">
        <v>35</v>
      </c>
      <c r="AN67" s="543"/>
      <c r="AO67" s="733">
        <f t="shared" ref="AO67:AV67" si="228">SUM(AO77,AO87,AO97)</f>
        <v>16108.976040000001</v>
      </c>
      <c r="AP67" s="734">
        <f t="shared" si="228"/>
        <v>18069.581419999999</v>
      </c>
      <c r="AQ67" s="734">
        <f t="shared" si="228"/>
        <v>11374.746769999998</v>
      </c>
      <c r="AR67" s="734">
        <f t="shared" si="228"/>
        <v>1055048.845</v>
      </c>
      <c r="AS67" s="734">
        <f t="shared" si="228"/>
        <v>249672.25525000002</v>
      </c>
      <c r="AT67" s="734">
        <f t="shared" si="228"/>
        <v>133734.98551999999</v>
      </c>
      <c r="AU67" s="734">
        <f t="shared" si="228"/>
        <v>25912.114160000001</v>
      </c>
      <c r="AV67" s="644">
        <f t="shared" si="228"/>
        <v>42113.823100000001</v>
      </c>
      <c r="AW67" s="644">
        <f>SUM(AO67:AV67)</f>
        <v>1552035.3272599997</v>
      </c>
      <c r="AX67" s="733">
        <f t="shared" ref="AX67:BF67" si="229">SUM(AX77,AX87,AX97)</f>
        <v>24825.380569999998</v>
      </c>
      <c r="AY67" s="734">
        <f t="shared" si="229"/>
        <v>15340.149239999997</v>
      </c>
      <c r="AZ67" s="734">
        <f t="shared" si="229"/>
        <v>3839.6664500000002</v>
      </c>
      <c r="BA67" s="734">
        <f t="shared" si="229"/>
        <v>1423.22289</v>
      </c>
      <c r="BB67" s="734">
        <f t="shared" si="229"/>
        <v>4541.4588000000012</v>
      </c>
      <c r="BC67" s="734">
        <f t="shared" si="229"/>
        <v>22564.018269999997</v>
      </c>
      <c r="BD67" s="734">
        <f t="shared" si="229"/>
        <v>755.81256999999994</v>
      </c>
      <c r="BE67" s="734">
        <f t="shared" si="229"/>
        <v>16405.484789999999</v>
      </c>
      <c r="BF67" s="644">
        <f t="shared" si="229"/>
        <v>0</v>
      </c>
      <c r="BG67" s="644">
        <f t="shared" si="187"/>
        <v>244543.25208000024</v>
      </c>
      <c r="BH67" s="736">
        <f t="shared" si="195"/>
        <v>0</v>
      </c>
      <c r="BI67" s="546">
        <f t="shared" si="196"/>
        <v>1796578.5793399999</v>
      </c>
      <c r="BJ67" s="751" t="b">
        <f t="shared" si="132"/>
        <v>1</v>
      </c>
      <c r="BK67" s="640"/>
      <c r="BL67" s="641"/>
      <c r="BM67" s="641"/>
      <c r="BN67" s="641"/>
      <c r="BO67" s="641"/>
      <c r="BP67" s="641"/>
      <c r="BQ67" s="641"/>
      <c r="BR67" s="539"/>
      <c r="BS67" s="644">
        <f>SUM(BK67:BR67)</f>
        <v>0</v>
      </c>
    </row>
    <row r="68" spans="1:71" ht="44.25" customHeight="1" thickBot="1" x14ac:dyDescent="0.6">
      <c r="B68" s="550" t="str">
        <f>B67</f>
        <v>Non-Alc. Bev.</v>
      </c>
      <c r="C68" s="551" t="s">
        <v>76</v>
      </c>
      <c r="D68" s="552"/>
      <c r="E68" s="553"/>
      <c r="F68" s="553"/>
      <c r="G68" s="553"/>
      <c r="H68" s="553"/>
      <c r="I68" s="553"/>
      <c r="J68" s="553"/>
      <c r="K68" s="554"/>
      <c r="L68" s="592">
        <v>0</v>
      </c>
      <c r="M68" s="593">
        <v>16.528482085</v>
      </c>
      <c r="N68" s="593">
        <v>17.161027969999999</v>
      </c>
      <c r="O68" s="593">
        <v>130.39458126</v>
      </c>
      <c r="P68" s="593">
        <v>270.505489915</v>
      </c>
      <c r="Q68" s="593">
        <v>168.52562924</v>
      </c>
      <c r="R68" s="593">
        <v>26.412957400000003</v>
      </c>
      <c r="S68" s="594">
        <v>57.812164459999998</v>
      </c>
      <c r="T68" s="595"/>
      <c r="U68" s="555"/>
      <c r="V68" s="560"/>
      <c r="W68" s="560"/>
      <c r="X68" s="560"/>
      <c r="Y68" s="560"/>
      <c r="Z68" s="560"/>
      <c r="AA68" s="560"/>
      <c r="AB68" s="560"/>
      <c r="AC68" s="679"/>
      <c r="AD68" s="747">
        <f t="shared" si="192"/>
        <v>687.34033232999991</v>
      </c>
      <c r="AE68" s="562">
        <f>J67+AD68</f>
        <v>2483.9189116699999</v>
      </c>
      <c r="AF68" s="563">
        <f>AF67</f>
        <v>0.12444817953433462</v>
      </c>
      <c r="AG68" s="564">
        <f>(((AE68/J67))^(1/5))-1</f>
        <v>6.693568122195348E-2</v>
      </c>
      <c r="AH68" s="565" cm="1">
        <f t="array" ref="AH68">_xlfn.IFS(AG68&gt;=(AF68+0.01),1,AG68&gt;=(AF68-0.01),0,AG68&lt;=(AF68-0.01),-1)</f>
        <v>-1</v>
      </c>
      <c r="AJ68" s="370"/>
      <c r="AL68" s="550" t="str">
        <f>AL67</f>
        <v>Non-Alc. Bev.</v>
      </c>
      <c r="AM68" s="551" t="s">
        <v>76</v>
      </c>
      <c r="AN68" s="566"/>
      <c r="AO68" s="567"/>
      <c r="AP68" s="568"/>
      <c r="AQ68" s="568"/>
      <c r="AR68" s="568"/>
      <c r="AS68" s="568"/>
      <c r="AT68" s="568"/>
      <c r="AU68" s="568"/>
      <c r="AV68" s="569"/>
      <c r="AW68" s="569"/>
      <c r="AX68" s="567"/>
      <c r="AY68" s="568"/>
      <c r="AZ68" s="568"/>
      <c r="BA68" s="568"/>
      <c r="BB68" s="568"/>
      <c r="BC68" s="568"/>
      <c r="BD68" s="568"/>
      <c r="BE68" s="568"/>
      <c r="BF68" s="569"/>
      <c r="BG68" s="569"/>
      <c r="BH68" s="569"/>
      <c r="BI68" s="737"/>
      <c r="BJ68" s="751" t="b">
        <f t="shared" si="132"/>
        <v>1</v>
      </c>
      <c r="BK68" s="567"/>
      <c r="BL68" s="568"/>
      <c r="BM68" s="568"/>
      <c r="BN68" s="568"/>
      <c r="BO68" s="568"/>
      <c r="BP68" s="568"/>
      <c r="BQ68" s="568"/>
      <c r="BR68" s="569"/>
      <c r="BS68" s="569"/>
    </row>
    <row r="69" spans="1:71" ht="44.25" customHeight="1" outlineLevel="1" thickTop="1" x14ac:dyDescent="0.55000000000000004">
      <c r="A69" s="2" t="str">
        <f>B69</f>
        <v>Juice &amp; Juice Drink</v>
      </c>
      <c r="B69" s="774" t="s">
        <v>30</v>
      </c>
      <c r="C69" s="225" t="s">
        <v>36</v>
      </c>
      <c r="D69" s="599">
        <f>SUMIFS(AfO!D:D,AfO!$A:$A,$C69,AfO!$B:$B,$A69)/1000</f>
        <v>261.99452148</v>
      </c>
      <c r="E69" s="459">
        <f>SUMIFS(AfO!E:E,AfO!$A:$A,$C69,AfO!$B:$B,$A69)/1000</f>
        <v>278.46377981000001</v>
      </c>
      <c r="F69" s="459">
        <f>SUMIFS(AfO!F:F,AfO!$A:$A,$C69,AfO!$B:$B,$A69)/1000</f>
        <v>299.57683758000002</v>
      </c>
      <c r="G69" s="459">
        <f>SUMIFS(AfO!G:G,AfO!$A:$A,$C69,AfO!$B:$B,$A69)/1000</f>
        <v>365.92301507999997</v>
      </c>
      <c r="H69" s="459">
        <f>SUMIFS(AfO!H:H,AfO!$A:$A,$C69,AfO!$B:$B,$A69)/1000</f>
        <v>376.34057511999998</v>
      </c>
      <c r="I69" s="459">
        <f>SUMIFS(AfO!J:J,AfO!$A:$A,$C69,AfO!$B:$B,$A69)/1000</f>
        <v>429.72050872083332</v>
      </c>
      <c r="J69" s="459">
        <f>SUMIFS(AfO!I:I,AfO!$A:$A,$C69,AfO!$B:$B,$A69)/1000</f>
        <v>405.59679418000002</v>
      </c>
      <c r="K69" s="459"/>
      <c r="L69" s="646">
        <v>0</v>
      </c>
      <c r="M69" s="647">
        <v>0</v>
      </c>
      <c r="N69" s="647">
        <v>0</v>
      </c>
      <c r="O69" s="647">
        <v>99</v>
      </c>
      <c r="P69" s="647">
        <v>30.984576780000001</v>
      </c>
      <c r="Q69" s="647">
        <v>4</v>
      </c>
      <c r="R69" s="647">
        <v>0</v>
      </c>
      <c r="S69" s="648">
        <v>15</v>
      </c>
      <c r="T69" s="649"/>
      <c r="U69" s="600"/>
      <c r="V69" s="603"/>
      <c r="W69" s="603"/>
      <c r="X69" s="603"/>
      <c r="Y69" s="603"/>
      <c r="Z69" s="603"/>
      <c r="AA69" s="603"/>
      <c r="AB69" s="603"/>
      <c r="AC69" s="650"/>
      <c r="AD69" s="651">
        <f t="shared" si="192"/>
        <v>148.98457678</v>
      </c>
      <c r="AE69" s="468">
        <f t="shared" ref="AE69:AE77" si="230">AD69+J69</f>
        <v>554.58137095999996</v>
      </c>
      <c r="AF69" s="469">
        <f t="shared" ref="AF69:AF77" si="231">(((J69/D69))^(1/5))-1</f>
        <v>9.1340973519618229E-2</v>
      </c>
      <c r="AG69" s="470">
        <f t="shared" ref="AG69:AG77" si="232">(((AE69/J69))^(1/5))-1</f>
        <v>6.4569826563012578E-2</v>
      </c>
      <c r="AH69" s="509" cm="1">
        <f t="array" ref="AH69">_xlfn.IFS(AG69&gt;=(AF69+0.01),1,AG69&gt;=(AF69-0.01),0,AG69&lt;=(AF69-0.01),-1)</f>
        <v>-1</v>
      </c>
      <c r="AJ69" s="371"/>
      <c r="AL69" s="774" t="s">
        <v>30</v>
      </c>
      <c r="AM69" s="225" t="s">
        <v>36</v>
      </c>
      <c r="AN69" s="472"/>
      <c r="AO69" s="605">
        <f>SUMIFS('Sales 2019 - 2024'!$E:$E,'Sales 2019 - 2024'!$A:$A,$C69,'Sales 2019 - 2024'!$B:$B,$AO$2,'Sales 2019 - 2024'!$C:$C,AO$4,'Sales 2019 - 2024'!$D:$D,$A69)</f>
        <v>169.70613</v>
      </c>
      <c r="AP69" s="606">
        <f>SUMIFS('Sales 2019 - 2024'!$E:$E,'Sales 2019 - 2024'!$A:$A,$C69,'Sales 2019 - 2024'!$B:$B,$AO$2,'Sales 2019 - 2024'!$C:$C,AP$4,'Sales 2019 - 2024'!$D:$D,$A69)</f>
        <v>1090.35574</v>
      </c>
      <c r="AQ69" s="606">
        <f>SUMIFS('Sales 2019 - 2024'!$E:$E,'Sales 2019 - 2024'!$A:$A,$C69,'Sales 2019 - 2024'!$B:$B,$AO$2,'Sales 2019 - 2024'!$C:$C,AQ$4,'Sales 2019 - 2024'!$D:$D,$A69)</f>
        <v>47.599800000000002</v>
      </c>
      <c r="AR69" s="606">
        <f>SUMIFS('Sales 2019 - 2024'!$E:$E,'Sales 2019 - 2024'!$A:$A,$C69,'Sales 2019 - 2024'!$B:$B,$AO$2,'Sales 2019 - 2024'!$C:$C,AR$4,'Sales 2019 - 2024'!$D:$D,$A69)</f>
        <v>323097.11523</v>
      </c>
      <c r="AS69" s="606">
        <f>SUMIFS('Sales 2019 - 2024'!$E:$E,'Sales 2019 - 2024'!$A:$A,$C69,'Sales 2019 - 2024'!$B:$B,$AO$2,'Sales 2019 - 2024'!$C:$C,AS$4,'Sales 2019 - 2024'!$D:$D,$A69)</f>
        <v>19015.423220000001</v>
      </c>
      <c r="AT69" s="606">
        <f>SUMIFS('Sales 2019 - 2024'!$E:$E,'Sales 2019 - 2024'!$A:$A,$C69,'Sales 2019 - 2024'!$B:$B,$AO$2,'Sales 2019 - 2024'!$C:$C,AT$4,'Sales 2019 - 2024'!$D:$D,$A69)</f>
        <v>6017.2290400000002</v>
      </c>
      <c r="AU69" s="606">
        <f>SUMIFS('Sales 2019 - 2024'!$E:$E,'Sales 2019 - 2024'!$A:$A,$C69,'Sales 2019 - 2024'!$B:$B,$AO$2,'Sales 2019 - 2024'!$C:$C,AU$4,'Sales 2019 - 2024'!$D:$D,$A69)</f>
        <v>985.15093999999999</v>
      </c>
      <c r="AV69" s="607">
        <f>SUMIFS('Sales 2019 - 2024'!$E:$E,'Sales 2019 - 2024'!$A:$A,$C69,'Sales 2019 - 2024'!$B:$B,$AO$2,'Sales 2019 - 2024'!$C:$C,AV$4,'Sales 2019 - 2024'!$D:$D,$A69)</f>
        <v>10745.362080000001</v>
      </c>
      <c r="AW69" s="607">
        <f>SUM(AO69:AV69)</f>
        <v>361167.94218000001</v>
      </c>
      <c r="AX69" s="605">
        <f>SUMIFS('Sales 2019 - 2024'!$E:$E,'Sales 2019 - 2024'!$A:$A,$C69,'Sales 2019 - 2024'!$B:$B,$AO$2,'Sales 2019 - 2024'!$C:$C,AX$4,'Sales 2019 - 2024'!$D:$D,$A69)</f>
        <v>5446.4565499999999</v>
      </c>
      <c r="AY69" s="606">
        <f>SUMIFS('Sales 2019 - 2024'!$E:$E,'Sales 2019 - 2024'!$A:$A,$C69,'Sales 2019 - 2024'!$B:$B,$AO$2,'Sales 2019 - 2024'!$C:$C,AY$4,'Sales 2019 - 2024'!$D:$D,$A69)</f>
        <v>3166.6873099999998</v>
      </c>
      <c r="AZ69" s="606">
        <f>SUMIFS('Sales 2019 - 2024'!$E:$E,'Sales 2019 - 2024'!$A:$A,$C69,'Sales 2019 - 2024'!$B:$B,$AO$2,'Sales 2019 - 2024'!$C:$C,AZ$4,'Sales 2019 - 2024'!$D:$D,$A69)</f>
        <v>0</v>
      </c>
      <c r="BA69" s="606">
        <f>SUMIFS('Sales 2019 - 2024'!$E:$E,'Sales 2019 - 2024'!$A:$A,$C69,'Sales 2019 - 2024'!$B:$B,$AO$2,'Sales 2019 - 2024'!$C:$C,BA$4,'Sales 2019 - 2024'!$D:$D,$A69)</f>
        <v>249.95197999999999</v>
      </c>
      <c r="BB69" s="606">
        <f>SUMIFS('Sales 2019 - 2024'!$E:$E,'Sales 2019 - 2024'!$A:$A,$C69,'Sales 2019 - 2024'!$B:$B,$AO$2,'Sales 2019 - 2024'!$C:$C,BB$4,'Sales 2019 - 2024'!$D:$D,$A69)</f>
        <v>585.62395000000004</v>
      </c>
      <c r="BC69" s="606">
        <f>SUMIFS('Sales 2019 - 2024'!$E:$E,'Sales 2019 - 2024'!$A:$A,$C69,'Sales 2019 - 2024'!$B:$B,$AO$2,'Sales 2019 - 2024'!$C:$C,BC$4,'Sales 2019 - 2024'!$D:$D,$A69)</f>
        <v>6305.19632</v>
      </c>
      <c r="BD69" s="606">
        <f>SUMIFS('Sales 2019 - 2024'!$E:$E,'Sales 2019 - 2024'!$A:$A,$C69,'Sales 2019 - 2024'!$B:$B,$AO$2,'Sales 2019 - 2024'!$C:$C,BD$4,'Sales 2019 - 2024'!$D:$D,$A69)</f>
        <v>0</v>
      </c>
      <c r="BE69" s="606">
        <f>SUMIFS('Sales 2019 - 2024'!$E:$E,'Sales 2019 - 2024'!$A:$A,$C69,'Sales 2019 - 2024'!$B:$B,$AO$2,'Sales 2019 - 2024'!$C:$C,BE$4,'Sales 2019 - 2024'!$D:$D,$A69)</f>
        <v>6785.3670599999996</v>
      </c>
      <c r="BF69" s="607">
        <f>SUMIFS('Sales 2019 - 2024'!$E:$E,'Sales 2019 - 2024'!$A:$A,$C69,'Sales 2019 - 2024'!$B:$B,$AO$2,'Sales 2019 - 2024'!$C:$C,BF$4,'Sales 2019 - 2024'!$D:$D,$A69)</f>
        <v>0</v>
      </c>
      <c r="BG69" s="607">
        <f>SUM(AX69:BF69)</f>
        <v>22539.283169999999</v>
      </c>
      <c r="BH69" s="743">
        <f>BI69-BG69-AW69</f>
        <v>21889.568830000004</v>
      </c>
      <c r="BI69" s="475">
        <f>SUMIFS('Sales 2019 - 2024'!Y:Y,'Sales 2019 - 2024'!W:W,'X5 Template Goals - Tab 1'!AM69,'Sales 2019 - 2024'!V:V,'X5 Template Goals - Tab 1'!A69)</f>
        <v>405596.79418000003</v>
      </c>
      <c r="BJ69" s="751" t="b">
        <f t="shared" si="132"/>
        <v>1</v>
      </c>
      <c r="BK69" s="600"/>
      <c r="BL69" s="601"/>
      <c r="BM69" s="601"/>
      <c r="BN69" s="601"/>
      <c r="BO69" s="601"/>
      <c r="BP69" s="601"/>
      <c r="BQ69" s="601"/>
      <c r="BR69" s="608"/>
      <c r="BS69" s="607">
        <f>SUM(BK69:BR69)</f>
        <v>0</v>
      </c>
    </row>
    <row r="70" spans="1:71" ht="44.25" customHeight="1" outlineLevel="1" x14ac:dyDescent="0.55000000000000004">
      <c r="A70" s="2" t="str">
        <f>B69</f>
        <v>Juice &amp; Juice Drink</v>
      </c>
      <c r="B70" s="775"/>
      <c r="C70" s="226" t="s">
        <v>37</v>
      </c>
      <c r="D70" s="609">
        <f>SUMIFS(AfO!D:D,AfO!$A:$A,$C70,AfO!$B:$B,$A69)/1000</f>
        <v>24.904139430000001</v>
      </c>
      <c r="E70" s="610">
        <f>SUMIFS(AfO!E:E,AfO!$A:$A,$C70,AfO!$B:$B,$A69)/1000</f>
        <v>25.904293129999999</v>
      </c>
      <c r="F70" s="610">
        <f>SUMIFS(AfO!F:F,AfO!$A:$A,$C70,AfO!$B:$B,$A69)/1000</f>
        <v>40.460768709999996</v>
      </c>
      <c r="G70" s="610">
        <f>SUMIFS(AfO!G:G,AfO!$A:$A,$C70,AfO!$B:$B,$A69)/1000</f>
        <v>47.809997280000005</v>
      </c>
      <c r="H70" s="610">
        <f>SUMIFS(AfO!H:H,AfO!$A:$A,$C70,AfO!$B:$B,$A69)/1000</f>
        <v>47.678844409999996</v>
      </c>
      <c r="I70" s="610">
        <f>SUMIFS(AfO!J:J,AfO!$A:$A,$C70,AfO!$B:$B,$A69)/1000</f>
        <v>49.061505140833333</v>
      </c>
      <c r="J70" s="610">
        <f>SUMIFS(AfO!I:I,AfO!$A:$A,$C70,AfO!$B:$B,$A69)/1000</f>
        <v>48.234835659999995</v>
      </c>
      <c r="K70" s="610"/>
      <c r="L70" s="652">
        <v>0</v>
      </c>
      <c r="M70" s="653">
        <v>0</v>
      </c>
      <c r="N70" s="653">
        <v>0</v>
      </c>
      <c r="O70" s="682">
        <v>22</v>
      </c>
      <c r="P70" s="653">
        <v>1.15918582</v>
      </c>
      <c r="Q70" s="653">
        <v>0</v>
      </c>
      <c r="R70" s="653">
        <v>0</v>
      </c>
      <c r="S70" s="654">
        <v>0</v>
      </c>
      <c r="T70" s="655"/>
      <c r="U70" s="611"/>
      <c r="V70" s="614"/>
      <c r="W70" s="614"/>
      <c r="X70" s="614"/>
      <c r="Y70" s="614"/>
      <c r="Z70" s="614"/>
      <c r="AA70" s="614"/>
      <c r="AB70" s="614"/>
      <c r="AC70" s="656"/>
      <c r="AD70" s="657">
        <f t="shared" si="192"/>
        <v>23.159185820000001</v>
      </c>
      <c r="AE70" s="488">
        <f t="shared" si="230"/>
        <v>71.394021479999992</v>
      </c>
      <c r="AF70" s="581">
        <f t="shared" si="231"/>
        <v>0.14134739730997192</v>
      </c>
      <c r="AG70" s="490">
        <f t="shared" si="232"/>
        <v>8.1583886440347753E-2</v>
      </c>
      <c r="AH70" s="491" cm="1">
        <f t="array" ref="AH70">_xlfn.IFS(AG70&gt;=(AF70+0.01),1,AG70&gt;=(AF70-0.01),0,AG70&lt;=(AF70-0.01),-1)</f>
        <v>-1</v>
      </c>
      <c r="AJ70" s="370"/>
      <c r="AL70" s="775"/>
      <c r="AM70" s="226" t="s">
        <v>37</v>
      </c>
      <c r="AN70" s="472"/>
      <c r="AO70" s="616">
        <f>SUMIFS('Sales 2019 - 2024'!$E:$E,'Sales 2019 - 2024'!$A:$A,$C70,'Sales 2019 - 2024'!$B:$B,$AO$2,'Sales 2019 - 2024'!$C:$C,AO$4,'Sales 2019 - 2024'!$D:$D,$A70)</f>
        <v>37.182209999999998</v>
      </c>
      <c r="AP70" s="617">
        <f>SUMIFS('Sales 2019 - 2024'!$E:$E,'Sales 2019 - 2024'!$A:$A,$C70,'Sales 2019 - 2024'!$B:$B,$AO$2,'Sales 2019 - 2024'!$C:$C,AP$4,'Sales 2019 - 2024'!$D:$D,$A70)</f>
        <v>177.94732999999999</v>
      </c>
      <c r="AQ70" s="617">
        <f>SUMIFS('Sales 2019 - 2024'!$E:$E,'Sales 2019 - 2024'!$A:$A,$C70,'Sales 2019 - 2024'!$B:$B,$AO$2,'Sales 2019 - 2024'!$C:$C,AQ$4,'Sales 2019 - 2024'!$D:$D,$A70)</f>
        <v>0</v>
      </c>
      <c r="AR70" s="617">
        <f>SUMIFS('Sales 2019 - 2024'!$E:$E,'Sales 2019 - 2024'!$A:$A,$C70,'Sales 2019 - 2024'!$B:$B,$AO$2,'Sales 2019 - 2024'!$C:$C,AR$4,'Sales 2019 - 2024'!$D:$D,$A70)</f>
        <v>40198.571550000001</v>
      </c>
      <c r="AS70" s="617">
        <f>SUMIFS('Sales 2019 - 2024'!$E:$E,'Sales 2019 - 2024'!$A:$A,$C70,'Sales 2019 - 2024'!$B:$B,$AO$2,'Sales 2019 - 2024'!$C:$C,AS$4,'Sales 2019 - 2024'!$D:$D,$A70)</f>
        <v>840.81417999999996</v>
      </c>
      <c r="AT70" s="617">
        <f>SUMIFS('Sales 2019 - 2024'!$E:$E,'Sales 2019 - 2024'!$A:$A,$C70,'Sales 2019 - 2024'!$B:$B,$AO$2,'Sales 2019 - 2024'!$C:$C,AT$4,'Sales 2019 - 2024'!$D:$D,$A70)</f>
        <v>71.599969999999999</v>
      </c>
      <c r="AU70" s="617">
        <f>SUMIFS('Sales 2019 - 2024'!$E:$E,'Sales 2019 - 2024'!$A:$A,$C70,'Sales 2019 - 2024'!$B:$B,$AO$2,'Sales 2019 - 2024'!$C:$C,AU$4,'Sales 2019 - 2024'!$D:$D,$A70)</f>
        <v>0</v>
      </c>
      <c r="AV70" s="618">
        <f>SUMIFS('Sales 2019 - 2024'!$E:$E,'Sales 2019 - 2024'!$A:$A,$C70,'Sales 2019 - 2024'!$B:$B,$AO$2,'Sales 2019 - 2024'!$C:$C,AV$4,'Sales 2019 - 2024'!$D:$D,$A70)</f>
        <v>57.934359999999998</v>
      </c>
      <c r="AW70" s="618">
        <f t="shared" ref="AW70:AW76" si="233">SUM(AO70:AV70)</f>
        <v>41384.049600000006</v>
      </c>
      <c r="AX70" s="616">
        <f>SUMIFS('Sales 2019 - 2024'!$E:$E,'Sales 2019 - 2024'!$A:$A,$C70,'Sales 2019 - 2024'!$B:$B,$AO$2,'Sales 2019 - 2024'!$C:$C,AX$4,'Sales 2019 - 2024'!$D:$D,$A70)</f>
        <v>409.29676999999998</v>
      </c>
      <c r="AY70" s="617">
        <f>SUMIFS('Sales 2019 - 2024'!$E:$E,'Sales 2019 - 2024'!$A:$A,$C70,'Sales 2019 - 2024'!$B:$B,$AO$2,'Sales 2019 - 2024'!$C:$C,AY$4,'Sales 2019 - 2024'!$D:$D,$A70)</f>
        <v>709.54562999999996</v>
      </c>
      <c r="AZ70" s="617">
        <f>SUMIFS('Sales 2019 - 2024'!$E:$E,'Sales 2019 - 2024'!$A:$A,$C70,'Sales 2019 - 2024'!$B:$B,$AO$2,'Sales 2019 - 2024'!$C:$C,AZ$4,'Sales 2019 - 2024'!$D:$D,$A70)</f>
        <v>0</v>
      </c>
      <c r="BA70" s="617">
        <f>SUMIFS('Sales 2019 - 2024'!$E:$E,'Sales 2019 - 2024'!$A:$A,$C70,'Sales 2019 - 2024'!$B:$B,$AO$2,'Sales 2019 - 2024'!$C:$C,BA$4,'Sales 2019 - 2024'!$D:$D,$A70)</f>
        <v>113.56147</v>
      </c>
      <c r="BB70" s="617">
        <f>SUMIFS('Sales 2019 - 2024'!$E:$E,'Sales 2019 - 2024'!$A:$A,$C70,'Sales 2019 - 2024'!$B:$B,$AO$2,'Sales 2019 - 2024'!$C:$C,BB$4,'Sales 2019 - 2024'!$D:$D,$A70)</f>
        <v>416.41253999999998</v>
      </c>
      <c r="BC70" s="617">
        <f>SUMIFS('Sales 2019 - 2024'!$E:$E,'Sales 2019 - 2024'!$A:$A,$C70,'Sales 2019 - 2024'!$B:$B,$AO$2,'Sales 2019 - 2024'!$C:$C,BC$4,'Sales 2019 - 2024'!$D:$D,$A70)</f>
        <v>1263.9237800000001</v>
      </c>
      <c r="BD70" s="617">
        <f>SUMIFS('Sales 2019 - 2024'!$E:$E,'Sales 2019 - 2024'!$A:$A,$C70,'Sales 2019 - 2024'!$B:$B,$AO$2,'Sales 2019 - 2024'!$C:$C,BD$4,'Sales 2019 - 2024'!$D:$D,$A70)</f>
        <v>0</v>
      </c>
      <c r="BE70" s="617">
        <f>SUMIFS('Sales 2019 - 2024'!$E:$E,'Sales 2019 - 2024'!$A:$A,$C70,'Sales 2019 - 2024'!$B:$B,$AO$2,'Sales 2019 - 2024'!$C:$C,BE$4,'Sales 2019 - 2024'!$D:$D,$A70)</f>
        <v>360.10613000000001</v>
      </c>
      <c r="BF70" s="618">
        <f>SUMIFS('Sales 2019 - 2024'!$E:$E,'Sales 2019 - 2024'!$A:$A,$C70,'Sales 2019 - 2024'!$B:$B,$AO$2,'Sales 2019 - 2024'!$C:$C,BF$4,'Sales 2019 - 2024'!$D:$D,$A70)</f>
        <v>0</v>
      </c>
      <c r="BG70" s="618">
        <f t="shared" ref="BG70:BG77" si="234">SUM(AX70:BF70)</f>
        <v>3272.8463200000006</v>
      </c>
      <c r="BH70" s="744">
        <f t="shared" ref="BH70:BH77" si="235">BI70-BG70-AW70</f>
        <v>3577.9397399999943</v>
      </c>
      <c r="BI70" s="494">
        <f>SUMIFS('Sales 2019 - 2024'!Y:Y,'Sales 2019 - 2024'!W:W,'X5 Template Goals - Tab 1'!AM70,'Sales 2019 - 2024'!V:V,'X5 Template Goals - Tab 1'!A70)</f>
        <v>48234.835659999997</v>
      </c>
      <c r="BJ70" s="751" t="b">
        <f t="shared" si="132"/>
        <v>1</v>
      </c>
      <c r="BK70" s="611"/>
      <c r="BL70" s="612"/>
      <c r="BM70" s="612"/>
      <c r="BN70" s="612"/>
      <c r="BO70" s="612"/>
      <c r="BP70" s="612"/>
      <c r="BQ70" s="612"/>
      <c r="BR70" s="619"/>
      <c r="BS70" s="618">
        <f t="shared" ref="BS70:BS76" si="236">SUM(BK70:BR70)</f>
        <v>0</v>
      </c>
    </row>
    <row r="71" spans="1:71" ht="44.25" customHeight="1" outlineLevel="1" x14ac:dyDescent="0.55000000000000004">
      <c r="A71" s="2" t="str">
        <f>B69</f>
        <v>Juice &amp; Juice Drink</v>
      </c>
      <c r="B71" s="775"/>
      <c r="C71" s="226" t="s">
        <v>38</v>
      </c>
      <c r="D71" s="620">
        <f>SUMIFS(AfO!D:D,AfO!$A:$A,$C71,AfO!$B:$B,$A69)/1000</f>
        <v>33.644840709999997</v>
      </c>
      <c r="E71" s="498">
        <f>SUMIFS(AfO!E:E,AfO!$A:$A,$C71,AfO!$B:$B,$A69)/1000</f>
        <v>40.316275580000003</v>
      </c>
      <c r="F71" s="498">
        <f>SUMIFS(AfO!F:F,AfO!$A:$A,$C71,AfO!$B:$B,$A69)/1000</f>
        <v>47.183211029999995</v>
      </c>
      <c r="G71" s="498">
        <f>SUMIFS(AfO!G:G,AfO!$A:$A,$C71,AfO!$B:$B,$A69)/1000</f>
        <v>60.248435069999999</v>
      </c>
      <c r="H71" s="498">
        <f>SUMIFS(AfO!H:H,AfO!$A:$A,$C71,AfO!$B:$B,$A69)/1000</f>
        <v>76.822222429999997</v>
      </c>
      <c r="I71" s="498">
        <f>SUMIFS(AfO!J:J,AfO!$A:$A,$C71,AfO!$B:$B,$A69)/1000</f>
        <v>87.657355586666654</v>
      </c>
      <c r="J71" s="498">
        <f>SUMIFS(AfO!I:I,AfO!$A:$A,$C71,AfO!$B:$B,$A69)/1000</f>
        <v>86.969502689999999</v>
      </c>
      <c r="K71" s="498"/>
      <c r="L71" s="658">
        <v>0</v>
      </c>
      <c r="M71" s="659">
        <v>0</v>
      </c>
      <c r="N71" s="659">
        <v>0</v>
      </c>
      <c r="O71" s="683">
        <v>100</v>
      </c>
      <c r="P71" s="659">
        <v>4.0347354900000001</v>
      </c>
      <c r="Q71" s="659">
        <v>0</v>
      </c>
      <c r="R71" s="659">
        <v>0</v>
      </c>
      <c r="S71" s="660">
        <v>0</v>
      </c>
      <c r="T71" s="655"/>
      <c r="U71" s="621"/>
      <c r="V71" s="624"/>
      <c r="W71" s="624"/>
      <c r="X71" s="624"/>
      <c r="Y71" s="624"/>
      <c r="Z71" s="624"/>
      <c r="AA71" s="624"/>
      <c r="AB71" s="624"/>
      <c r="AC71" s="661"/>
      <c r="AD71" s="662">
        <f t="shared" si="192"/>
        <v>104.03473549</v>
      </c>
      <c r="AE71" s="506">
        <f t="shared" si="230"/>
        <v>191.00423818000002</v>
      </c>
      <c r="AF71" s="507">
        <f t="shared" si="231"/>
        <v>0.20917651069463261</v>
      </c>
      <c r="AG71" s="508">
        <f t="shared" si="232"/>
        <v>0.17040239936904178</v>
      </c>
      <c r="AH71" s="509" cm="1">
        <f t="array" ref="AH71">_xlfn.IFS(AG71&gt;=(AF71+0.01),1,AG71&gt;=(AF71-0.01),0,AG71&lt;=(AF71-0.01),-1)</f>
        <v>-1</v>
      </c>
      <c r="AJ71" s="371"/>
      <c r="AL71" s="775"/>
      <c r="AM71" s="226" t="s">
        <v>38</v>
      </c>
      <c r="AN71" s="472"/>
      <c r="AO71" s="626">
        <f>SUMIFS('Sales 2019 - 2024'!$E:$E,'Sales 2019 - 2024'!$A:$A,$C71,'Sales 2019 - 2024'!$B:$B,$AO$2,'Sales 2019 - 2024'!$C:$C,AO$4,'Sales 2019 - 2024'!$D:$D,$A71)</f>
        <v>3838.57098</v>
      </c>
      <c r="AP71" s="627">
        <f>SUMIFS('Sales 2019 - 2024'!$E:$E,'Sales 2019 - 2024'!$A:$A,$C71,'Sales 2019 - 2024'!$B:$B,$AO$2,'Sales 2019 - 2024'!$C:$C,AP$4,'Sales 2019 - 2024'!$D:$D,$A71)</f>
        <v>90.582570000000004</v>
      </c>
      <c r="AQ71" s="627">
        <f>SUMIFS('Sales 2019 - 2024'!$E:$E,'Sales 2019 - 2024'!$A:$A,$C71,'Sales 2019 - 2024'!$B:$B,$AO$2,'Sales 2019 - 2024'!$C:$C,AQ$4,'Sales 2019 - 2024'!$D:$D,$A71)</f>
        <v>0</v>
      </c>
      <c r="AR71" s="627">
        <f>SUMIFS('Sales 2019 - 2024'!$E:$E,'Sales 2019 - 2024'!$A:$A,$C71,'Sales 2019 - 2024'!$B:$B,$AO$2,'Sales 2019 - 2024'!$C:$C,AR$4,'Sales 2019 - 2024'!$D:$D,$A71)</f>
        <v>67601.651129999998</v>
      </c>
      <c r="AS71" s="627">
        <f>SUMIFS('Sales 2019 - 2024'!$E:$E,'Sales 2019 - 2024'!$A:$A,$C71,'Sales 2019 - 2024'!$B:$B,$AO$2,'Sales 2019 - 2024'!$C:$C,AS$4,'Sales 2019 - 2024'!$D:$D,$A71)</f>
        <v>3965.26451</v>
      </c>
      <c r="AT71" s="627">
        <f>SUMIFS('Sales 2019 - 2024'!$E:$E,'Sales 2019 - 2024'!$A:$A,$C71,'Sales 2019 - 2024'!$B:$B,$AO$2,'Sales 2019 - 2024'!$C:$C,AT$4,'Sales 2019 - 2024'!$D:$D,$A71)</f>
        <v>2618.7020900000002</v>
      </c>
      <c r="AU71" s="627">
        <f>SUMIFS('Sales 2019 - 2024'!$E:$E,'Sales 2019 - 2024'!$A:$A,$C71,'Sales 2019 - 2024'!$B:$B,$AO$2,'Sales 2019 - 2024'!$C:$C,AU$4,'Sales 2019 - 2024'!$D:$D,$A71)</f>
        <v>3809.27585</v>
      </c>
      <c r="AV71" s="628">
        <f>SUMIFS('Sales 2019 - 2024'!$E:$E,'Sales 2019 - 2024'!$A:$A,$C71,'Sales 2019 - 2024'!$B:$B,$AO$2,'Sales 2019 - 2024'!$C:$C,AV$4,'Sales 2019 - 2024'!$D:$D,$A71)</f>
        <v>76.889889999999994</v>
      </c>
      <c r="AW71" s="628">
        <f t="shared" si="233"/>
        <v>82000.937020000012</v>
      </c>
      <c r="AX71" s="626">
        <f>SUMIFS('Sales 2019 - 2024'!$E:$E,'Sales 2019 - 2024'!$A:$A,$C71,'Sales 2019 - 2024'!$B:$B,$AO$2,'Sales 2019 - 2024'!$C:$C,AX$4,'Sales 2019 - 2024'!$D:$D,$A71)</f>
        <v>144.267</v>
      </c>
      <c r="AY71" s="627">
        <f>SUMIFS('Sales 2019 - 2024'!$E:$E,'Sales 2019 - 2024'!$A:$A,$C71,'Sales 2019 - 2024'!$B:$B,$AO$2,'Sales 2019 - 2024'!$C:$C,AY$4,'Sales 2019 - 2024'!$D:$D,$A71)</f>
        <v>185.33734999999999</v>
      </c>
      <c r="AZ71" s="627">
        <f>SUMIFS('Sales 2019 - 2024'!$E:$E,'Sales 2019 - 2024'!$A:$A,$C71,'Sales 2019 - 2024'!$B:$B,$AO$2,'Sales 2019 - 2024'!$C:$C,AZ$4,'Sales 2019 - 2024'!$D:$D,$A71)</f>
        <v>0</v>
      </c>
      <c r="BA71" s="627">
        <f>SUMIFS('Sales 2019 - 2024'!$E:$E,'Sales 2019 - 2024'!$A:$A,$C71,'Sales 2019 - 2024'!$B:$B,$AO$2,'Sales 2019 - 2024'!$C:$C,BA$4,'Sales 2019 - 2024'!$D:$D,$A71)</f>
        <v>56.753799999999998</v>
      </c>
      <c r="BB71" s="627">
        <f>SUMIFS('Sales 2019 - 2024'!$E:$E,'Sales 2019 - 2024'!$A:$A,$C71,'Sales 2019 - 2024'!$B:$B,$AO$2,'Sales 2019 - 2024'!$C:$C,BB$4,'Sales 2019 - 2024'!$D:$D,$A71)</f>
        <v>97.597719999999995</v>
      </c>
      <c r="BC71" s="627">
        <f>SUMIFS('Sales 2019 - 2024'!$E:$E,'Sales 2019 - 2024'!$A:$A,$C71,'Sales 2019 - 2024'!$B:$B,$AO$2,'Sales 2019 - 2024'!$C:$C,BC$4,'Sales 2019 - 2024'!$D:$D,$A71)</f>
        <v>156.55494999999999</v>
      </c>
      <c r="BD71" s="627">
        <f>SUMIFS('Sales 2019 - 2024'!$E:$E,'Sales 2019 - 2024'!$A:$A,$C71,'Sales 2019 - 2024'!$B:$B,$AO$2,'Sales 2019 - 2024'!$C:$C,BD$4,'Sales 2019 - 2024'!$D:$D,$A71)</f>
        <v>0</v>
      </c>
      <c r="BE71" s="627">
        <f>SUMIFS('Sales 2019 - 2024'!$E:$E,'Sales 2019 - 2024'!$A:$A,$C71,'Sales 2019 - 2024'!$B:$B,$AO$2,'Sales 2019 - 2024'!$C:$C,BE$4,'Sales 2019 - 2024'!$D:$D,$A71)</f>
        <v>72.460049999999995</v>
      </c>
      <c r="BF71" s="628">
        <f>SUMIFS('Sales 2019 - 2024'!$E:$E,'Sales 2019 - 2024'!$A:$A,$C71,'Sales 2019 - 2024'!$B:$B,$AO$2,'Sales 2019 - 2024'!$C:$C,BF$4,'Sales 2019 - 2024'!$D:$D,$A71)</f>
        <v>0</v>
      </c>
      <c r="BG71" s="628">
        <f t="shared" si="234"/>
        <v>712.97086999999999</v>
      </c>
      <c r="BH71" s="745">
        <f t="shared" si="235"/>
        <v>4255.5947999999771</v>
      </c>
      <c r="BI71" s="512">
        <f>SUMIFS('Sales 2019 - 2024'!Y:Y,'Sales 2019 - 2024'!W:W,'X5 Template Goals - Tab 1'!AM71,'Sales 2019 - 2024'!V:V,'X5 Template Goals - Tab 1'!A71)</f>
        <v>86969.502689999994</v>
      </c>
      <c r="BJ71" s="751" t="b">
        <f t="shared" si="132"/>
        <v>1</v>
      </c>
      <c r="BK71" s="621"/>
      <c r="BL71" s="622"/>
      <c r="BM71" s="622"/>
      <c r="BN71" s="622"/>
      <c r="BO71" s="622"/>
      <c r="BP71" s="622"/>
      <c r="BQ71" s="622"/>
      <c r="BR71" s="629"/>
      <c r="BS71" s="628">
        <f t="shared" si="236"/>
        <v>0</v>
      </c>
    </row>
    <row r="72" spans="1:71" ht="44.25" customHeight="1" outlineLevel="1" x14ac:dyDescent="0.55000000000000004">
      <c r="A72" s="2" t="str">
        <f>B69</f>
        <v>Juice &amp; Juice Drink</v>
      </c>
      <c r="B72" s="775"/>
      <c r="C72" s="226" t="s">
        <v>39</v>
      </c>
      <c r="D72" s="609">
        <f>SUMIFS(AfO!D:D,AfO!$A:$A,$C72,AfO!$B:$B,$A69)/1000</f>
        <v>25.004952769999999</v>
      </c>
      <c r="E72" s="610">
        <f>SUMIFS(AfO!E:E,AfO!$A:$A,$C72,AfO!$B:$B,$A69)/1000</f>
        <v>29.108341830000001</v>
      </c>
      <c r="F72" s="610">
        <f>SUMIFS(AfO!F:F,AfO!$A:$A,$C72,AfO!$B:$B,$A69)/1000</f>
        <v>29.574215150000001</v>
      </c>
      <c r="G72" s="610">
        <f>SUMIFS(AfO!G:G,AfO!$A:$A,$C72,AfO!$B:$B,$A69)/1000</f>
        <v>32.094490549999996</v>
      </c>
      <c r="H72" s="610">
        <f>SUMIFS(AfO!H:H,AfO!$A:$A,$C72,AfO!$B:$B,$A69)/1000</f>
        <v>36.498246600000002</v>
      </c>
      <c r="I72" s="610">
        <f>SUMIFS(AfO!J:J,AfO!$A:$A,$C72,AfO!$B:$B,$A69)/1000</f>
        <v>40.561617665833325</v>
      </c>
      <c r="J72" s="610">
        <f>SUMIFS(AfO!I:I,AfO!$A:$A,$C72,AfO!$B:$B,$A69)/1000</f>
        <v>47.84993643</v>
      </c>
      <c r="K72" s="610"/>
      <c r="L72" s="652">
        <v>0</v>
      </c>
      <c r="M72" s="653">
        <v>0</v>
      </c>
      <c r="N72" s="653">
        <v>0</v>
      </c>
      <c r="O72" s="653">
        <v>30</v>
      </c>
      <c r="P72" s="653">
        <v>3.1689453599999995</v>
      </c>
      <c r="Q72" s="653">
        <v>0</v>
      </c>
      <c r="R72" s="653">
        <v>0</v>
      </c>
      <c r="S72" s="654">
        <v>1</v>
      </c>
      <c r="T72" s="655"/>
      <c r="U72" s="611"/>
      <c r="V72" s="614"/>
      <c r="W72" s="614"/>
      <c r="X72" s="614"/>
      <c r="Y72" s="614"/>
      <c r="Z72" s="614"/>
      <c r="AA72" s="614"/>
      <c r="AB72" s="614"/>
      <c r="AC72" s="656"/>
      <c r="AD72" s="657">
        <f t="shared" si="192"/>
        <v>34.168945360000002</v>
      </c>
      <c r="AE72" s="488">
        <f t="shared" si="230"/>
        <v>82.018881789999995</v>
      </c>
      <c r="AF72" s="581">
        <f t="shared" si="231"/>
        <v>0.13859970069634042</v>
      </c>
      <c r="AG72" s="490">
        <f t="shared" si="232"/>
        <v>0.11379815916863478</v>
      </c>
      <c r="AH72" s="491" cm="1">
        <f t="array" ref="AH72">_xlfn.IFS(AG72&gt;=(AF72+0.01),1,AG72&gt;=(AF72-0.01),0,AG72&lt;=(AF72-0.01),-1)</f>
        <v>-1</v>
      </c>
      <c r="AJ72" s="370"/>
      <c r="AL72" s="775"/>
      <c r="AM72" s="226" t="s">
        <v>39</v>
      </c>
      <c r="AN72" s="472"/>
      <c r="AO72" s="616">
        <f>SUMIFS('Sales 2019 - 2024'!$E:$E,'Sales 2019 - 2024'!$A:$A,$C72,'Sales 2019 - 2024'!$B:$B,$AO$2,'Sales 2019 - 2024'!$C:$C,AO$4,'Sales 2019 - 2024'!$D:$D,$A72)</f>
        <v>998.88717999999994</v>
      </c>
      <c r="AP72" s="617">
        <f>SUMIFS('Sales 2019 - 2024'!$E:$E,'Sales 2019 - 2024'!$A:$A,$C72,'Sales 2019 - 2024'!$B:$B,$AO$2,'Sales 2019 - 2024'!$C:$C,AP$4,'Sales 2019 - 2024'!$D:$D,$A72)</f>
        <v>438.94851999999997</v>
      </c>
      <c r="AQ72" s="617">
        <f>SUMIFS('Sales 2019 - 2024'!$E:$E,'Sales 2019 - 2024'!$A:$A,$C72,'Sales 2019 - 2024'!$B:$B,$AO$2,'Sales 2019 - 2024'!$C:$C,AQ$4,'Sales 2019 - 2024'!$D:$D,$A72)</f>
        <v>132.5</v>
      </c>
      <c r="AR72" s="617">
        <f>SUMIFS('Sales 2019 - 2024'!$E:$E,'Sales 2019 - 2024'!$A:$A,$C72,'Sales 2019 - 2024'!$B:$B,$AO$2,'Sales 2019 - 2024'!$C:$C,AR$4,'Sales 2019 - 2024'!$D:$D,$A72)</f>
        <v>33565.044970000003</v>
      </c>
      <c r="AS72" s="617">
        <f>SUMIFS('Sales 2019 - 2024'!$E:$E,'Sales 2019 - 2024'!$A:$A,$C72,'Sales 2019 - 2024'!$B:$B,$AO$2,'Sales 2019 - 2024'!$C:$C,AS$4,'Sales 2019 - 2024'!$D:$D,$A72)</f>
        <v>4831.0546400000003</v>
      </c>
      <c r="AT72" s="617">
        <f>SUMIFS('Sales 2019 - 2024'!$E:$E,'Sales 2019 - 2024'!$A:$A,$C72,'Sales 2019 - 2024'!$B:$B,$AO$2,'Sales 2019 - 2024'!$C:$C,AT$4,'Sales 2019 - 2024'!$D:$D,$A72)</f>
        <v>527.34948999999995</v>
      </c>
      <c r="AU72" s="617">
        <f>SUMIFS('Sales 2019 - 2024'!$E:$E,'Sales 2019 - 2024'!$A:$A,$C72,'Sales 2019 - 2024'!$B:$B,$AO$2,'Sales 2019 - 2024'!$C:$C,AU$4,'Sales 2019 - 2024'!$D:$D,$A72)</f>
        <v>313.42412999999999</v>
      </c>
      <c r="AV72" s="618">
        <f>SUMIFS('Sales 2019 - 2024'!$E:$E,'Sales 2019 - 2024'!$A:$A,$C72,'Sales 2019 - 2024'!$B:$B,$AO$2,'Sales 2019 - 2024'!$C:$C,AV$4,'Sales 2019 - 2024'!$D:$D,$A72)</f>
        <v>898.36730999999997</v>
      </c>
      <c r="AW72" s="618">
        <f t="shared" si="233"/>
        <v>41705.576240000009</v>
      </c>
      <c r="AX72" s="616">
        <f>SUMIFS('Sales 2019 - 2024'!$E:$E,'Sales 2019 - 2024'!$A:$A,$C72,'Sales 2019 - 2024'!$B:$B,$AO$2,'Sales 2019 - 2024'!$C:$C,AX$4,'Sales 2019 - 2024'!$D:$D,$A72)</f>
        <v>761.64337999999998</v>
      </c>
      <c r="AY72" s="617">
        <f>SUMIFS('Sales 2019 - 2024'!$E:$E,'Sales 2019 - 2024'!$A:$A,$C72,'Sales 2019 - 2024'!$B:$B,$AO$2,'Sales 2019 - 2024'!$C:$C,AY$4,'Sales 2019 - 2024'!$D:$D,$A72)</f>
        <v>325.39262000000002</v>
      </c>
      <c r="AZ72" s="617">
        <f>SUMIFS('Sales 2019 - 2024'!$E:$E,'Sales 2019 - 2024'!$A:$A,$C72,'Sales 2019 - 2024'!$B:$B,$AO$2,'Sales 2019 - 2024'!$C:$C,AZ$4,'Sales 2019 - 2024'!$D:$D,$A72)</f>
        <v>4.0000099999999996</v>
      </c>
      <c r="BA72" s="617">
        <f>SUMIFS('Sales 2019 - 2024'!$E:$E,'Sales 2019 - 2024'!$A:$A,$C72,'Sales 2019 - 2024'!$B:$B,$AO$2,'Sales 2019 - 2024'!$C:$C,BA$4,'Sales 2019 - 2024'!$D:$D,$A72)</f>
        <v>0</v>
      </c>
      <c r="BB72" s="617">
        <f>SUMIFS('Sales 2019 - 2024'!$E:$E,'Sales 2019 - 2024'!$A:$A,$C72,'Sales 2019 - 2024'!$B:$B,$AO$2,'Sales 2019 - 2024'!$C:$C,BB$4,'Sales 2019 - 2024'!$D:$D,$A72)</f>
        <v>283.50691</v>
      </c>
      <c r="BC72" s="617">
        <f>SUMIFS('Sales 2019 - 2024'!$E:$E,'Sales 2019 - 2024'!$A:$A,$C72,'Sales 2019 - 2024'!$B:$B,$AO$2,'Sales 2019 - 2024'!$C:$C,BC$4,'Sales 2019 - 2024'!$D:$D,$A72)</f>
        <v>671.00846000000001</v>
      </c>
      <c r="BD72" s="617">
        <f>SUMIFS('Sales 2019 - 2024'!$E:$E,'Sales 2019 - 2024'!$A:$A,$C72,'Sales 2019 - 2024'!$B:$B,$AO$2,'Sales 2019 - 2024'!$C:$C,BD$4,'Sales 2019 - 2024'!$D:$D,$A72)</f>
        <v>0</v>
      </c>
      <c r="BE72" s="617">
        <f>SUMIFS('Sales 2019 - 2024'!$E:$E,'Sales 2019 - 2024'!$A:$A,$C72,'Sales 2019 - 2024'!$B:$B,$AO$2,'Sales 2019 - 2024'!$C:$C,BE$4,'Sales 2019 - 2024'!$D:$D,$A72)</f>
        <v>24.84375</v>
      </c>
      <c r="BF72" s="618">
        <f>SUMIFS('Sales 2019 - 2024'!$E:$E,'Sales 2019 - 2024'!$A:$A,$C72,'Sales 2019 - 2024'!$B:$B,$AO$2,'Sales 2019 - 2024'!$C:$C,BF$4,'Sales 2019 - 2024'!$D:$D,$A72)</f>
        <v>0</v>
      </c>
      <c r="BG72" s="618">
        <f t="shared" si="234"/>
        <v>2070.3951299999999</v>
      </c>
      <c r="BH72" s="744">
        <f t="shared" si="235"/>
        <v>4073.965059999995</v>
      </c>
      <c r="BI72" s="494">
        <f>SUMIFS('Sales 2019 - 2024'!Y:Y,'Sales 2019 - 2024'!W:W,'X5 Template Goals - Tab 1'!AM72,'Sales 2019 - 2024'!V:V,'X5 Template Goals - Tab 1'!A72)</f>
        <v>47849.936430000002</v>
      </c>
      <c r="BJ72" s="751" t="b">
        <f t="shared" si="132"/>
        <v>1</v>
      </c>
      <c r="BK72" s="611"/>
      <c r="BL72" s="612"/>
      <c r="BM72" s="612"/>
      <c r="BN72" s="612"/>
      <c r="BO72" s="612"/>
      <c r="BP72" s="612"/>
      <c r="BQ72" s="612"/>
      <c r="BR72" s="619"/>
      <c r="BS72" s="618">
        <f t="shared" si="236"/>
        <v>0</v>
      </c>
    </row>
    <row r="73" spans="1:71" ht="44.25" customHeight="1" outlineLevel="1" x14ac:dyDescent="0.55000000000000004">
      <c r="A73" s="2" t="str">
        <f>B69</f>
        <v>Juice &amp; Juice Drink</v>
      </c>
      <c r="B73" s="775"/>
      <c r="C73" s="226" t="s">
        <v>40</v>
      </c>
      <c r="D73" s="620">
        <f>SUMIFS(AfO!D:D,AfO!$A:$A,$C73,AfO!$B:$B,$A69)/1000</f>
        <v>15.844065199999999</v>
      </c>
      <c r="E73" s="498">
        <f>SUMIFS(AfO!E:E,AfO!$A:$A,$C73,AfO!$B:$B,$A69)/1000</f>
        <v>13.38494347</v>
      </c>
      <c r="F73" s="498">
        <f>SUMIFS(AfO!F:F,AfO!$A:$A,$C73,AfO!$B:$B,$A69)/1000</f>
        <v>13.966432940000001</v>
      </c>
      <c r="G73" s="498">
        <f>SUMIFS(AfO!G:G,AfO!$A:$A,$C73,AfO!$B:$B,$A69)/1000</f>
        <v>36.279282860000002</v>
      </c>
      <c r="H73" s="498">
        <f>SUMIFS(AfO!H:H,AfO!$A:$A,$C73,AfO!$B:$B,$A69)/1000</f>
        <v>31.79900658</v>
      </c>
      <c r="I73" s="498">
        <f>SUMIFS(AfO!J:J,AfO!$A:$A,$C73,AfO!$B:$B,$A69)/1000</f>
        <v>42.80142482583333</v>
      </c>
      <c r="J73" s="498">
        <f>SUMIFS(AfO!I:I,AfO!$A:$A,$C73,AfO!$B:$B,$A69)/1000</f>
        <v>38.000607779999996</v>
      </c>
      <c r="K73" s="498"/>
      <c r="L73" s="663">
        <v>0</v>
      </c>
      <c r="M73" s="664">
        <v>0</v>
      </c>
      <c r="N73" s="664">
        <v>0</v>
      </c>
      <c r="O73" s="684">
        <v>40</v>
      </c>
      <c r="P73" s="664">
        <v>4.1166475699999996</v>
      </c>
      <c r="Q73" s="664">
        <v>0</v>
      </c>
      <c r="R73" s="664">
        <v>0</v>
      </c>
      <c r="S73" s="665">
        <v>0</v>
      </c>
      <c r="T73" s="655"/>
      <c r="U73" s="630"/>
      <c r="V73" s="633"/>
      <c r="W73" s="633"/>
      <c r="X73" s="633"/>
      <c r="Y73" s="633"/>
      <c r="Z73" s="633"/>
      <c r="AA73" s="633"/>
      <c r="AB73" s="633"/>
      <c r="AC73" s="666"/>
      <c r="AD73" s="667">
        <f t="shared" si="192"/>
        <v>44.116647569999998</v>
      </c>
      <c r="AE73" s="521">
        <f t="shared" si="230"/>
        <v>82.117255349999994</v>
      </c>
      <c r="AF73" s="507">
        <f t="shared" si="231"/>
        <v>0.19120027326060818</v>
      </c>
      <c r="AG73" s="508">
        <f t="shared" si="232"/>
        <v>0.16661827812064445</v>
      </c>
      <c r="AH73" s="509" cm="1">
        <f t="array" ref="AH73">_xlfn.IFS(AG73&gt;=(AF73+0.01),1,AG73&gt;=(AF73-0.01),0,AG73&lt;=(AF73-0.01),-1)</f>
        <v>-1</v>
      </c>
      <c r="AJ73" s="371"/>
      <c r="AL73" s="775"/>
      <c r="AM73" s="226" t="s">
        <v>40</v>
      </c>
      <c r="AN73" s="472"/>
      <c r="AO73" s="635">
        <f>SUMIFS('Sales 2019 - 2024'!$E:$E,'Sales 2019 - 2024'!$A:$A,$C73,'Sales 2019 - 2024'!$B:$B,$AO$2,'Sales 2019 - 2024'!$C:$C,AO$4,'Sales 2019 - 2024'!$D:$D,$A73)</f>
        <v>95.739000000000004</v>
      </c>
      <c r="AP73" s="636">
        <f>SUMIFS('Sales 2019 - 2024'!$E:$E,'Sales 2019 - 2024'!$A:$A,$C73,'Sales 2019 - 2024'!$B:$B,$AO$2,'Sales 2019 - 2024'!$C:$C,AP$4,'Sales 2019 - 2024'!$D:$D,$A73)</f>
        <v>118.86404</v>
      </c>
      <c r="AQ73" s="636">
        <f>SUMIFS('Sales 2019 - 2024'!$E:$E,'Sales 2019 - 2024'!$A:$A,$C73,'Sales 2019 - 2024'!$B:$B,$AO$2,'Sales 2019 - 2024'!$C:$C,AQ$4,'Sales 2019 - 2024'!$D:$D,$A73)</f>
        <v>95.904750000000007</v>
      </c>
      <c r="AR73" s="636">
        <f>SUMIFS('Sales 2019 - 2024'!$E:$E,'Sales 2019 - 2024'!$A:$A,$C73,'Sales 2019 - 2024'!$B:$B,$AO$2,'Sales 2019 - 2024'!$C:$C,AR$4,'Sales 2019 - 2024'!$D:$D,$A73)</f>
        <v>31820.556209999999</v>
      </c>
      <c r="AS73" s="636">
        <f>SUMIFS('Sales 2019 - 2024'!$E:$E,'Sales 2019 - 2024'!$A:$A,$C73,'Sales 2019 - 2024'!$B:$B,$AO$2,'Sales 2019 - 2024'!$C:$C,AS$4,'Sales 2019 - 2024'!$D:$D,$A73)</f>
        <v>883.35243000000003</v>
      </c>
      <c r="AT73" s="636">
        <f>SUMIFS('Sales 2019 - 2024'!$E:$E,'Sales 2019 - 2024'!$A:$A,$C73,'Sales 2019 - 2024'!$B:$B,$AO$2,'Sales 2019 - 2024'!$C:$C,AT$4,'Sales 2019 - 2024'!$D:$D,$A73)</f>
        <v>337.83177999999998</v>
      </c>
      <c r="AU73" s="636">
        <f>SUMIFS('Sales 2019 - 2024'!$E:$E,'Sales 2019 - 2024'!$A:$A,$C73,'Sales 2019 - 2024'!$B:$B,$AO$2,'Sales 2019 - 2024'!$C:$C,AU$4,'Sales 2019 - 2024'!$D:$D,$A73)</f>
        <v>74.315020000000004</v>
      </c>
      <c r="AV73" s="637">
        <f>SUMIFS('Sales 2019 - 2024'!$E:$E,'Sales 2019 - 2024'!$A:$A,$C73,'Sales 2019 - 2024'!$B:$B,$AO$2,'Sales 2019 - 2024'!$C:$C,AV$4,'Sales 2019 - 2024'!$D:$D,$A73)</f>
        <v>189.87556000000001</v>
      </c>
      <c r="AW73" s="637">
        <f t="shared" si="233"/>
        <v>33616.43879</v>
      </c>
      <c r="AX73" s="635">
        <f>SUMIFS('Sales 2019 - 2024'!$E:$E,'Sales 2019 - 2024'!$A:$A,$C73,'Sales 2019 - 2024'!$B:$B,$AO$2,'Sales 2019 - 2024'!$C:$C,AX$4,'Sales 2019 - 2024'!$D:$D,$A73)</f>
        <v>25.80228</v>
      </c>
      <c r="AY73" s="636">
        <f>SUMIFS('Sales 2019 - 2024'!$E:$E,'Sales 2019 - 2024'!$A:$A,$C73,'Sales 2019 - 2024'!$B:$B,$AO$2,'Sales 2019 - 2024'!$C:$C,AY$4,'Sales 2019 - 2024'!$D:$D,$A73)</f>
        <v>334.83087</v>
      </c>
      <c r="AZ73" s="636">
        <f>SUMIFS('Sales 2019 - 2024'!$E:$E,'Sales 2019 - 2024'!$A:$A,$C73,'Sales 2019 - 2024'!$B:$B,$AO$2,'Sales 2019 - 2024'!$C:$C,AZ$4,'Sales 2019 - 2024'!$D:$D,$A73)</f>
        <v>0</v>
      </c>
      <c r="BA73" s="636">
        <f>SUMIFS('Sales 2019 - 2024'!$E:$E,'Sales 2019 - 2024'!$A:$A,$C73,'Sales 2019 - 2024'!$B:$B,$AO$2,'Sales 2019 - 2024'!$C:$C,BA$4,'Sales 2019 - 2024'!$D:$D,$A73)</f>
        <v>13.68</v>
      </c>
      <c r="BB73" s="636">
        <f>SUMIFS('Sales 2019 - 2024'!$E:$E,'Sales 2019 - 2024'!$A:$A,$C73,'Sales 2019 - 2024'!$B:$B,$AO$2,'Sales 2019 - 2024'!$C:$C,BB$4,'Sales 2019 - 2024'!$D:$D,$A73)</f>
        <v>8.9168199999999995</v>
      </c>
      <c r="BC73" s="636">
        <f>SUMIFS('Sales 2019 - 2024'!$E:$E,'Sales 2019 - 2024'!$A:$A,$C73,'Sales 2019 - 2024'!$B:$B,$AO$2,'Sales 2019 - 2024'!$C:$C,BC$4,'Sales 2019 - 2024'!$D:$D,$A73)</f>
        <v>2533.7319400000001</v>
      </c>
      <c r="BD73" s="636">
        <f>SUMIFS('Sales 2019 - 2024'!$E:$E,'Sales 2019 - 2024'!$A:$A,$C73,'Sales 2019 - 2024'!$B:$B,$AO$2,'Sales 2019 - 2024'!$C:$C,BD$4,'Sales 2019 - 2024'!$D:$D,$A73)</f>
        <v>0</v>
      </c>
      <c r="BE73" s="636">
        <f>SUMIFS('Sales 2019 - 2024'!$E:$E,'Sales 2019 - 2024'!$A:$A,$C73,'Sales 2019 - 2024'!$B:$B,$AO$2,'Sales 2019 - 2024'!$C:$C,BE$4,'Sales 2019 - 2024'!$D:$D,$A73)</f>
        <v>81.04128</v>
      </c>
      <c r="BF73" s="637">
        <f>SUMIFS('Sales 2019 - 2024'!$E:$E,'Sales 2019 - 2024'!$A:$A,$C73,'Sales 2019 - 2024'!$B:$B,$AO$2,'Sales 2019 - 2024'!$C:$C,BF$4,'Sales 2019 - 2024'!$D:$D,$A73)</f>
        <v>0</v>
      </c>
      <c r="BG73" s="637">
        <f t="shared" si="234"/>
        <v>2998.0031899999999</v>
      </c>
      <c r="BH73" s="746">
        <f t="shared" si="235"/>
        <v>1386.1657999999952</v>
      </c>
      <c r="BI73" s="524">
        <f>SUMIFS('Sales 2019 - 2024'!Y:Y,'Sales 2019 - 2024'!W:W,'X5 Template Goals - Tab 1'!AM73,'Sales 2019 - 2024'!V:V,'X5 Template Goals - Tab 1'!A73)</f>
        <v>38000.607779999998</v>
      </c>
      <c r="BJ73" s="751" t="b">
        <f t="shared" si="132"/>
        <v>1</v>
      </c>
      <c r="BK73" s="630"/>
      <c r="BL73" s="631"/>
      <c r="BM73" s="631"/>
      <c r="BN73" s="631"/>
      <c r="BO73" s="631"/>
      <c r="BP73" s="631"/>
      <c r="BQ73" s="631"/>
      <c r="BR73" s="638"/>
      <c r="BS73" s="637">
        <f t="shared" si="236"/>
        <v>0</v>
      </c>
    </row>
    <row r="74" spans="1:71" ht="44.25" customHeight="1" outlineLevel="1" x14ac:dyDescent="0.55000000000000004">
      <c r="A74" s="2" t="str">
        <f>B69</f>
        <v>Juice &amp; Juice Drink</v>
      </c>
      <c r="B74" s="775"/>
      <c r="C74" s="226" t="s">
        <v>41</v>
      </c>
      <c r="D74" s="609">
        <f>SUMIFS(AfO!D:D,AfO!$A:$A,$C74,AfO!$B:$B,$A69)/1000</f>
        <v>14.69531817</v>
      </c>
      <c r="E74" s="610">
        <f>SUMIFS(AfO!E:E,AfO!$A:$A,$C74,AfO!$B:$B,$A69)/1000</f>
        <v>18.290896089999997</v>
      </c>
      <c r="F74" s="610">
        <f>SUMIFS(AfO!F:F,AfO!$A:$A,$C74,AfO!$B:$B,$A69)/1000</f>
        <v>22.552102169999998</v>
      </c>
      <c r="G74" s="610">
        <f>SUMIFS(AfO!G:G,AfO!$A:$A,$C74,AfO!$B:$B,$A69)/1000</f>
        <v>32.683357960000002</v>
      </c>
      <c r="H74" s="610">
        <f>SUMIFS(AfO!H:H,AfO!$A:$A,$C74,AfO!$B:$B,$A69)/1000</f>
        <v>36.694874079999998</v>
      </c>
      <c r="I74" s="610">
        <f>SUMIFS(AfO!J:J,AfO!$A:$A,$C74,AfO!$B:$B,$A69)/1000</f>
        <v>31.646462354166665</v>
      </c>
      <c r="J74" s="610">
        <f>SUMIFS(AfO!I:I,AfO!$A:$A,$C74,AfO!$B:$B,$A69)/1000</f>
        <v>37.632672489999997</v>
      </c>
      <c r="K74" s="610"/>
      <c r="L74" s="652">
        <v>0</v>
      </c>
      <c r="M74" s="653">
        <v>0</v>
      </c>
      <c r="N74" s="653">
        <v>0</v>
      </c>
      <c r="O74" s="682">
        <v>100</v>
      </c>
      <c r="P74" s="653">
        <v>5.5640853899999998</v>
      </c>
      <c r="Q74" s="653">
        <v>0</v>
      </c>
      <c r="R74" s="653">
        <v>0</v>
      </c>
      <c r="S74" s="654">
        <v>0</v>
      </c>
      <c r="T74" s="655"/>
      <c r="U74" s="611"/>
      <c r="V74" s="614"/>
      <c r="W74" s="614"/>
      <c r="X74" s="614"/>
      <c r="Y74" s="614"/>
      <c r="Z74" s="614"/>
      <c r="AA74" s="614"/>
      <c r="AB74" s="614"/>
      <c r="AC74" s="656"/>
      <c r="AD74" s="657">
        <f t="shared" si="192"/>
        <v>105.56408539</v>
      </c>
      <c r="AE74" s="488">
        <f t="shared" si="230"/>
        <v>143.19675788000001</v>
      </c>
      <c r="AF74" s="581">
        <f t="shared" si="231"/>
        <v>0.20691646895150839</v>
      </c>
      <c r="AG74" s="490">
        <f t="shared" si="232"/>
        <v>0.30639233880078964</v>
      </c>
      <c r="AH74" s="491" cm="1">
        <f t="array" ref="AH74">_xlfn.IFS(AG74&gt;=(AF74+0.01),1,AG74&gt;=(AF74-0.01),0,AG74&lt;=(AF74-0.01),-1)</f>
        <v>1</v>
      </c>
      <c r="AJ74" s="370"/>
      <c r="AL74" s="775"/>
      <c r="AM74" s="226" t="s">
        <v>41</v>
      </c>
      <c r="AN74" s="472"/>
      <c r="AO74" s="616">
        <f>SUMIFS('Sales 2019 - 2024'!$E:$E,'Sales 2019 - 2024'!$A:$A,$C74,'Sales 2019 - 2024'!$B:$B,$AO$2,'Sales 2019 - 2024'!$C:$C,AO$4,'Sales 2019 - 2024'!$D:$D,$A74)</f>
        <v>249.63571999999999</v>
      </c>
      <c r="AP74" s="617">
        <f>SUMIFS('Sales 2019 - 2024'!$E:$E,'Sales 2019 - 2024'!$A:$A,$C74,'Sales 2019 - 2024'!$B:$B,$AO$2,'Sales 2019 - 2024'!$C:$C,AP$4,'Sales 2019 - 2024'!$D:$D,$A74)</f>
        <v>25.642959999999999</v>
      </c>
      <c r="AQ74" s="617">
        <f>SUMIFS('Sales 2019 - 2024'!$E:$E,'Sales 2019 - 2024'!$A:$A,$C74,'Sales 2019 - 2024'!$B:$B,$AO$2,'Sales 2019 - 2024'!$C:$C,AQ$4,'Sales 2019 - 2024'!$D:$D,$A74)</f>
        <v>0</v>
      </c>
      <c r="AR74" s="617">
        <f>SUMIFS('Sales 2019 - 2024'!$E:$E,'Sales 2019 - 2024'!$A:$A,$C74,'Sales 2019 - 2024'!$B:$B,$AO$2,'Sales 2019 - 2024'!$C:$C,AR$4,'Sales 2019 - 2024'!$D:$D,$A74)</f>
        <v>21309.921490000001</v>
      </c>
      <c r="AS74" s="617">
        <f>SUMIFS('Sales 2019 - 2024'!$E:$E,'Sales 2019 - 2024'!$A:$A,$C74,'Sales 2019 - 2024'!$B:$B,$AO$2,'Sales 2019 - 2024'!$C:$C,AS$4,'Sales 2019 - 2024'!$D:$D,$A74)</f>
        <v>4435.9146099999998</v>
      </c>
      <c r="AT74" s="617">
        <f>SUMIFS('Sales 2019 - 2024'!$E:$E,'Sales 2019 - 2024'!$A:$A,$C74,'Sales 2019 - 2024'!$B:$B,$AO$2,'Sales 2019 - 2024'!$C:$C,AT$4,'Sales 2019 - 2024'!$D:$D,$A74)</f>
        <v>0</v>
      </c>
      <c r="AU74" s="617">
        <f>SUMIFS('Sales 2019 - 2024'!$E:$E,'Sales 2019 - 2024'!$A:$A,$C74,'Sales 2019 - 2024'!$B:$B,$AO$2,'Sales 2019 - 2024'!$C:$C,AU$4,'Sales 2019 - 2024'!$D:$D,$A74)</f>
        <v>105.9385</v>
      </c>
      <c r="AV74" s="618">
        <f>SUMIFS('Sales 2019 - 2024'!$E:$E,'Sales 2019 - 2024'!$A:$A,$C74,'Sales 2019 - 2024'!$B:$B,$AO$2,'Sales 2019 - 2024'!$C:$C,AV$4,'Sales 2019 - 2024'!$D:$D,$A74)</f>
        <v>134.4</v>
      </c>
      <c r="AW74" s="618">
        <f t="shared" si="233"/>
        <v>26261.453280000002</v>
      </c>
      <c r="AX74" s="616">
        <f>SUMIFS('Sales 2019 - 2024'!$E:$E,'Sales 2019 - 2024'!$A:$A,$C74,'Sales 2019 - 2024'!$B:$B,$AO$2,'Sales 2019 - 2024'!$C:$C,AX$4,'Sales 2019 - 2024'!$D:$D,$A74)</f>
        <v>1886.0717999999999</v>
      </c>
      <c r="AY74" s="617">
        <f>SUMIFS('Sales 2019 - 2024'!$E:$E,'Sales 2019 - 2024'!$A:$A,$C74,'Sales 2019 - 2024'!$B:$B,$AO$2,'Sales 2019 - 2024'!$C:$C,AY$4,'Sales 2019 - 2024'!$D:$D,$A74)</f>
        <v>280.98671999999999</v>
      </c>
      <c r="AZ74" s="617">
        <f>SUMIFS('Sales 2019 - 2024'!$E:$E,'Sales 2019 - 2024'!$A:$A,$C74,'Sales 2019 - 2024'!$B:$B,$AO$2,'Sales 2019 - 2024'!$C:$C,AZ$4,'Sales 2019 - 2024'!$D:$D,$A74)</f>
        <v>0</v>
      </c>
      <c r="BA74" s="617">
        <f>SUMIFS('Sales 2019 - 2024'!$E:$E,'Sales 2019 - 2024'!$A:$A,$C74,'Sales 2019 - 2024'!$B:$B,$AO$2,'Sales 2019 - 2024'!$C:$C,BA$4,'Sales 2019 - 2024'!$D:$D,$A74)</f>
        <v>45.735059999999997</v>
      </c>
      <c r="BB74" s="617">
        <f>SUMIFS('Sales 2019 - 2024'!$E:$E,'Sales 2019 - 2024'!$A:$A,$C74,'Sales 2019 - 2024'!$B:$B,$AO$2,'Sales 2019 - 2024'!$C:$C,BB$4,'Sales 2019 - 2024'!$D:$D,$A74)</f>
        <v>16.822649999999999</v>
      </c>
      <c r="BC74" s="617">
        <f>SUMIFS('Sales 2019 - 2024'!$E:$E,'Sales 2019 - 2024'!$A:$A,$C74,'Sales 2019 - 2024'!$B:$B,$AO$2,'Sales 2019 - 2024'!$C:$C,BC$4,'Sales 2019 - 2024'!$D:$D,$A74)</f>
        <v>424.02938</v>
      </c>
      <c r="BD74" s="617">
        <f>SUMIFS('Sales 2019 - 2024'!$E:$E,'Sales 2019 - 2024'!$A:$A,$C74,'Sales 2019 - 2024'!$B:$B,$AO$2,'Sales 2019 - 2024'!$C:$C,BD$4,'Sales 2019 - 2024'!$D:$D,$A74)</f>
        <v>211.10156000000001</v>
      </c>
      <c r="BE74" s="617">
        <f>SUMIFS('Sales 2019 - 2024'!$E:$E,'Sales 2019 - 2024'!$A:$A,$C74,'Sales 2019 - 2024'!$B:$B,$AO$2,'Sales 2019 - 2024'!$C:$C,BE$4,'Sales 2019 - 2024'!$D:$D,$A74)</f>
        <v>0</v>
      </c>
      <c r="BF74" s="618">
        <f>SUMIFS('Sales 2019 - 2024'!$E:$E,'Sales 2019 - 2024'!$A:$A,$C74,'Sales 2019 - 2024'!$B:$B,$AO$2,'Sales 2019 - 2024'!$C:$C,BF$4,'Sales 2019 - 2024'!$D:$D,$A74)</f>
        <v>0</v>
      </c>
      <c r="BG74" s="618">
        <f t="shared" si="234"/>
        <v>2864.7471700000001</v>
      </c>
      <c r="BH74" s="744">
        <f t="shared" si="235"/>
        <v>8506.4720399999933</v>
      </c>
      <c r="BI74" s="494">
        <f>SUMIFS('Sales 2019 - 2024'!Y:Y,'Sales 2019 - 2024'!W:W,'X5 Template Goals - Tab 1'!AM74,'Sales 2019 - 2024'!V:V,'X5 Template Goals - Tab 1'!A74)</f>
        <v>37632.672489999997</v>
      </c>
      <c r="BJ74" s="751" t="b">
        <f t="shared" si="132"/>
        <v>1</v>
      </c>
      <c r="BK74" s="611"/>
      <c r="BL74" s="612"/>
      <c r="BM74" s="612"/>
      <c r="BN74" s="612"/>
      <c r="BO74" s="612"/>
      <c r="BP74" s="612"/>
      <c r="BQ74" s="612"/>
      <c r="BR74" s="619"/>
      <c r="BS74" s="618">
        <f t="shared" si="236"/>
        <v>0</v>
      </c>
    </row>
    <row r="75" spans="1:71" ht="44.25" customHeight="1" outlineLevel="1" x14ac:dyDescent="0.55000000000000004">
      <c r="A75" s="2" t="str">
        <f>B69</f>
        <v>Juice &amp; Juice Drink</v>
      </c>
      <c r="B75" s="775"/>
      <c r="C75" s="226" t="s">
        <v>42</v>
      </c>
      <c r="D75" s="620">
        <f>SUMIFS(AfO!D:D,AfO!$A:$A,$C75,AfO!$B:$B,$A69)/1000</f>
        <v>56.809039439999999</v>
      </c>
      <c r="E75" s="498">
        <f>SUMIFS(AfO!E:E,AfO!$A:$A,$C75,AfO!$B:$B,$A69)/1000</f>
        <v>35.616015670000003</v>
      </c>
      <c r="F75" s="498">
        <f>SUMIFS(AfO!F:F,AfO!$A:$A,$C75,AfO!$B:$B,$A69)/1000</f>
        <v>51.734282370000003</v>
      </c>
      <c r="G75" s="498">
        <f>SUMIFS(AfO!G:G,AfO!$A:$A,$C75,AfO!$B:$B,$A69)/1000</f>
        <v>102.22303778</v>
      </c>
      <c r="H75" s="498">
        <f>SUMIFS(AfO!H:H,AfO!$A:$A,$C75,AfO!$B:$B,$A69)/1000</f>
        <v>132.48451396999999</v>
      </c>
      <c r="I75" s="498">
        <f>SUMIFS(AfO!J:J,AfO!$A:$A,$C75,AfO!$B:$B,$A69)/1000</f>
        <v>150.14698436500001</v>
      </c>
      <c r="J75" s="498">
        <f>SUMIFS(AfO!I:I,AfO!$A:$A,$C75,AfO!$B:$B,$A69)/1000</f>
        <v>152.40068492999998</v>
      </c>
      <c r="K75" s="498"/>
      <c r="L75" s="663">
        <v>0</v>
      </c>
      <c r="M75" s="664">
        <v>0</v>
      </c>
      <c r="N75" s="664">
        <v>0</v>
      </c>
      <c r="O75" s="682">
        <v>100</v>
      </c>
      <c r="P75" s="664">
        <v>1.7837420399999999</v>
      </c>
      <c r="Q75" s="664">
        <v>0</v>
      </c>
      <c r="R75" s="664">
        <v>0</v>
      </c>
      <c r="S75" s="665">
        <v>2</v>
      </c>
      <c r="T75" s="655"/>
      <c r="U75" s="630"/>
      <c r="V75" s="633"/>
      <c r="W75" s="633"/>
      <c r="X75" s="633"/>
      <c r="Y75" s="633"/>
      <c r="Z75" s="633"/>
      <c r="AA75" s="633"/>
      <c r="AB75" s="633"/>
      <c r="AC75" s="666"/>
      <c r="AD75" s="667">
        <f t="shared" si="192"/>
        <v>103.78374203999999</v>
      </c>
      <c r="AE75" s="521">
        <f t="shared" si="230"/>
        <v>256.18442697</v>
      </c>
      <c r="AF75" s="526">
        <f t="shared" si="231"/>
        <v>0.21818681483425828</v>
      </c>
      <c r="AG75" s="508">
        <f t="shared" si="232"/>
        <v>0.10946386383362583</v>
      </c>
      <c r="AH75" s="509" cm="1">
        <f t="array" ref="AH75">_xlfn.IFS(AG75&gt;=(AF75+0.01),1,AG75&gt;=(AF75-0.01),0,AG75&lt;=(AF75-0.01),-1)</f>
        <v>-1</v>
      </c>
      <c r="AJ75" s="371"/>
      <c r="AL75" s="775"/>
      <c r="AM75" s="226" t="s">
        <v>42</v>
      </c>
      <c r="AN75" s="472"/>
      <c r="AO75" s="635">
        <f>SUMIFS('Sales 2019 - 2024'!$E:$E,'Sales 2019 - 2024'!$A:$A,$C75,'Sales 2019 - 2024'!$B:$B,$AO$2,'Sales 2019 - 2024'!$C:$C,AO$4,'Sales 2019 - 2024'!$D:$D,$A75)</f>
        <v>0</v>
      </c>
      <c r="AP75" s="636">
        <f>SUMIFS('Sales 2019 - 2024'!$E:$E,'Sales 2019 - 2024'!$A:$A,$C75,'Sales 2019 - 2024'!$B:$B,$AO$2,'Sales 2019 - 2024'!$C:$C,AP$4,'Sales 2019 - 2024'!$D:$D,$A75)</f>
        <v>245.017</v>
      </c>
      <c r="AQ75" s="636">
        <f>SUMIFS('Sales 2019 - 2024'!$E:$E,'Sales 2019 - 2024'!$A:$A,$C75,'Sales 2019 - 2024'!$B:$B,$AO$2,'Sales 2019 - 2024'!$C:$C,AQ$4,'Sales 2019 - 2024'!$D:$D,$A75)</f>
        <v>0</v>
      </c>
      <c r="AR75" s="636">
        <f>SUMIFS('Sales 2019 - 2024'!$E:$E,'Sales 2019 - 2024'!$A:$A,$C75,'Sales 2019 - 2024'!$B:$B,$AO$2,'Sales 2019 - 2024'!$C:$C,AR$4,'Sales 2019 - 2024'!$D:$D,$A75)</f>
        <v>130594.6983</v>
      </c>
      <c r="AS75" s="636">
        <f>SUMIFS('Sales 2019 - 2024'!$E:$E,'Sales 2019 - 2024'!$A:$A,$C75,'Sales 2019 - 2024'!$B:$B,$AO$2,'Sales 2019 - 2024'!$C:$C,AS$4,'Sales 2019 - 2024'!$D:$D,$A75)</f>
        <v>216.25796</v>
      </c>
      <c r="AT75" s="636">
        <f>SUMIFS('Sales 2019 - 2024'!$E:$E,'Sales 2019 - 2024'!$A:$A,$C75,'Sales 2019 - 2024'!$B:$B,$AO$2,'Sales 2019 - 2024'!$C:$C,AT$4,'Sales 2019 - 2024'!$D:$D,$A75)</f>
        <v>0</v>
      </c>
      <c r="AU75" s="636">
        <f>SUMIFS('Sales 2019 - 2024'!$E:$E,'Sales 2019 - 2024'!$A:$A,$C75,'Sales 2019 - 2024'!$B:$B,$AO$2,'Sales 2019 - 2024'!$C:$C,AU$4,'Sales 2019 - 2024'!$D:$D,$A75)</f>
        <v>357.24200000000002</v>
      </c>
      <c r="AV75" s="637">
        <f>SUMIFS('Sales 2019 - 2024'!$E:$E,'Sales 2019 - 2024'!$A:$A,$C75,'Sales 2019 - 2024'!$B:$B,$AO$2,'Sales 2019 - 2024'!$C:$C,AV$4,'Sales 2019 - 2024'!$D:$D,$A75)</f>
        <v>2035.8523299999999</v>
      </c>
      <c r="AW75" s="637">
        <f t="shared" si="233"/>
        <v>133449.06759000002</v>
      </c>
      <c r="AX75" s="635">
        <f>SUMIFS('Sales 2019 - 2024'!$E:$E,'Sales 2019 - 2024'!$A:$A,$C75,'Sales 2019 - 2024'!$B:$B,$AO$2,'Sales 2019 - 2024'!$C:$C,AX$4,'Sales 2019 - 2024'!$D:$D,$A75)</f>
        <v>4.34</v>
      </c>
      <c r="AY75" s="636">
        <f>SUMIFS('Sales 2019 - 2024'!$E:$E,'Sales 2019 - 2024'!$A:$A,$C75,'Sales 2019 - 2024'!$B:$B,$AO$2,'Sales 2019 - 2024'!$C:$C,AY$4,'Sales 2019 - 2024'!$D:$D,$A75)</f>
        <v>51.322920000000003</v>
      </c>
      <c r="AZ75" s="636">
        <f>SUMIFS('Sales 2019 - 2024'!$E:$E,'Sales 2019 - 2024'!$A:$A,$C75,'Sales 2019 - 2024'!$B:$B,$AO$2,'Sales 2019 - 2024'!$C:$C,AZ$4,'Sales 2019 - 2024'!$D:$D,$A75)</f>
        <v>0</v>
      </c>
      <c r="BA75" s="636">
        <f>SUMIFS('Sales 2019 - 2024'!$E:$E,'Sales 2019 - 2024'!$A:$A,$C75,'Sales 2019 - 2024'!$B:$B,$AO$2,'Sales 2019 - 2024'!$C:$C,BA$4,'Sales 2019 - 2024'!$D:$D,$A75)</f>
        <v>0</v>
      </c>
      <c r="BB75" s="636">
        <f>SUMIFS('Sales 2019 - 2024'!$E:$E,'Sales 2019 - 2024'!$A:$A,$C75,'Sales 2019 - 2024'!$B:$B,$AO$2,'Sales 2019 - 2024'!$C:$C,BB$4,'Sales 2019 - 2024'!$D:$D,$A75)</f>
        <v>970.88800000000003</v>
      </c>
      <c r="BC75" s="636">
        <f>SUMIFS('Sales 2019 - 2024'!$E:$E,'Sales 2019 - 2024'!$A:$A,$C75,'Sales 2019 - 2024'!$B:$B,$AO$2,'Sales 2019 - 2024'!$C:$C,BC$4,'Sales 2019 - 2024'!$D:$D,$A75)</f>
        <v>392.85162000000003</v>
      </c>
      <c r="BD75" s="636">
        <f>SUMIFS('Sales 2019 - 2024'!$E:$E,'Sales 2019 - 2024'!$A:$A,$C75,'Sales 2019 - 2024'!$B:$B,$AO$2,'Sales 2019 - 2024'!$C:$C,BD$4,'Sales 2019 - 2024'!$D:$D,$A75)</f>
        <v>0</v>
      </c>
      <c r="BE75" s="636">
        <f>SUMIFS('Sales 2019 - 2024'!$E:$E,'Sales 2019 - 2024'!$A:$A,$C75,'Sales 2019 - 2024'!$B:$B,$AO$2,'Sales 2019 - 2024'!$C:$C,BE$4,'Sales 2019 - 2024'!$D:$D,$A75)</f>
        <v>5678.9877699999997</v>
      </c>
      <c r="BF75" s="637">
        <f>SUMIFS('Sales 2019 - 2024'!$E:$E,'Sales 2019 - 2024'!$A:$A,$C75,'Sales 2019 - 2024'!$B:$B,$AO$2,'Sales 2019 - 2024'!$C:$C,BF$4,'Sales 2019 - 2024'!$D:$D,$A75)</f>
        <v>0</v>
      </c>
      <c r="BG75" s="637">
        <f t="shared" si="234"/>
        <v>7098.3903099999998</v>
      </c>
      <c r="BH75" s="746">
        <f t="shared" si="235"/>
        <v>11853.22702999998</v>
      </c>
      <c r="BI75" s="524">
        <f>SUMIFS('Sales 2019 - 2024'!Y:Y,'Sales 2019 - 2024'!W:W,'X5 Template Goals - Tab 1'!AM75,'Sales 2019 - 2024'!V:V,'X5 Template Goals - Tab 1'!A75)</f>
        <v>152400.68492999999</v>
      </c>
      <c r="BJ75" s="751" t="b">
        <f t="shared" si="132"/>
        <v>1</v>
      </c>
      <c r="BK75" s="630"/>
      <c r="BL75" s="631"/>
      <c r="BM75" s="631"/>
      <c r="BN75" s="631"/>
      <c r="BO75" s="631"/>
      <c r="BP75" s="631"/>
      <c r="BQ75" s="631"/>
      <c r="BR75" s="638"/>
      <c r="BS75" s="637">
        <f t="shared" si="236"/>
        <v>0</v>
      </c>
    </row>
    <row r="76" spans="1:71" ht="44.25" customHeight="1" outlineLevel="1" thickBot="1" x14ac:dyDescent="0.6">
      <c r="A76" s="2" t="str">
        <f>B69</f>
        <v>Juice &amp; Juice Drink</v>
      </c>
      <c r="B76" s="776"/>
      <c r="C76" s="226" t="s">
        <v>43</v>
      </c>
      <c r="D76" s="609">
        <f>SUMIFS(AfO!D:D,AfO!$A:$A,$C76,AfO!$B:$B,$A69)/1000</f>
        <v>15.615906769999999</v>
      </c>
      <c r="E76" s="610">
        <f>SUMIFS(AfO!E:E,AfO!$A:$A,$C76,AfO!$B:$B,$A69)/1000</f>
        <v>9.4776454000000001</v>
      </c>
      <c r="F76" s="610">
        <f>SUMIFS(AfO!F:F,AfO!$A:$A,$C76,AfO!$B:$B,$A69)/1000</f>
        <v>19.13134449</v>
      </c>
      <c r="G76" s="610">
        <f>SUMIFS(AfO!G:G,AfO!$A:$A,$C76,AfO!$B:$B,$A69)/1000</f>
        <v>41.261268109999996</v>
      </c>
      <c r="H76" s="610">
        <f>SUMIFS(AfO!H:H,AfO!$A:$A,$C76,AfO!$B:$B,$A69)/1000</f>
        <v>14.66742047</v>
      </c>
      <c r="I76" s="610">
        <f>SUMIFS(AfO!J:J,AfO!$A:$A,$C76,AfO!$B:$B,$A69)/1000</f>
        <v>20.406618880833332</v>
      </c>
      <c r="J76" s="610">
        <f>SUMIFS(AfO!I:I,AfO!$A:$A,$C76,AfO!$B:$B,$A69)/1000</f>
        <v>22.318272280000002</v>
      </c>
      <c r="K76" s="610"/>
      <c r="L76" s="668">
        <v>0</v>
      </c>
      <c r="M76" s="669">
        <v>0</v>
      </c>
      <c r="N76" s="669">
        <v>0</v>
      </c>
      <c r="O76" s="669">
        <v>15</v>
      </c>
      <c r="P76" s="669">
        <v>15</v>
      </c>
      <c r="Q76" s="669">
        <v>0</v>
      </c>
      <c r="R76" s="669">
        <v>0</v>
      </c>
      <c r="S76" s="670">
        <v>0</v>
      </c>
      <c r="T76" s="671"/>
      <c r="U76" s="611"/>
      <c r="V76" s="614"/>
      <c r="W76" s="614"/>
      <c r="X76" s="614"/>
      <c r="Y76" s="614"/>
      <c r="Z76" s="614"/>
      <c r="AA76" s="614"/>
      <c r="AB76" s="614"/>
      <c r="AC76" s="656"/>
      <c r="AD76" s="657">
        <f t="shared" si="192"/>
        <v>30</v>
      </c>
      <c r="AE76" s="488">
        <f t="shared" si="230"/>
        <v>52.318272280000002</v>
      </c>
      <c r="AF76" s="581">
        <f t="shared" si="231"/>
        <v>7.4035590324731171E-2</v>
      </c>
      <c r="AG76" s="490">
        <f t="shared" si="232"/>
        <v>0.18576482857179299</v>
      </c>
      <c r="AH76" s="491" cm="1">
        <f t="array" ref="AH76">_xlfn.IFS(AG76&gt;=(AF76+0.01),1,AG76&gt;=(AF76-0.01),0,AG76&lt;=(AF76-0.01),-1)</f>
        <v>1</v>
      </c>
      <c r="AJ76" s="370"/>
      <c r="AL76" s="776"/>
      <c r="AM76" s="226" t="s">
        <v>43</v>
      </c>
      <c r="AN76" s="472"/>
      <c r="AO76" s="616">
        <f>SUMIFS('Sales 2019 - 2024'!$E:$E,'Sales 2019 - 2024'!$A:$A,$C76,'Sales 2019 - 2024'!$B:$B,$AO$2,'Sales 2019 - 2024'!$C:$C,AO$4,'Sales 2019 - 2024'!$D:$D,$A76)</f>
        <v>388.57182</v>
      </c>
      <c r="AP76" s="617">
        <f>SUMIFS('Sales 2019 - 2024'!$E:$E,'Sales 2019 - 2024'!$A:$A,$C76,'Sales 2019 - 2024'!$B:$B,$AO$2,'Sales 2019 - 2024'!$C:$C,AP$4,'Sales 2019 - 2024'!$D:$D,$A76)</f>
        <v>25.492149999999999</v>
      </c>
      <c r="AQ76" s="617">
        <f>SUMIFS('Sales 2019 - 2024'!$E:$E,'Sales 2019 - 2024'!$A:$A,$C76,'Sales 2019 - 2024'!$B:$B,$AO$2,'Sales 2019 - 2024'!$C:$C,AQ$4,'Sales 2019 - 2024'!$D:$D,$A76)</f>
        <v>0</v>
      </c>
      <c r="AR76" s="617">
        <f>SUMIFS('Sales 2019 - 2024'!$E:$E,'Sales 2019 - 2024'!$A:$A,$C76,'Sales 2019 - 2024'!$B:$B,$AO$2,'Sales 2019 - 2024'!$C:$C,AR$4,'Sales 2019 - 2024'!$D:$D,$A76)</f>
        <v>13962.50058</v>
      </c>
      <c r="AS76" s="617">
        <f>SUMIFS('Sales 2019 - 2024'!$E:$E,'Sales 2019 - 2024'!$A:$A,$C76,'Sales 2019 - 2024'!$B:$B,$AO$2,'Sales 2019 - 2024'!$C:$C,AS$4,'Sales 2019 - 2024'!$D:$D,$A76)</f>
        <v>504.48205999999999</v>
      </c>
      <c r="AT76" s="617">
        <f>SUMIFS('Sales 2019 - 2024'!$E:$E,'Sales 2019 - 2024'!$A:$A,$C76,'Sales 2019 - 2024'!$B:$B,$AO$2,'Sales 2019 - 2024'!$C:$C,AT$4,'Sales 2019 - 2024'!$D:$D,$A76)</f>
        <v>646.15292999999997</v>
      </c>
      <c r="AU76" s="617">
        <f>SUMIFS('Sales 2019 - 2024'!$E:$E,'Sales 2019 - 2024'!$A:$A,$C76,'Sales 2019 - 2024'!$B:$B,$AO$2,'Sales 2019 - 2024'!$C:$C,AU$4,'Sales 2019 - 2024'!$D:$D,$A76)</f>
        <v>267.32628</v>
      </c>
      <c r="AV76" s="618">
        <f>SUMIFS('Sales 2019 - 2024'!$E:$E,'Sales 2019 - 2024'!$A:$A,$C76,'Sales 2019 - 2024'!$B:$B,$AO$2,'Sales 2019 - 2024'!$C:$C,AV$4,'Sales 2019 - 2024'!$D:$D,$A76)</f>
        <v>49.65916</v>
      </c>
      <c r="AW76" s="618">
        <f t="shared" si="233"/>
        <v>15844.184979999998</v>
      </c>
      <c r="AX76" s="616">
        <f>SUMIFS('Sales 2019 - 2024'!$E:$E,'Sales 2019 - 2024'!$A:$A,$C76,'Sales 2019 - 2024'!$B:$B,$AO$2,'Sales 2019 - 2024'!$C:$C,AX$4,'Sales 2019 - 2024'!$D:$D,$A76)</f>
        <v>7.7813100000000004</v>
      </c>
      <c r="AY76" s="617">
        <f>SUMIFS('Sales 2019 - 2024'!$E:$E,'Sales 2019 - 2024'!$A:$A,$C76,'Sales 2019 - 2024'!$B:$B,$AO$2,'Sales 2019 - 2024'!$C:$C,AY$4,'Sales 2019 - 2024'!$D:$D,$A76)</f>
        <v>2.0383200000000001</v>
      </c>
      <c r="AZ76" s="617">
        <f>SUMIFS('Sales 2019 - 2024'!$E:$E,'Sales 2019 - 2024'!$A:$A,$C76,'Sales 2019 - 2024'!$B:$B,$AO$2,'Sales 2019 - 2024'!$C:$C,AZ$4,'Sales 2019 - 2024'!$D:$D,$A76)</f>
        <v>0</v>
      </c>
      <c r="BA76" s="617">
        <f>SUMIFS('Sales 2019 - 2024'!$E:$E,'Sales 2019 - 2024'!$A:$A,$C76,'Sales 2019 - 2024'!$B:$B,$AO$2,'Sales 2019 - 2024'!$C:$C,BA$4,'Sales 2019 - 2024'!$D:$D,$A76)</f>
        <v>0</v>
      </c>
      <c r="BB76" s="617">
        <f>SUMIFS('Sales 2019 - 2024'!$E:$E,'Sales 2019 - 2024'!$A:$A,$C76,'Sales 2019 - 2024'!$B:$B,$AO$2,'Sales 2019 - 2024'!$C:$C,BB$4,'Sales 2019 - 2024'!$D:$D,$A76)</f>
        <v>234.55425</v>
      </c>
      <c r="BC76" s="617">
        <f>SUMIFS('Sales 2019 - 2024'!$E:$E,'Sales 2019 - 2024'!$A:$A,$C76,'Sales 2019 - 2024'!$B:$B,$AO$2,'Sales 2019 - 2024'!$C:$C,BC$4,'Sales 2019 - 2024'!$D:$D,$A76)</f>
        <v>21.90953</v>
      </c>
      <c r="BD76" s="617">
        <f>SUMIFS('Sales 2019 - 2024'!$E:$E,'Sales 2019 - 2024'!$A:$A,$C76,'Sales 2019 - 2024'!$B:$B,$AO$2,'Sales 2019 - 2024'!$C:$C,BD$4,'Sales 2019 - 2024'!$D:$D,$A76)</f>
        <v>0</v>
      </c>
      <c r="BE76" s="617">
        <f>SUMIFS('Sales 2019 - 2024'!$E:$E,'Sales 2019 - 2024'!$A:$A,$C76,'Sales 2019 - 2024'!$B:$B,$AO$2,'Sales 2019 - 2024'!$C:$C,BE$4,'Sales 2019 - 2024'!$D:$D,$A76)</f>
        <v>113.68585</v>
      </c>
      <c r="BF76" s="618">
        <f>SUMIFS('Sales 2019 - 2024'!$E:$E,'Sales 2019 - 2024'!$A:$A,$C76,'Sales 2019 - 2024'!$B:$B,$AO$2,'Sales 2019 - 2024'!$C:$C,BF$4,'Sales 2019 - 2024'!$D:$D,$A76)</f>
        <v>0</v>
      </c>
      <c r="BG76" s="618">
        <f t="shared" si="234"/>
        <v>379.96926000000002</v>
      </c>
      <c r="BH76" s="744">
        <f t="shared" si="235"/>
        <v>6094.1180400000012</v>
      </c>
      <c r="BI76" s="494">
        <f>SUMIFS('Sales 2019 - 2024'!Y:Y,'Sales 2019 - 2024'!W:W,'X5 Template Goals - Tab 1'!AM76,'Sales 2019 - 2024'!V:V,'X5 Template Goals - Tab 1'!A76)</f>
        <v>22318.272280000001</v>
      </c>
      <c r="BJ76" s="751" t="b">
        <f t="shared" si="132"/>
        <v>1</v>
      </c>
      <c r="BK76" s="611"/>
      <c r="BL76" s="612"/>
      <c r="BM76" s="612"/>
      <c r="BN76" s="612"/>
      <c r="BO76" s="612"/>
      <c r="BP76" s="612"/>
      <c r="BQ76" s="612"/>
      <c r="BR76" s="619"/>
      <c r="BS76" s="618">
        <f t="shared" si="236"/>
        <v>0</v>
      </c>
    </row>
    <row r="77" spans="1:71" s="180" customFormat="1" ht="44.25" customHeight="1" outlineLevel="1" thickTop="1" x14ac:dyDescent="0.55000000000000004">
      <c r="B77" s="344" t="s">
        <v>87</v>
      </c>
      <c r="C77" s="241" t="s">
        <v>35</v>
      </c>
      <c r="D77" s="639">
        <f>SUM(D69:D76)</f>
        <v>448.51278396999993</v>
      </c>
      <c r="E77" s="532">
        <f t="shared" ref="E77:J77" si="237">SUM(E69:E76)</f>
        <v>450.56219098000008</v>
      </c>
      <c r="F77" s="532">
        <f t="shared" si="237"/>
        <v>524.17919443999995</v>
      </c>
      <c r="G77" s="532">
        <f t="shared" si="237"/>
        <v>718.52288468999996</v>
      </c>
      <c r="H77" s="532">
        <f t="shared" si="237"/>
        <v>752.9857036599999</v>
      </c>
      <c r="I77" s="532">
        <f t="shared" si="237"/>
        <v>852.00247753999997</v>
      </c>
      <c r="J77" s="532">
        <f t="shared" si="237"/>
        <v>839.00330643999996</v>
      </c>
      <c r="K77" s="532"/>
      <c r="L77" s="672">
        <f>SUM(L69:L76)</f>
        <v>0</v>
      </c>
      <c r="M77" s="673">
        <f t="shared" ref="M77" si="238">SUM(M69:M76)</f>
        <v>0</v>
      </c>
      <c r="N77" s="673">
        <f t="shared" ref="N77" si="239">SUM(N69:N76)</f>
        <v>0</v>
      </c>
      <c r="O77" s="673">
        <f t="shared" ref="O77" si="240">SUM(O69:O76)</f>
        <v>506</v>
      </c>
      <c r="P77" s="673">
        <f t="shared" ref="P77" si="241">SUM(P69:P76)</f>
        <v>65.811918450000007</v>
      </c>
      <c r="Q77" s="673">
        <f t="shared" ref="Q77" si="242">SUM(Q69:Q76)</f>
        <v>4</v>
      </c>
      <c r="R77" s="673">
        <f t="shared" ref="R77" si="243">SUM(R69:R76)</f>
        <v>0</v>
      </c>
      <c r="S77" s="674">
        <f t="shared" ref="S77" si="244">SUM(S69:S76)</f>
        <v>18</v>
      </c>
      <c r="T77" s="528"/>
      <c r="U77" s="640"/>
      <c r="V77" s="642"/>
      <c r="W77" s="642"/>
      <c r="X77" s="642"/>
      <c r="Y77" s="642"/>
      <c r="Z77" s="642"/>
      <c r="AA77" s="642"/>
      <c r="AB77" s="642"/>
      <c r="AC77" s="675"/>
      <c r="AD77" s="676">
        <f t="shared" si="192"/>
        <v>593.81191845000001</v>
      </c>
      <c r="AE77" s="539">
        <f t="shared" si="230"/>
        <v>1432.8152248900001</v>
      </c>
      <c r="AF77" s="540">
        <f t="shared" si="231"/>
        <v>0.13343800097632719</v>
      </c>
      <c r="AG77" s="541">
        <f t="shared" si="232"/>
        <v>0.11297472802009367</v>
      </c>
      <c r="AH77" s="542" cm="1">
        <f t="array" ref="AH77">_xlfn.IFS(AG77&gt;=(AF77+0.01),1,AG77&gt;=(AF77-0.01),0,AG77&lt;=(AF77-0.01),-1)</f>
        <v>-1</v>
      </c>
      <c r="AJ77" s="371"/>
      <c r="AL77" s="344" t="str">
        <f>B77</f>
        <v>Juc. &amp; Juc. Drink</v>
      </c>
      <c r="AM77" s="241" t="s">
        <v>35</v>
      </c>
      <c r="AN77" s="543"/>
      <c r="AO77" s="733">
        <f>SUM(AO69:AO76)</f>
        <v>5778.2930399999996</v>
      </c>
      <c r="AP77" s="734">
        <f t="shared" ref="AP77:AW77" si="245">SUM(AP69:AP76)</f>
        <v>2212.8503099999998</v>
      </c>
      <c r="AQ77" s="734">
        <f t="shared" si="245"/>
        <v>276.00454999999999</v>
      </c>
      <c r="AR77" s="734">
        <f t="shared" si="245"/>
        <v>662150.05946000002</v>
      </c>
      <c r="AS77" s="734">
        <f t="shared" si="245"/>
        <v>34692.563610000005</v>
      </c>
      <c r="AT77" s="734">
        <f t="shared" si="245"/>
        <v>10218.865300000001</v>
      </c>
      <c r="AU77" s="734">
        <f t="shared" si="245"/>
        <v>5912.6727200000005</v>
      </c>
      <c r="AV77" s="644">
        <f t="shared" si="245"/>
        <v>14188.340689999999</v>
      </c>
      <c r="AW77" s="644">
        <f t="shared" si="245"/>
        <v>735429.64968000015</v>
      </c>
      <c r="AX77" s="733">
        <f>SUM(AX69:AX76)</f>
        <v>8685.6590899999992</v>
      </c>
      <c r="AY77" s="734">
        <f t="shared" ref="AY77:BF77" si="246">SUM(AY69:AY76)</f>
        <v>5056.1417399999982</v>
      </c>
      <c r="AZ77" s="734">
        <f t="shared" si="246"/>
        <v>4.0000099999999996</v>
      </c>
      <c r="BA77" s="734">
        <f t="shared" si="246"/>
        <v>479.68230999999997</v>
      </c>
      <c r="BB77" s="734">
        <f t="shared" si="246"/>
        <v>2614.3228400000003</v>
      </c>
      <c r="BC77" s="734">
        <f t="shared" si="246"/>
        <v>11769.205979999999</v>
      </c>
      <c r="BD77" s="734">
        <f t="shared" si="246"/>
        <v>211.10156000000001</v>
      </c>
      <c r="BE77" s="734">
        <f t="shared" si="246"/>
        <v>13116.491889999999</v>
      </c>
      <c r="BF77" s="644">
        <f t="shared" si="246"/>
        <v>0</v>
      </c>
      <c r="BG77" s="644">
        <f t="shared" si="234"/>
        <v>41936.605419999993</v>
      </c>
      <c r="BH77" s="736">
        <f t="shared" si="235"/>
        <v>61637.051339999889</v>
      </c>
      <c r="BI77" s="546">
        <f>SUM(BI69:BI76)</f>
        <v>839003.30644000007</v>
      </c>
      <c r="BJ77" s="751" t="b">
        <f t="shared" si="132"/>
        <v>1</v>
      </c>
      <c r="BK77" s="640"/>
      <c r="BL77" s="641"/>
      <c r="BM77" s="641"/>
      <c r="BN77" s="641"/>
      <c r="BO77" s="641"/>
      <c r="BP77" s="641"/>
      <c r="BQ77" s="641"/>
      <c r="BR77" s="539"/>
      <c r="BS77" s="644">
        <f t="shared" ref="BS77" si="247">SUM(BS69:BS76)</f>
        <v>0</v>
      </c>
    </row>
    <row r="78" spans="1:71" ht="44.25" customHeight="1" outlineLevel="1" thickBot="1" x14ac:dyDescent="0.6">
      <c r="B78" s="550" t="str">
        <f>B77</f>
        <v>Juc. &amp; Juc. Drink</v>
      </c>
      <c r="C78" s="551" t="s">
        <v>76</v>
      </c>
      <c r="D78" s="552"/>
      <c r="E78" s="553"/>
      <c r="F78" s="553"/>
      <c r="G78" s="553"/>
      <c r="H78" s="553"/>
      <c r="I78" s="553"/>
      <c r="J78" s="553"/>
      <c r="K78" s="554"/>
      <c r="L78" s="592">
        <v>0</v>
      </c>
      <c r="M78" s="593">
        <v>4.42992776</v>
      </c>
      <c r="N78" s="593">
        <v>11.004806129999999</v>
      </c>
      <c r="O78" s="593">
        <v>130.26787955500001</v>
      </c>
      <c r="P78" s="593">
        <v>47.250378085000001</v>
      </c>
      <c r="Q78" s="593">
        <v>27.748371539999997</v>
      </c>
      <c r="R78" s="593">
        <v>15.902550985000001</v>
      </c>
      <c r="S78" s="678">
        <v>2</v>
      </c>
      <c r="T78" s="558"/>
      <c r="U78" s="592"/>
      <c r="V78" s="594"/>
      <c r="W78" s="594"/>
      <c r="X78" s="594"/>
      <c r="Y78" s="594"/>
      <c r="Z78" s="594"/>
      <c r="AA78" s="594"/>
      <c r="AB78" s="594"/>
      <c r="AC78" s="679"/>
      <c r="AD78" s="680">
        <f t="shared" si="192"/>
        <v>238.60391405499999</v>
      </c>
      <c r="AE78" s="645">
        <f>J77+AD78</f>
        <v>1077.6072204949999</v>
      </c>
      <c r="AF78" s="563">
        <f>AF77</f>
        <v>0.13343800097632719</v>
      </c>
      <c r="AG78" s="564">
        <f>(((AE78/J77))^(1/5))-1</f>
        <v>5.133074261033066E-2</v>
      </c>
      <c r="AH78" s="565" cm="1">
        <f t="array" ref="AH78">_xlfn.IFS(AG78&gt;=(AF78+0.01),1,AG78&gt;=(AF78-0.01),0,AG78&lt;=(AF78-0.01),-1)</f>
        <v>-1</v>
      </c>
      <c r="AJ78" s="370"/>
      <c r="AL78" s="550" t="str">
        <f>AL77</f>
        <v>Juc. &amp; Juc. Drink</v>
      </c>
      <c r="AM78" s="551" t="s">
        <v>76</v>
      </c>
      <c r="AN78" s="566"/>
      <c r="AO78" s="567"/>
      <c r="AP78" s="568"/>
      <c r="AQ78" s="568"/>
      <c r="AR78" s="568"/>
      <c r="AS78" s="568"/>
      <c r="AT78" s="568"/>
      <c r="AU78" s="568"/>
      <c r="AV78" s="569"/>
      <c r="AW78" s="569"/>
      <c r="AX78" s="567"/>
      <c r="AY78" s="568"/>
      <c r="AZ78" s="568"/>
      <c r="BA78" s="568"/>
      <c r="BB78" s="568"/>
      <c r="BC78" s="568"/>
      <c r="BD78" s="568"/>
      <c r="BE78" s="568"/>
      <c r="BF78" s="569"/>
      <c r="BG78" s="569"/>
      <c r="BH78" s="569"/>
      <c r="BI78" s="737"/>
      <c r="BJ78" s="751" t="b">
        <f t="shared" si="132"/>
        <v>1</v>
      </c>
      <c r="BK78" s="567"/>
      <c r="BL78" s="568"/>
      <c r="BM78" s="568"/>
      <c r="BN78" s="568"/>
      <c r="BO78" s="568"/>
      <c r="BP78" s="568"/>
      <c r="BQ78" s="568"/>
      <c r="BR78" s="569"/>
      <c r="BS78" s="569"/>
    </row>
    <row r="79" spans="1:71" ht="44.25" customHeight="1" outlineLevel="1" thickTop="1" x14ac:dyDescent="0.55000000000000004">
      <c r="A79" s="2" t="str">
        <f>B79</f>
        <v>Soft Drink</v>
      </c>
      <c r="B79" s="774" t="s">
        <v>31</v>
      </c>
      <c r="C79" s="225" t="s">
        <v>36</v>
      </c>
      <c r="D79" s="599">
        <f>SUMIFS(AfO!D:D,AfO!$A:$A,$C79,AfO!$B:$B,$A79)/1000</f>
        <v>343.01031297999998</v>
      </c>
      <c r="E79" s="459">
        <f>SUMIFS(AfO!E:E,AfO!$A:$A,$C79,AfO!$B:$B,$A79)/1000</f>
        <v>333.31249444999997</v>
      </c>
      <c r="F79" s="459">
        <f>SUMIFS(AfO!F:F,AfO!$A:$A,$C79,AfO!$B:$B,$A79)/1000</f>
        <v>349.99055443000003</v>
      </c>
      <c r="G79" s="459">
        <f>SUMIFS(AfO!G:G,AfO!$A:$A,$C79,AfO!$B:$B,$A79)/1000</f>
        <v>390.58591892999999</v>
      </c>
      <c r="H79" s="459">
        <f>SUMIFS(AfO!H:H,AfO!$A:$A,$C79,AfO!$B:$B,$A79)/1000</f>
        <v>423.03394434000001</v>
      </c>
      <c r="I79" s="459">
        <f>SUMIFS(AfO!J:J,AfO!$A:$A,$C79,AfO!$B:$B,$A79)/1000</f>
        <v>469.60335709499998</v>
      </c>
      <c r="J79" s="459">
        <f>SUMIFS(AfO!I:I,AfO!$A:$A,$C79,AfO!$B:$B,$A79)/1000</f>
        <v>465.71904692999999</v>
      </c>
      <c r="K79" s="459"/>
      <c r="L79" s="646">
        <v>0</v>
      </c>
      <c r="M79" s="647">
        <v>0</v>
      </c>
      <c r="N79" s="647">
        <v>0</v>
      </c>
      <c r="O79" s="647">
        <v>75.742544220000013</v>
      </c>
      <c r="P79" s="685">
        <v>50</v>
      </c>
      <c r="Q79" s="647">
        <v>9.9370247399999982</v>
      </c>
      <c r="R79" s="647">
        <v>0</v>
      </c>
      <c r="S79" s="648">
        <v>4.4881000800000006</v>
      </c>
      <c r="T79" s="649"/>
      <c r="U79" s="600"/>
      <c r="V79" s="603"/>
      <c r="W79" s="603"/>
      <c r="X79" s="603"/>
      <c r="Y79" s="603"/>
      <c r="Z79" s="603"/>
      <c r="AA79" s="603"/>
      <c r="AB79" s="603"/>
      <c r="AC79" s="650"/>
      <c r="AD79" s="651">
        <f t="shared" si="192"/>
        <v>140.16766904000002</v>
      </c>
      <c r="AE79" s="468">
        <f t="shared" ref="AE79:AE87" si="248">AD79+J79</f>
        <v>605.88671597000007</v>
      </c>
      <c r="AF79" s="469">
        <f t="shared" ref="AF79:AF87" si="249">(((J79/D79))^(1/5))-1</f>
        <v>6.3073676577108051E-2</v>
      </c>
      <c r="AG79" s="470">
        <f t="shared" ref="AG79:AG87" si="250">(((AE79/J79))^(1/5))-1</f>
        <v>5.4031247754614764E-2</v>
      </c>
      <c r="AH79" s="509" cm="1">
        <f t="array" ref="AH79">_xlfn.IFS(AG79&gt;=(AF79+0.01),1,AG79&gt;=(AF79-0.01),0,AG79&lt;=(AF79-0.01),-1)</f>
        <v>0</v>
      </c>
      <c r="AJ79" s="371"/>
      <c r="AL79" s="774" t="s">
        <v>31</v>
      </c>
      <c r="AM79" s="225" t="s">
        <v>36</v>
      </c>
      <c r="AN79" s="472"/>
      <c r="AO79" s="605">
        <f>SUMIFS('Sales 2019 - 2024'!$E:$E,'Sales 2019 - 2024'!$A:$A,$C79,'Sales 2019 - 2024'!$B:$B,$AO$2,'Sales 2019 - 2024'!$C:$C,AO$4,'Sales 2019 - 2024'!$D:$D,$A79)</f>
        <v>3054.7009200000002</v>
      </c>
      <c r="AP79" s="606">
        <f>SUMIFS('Sales 2019 - 2024'!$E:$E,'Sales 2019 - 2024'!$A:$A,$C79,'Sales 2019 - 2024'!$B:$B,$AO$2,'Sales 2019 - 2024'!$C:$C,AP$4,'Sales 2019 - 2024'!$D:$D,$A79)</f>
        <v>10056.74833</v>
      </c>
      <c r="AQ79" s="606">
        <f>SUMIFS('Sales 2019 - 2024'!$E:$E,'Sales 2019 - 2024'!$A:$A,$C79,'Sales 2019 - 2024'!$B:$B,$AO$2,'Sales 2019 - 2024'!$C:$C,AQ$4,'Sales 2019 - 2024'!$D:$D,$A79)</f>
        <v>8182.2923799999999</v>
      </c>
      <c r="AR79" s="606">
        <f>SUMIFS('Sales 2019 - 2024'!$E:$E,'Sales 2019 - 2024'!$A:$A,$C79,'Sales 2019 - 2024'!$B:$B,$AO$2,'Sales 2019 - 2024'!$C:$C,AR$4,'Sales 2019 - 2024'!$D:$D,$A79)</f>
        <v>191257.45577999999</v>
      </c>
      <c r="AS79" s="606">
        <f>SUMIFS('Sales 2019 - 2024'!$E:$E,'Sales 2019 - 2024'!$A:$A,$C79,'Sales 2019 - 2024'!$B:$B,$AO$2,'Sales 2019 - 2024'!$C:$C,AS$4,'Sales 2019 - 2024'!$D:$D,$A79)</f>
        <v>128094.97506</v>
      </c>
      <c r="AT79" s="606">
        <f>SUMIFS('Sales 2019 - 2024'!$E:$E,'Sales 2019 - 2024'!$A:$A,$C79,'Sales 2019 - 2024'!$B:$B,$AO$2,'Sales 2019 - 2024'!$C:$C,AT$4,'Sales 2019 - 2024'!$D:$D,$A79)</f>
        <v>53062.975259999999</v>
      </c>
      <c r="AU79" s="606">
        <f>SUMIFS('Sales 2019 - 2024'!$E:$E,'Sales 2019 - 2024'!$A:$A,$C79,'Sales 2019 - 2024'!$B:$B,$AO$2,'Sales 2019 - 2024'!$C:$C,AU$4,'Sales 2019 - 2024'!$D:$D,$A79)</f>
        <v>7777.0128000000004</v>
      </c>
      <c r="AV79" s="607">
        <f>SUMIFS('Sales 2019 - 2024'!$E:$E,'Sales 2019 - 2024'!$A:$A,$C79,'Sales 2019 - 2024'!$B:$B,$AO$2,'Sales 2019 - 2024'!$C:$C,AV$4,'Sales 2019 - 2024'!$D:$D,$A79)</f>
        <v>14511.89992</v>
      </c>
      <c r="AW79" s="607">
        <f>SUM(AO79:AV79)</f>
        <v>415998.06044999999</v>
      </c>
      <c r="AX79" s="605">
        <f>SUMIFS('Sales 2019 - 2024'!$E:$E,'Sales 2019 - 2024'!$A:$A,$C79,'Sales 2019 - 2024'!$B:$B,$AO$2,'Sales 2019 - 2024'!$C:$C,AX$4,'Sales 2019 - 2024'!$D:$D,$A79)</f>
        <v>3025.06531</v>
      </c>
      <c r="AY79" s="606">
        <f>SUMIFS('Sales 2019 - 2024'!$E:$E,'Sales 2019 - 2024'!$A:$A,$C79,'Sales 2019 - 2024'!$B:$B,$AO$2,'Sales 2019 - 2024'!$C:$C,AY$4,'Sales 2019 - 2024'!$D:$D,$A79)</f>
        <v>4613.6828699999996</v>
      </c>
      <c r="AZ79" s="606">
        <f>SUMIFS('Sales 2019 - 2024'!$E:$E,'Sales 2019 - 2024'!$A:$A,$C79,'Sales 2019 - 2024'!$B:$B,$AO$2,'Sales 2019 - 2024'!$C:$C,AZ$4,'Sales 2019 - 2024'!$D:$D,$A79)</f>
        <v>10.58426</v>
      </c>
      <c r="BA79" s="606">
        <f>SUMIFS('Sales 2019 - 2024'!$E:$E,'Sales 2019 - 2024'!$A:$A,$C79,'Sales 2019 - 2024'!$B:$B,$AO$2,'Sales 2019 - 2024'!$C:$C,BA$4,'Sales 2019 - 2024'!$D:$D,$A79)</f>
        <v>342.24919</v>
      </c>
      <c r="BB79" s="606">
        <f>SUMIFS('Sales 2019 - 2024'!$E:$E,'Sales 2019 - 2024'!$A:$A,$C79,'Sales 2019 - 2024'!$B:$B,$AO$2,'Sales 2019 - 2024'!$C:$C,BB$4,'Sales 2019 - 2024'!$D:$D,$A79)</f>
        <v>493.10372999999998</v>
      </c>
      <c r="BC79" s="606">
        <f>SUMIFS('Sales 2019 - 2024'!$E:$E,'Sales 2019 - 2024'!$A:$A,$C79,'Sales 2019 - 2024'!$B:$B,$AO$2,'Sales 2019 - 2024'!$C:$C,BC$4,'Sales 2019 - 2024'!$D:$D,$A79)</f>
        <v>2774.9032299999999</v>
      </c>
      <c r="BD79" s="606">
        <f>SUMIFS('Sales 2019 - 2024'!$E:$E,'Sales 2019 - 2024'!$A:$A,$C79,'Sales 2019 - 2024'!$B:$B,$AO$2,'Sales 2019 - 2024'!$C:$C,BD$4,'Sales 2019 - 2024'!$D:$D,$A79)</f>
        <v>70.110740000000007</v>
      </c>
      <c r="BE79" s="606">
        <f>SUMIFS('Sales 2019 - 2024'!$E:$E,'Sales 2019 - 2024'!$A:$A,$C79,'Sales 2019 - 2024'!$B:$B,$AO$2,'Sales 2019 - 2024'!$C:$C,BE$4,'Sales 2019 - 2024'!$D:$D,$A79)</f>
        <v>1402.99999</v>
      </c>
      <c r="BF79" s="607">
        <f>SUMIFS('Sales 2019 - 2024'!$E:$E,'Sales 2019 - 2024'!$A:$A,$C79,'Sales 2019 - 2024'!$B:$B,$AO$2,'Sales 2019 - 2024'!$C:$C,BF$4,'Sales 2019 - 2024'!$D:$D,$A79)</f>
        <v>0</v>
      </c>
      <c r="BG79" s="607">
        <f>SUM(AX79:BF79)</f>
        <v>12732.69932</v>
      </c>
      <c r="BH79" s="743">
        <f>BI79-BG79-AW79</f>
        <v>36988.287160000007</v>
      </c>
      <c r="BI79" s="475">
        <f>SUMIFS('Sales 2019 - 2024'!Y:Y,'Sales 2019 - 2024'!W:W,'X5 Template Goals - Tab 1'!AM79,'Sales 2019 - 2024'!V:V,'X5 Template Goals - Tab 1'!A79)</f>
        <v>465719.04693000001</v>
      </c>
      <c r="BJ79" s="751" t="b">
        <f t="shared" si="132"/>
        <v>1</v>
      </c>
      <c r="BK79" s="600"/>
      <c r="BL79" s="601"/>
      <c r="BM79" s="601"/>
      <c r="BN79" s="601"/>
      <c r="BO79" s="601"/>
      <c r="BP79" s="601"/>
      <c r="BQ79" s="601"/>
      <c r="BR79" s="608"/>
      <c r="BS79" s="607">
        <f>SUM(BK79:BR79)</f>
        <v>0</v>
      </c>
    </row>
    <row r="80" spans="1:71" ht="44.25" customHeight="1" outlineLevel="1" x14ac:dyDescent="0.55000000000000004">
      <c r="A80" s="2" t="str">
        <f>B79</f>
        <v>Soft Drink</v>
      </c>
      <c r="B80" s="775"/>
      <c r="C80" s="226" t="s">
        <v>37</v>
      </c>
      <c r="D80" s="609">
        <f>SUMIFS(AfO!D:D,AfO!$A:$A,$C80,AfO!$B:$B,$A79)/1000</f>
        <v>50.911239770000002</v>
      </c>
      <c r="E80" s="610">
        <f>SUMIFS(AfO!E:E,AfO!$A:$A,$C80,AfO!$B:$B,$A79)/1000</f>
        <v>51.962879549999997</v>
      </c>
      <c r="F80" s="610">
        <f>SUMIFS(AfO!F:F,AfO!$A:$A,$C80,AfO!$B:$B,$A79)/1000</f>
        <v>60.896475729999999</v>
      </c>
      <c r="G80" s="610">
        <f>SUMIFS(AfO!G:G,AfO!$A:$A,$C80,AfO!$B:$B,$A79)/1000</f>
        <v>88.767684290000005</v>
      </c>
      <c r="H80" s="610">
        <f>SUMIFS(AfO!H:H,AfO!$A:$A,$C80,AfO!$B:$B,$A79)/1000</f>
        <v>101.15826281</v>
      </c>
      <c r="I80" s="610">
        <f>SUMIFS(AfO!J:J,AfO!$A:$A,$C80,AfO!$B:$B,$A79)/1000</f>
        <v>111.67104547333334</v>
      </c>
      <c r="J80" s="610">
        <f>SUMIFS(AfO!I:I,AfO!$A:$A,$C80,AfO!$B:$B,$A79)/1000</f>
        <v>107.84781693000001</v>
      </c>
      <c r="K80" s="610"/>
      <c r="L80" s="652">
        <v>0</v>
      </c>
      <c r="M80" s="653">
        <v>0</v>
      </c>
      <c r="N80" s="653">
        <v>0</v>
      </c>
      <c r="O80" s="653">
        <v>20</v>
      </c>
      <c r="P80" s="653">
        <v>20</v>
      </c>
      <c r="Q80" s="653">
        <v>10</v>
      </c>
      <c r="R80" s="653">
        <v>0</v>
      </c>
      <c r="S80" s="654">
        <v>4</v>
      </c>
      <c r="T80" s="655"/>
      <c r="U80" s="611"/>
      <c r="V80" s="614"/>
      <c r="W80" s="614"/>
      <c r="X80" s="614"/>
      <c r="Y80" s="614"/>
      <c r="Z80" s="614"/>
      <c r="AA80" s="614"/>
      <c r="AB80" s="614"/>
      <c r="AC80" s="656"/>
      <c r="AD80" s="657">
        <f t="shared" si="192"/>
        <v>54</v>
      </c>
      <c r="AE80" s="488">
        <f t="shared" si="248"/>
        <v>161.84781693000002</v>
      </c>
      <c r="AF80" s="581">
        <f t="shared" si="249"/>
        <v>0.16198236537761002</v>
      </c>
      <c r="AG80" s="490">
        <f t="shared" si="250"/>
        <v>8.4573771223124705E-2</v>
      </c>
      <c r="AH80" s="491" cm="1">
        <f t="array" ref="AH80">_xlfn.IFS(AG80&gt;=(AF80+0.01),1,AG80&gt;=(AF80-0.01),0,AG80&lt;=(AF80-0.01),-1)</f>
        <v>-1</v>
      </c>
      <c r="AJ80" s="370"/>
      <c r="AL80" s="775"/>
      <c r="AM80" s="226" t="s">
        <v>37</v>
      </c>
      <c r="AN80" s="472"/>
      <c r="AO80" s="616">
        <f>SUMIFS('Sales 2019 - 2024'!$E:$E,'Sales 2019 - 2024'!$A:$A,$C80,'Sales 2019 - 2024'!$B:$B,$AO$2,'Sales 2019 - 2024'!$C:$C,AO$4,'Sales 2019 - 2024'!$D:$D,$A80)</f>
        <v>1818.4555</v>
      </c>
      <c r="AP80" s="617">
        <f>SUMIFS('Sales 2019 - 2024'!$E:$E,'Sales 2019 - 2024'!$A:$A,$C80,'Sales 2019 - 2024'!$B:$B,$AO$2,'Sales 2019 - 2024'!$C:$C,AP$4,'Sales 2019 - 2024'!$D:$D,$A80)</f>
        <v>3479.9268200000001</v>
      </c>
      <c r="AQ80" s="617">
        <f>SUMIFS('Sales 2019 - 2024'!$E:$E,'Sales 2019 - 2024'!$A:$A,$C80,'Sales 2019 - 2024'!$B:$B,$AO$2,'Sales 2019 - 2024'!$C:$C,AQ$4,'Sales 2019 - 2024'!$D:$D,$A80)</f>
        <v>0.21840000000000001</v>
      </c>
      <c r="AR80" s="617">
        <f>SUMIFS('Sales 2019 - 2024'!$E:$E,'Sales 2019 - 2024'!$A:$A,$C80,'Sales 2019 - 2024'!$B:$B,$AO$2,'Sales 2019 - 2024'!$C:$C,AR$4,'Sales 2019 - 2024'!$D:$D,$A80)</f>
        <v>31083.02837</v>
      </c>
      <c r="AS80" s="617">
        <f>SUMIFS('Sales 2019 - 2024'!$E:$E,'Sales 2019 - 2024'!$A:$A,$C80,'Sales 2019 - 2024'!$B:$B,$AO$2,'Sales 2019 - 2024'!$C:$C,AS$4,'Sales 2019 - 2024'!$D:$D,$A80)</f>
        <v>34847.478620000002</v>
      </c>
      <c r="AT80" s="617">
        <f>SUMIFS('Sales 2019 - 2024'!$E:$E,'Sales 2019 - 2024'!$A:$A,$C80,'Sales 2019 - 2024'!$B:$B,$AO$2,'Sales 2019 - 2024'!$C:$C,AT$4,'Sales 2019 - 2024'!$D:$D,$A80)</f>
        <v>9220.8632400000006</v>
      </c>
      <c r="AU80" s="617">
        <f>SUMIFS('Sales 2019 - 2024'!$E:$E,'Sales 2019 - 2024'!$A:$A,$C80,'Sales 2019 - 2024'!$B:$B,$AO$2,'Sales 2019 - 2024'!$C:$C,AU$4,'Sales 2019 - 2024'!$D:$D,$A80)</f>
        <v>61.237180000000002</v>
      </c>
      <c r="AV80" s="618">
        <f>SUMIFS('Sales 2019 - 2024'!$E:$E,'Sales 2019 - 2024'!$A:$A,$C80,'Sales 2019 - 2024'!$B:$B,$AO$2,'Sales 2019 - 2024'!$C:$C,AV$4,'Sales 2019 - 2024'!$D:$D,$A80)</f>
        <v>5876.0437400000001</v>
      </c>
      <c r="AW80" s="618">
        <f t="shared" ref="AW80:AW86" si="251">SUM(AO80:AV80)</f>
        <v>86387.251870000007</v>
      </c>
      <c r="AX80" s="616">
        <f>SUMIFS('Sales 2019 - 2024'!$E:$E,'Sales 2019 - 2024'!$A:$A,$C80,'Sales 2019 - 2024'!$B:$B,$AO$2,'Sales 2019 - 2024'!$C:$C,AX$4,'Sales 2019 - 2024'!$D:$D,$A80)</f>
        <v>977.90350999999998</v>
      </c>
      <c r="AY80" s="617">
        <f>SUMIFS('Sales 2019 - 2024'!$E:$E,'Sales 2019 - 2024'!$A:$A,$C80,'Sales 2019 - 2024'!$B:$B,$AO$2,'Sales 2019 - 2024'!$C:$C,AY$4,'Sales 2019 - 2024'!$D:$D,$A80)</f>
        <v>2577.1570700000002</v>
      </c>
      <c r="AZ80" s="617">
        <f>SUMIFS('Sales 2019 - 2024'!$E:$E,'Sales 2019 - 2024'!$A:$A,$C80,'Sales 2019 - 2024'!$B:$B,$AO$2,'Sales 2019 - 2024'!$C:$C,AZ$4,'Sales 2019 - 2024'!$D:$D,$A80)</f>
        <v>20.178599999999999</v>
      </c>
      <c r="BA80" s="617">
        <f>SUMIFS('Sales 2019 - 2024'!$E:$E,'Sales 2019 - 2024'!$A:$A,$C80,'Sales 2019 - 2024'!$B:$B,$AO$2,'Sales 2019 - 2024'!$C:$C,BA$4,'Sales 2019 - 2024'!$D:$D,$A80)</f>
        <v>302.89936999999998</v>
      </c>
      <c r="BB80" s="617">
        <f>SUMIFS('Sales 2019 - 2024'!$E:$E,'Sales 2019 - 2024'!$A:$A,$C80,'Sales 2019 - 2024'!$B:$B,$AO$2,'Sales 2019 - 2024'!$C:$C,BB$4,'Sales 2019 - 2024'!$D:$D,$A80)</f>
        <v>377.74829</v>
      </c>
      <c r="BC80" s="617">
        <f>SUMIFS('Sales 2019 - 2024'!$E:$E,'Sales 2019 - 2024'!$A:$A,$C80,'Sales 2019 - 2024'!$B:$B,$AO$2,'Sales 2019 - 2024'!$C:$C,BC$4,'Sales 2019 - 2024'!$D:$D,$A80)</f>
        <v>4914.8679400000001</v>
      </c>
      <c r="BD80" s="617">
        <f>SUMIFS('Sales 2019 - 2024'!$E:$E,'Sales 2019 - 2024'!$A:$A,$C80,'Sales 2019 - 2024'!$B:$B,$AO$2,'Sales 2019 - 2024'!$C:$C,BD$4,'Sales 2019 - 2024'!$D:$D,$A80)</f>
        <v>105.32829</v>
      </c>
      <c r="BE80" s="617">
        <f>SUMIFS('Sales 2019 - 2024'!$E:$E,'Sales 2019 - 2024'!$A:$A,$C80,'Sales 2019 - 2024'!$B:$B,$AO$2,'Sales 2019 - 2024'!$C:$C,BE$4,'Sales 2019 - 2024'!$D:$D,$A80)</f>
        <v>0</v>
      </c>
      <c r="BF80" s="618">
        <f>SUMIFS('Sales 2019 - 2024'!$E:$E,'Sales 2019 - 2024'!$A:$A,$C80,'Sales 2019 - 2024'!$B:$B,$AO$2,'Sales 2019 - 2024'!$C:$C,BF$4,'Sales 2019 - 2024'!$D:$D,$A80)</f>
        <v>0</v>
      </c>
      <c r="BG80" s="618">
        <f t="shared" ref="BG80:BG87" si="252">SUM(AX80:BF80)</f>
        <v>9276.0830700000006</v>
      </c>
      <c r="BH80" s="744">
        <f t="shared" ref="BH80:BH87" si="253">BI80-BG80-AW80</f>
        <v>12184.48199</v>
      </c>
      <c r="BI80" s="494">
        <f>SUMIFS('Sales 2019 - 2024'!Y:Y,'Sales 2019 - 2024'!W:W,'X5 Template Goals - Tab 1'!AM80,'Sales 2019 - 2024'!V:V,'X5 Template Goals - Tab 1'!A80)</f>
        <v>107847.81693</v>
      </c>
      <c r="BJ80" s="751" t="b">
        <f t="shared" si="132"/>
        <v>1</v>
      </c>
      <c r="BK80" s="611"/>
      <c r="BL80" s="612"/>
      <c r="BM80" s="612"/>
      <c r="BN80" s="612"/>
      <c r="BO80" s="612"/>
      <c r="BP80" s="612"/>
      <c r="BQ80" s="612"/>
      <c r="BR80" s="619"/>
      <c r="BS80" s="618">
        <f t="shared" ref="BS80:BS86" si="254">SUM(BK80:BR80)</f>
        <v>0</v>
      </c>
    </row>
    <row r="81" spans="1:71" ht="44.25" customHeight="1" outlineLevel="1" x14ac:dyDescent="0.55000000000000004">
      <c r="A81" s="2" t="str">
        <f>B79</f>
        <v>Soft Drink</v>
      </c>
      <c r="B81" s="775"/>
      <c r="C81" s="226" t="s">
        <v>38</v>
      </c>
      <c r="D81" s="620">
        <f>SUMIFS(AfO!D:D,AfO!$A:$A,$C81,AfO!$B:$B,$A79)/1000</f>
        <v>48.869822760000005</v>
      </c>
      <c r="E81" s="498">
        <f>SUMIFS(AfO!E:E,AfO!$A:$A,$C81,AfO!$B:$B,$A79)/1000</f>
        <v>48.834790180000006</v>
      </c>
      <c r="F81" s="498">
        <f>SUMIFS(AfO!F:F,AfO!$A:$A,$C81,AfO!$B:$B,$A79)/1000</f>
        <v>79.221321099999997</v>
      </c>
      <c r="G81" s="498">
        <f>SUMIFS(AfO!G:G,AfO!$A:$A,$C81,AfO!$B:$B,$A79)/1000</f>
        <v>101.8088776</v>
      </c>
      <c r="H81" s="498">
        <f>SUMIFS(AfO!H:H,AfO!$A:$A,$C81,AfO!$B:$B,$A79)/1000</f>
        <v>99.935339510000006</v>
      </c>
      <c r="I81" s="498">
        <f>SUMIFS(AfO!J:J,AfO!$A:$A,$C81,AfO!$B:$B,$A79)/1000</f>
        <v>118.89550595583334</v>
      </c>
      <c r="J81" s="498">
        <f>SUMIFS(AfO!I:I,AfO!$A:$A,$C81,AfO!$B:$B,$A79)/1000</f>
        <v>126.87121455</v>
      </c>
      <c r="K81" s="498"/>
      <c r="L81" s="658">
        <v>0</v>
      </c>
      <c r="M81" s="659">
        <v>0</v>
      </c>
      <c r="N81" s="659">
        <v>0</v>
      </c>
      <c r="O81" s="659">
        <v>4.2068125300000005</v>
      </c>
      <c r="P81" s="659">
        <v>50</v>
      </c>
      <c r="Q81" s="659">
        <v>30</v>
      </c>
      <c r="R81" s="659">
        <v>0</v>
      </c>
      <c r="S81" s="660">
        <v>0</v>
      </c>
      <c r="T81" s="655"/>
      <c r="U81" s="621"/>
      <c r="V81" s="624"/>
      <c r="W81" s="624"/>
      <c r="X81" s="624"/>
      <c r="Y81" s="624"/>
      <c r="Z81" s="624"/>
      <c r="AA81" s="624"/>
      <c r="AB81" s="624"/>
      <c r="AC81" s="661"/>
      <c r="AD81" s="662">
        <f t="shared" si="192"/>
        <v>84.206812530000008</v>
      </c>
      <c r="AE81" s="506">
        <f t="shared" si="248"/>
        <v>211.07802708000003</v>
      </c>
      <c r="AF81" s="507">
        <f t="shared" si="249"/>
        <v>0.21022039270762072</v>
      </c>
      <c r="AG81" s="508">
        <f t="shared" si="250"/>
        <v>0.10717427317995476</v>
      </c>
      <c r="AH81" s="509" cm="1">
        <f t="array" ref="AH81">_xlfn.IFS(AG81&gt;=(AF81+0.01),1,AG81&gt;=(AF81-0.01),0,AG81&lt;=(AF81-0.01),-1)</f>
        <v>-1</v>
      </c>
      <c r="AJ81" s="371"/>
      <c r="AL81" s="775"/>
      <c r="AM81" s="226" t="s">
        <v>38</v>
      </c>
      <c r="AN81" s="472"/>
      <c r="AO81" s="626">
        <f>SUMIFS('Sales 2019 - 2024'!$E:$E,'Sales 2019 - 2024'!$A:$A,$C81,'Sales 2019 - 2024'!$B:$B,$AO$2,'Sales 2019 - 2024'!$C:$C,AO$4,'Sales 2019 - 2024'!$D:$D,$A81)</f>
        <v>4443.8571700000002</v>
      </c>
      <c r="AP81" s="627">
        <f>SUMIFS('Sales 2019 - 2024'!$E:$E,'Sales 2019 - 2024'!$A:$A,$C81,'Sales 2019 - 2024'!$B:$B,$AO$2,'Sales 2019 - 2024'!$C:$C,AP$4,'Sales 2019 - 2024'!$D:$D,$A81)</f>
        <v>1047.9783</v>
      </c>
      <c r="AQ81" s="627">
        <f>SUMIFS('Sales 2019 - 2024'!$E:$E,'Sales 2019 - 2024'!$A:$A,$C81,'Sales 2019 - 2024'!$B:$B,$AO$2,'Sales 2019 - 2024'!$C:$C,AQ$4,'Sales 2019 - 2024'!$D:$D,$A81)</f>
        <v>159.26928000000001</v>
      </c>
      <c r="AR81" s="627">
        <f>SUMIFS('Sales 2019 - 2024'!$E:$E,'Sales 2019 - 2024'!$A:$A,$C81,'Sales 2019 - 2024'!$B:$B,$AO$2,'Sales 2019 - 2024'!$C:$C,AR$4,'Sales 2019 - 2024'!$D:$D,$A81)</f>
        <v>36793.187469999997</v>
      </c>
      <c r="AS81" s="627">
        <f>SUMIFS('Sales 2019 - 2024'!$E:$E,'Sales 2019 - 2024'!$A:$A,$C81,'Sales 2019 - 2024'!$B:$B,$AO$2,'Sales 2019 - 2024'!$C:$C,AS$4,'Sales 2019 - 2024'!$D:$D,$A81)</f>
        <v>26650.6149</v>
      </c>
      <c r="AT81" s="627">
        <f>SUMIFS('Sales 2019 - 2024'!$E:$E,'Sales 2019 - 2024'!$A:$A,$C81,'Sales 2019 - 2024'!$B:$B,$AO$2,'Sales 2019 - 2024'!$C:$C,AT$4,'Sales 2019 - 2024'!$D:$D,$A81)</f>
        <v>38407.643190000003</v>
      </c>
      <c r="AU81" s="627">
        <f>SUMIFS('Sales 2019 - 2024'!$E:$E,'Sales 2019 - 2024'!$A:$A,$C81,'Sales 2019 - 2024'!$B:$B,$AO$2,'Sales 2019 - 2024'!$C:$C,AU$4,'Sales 2019 - 2024'!$D:$D,$A81)</f>
        <v>3927.5021400000001</v>
      </c>
      <c r="AV81" s="628">
        <f>SUMIFS('Sales 2019 - 2024'!$E:$E,'Sales 2019 - 2024'!$A:$A,$C81,'Sales 2019 - 2024'!$B:$B,$AO$2,'Sales 2019 - 2024'!$C:$C,AV$4,'Sales 2019 - 2024'!$D:$D,$A81)</f>
        <v>52.829470000000001</v>
      </c>
      <c r="AW81" s="628">
        <f t="shared" si="251"/>
        <v>111482.88191999999</v>
      </c>
      <c r="AX81" s="626">
        <f>SUMIFS('Sales 2019 - 2024'!$E:$E,'Sales 2019 - 2024'!$A:$A,$C81,'Sales 2019 - 2024'!$B:$B,$AO$2,'Sales 2019 - 2024'!$C:$C,AX$4,'Sales 2019 - 2024'!$D:$D,$A81)</f>
        <v>2051.4358099999999</v>
      </c>
      <c r="AY81" s="627">
        <f>SUMIFS('Sales 2019 - 2024'!$E:$E,'Sales 2019 - 2024'!$A:$A,$C81,'Sales 2019 - 2024'!$B:$B,$AO$2,'Sales 2019 - 2024'!$C:$C,AY$4,'Sales 2019 - 2024'!$D:$D,$A81)</f>
        <v>771.88364999999999</v>
      </c>
      <c r="AZ81" s="627">
        <f>SUMIFS('Sales 2019 - 2024'!$E:$E,'Sales 2019 - 2024'!$A:$A,$C81,'Sales 2019 - 2024'!$B:$B,$AO$2,'Sales 2019 - 2024'!$C:$C,AZ$4,'Sales 2019 - 2024'!$D:$D,$A81)</f>
        <v>0</v>
      </c>
      <c r="BA81" s="627">
        <f>SUMIFS('Sales 2019 - 2024'!$E:$E,'Sales 2019 - 2024'!$A:$A,$C81,'Sales 2019 - 2024'!$B:$B,$AO$2,'Sales 2019 - 2024'!$C:$C,BA$4,'Sales 2019 - 2024'!$D:$D,$A81)</f>
        <v>50.11889</v>
      </c>
      <c r="BB81" s="627">
        <f>SUMIFS('Sales 2019 - 2024'!$E:$E,'Sales 2019 - 2024'!$A:$A,$C81,'Sales 2019 - 2024'!$B:$B,$AO$2,'Sales 2019 - 2024'!$C:$C,BB$4,'Sales 2019 - 2024'!$D:$D,$A81)</f>
        <v>199.11807999999999</v>
      </c>
      <c r="BC81" s="627">
        <f>SUMIFS('Sales 2019 - 2024'!$E:$E,'Sales 2019 - 2024'!$A:$A,$C81,'Sales 2019 - 2024'!$B:$B,$AO$2,'Sales 2019 - 2024'!$C:$C,BC$4,'Sales 2019 - 2024'!$D:$D,$A81)</f>
        <v>1024.2405200000001</v>
      </c>
      <c r="BD81" s="627">
        <f>SUMIFS('Sales 2019 - 2024'!$E:$E,'Sales 2019 - 2024'!$A:$A,$C81,'Sales 2019 - 2024'!$B:$B,$AO$2,'Sales 2019 - 2024'!$C:$C,BD$4,'Sales 2019 - 2024'!$D:$D,$A81)</f>
        <v>10.21002</v>
      </c>
      <c r="BE81" s="627">
        <f>SUMIFS('Sales 2019 - 2024'!$E:$E,'Sales 2019 - 2024'!$A:$A,$C81,'Sales 2019 - 2024'!$B:$B,$AO$2,'Sales 2019 - 2024'!$C:$C,BE$4,'Sales 2019 - 2024'!$D:$D,$A81)</f>
        <v>0</v>
      </c>
      <c r="BF81" s="628">
        <f>SUMIFS('Sales 2019 - 2024'!$E:$E,'Sales 2019 - 2024'!$A:$A,$C81,'Sales 2019 - 2024'!$B:$B,$AO$2,'Sales 2019 - 2024'!$C:$C,BF$4,'Sales 2019 - 2024'!$D:$D,$A81)</f>
        <v>0</v>
      </c>
      <c r="BG81" s="628">
        <f t="shared" si="252"/>
        <v>4107.0069700000004</v>
      </c>
      <c r="BH81" s="745">
        <f t="shared" si="253"/>
        <v>11281.325660000017</v>
      </c>
      <c r="BI81" s="512">
        <f>SUMIFS('Sales 2019 - 2024'!Y:Y,'Sales 2019 - 2024'!W:W,'X5 Template Goals - Tab 1'!AM81,'Sales 2019 - 2024'!V:V,'X5 Template Goals - Tab 1'!A81)</f>
        <v>126871.21455</v>
      </c>
      <c r="BJ81" s="751" t="b">
        <f t="shared" si="132"/>
        <v>1</v>
      </c>
      <c r="BK81" s="621"/>
      <c r="BL81" s="622"/>
      <c r="BM81" s="622"/>
      <c r="BN81" s="622"/>
      <c r="BO81" s="622"/>
      <c r="BP81" s="622"/>
      <c r="BQ81" s="622"/>
      <c r="BR81" s="629"/>
      <c r="BS81" s="628">
        <f t="shared" si="254"/>
        <v>0</v>
      </c>
    </row>
    <row r="82" spans="1:71" ht="44.25" customHeight="1" outlineLevel="1" x14ac:dyDescent="0.55000000000000004">
      <c r="A82" s="2" t="str">
        <f>B79</f>
        <v>Soft Drink</v>
      </c>
      <c r="B82" s="775"/>
      <c r="C82" s="226" t="s">
        <v>39</v>
      </c>
      <c r="D82" s="609">
        <f>SUMIFS(AfO!D:D,AfO!$A:$A,$C82,AfO!$B:$B,$A79)/1000</f>
        <v>26.532995500000002</v>
      </c>
      <c r="E82" s="610">
        <f>SUMIFS(AfO!E:E,AfO!$A:$A,$C82,AfO!$B:$B,$A79)/1000</f>
        <v>31.865884910000002</v>
      </c>
      <c r="F82" s="610">
        <f>SUMIFS(AfO!F:F,AfO!$A:$A,$C82,AfO!$B:$B,$A79)/1000</f>
        <v>28.456860859999999</v>
      </c>
      <c r="G82" s="610">
        <f>SUMIFS(AfO!G:G,AfO!$A:$A,$C82,AfO!$B:$B,$A79)/1000</f>
        <v>29.96814002</v>
      </c>
      <c r="H82" s="610">
        <f>SUMIFS(AfO!H:H,AfO!$A:$A,$C82,AfO!$B:$B,$A79)/1000</f>
        <v>32.235475030000003</v>
      </c>
      <c r="I82" s="610">
        <f>SUMIFS(AfO!J:J,AfO!$A:$A,$C82,AfO!$B:$B,$A79)/1000</f>
        <v>46.327887520833329</v>
      </c>
      <c r="J82" s="610">
        <f>SUMIFS(AfO!I:I,AfO!$A:$A,$C82,AfO!$B:$B,$A79)/1000</f>
        <v>37.480917240000004</v>
      </c>
      <c r="K82" s="610"/>
      <c r="L82" s="652">
        <v>0</v>
      </c>
      <c r="M82" s="653">
        <v>0</v>
      </c>
      <c r="N82" s="653">
        <v>0</v>
      </c>
      <c r="O82" s="653">
        <v>25</v>
      </c>
      <c r="P82" s="653">
        <v>30</v>
      </c>
      <c r="Q82" s="653">
        <v>5</v>
      </c>
      <c r="R82" s="653">
        <v>0</v>
      </c>
      <c r="S82" s="654">
        <v>1</v>
      </c>
      <c r="T82" s="655"/>
      <c r="U82" s="611"/>
      <c r="V82" s="614"/>
      <c r="W82" s="614"/>
      <c r="X82" s="614"/>
      <c r="Y82" s="614"/>
      <c r="Z82" s="614"/>
      <c r="AA82" s="614"/>
      <c r="AB82" s="614"/>
      <c r="AC82" s="656"/>
      <c r="AD82" s="657">
        <f t="shared" si="192"/>
        <v>61</v>
      </c>
      <c r="AE82" s="488">
        <f t="shared" si="248"/>
        <v>98.480917239999997</v>
      </c>
      <c r="AF82" s="581">
        <f t="shared" si="249"/>
        <v>7.1531112206302705E-2</v>
      </c>
      <c r="AG82" s="490">
        <f t="shared" si="250"/>
        <v>0.21313288321350998</v>
      </c>
      <c r="AH82" s="491" cm="1">
        <f t="array" ref="AH82">_xlfn.IFS(AG82&gt;=(AF82+0.01),1,AG82&gt;=(AF82-0.01),0,AG82&lt;=(AF82-0.01),-1)</f>
        <v>1</v>
      </c>
      <c r="AJ82" s="370"/>
      <c r="AL82" s="775"/>
      <c r="AM82" s="226" t="s">
        <v>39</v>
      </c>
      <c r="AN82" s="472"/>
      <c r="AO82" s="616">
        <f>SUMIFS('Sales 2019 - 2024'!$E:$E,'Sales 2019 - 2024'!$A:$A,$C82,'Sales 2019 - 2024'!$B:$B,$AO$2,'Sales 2019 - 2024'!$C:$C,AO$4,'Sales 2019 - 2024'!$D:$D,$A82)</f>
        <v>456.56508000000002</v>
      </c>
      <c r="AP82" s="617">
        <f>SUMIFS('Sales 2019 - 2024'!$E:$E,'Sales 2019 - 2024'!$A:$A,$C82,'Sales 2019 - 2024'!$B:$B,$AO$2,'Sales 2019 - 2024'!$C:$C,AP$4,'Sales 2019 - 2024'!$D:$D,$A82)</f>
        <v>579.87284</v>
      </c>
      <c r="AQ82" s="617">
        <f>SUMIFS('Sales 2019 - 2024'!$E:$E,'Sales 2019 - 2024'!$A:$A,$C82,'Sales 2019 - 2024'!$B:$B,$AO$2,'Sales 2019 - 2024'!$C:$C,AQ$4,'Sales 2019 - 2024'!$D:$D,$A82)</f>
        <v>119.09997</v>
      </c>
      <c r="AR82" s="617">
        <f>SUMIFS('Sales 2019 - 2024'!$E:$E,'Sales 2019 - 2024'!$A:$A,$C82,'Sales 2019 - 2024'!$B:$B,$AO$2,'Sales 2019 - 2024'!$C:$C,AR$4,'Sales 2019 - 2024'!$D:$D,$A82)</f>
        <v>6945.6486100000002</v>
      </c>
      <c r="AS82" s="617">
        <f>SUMIFS('Sales 2019 - 2024'!$E:$E,'Sales 2019 - 2024'!$A:$A,$C82,'Sales 2019 - 2024'!$B:$B,$AO$2,'Sales 2019 - 2024'!$C:$C,AS$4,'Sales 2019 - 2024'!$D:$D,$A82)</f>
        <v>13785.022709999999</v>
      </c>
      <c r="AT82" s="617">
        <f>SUMIFS('Sales 2019 - 2024'!$E:$E,'Sales 2019 - 2024'!$A:$A,$C82,'Sales 2019 - 2024'!$B:$B,$AO$2,'Sales 2019 - 2024'!$C:$C,AT$4,'Sales 2019 - 2024'!$D:$D,$A82)</f>
        <v>4362.7876200000001</v>
      </c>
      <c r="AU82" s="617">
        <f>SUMIFS('Sales 2019 - 2024'!$E:$E,'Sales 2019 - 2024'!$A:$A,$C82,'Sales 2019 - 2024'!$B:$B,$AO$2,'Sales 2019 - 2024'!$C:$C,AU$4,'Sales 2019 - 2024'!$D:$D,$A82)</f>
        <v>904.96041000000002</v>
      </c>
      <c r="AV82" s="618">
        <f>SUMIFS('Sales 2019 - 2024'!$E:$E,'Sales 2019 - 2024'!$A:$A,$C82,'Sales 2019 - 2024'!$B:$B,$AO$2,'Sales 2019 - 2024'!$C:$C,AV$4,'Sales 2019 - 2024'!$D:$D,$A82)</f>
        <v>1499.7552499999999</v>
      </c>
      <c r="AW82" s="618">
        <f t="shared" si="251"/>
        <v>28653.712489999998</v>
      </c>
      <c r="AX82" s="616">
        <f>SUMIFS('Sales 2019 - 2024'!$E:$E,'Sales 2019 - 2024'!$A:$A,$C82,'Sales 2019 - 2024'!$B:$B,$AO$2,'Sales 2019 - 2024'!$C:$C,AX$4,'Sales 2019 - 2024'!$D:$D,$A82)</f>
        <v>399.68973</v>
      </c>
      <c r="AY82" s="617">
        <f>SUMIFS('Sales 2019 - 2024'!$E:$E,'Sales 2019 - 2024'!$A:$A,$C82,'Sales 2019 - 2024'!$B:$B,$AO$2,'Sales 2019 - 2024'!$C:$C,AY$4,'Sales 2019 - 2024'!$D:$D,$A82)</f>
        <v>460.20429000000001</v>
      </c>
      <c r="AZ82" s="617">
        <f>SUMIFS('Sales 2019 - 2024'!$E:$E,'Sales 2019 - 2024'!$A:$A,$C82,'Sales 2019 - 2024'!$B:$B,$AO$2,'Sales 2019 - 2024'!$C:$C,AZ$4,'Sales 2019 - 2024'!$D:$D,$A82)</f>
        <v>0</v>
      </c>
      <c r="BA82" s="617">
        <f>SUMIFS('Sales 2019 - 2024'!$E:$E,'Sales 2019 - 2024'!$A:$A,$C82,'Sales 2019 - 2024'!$B:$B,$AO$2,'Sales 2019 - 2024'!$C:$C,BA$4,'Sales 2019 - 2024'!$D:$D,$A82)</f>
        <v>34.100180000000002</v>
      </c>
      <c r="BB82" s="617">
        <f>SUMIFS('Sales 2019 - 2024'!$E:$E,'Sales 2019 - 2024'!$A:$A,$C82,'Sales 2019 - 2024'!$B:$B,$AO$2,'Sales 2019 - 2024'!$C:$C,BB$4,'Sales 2019 - 2024'!$D:$D,$A82)</f>
        <v>461.79601000000002</v>
      </c>
      <c r="BC82" s="617">
        <f>SUMIFS('Sales 2019 - 2024'!$E:$E,'Sales 2019 - 2024'!$A:$A,$C82,'Sales 2019 - 2024'!$B:$B,$AO$2,'Sales 2019 - 2024'!$C:$C,BC$4,'Sales 2019 - 2024'!$D:$D,$A82)</f>
        <v>513.44356000000005</v>
      </c>
      <c r="BD82" s="617">
        <f>SUMIFS('Sales 2019 - 2024'!$E:$E,'Sales 2019 - 2024'!$A:$A,$C82,'Sales 2019 - 2024'!$B:$B,$AO$2,'Sales 2019 - 2024'!$C:$C,BD$4,'Sales 2019 - 2024'!$D:$D,$A82)</f>
        <v>31.079940000000001</v>
      </c>
      <c r="BE82" s="617">
        <f>SUMIFS('Sales 2019 - 2024'!$E:$E,'Sales 2019 - 2024'!$A:$A,$C82,'Sales 2019 - 2024'!$B:$B,$AO$2,'Sales 2019 - 2024'!$C:$C,BE$4,'Sales 2019 - 2024'!$D:$D,$A82)</f>
        <v>0</v>
      </c>
      <c r="BF82" s="618">
        <f>SUMIFS('Sales 2019 - 2024'!$E:$E,'Sales 2019 - 2024'!$A:$A,$C82,'Sales 2019 - 2024'!$B:$B,$AO$2,'Sales 2019 - 2024'!$C:$C,BF$4,'Sales 2019 - 2024'!$D:$D,$A82)</f>
        <v>0</v>
      </c>
      <c r="BG82" s="618">
        <f t="shared" si="252"/>
        <v>1900.3137100000004</v>
      </c>
      <c r="BH82" s="744">
        <f t="shared" si="253"/>
        <v>6926.8910400000022</v>
      </c>
      <c r="BI82" s="494">
        <f>SUMIFS('Sales 2019 - 2024'!Y:Y,'Sales 2019 - 2024'!W:W,'X5 Template Goals - Tab 1'!AM82,'Sales 2019 - 2024'!V:V,'X5 Template Goals - Tab 1'!A82)</f>
        <v>37480.917240000002</v>
      </c>
      <c r="BJ82" s="751" t="b">
        <f t="shared" si="132"/>
        <v>1</v>
      </c>
      <c r="BK82" s="611"/>
      <c r="BL82" s="612"/>
      <c r="BM82" s="612"/>
      <c r="BN82" s="612"/>
      <c r="BO82" s="612"/>
      <c r="BP82" s="612"/>
      <c r="BQ82" s="612"/>
      <c r="BR82" s="619"/>
      <c r="BS82" s="618">
        <f t="shared" si="254"/>
        <v>0</v>
      </c>
    </row>
    <row r="83" spans="1:71" ht="44.25" customHeight="1" outlineLevel="1" x14ac:dyDescent="0.55000000000000004">
      <c r="A83" s="2" t="str">
        <f>B79</f>
        <v>Soft Drink</v>
      </c>
      <c r="B83" s="775"/>
      <c r="C83" s="226" t="s">
        <v>40</v>
      </c>
      <c r="D83" s="620">
        <f>SUMIFS(AfO!D:D,AfO!$A:$A,$C83,AfO!$B:$B,$A79)/1000</f>
        <v>13.084951419999999</v>
      </c>
      <c r="E83" s="498">
        <f>SUMIFS(AfO!E:E,AfO!$A:$A,$C83,AfO!$B:$B,$A79)/1000</f>
        <v>14.140089970000002</v>
      </c>
      <c r="F83" s="498">
        <f>SUMIFS(AfO!F:F,AfO!$A:$A,$C83,AfO!$B:$B,$A79)/1000</f>
        <v>30.227454300000002</v>
      </c>
      <c r="G83" s="498">
        <f>SUMIFS(AfO!G:G,AfO!$A:$A,$C83,AfO!$B:$B,$A79)/1000</f>
        <v>26.36061346</v>
      </c>
      <c r="H83" s="498">
        <f>SUMIFS(AfO!H:H,AfO!$A:$A,$C83,AfO!$B:$B,$A79)/1000</f>
        <v>31.472441849999999</v>
      </c>
      <c r="I83" s="498">
        <f>SUMIFS(AfO!J:J,AfO!$A:$A,$C83,AfO!$B:$B,$A79)/1000</f>
        <v>38.493321448333333</v>
      </c>
      <c r="J83" s="498">
        <f>SUMIFS(AfO!I:I,AfO!$A:$A,$C83,AfO!$B:$B,$A79)/1000</f>
        <v>32.363065050000003</v>
      </c>
      <c r="K83" s="498"/>
      <c r="L83" s="663">
        <v>0</v>
      </c>
      <c r="M83" s="664">
        <v>0</v>
      </c>
      <c r="N83" s="664">
        <v>0</v>
      </c>
      <c r="O83" s="664">
        <v>20</v>
      </c>
      <c r="P83" s="664">
        <v>20</v>
      </c>
      <c r="Q83" s="664">
        <v>10</v>
      </c>
      <c r="R83" s="664">
        <v>0</v>
      </c>
      <c r="S83" s="665">
        <v>1</v>
      </c>
      <c r="T83" s="655"/>
      <c r="U83" s="630"/>
      <c r="V83" s="633"/>
      <c r="W83" s="633"/>
      <c r="X83" s="633"/>
      <c r="Y83" s="633"/>
      <c r="Z83" s="633"/>
      <c r="AA83" s="633"/>
      <c r="AB83" s="633"/>
      <c r="AC83" s="666"/>
      <c r="AD83" s="667">
        <f t="shared" si="192"/>
        <v>51</v>
      </c>
      <c r="AE83" s="521">
        <f t="shared" si="248"/>
        <v>83.363065050000003</v>
      </c>
      <c r="AF83" s="507">
        <f t="shared" si="249"/>
        <v>0.19854820635564985</v>
      </c>
      <c r="AG83" s="508">
        <f t="shared" si="250"/>
        <v>0.20832790624251007</v>
      </c>
      <c r="AH83" s="509" cm="1">
        <f t="array" ref="AH83">_xlfn.IFS(AG83&gt;=(AF83+0.01),1,AG83&gt;=(AF83-0.01),0,AG83&lt;=(AF83-0.01),-1)</f>
        <v>0</v>
      </c>
      <c r="AJ83" s="371"/>
      <c r="AL83" s="775"/>
      <c r="AM83" s="226" t="s">
        <v>40</v>
      </c>
      <c r="AN83" s="472"/>
      <c r="AO83" s="635">
        <f>SUMIFS('Sales 2019 - 2024'!$E:$E,'Sales 2019 - 2024'!$A:$A,$C83,'Sales 2019 - 2024'!$B:$B,$AO$2,'Sales 2019 - 2024'!$C:$C,AO$4,'Sales 2019 - 2024'!$D:$D,$A83)</f>
        <v>136.72919999999999</v>
      </c>
      <c r="AP83" s="636">
        <f>SUMIFS('Sales 2019 - 2024'!$E:$E,'Sales 2019 - 2024'!$A:$A,$C83,'Sales 2019 - 2024'!$B:$B,$AO$2,'Sales 2019 - 2024'!$C:$C,AP$4,'Sales 2019 - 2024'!$D:$D,$A83)</f>
        <v>100.52666000000001</v>
      </c>
      <c r="AQ83" s="636">
        <f>SUMIFS('Sales 2019 - 2024'!$E:$E,'Sales 2019 - 2024'!$A:$A,$C83,'Sales 2019 - 2024'!$B:$B,$AO$2,'Sales 2019 - 2024'!$C:$C,AQ$4,'Sales 2019 - 2024'!$D:$D,$A83)</f>
        <v>25.322469999999999</v>
      </c>
      <c r="AR83" s="636">
        <f>SUMIFS('Sales 2019 - 2024'!$E:$E,'Sales 2019 - 2024'!$A:$A,$C83,'Sales 2019 - 2024'!$B:$B,$AO$2,'Sales 2019 - 2024'!$C:$C,AR$4,'Sales 2019 - 2024'!$D:$D,$A83)</f>
        <v>18508.509320000001</v>
      </c>
      <c r="AS83" s="636">
        <f>SUMIFS('Sales 2019 - 2024'!$E:$E,'Sales 2019 - 2024'!$A:$A,$C83,'Sales 2019 - 2024'!$B:$B,$AO$2,'Sales 2019 - 2024'!$C:$C,AS$4,'Sales 2019 - 2024'!$D:$D,$A83)</f>
        <v>4325.6405100000002</v>
      </c>
      <c r="AT83" s="636">
        <f>SUMIFS('Sales 2019 - 2024'!$E:$E,'Sales 2019 - 2024'!$A:$A,$C83,'Sales 2019 - 2024'!$B:$B,$AO$2,'Sales 2019 - 2024'!$C:$C,AT$4,'Sales 2019 - 2024'!$D:$D,$A83)</f>
        <v>2675.9787999999999</v>
      </c>
      <c r="AU83" s="636">
        <f>SUMIFS('Sales 2019 - 2024'!$E:$E,'Sales 2019 - 2024'!$A:$A,$C83,'Sales 2019 - 2024'!$B:$B,$AO$2,'Sales 2019 - 2024'!$C:$C,AU$4,'Sales 2019 - 2024'!$D:$D,$A83)</f>
        <v>56.094859999999997</v>
      </c>
      <c r="AV83" s="637">
        <f>SUMIFS('Sales 2019 - 2024'!$E:$E,'Sales 2019 - 2024'!$A:$A,$C83,'Sales 2019 - 2024'!$B:$B,$AO$2,'Sales 2019 - 2024'!$C:$C,AV$4,'Sales 2019 - 2024'!$D:$D,$A83)</f>
        <v>18.18966</v>
      </c>
      <c r="AW83" s="637">
        <f t="shared" si="251"/>
        <v>25846.991480000004</v>
      </c>
      <c r="AX83" s="635">
        <f>SUMIFS('Sales 2019 - 2024'!$E:$E,'Sales 2019 - 2024'!$A:$A,$C83,'Sales 2019 - 2024'!$B:$B,$AO$2,'Sales 2019 - 2024'!$C:$C,AX$4,'Sales 2019 - 2024'!$D:$D,$A83)</f>
        <v>3897.8152599999999</v>
      </c>
      <c r="AY83" s="636">
        <f>SUMIFS('Sales 2019 - 2024'!$E:$E,'Sales 2019 - 2024'!$A:$A,$C83,'Sales 2019 - 2024'!$B:$B,$AO$2,'Sales 2019 - 2024'!$C:$C,AY$4,'Sales 2019 - 2024'!$D:$D,$A83)</f>
        <v>1092.7537400000001</v>
      </c>
      <c r="AZ83" s="636">
        <f>SUMIFS('Sales 2019 - 2024'!$E:$E,'Sales 2019 - 2024'!$A:$A,$C83,'Sales 2019 - 2024'!$B:$B,$AO$2,'Sales 2019 - 2024'!$C:$C,AZ$4,'Sales 2019 - 2024'!$D:$D,$A83)</f>
        <v>0</v>
      </c>
      <c r="BA83" s="636">
        <f>SUMIFS('Sales 2019 - 2024'!$E:$E,'Sales 2019 - 2024'!$A:$A,$C83,'Sales 2019 - 2024'!$B:$B,$AO$2,'Sales 2019 - 2024'!$C:$C,BA$4,'Sales 2019 - 2024'!$D:$D,$A83)</f>
        <v>26.247610000000002</v>
      </c>
      <c r="BB83" s="636">
        <f>SUMIFS('Sales 2019 - 2024'!$E:$E,'Sales 2019 - 2024'!$A:$A,$C83,'Sales 2019 - 2024'!$B:$B,$AO$2,'Sales 2019 - 2024'!$C:$C,BB$4,'Sales 2019 - 2024'!$D:$D,$A83)</f>
        <v>14.850910000000001</v>
      </c>
      <c r="BC83" s="636">
        <f>SUMIFS('Sales 2019 - 2024'!$E:$E,'Sales 2019 - 2024'!$A:$A,$C83,'Sales 2019 - 2024'!$B:$B,$AO$2,'Sales 2019 - 2024'!$C:$C,BC$4,'Sales 2019 - 2024'!$D:$D,$A83)</f>
        <v>471.04813999999999</v>
      </c>
      <c r="BD83" s="636">
        <f>SUMIFS('Sales 2019 - 2024'!$E:$E,'Sales 2019 - 2024'!$A:$A,$C83,'Sales 2019 - 2024'!$B:$B,$AO$2,'Sales 2019 - 2024'!$C:$C,BD$4,'Sales 2019 - 2024'!$D:$D,$A83)</f>
        <v>0</v>
      </c>
      <c r="BE83" s="636">
        <f>SUMIFS('Sales 2019 - 2024'!$E:$E,'Sales 2019 - 2024'!$A:$A,$C83,'Sales 2019 - 2024'!$B:$B,$AO$2,'Sales 2019 - 2024'!$C:$C,BE$4,'Sales 2019 - 2024'!$D:$D,$A83)</f>
        <v>0.56542000000000003</v>
      </c>
      <c r="BF83" s="637">
        <f>SUMIFS('Sales 2019 - 2024'!$E:$E,'Sales 2019 - 2024'!$A:$A,$C83,'Sales 2019 - 2024'!$B:$B,$AO$2,'Sales 2019 - 2024'!$C:$C,BF$4,'Sales 2019 - 2024'!$D:$D,$A83)</f>
        <v>0</v>
      </c>
      <c r="BG83" s="637">
        <f t="shared" si="252"/>
        <v>5503.2810799999997</v>
      </c>
      <c r="BH83" s="746">
        <f t="shared" si="253"/>
        <v>1012.7924899999962</v>
      </c>
      <c r="BI83" s="524">
        <f>SUMIFS('Sales 2019 - 2024'!Y:Y,'Sales 2019 - 2024'!W:W,'X5 Template Goals - Tab 1'!AM83,'Sales 2019 - 2024'!V:V,'X5 Template Goals - Tab 1'!A83)</f>
        <v>32363.065050000001</v>
      </c>
      <c r="BJ83" s="751" t="b">
        <f t="shared" si="132"/>
        <v>1</v>
      </c>
      <c r="BK83" s="630"/>
      <c r="BL83" s="631"/>
      <c r="BM83" s="631"/>
      <c r="BN83" s="631"/>
      <c r="BO83" s="631"/>
      <c r="BP83" s="631"/>
      <c r="BQ83" s="631"/>
      <c r="BR83" s="638"/>
      <c r="BS83" s="637">
        <f t="shared" si="254"/>
        <v>0</v>
      </c>
    </row>
    <row r="84" spans="1:71" ht="44.25" customHeight="1" outlineLevel="1" x14ac:dyDescent="0.55000000000000004">
      <c r="A84" s="2" t="str">
        <f>B79</f>
        <v>Soft Drink</v>
      </c>
      <c r="B84" s="775"/>
      <c r="C84" s="226" t="s">
        <v>41</v>
      </c>
      <c r="D84" s="609">
        <f>SUMIFS(AfO!D:D,AfO!$A:$A,$C84,AfO!$B:$B,$A79)/1000</f>
        <v>21.2484529</v>
      </c>
      <c r="E84" s="610">
        <f>SUMIFS(AfO!E:E,AfO!$A:$A,$C84,AfO!$B:$B,$A79)/1000</f>
        <v>31.198940699999998</v>
      </c>
      <c r="F84" s="610">
        <f>SUMIFS(AfO!F:F,AfO!$A:$A,$C84,AfO!$B:$B,$A79)/1000</f>
        <v>50.240963640000004</v>
      </c>
      <c r="G84" s="610">
        <f>SUMIFS(AfO!G:G,AfO!$A:$A,$C84,AfO!$B:$B,$A79)/1000</f>
        <v>58.794102690000003</v>
      </c>
      <c r="H84" s="610">
        <f>SUMIFS(AfO!H:H,AfO!$A:$A,$C84,AfO!$B:$B,$A79)/1000</f>
        <v>71.475594509999993</v>
      </c>
      <c r="I84" s="610">
        <f>SUMIFS(AfO!J:J,AfO!$A:$A,$C84,AfO!$B:$B,$A79)/1000</f>
        <v>67.656635550000004</v>
      </c>
      <c r="J84" s="610">
        <f>SUMIFS(AfO!I:I,AfO!$A:$A,$C84,AfO!$B:$B,$A79)/1000</f>
        <v>73.793574590000006</v>
      </c>
      <c r="K84" s="610"/>
      <c r="L84" s="652">
        <v>0</v>
      </c>
      <c r="M84" s="653">
        <v>0</v>
      </c>
      <c r="N84" s="653">
        <v>0</v>
      </c>
      <c r="O84" s="653">
        <v>12.468188479999995</v>
      </c>
      <c r="P84" s="684">
        <v>70</v>
      </c>
      <c r="Q84" s="653">
        <v>50</v>
      </c>
      <c r="R84" s="653">
        <v>0</v>
      </c>
      <c r="S84" s="654">
        <v>1</v>
      </c>
      <c r="T84" s="655"/>
      <c r="U84" s="611"/>
      <c r="V84" s="614"/>
      <c r="W84" s="614"/>
      <c r="X84" s="614"/>
      <c r="Y84" s="614"/>
      <c r="Z84" s="614"/>
      <c r="AA84" s="614"/>
      <c r="AB84" s="614"/>
      <c r="AC84" s="656"/>
      <c r="AD84" s="657">
        <f t="shared" si="192"/>
        <v>133.46818847999998</v>
      </c>
      <c r="AE84" s="488">
        <f t="shared" si="248"/>
        <v>207.26176306999997</v>
      </c>
      <c r="AF84" s="581">
        <f t="shared" si="249"/>
        <v>0.28273884536380178</v>
      </c>
      <c r="AG84" s="490">
        <f t="shared" si="250"/>
        <v>0.22941958700304421</v>
      </c>
      <c r="AH84" s="491" cm="1">
        <f t="array" ref="AH84">_xlfn.IFS(AG84&gt;=(AF84+0.01),1,AG84&gt;=(AF84-0.01),0,AG84&lt;=(AF84-0.01),-1)</f>
        <v>-1</v>
      </c>
      <c r="AJ84" s="370"/>
      <c r="AL84" s="775"/>
      <c r="AM84" s="226" t="s">
        <v>41</v>
      </c>
      <c r="AN84" s="472"/>
      <c r="AO84" s="616">
        <f>SUMIFS('Sales 2019 - 2024'!$E:$E,'Sales 2019 - 2024'!$A:$A,$C84,'Sales 2019 - 2024'!$B:$B,$AO$2,'Sales 2019 - 2024'!$C:$C,AO$4,'Sales 2019 - 2024'!$D:$D,$A84)</f>
        <v>161.94614000000001</v>
      </c>
      <c r="AP84" s="617">
        <f>SUMIFS('Sales 2019 - 2024'!$E:$E,'Sales 2019 - 2024'!$A:$A,$C84,'Sales 2019 - 2024'!$B:$B,$AO$2,'Sales 2019 - 2024'!$C:$C,AP$4,'Sales 2019 - 2024'!$D:$D,$A84)</f>
        <v>74.966920000000002</v>
      </c>
      <c r="AQ84" s="617">
        <f>SUMIFS('Sales 2019 - 2024'!$E:$E,'Sales 2019 - 2024'!$A:$A,$C84,'Sales 2019 - 2024'!$B:$B,$AO$2,'Sales 2019 - 2024'!$C:$C,AQ$4,'Sales 2019 - 2024'!$D:$D,$A84)</f>
        <v>239.00130999999999</v>
      </c>
      <c r="AR84" s="617">
        <f>SUMIFS('Sales 2019 - 2024'!$E:$E,'Sales 2019 - 2024'!$A:$A,$C84,'Sales 2019 - 2024'!$B:$B,$AO$2,'Sales 2019 - 2024'!$C:$C,AR$4,'Sales 2019 - 2024'!$D:$D,$A84)</f>
        <v>42531.811520000003</v>
      </c>
      <c r="AS84" s="617">
        <f>SUMIFS('Sales 2019 - 2024'!$E:$E,'Sales 2019 - 2024'!$A:$A,$C84,'Sales 2019 - 2024'!$B:$B,$AO$2,'Sales 2019 - 2024'!$C:$C,AS$4,'Sales 2019 - 2024'!$D:$D,$A84)</f>
        <v>3256.0970000000002</v>
      </c>
      <c r="AT84" s="617">
        <f>SUMIFS('Sales 2019 - 2024'!$E:$E,'Sales 2019 - 2024'!$A:$A,$C84,'Sales 2019 - 2024'!$B:$B,$AO$2,'Sales 2019 - 2024'!$C:$C,AT$4,'Sales 2019 - 2024'!$D:$D,$A84)</f>
        <v>12872.156800000001</v>
      </c>
      <c r="AU84" s="617">
        <f>SUMIFS('Sales 2019 - 2024'!$E:$E,'Sales 2019 - 2024'!$A:$A,$C84,'Sales 2019 - 2024'!$B:$B,$AO$2,'Sales 2019 - 2024'!$C:$C,AU$4,'Sales 2019 - 2024'!$D:$D,$A84)</f>
        <v>1977.7944299999999</v>
      </c>
      <c r="AV84" s="618">
        <f>SUMIFS('Sales 2019 - 2024'!$E:$E,'Sales 2019 - 2024'!$A:$A,$C84,'Sales 2019 - 2024'!$B:$B,$AO$2,'Sales 2019 - 2024'!$C:$C,AV$4,'Sales 2019 - 2024'!$D:$D,$A84)</f>
        <v>522.73629000000005</v>
      </c>
      <c r="AW84" s="618">
        <f t="shared" si="251"/>
        <v>61636.51041000001</v>
      </c>
      <c r="AX84" s="616">
        <f>SUMIFS('Sales 2019 - 2024'!$E:$E,'Sales 2019 - 2024'!$A:$A,$C84,'Sales 2019 - 2024'!$B:$B,$AO$2,'Sales 2019 - 2024'!$C:$C,AX$4,'Sales 2019 - 2024'!$D:$D,$A84)</f>
        <v>1073.4972499999999</v>
      </c>
      <c r="AY84" s="617">
        <f>SUMIFS('Sales 2019 - 2024'!$E:$E,'Sales 2019 - 2024'!$A:$A,$C84,'Sales 2019 - 2024'!$B:$B,$AO$2,'Sales 2019 - 2024'!$C:$C,AY$4,'Sales 2019 - 2024'!$D:$D,$A84)</f>
        <v>586.30220999999995</v>
      </c>
      <c r="AZ84" s="617">
        <f>SUMIFS('Sales 2019 - 2024'!$E:$E,'Sales 2019 - 2024'!$A:$A,$C84,'Sales 2019 - 2024'!$B:$B,$AO$2,'Sales 2019 - 2024'!$C:$C,AZ$4,'Sales 2019 - 2024'!$D:$D,$A84)</f>
        <v>4.1374300000000002</v>
      </c>
      <c r="BA84" s="617">
        <f>SUMIFS('Sales 2019 - 2024'!$E:$E,'Sales 2019 - 2024'!$A:$A,$C84,'Sales 2019 - 2024'!$B:$B,$AO$2,'Sales 2019 - 2024'!$C:$C,BA$4,'Sales 2019 - 2024'!$D:$D,$A84)</f>
        <v>117.93808</v>
      </c>
      <c r="BB84" s="617">
        <f>SUMIFS('Sales 2019 - 2024'!$E:$E,'Sales 2019 - 2024'!$A:$A,$C84,'Sales 2019 - 2024'!$B:$B,$AO$2,'Sales 2019 - 2024'!$C:$C,BB$4,'Sales 2019 - 2024'!$D:$D,$A84)</f>
        <v>306.37916000000001</v>
      </c>
      <c r="BC84" s="617">
        <f>SUMIFS('Sales 2019 - 2024'!$E:$E,'Sales 2019 - 2024'!$A:$A,$C84,'Sales 2019 - 2024'!$B:$B,$AO$2,'Sales 2019 - 2024'!$C:$C,BC$4,'Sales 2019 - 2024'!$D:$D,$A84)</f>
        <v>816.18598999999995</v>
      </c>
      <c r="BD84" s="617">
        <f>SUMIFS('Sales 2019 - 2024'!$E:$E,'Sales 2019 - 2024'!$A:$A,$C84,'Sales 2019 - 2024'!$B:$B,$AO$2,'Sales 2019 - 2024'!$C:$C,BD$4,'Sales 2019 - 2024'!$D:$D,$A84)</f>
        <v>76.140640000000005</v>
      </c>
      <c r="BE84" s="617">
        <f>SUMIFS('Sales 2019 - 2024'!$E:$E,'Sales 2019 - 2024'!$A:$A,$C84,'Sales 2019 - 2024'!$B:$B,$AO$2,'Sales 2019 - 2024'!$C:$C,BE$4,'Sales 2019 - 2024'!$D:$D,$A84)</f>
        <v>55.05424</v>
      </c>
      <c r="BF84" s="618">
        <f>SUMIFS('Sales 2019 - 2024'!$E:$E,'Sales 2019 - 2024'!$A:$A,$C84,'Sales 2019 - 2024'!$B:$B,$AO$2,'Sales 2019 - 2024'!$C:$C,BF$4,'Sales 2019 - 2024'!$D:$D,$A84)</f>
        <v>0</v>
      </c>
      <c r="BG84" s="618">
        <f t="shared" si="252"/>
        <v>3035.6349999999998</v>
      </c>
      <c r="BH84" s="744">
        <f t="shared" si="253"/>
        <v>9121.4291799999992</v>
      </c>
      <c r="BI84" s="494">
        <f>SUMIFS('Sales 2019 - 2024'!Y:Y,'Sales 2019 - 2024'!W:W,'X5 Template Goals - Tab 1'!AM84,'Sales 2019 - 2024'!V:V,'X5 Template Goals - Tab 1'!A84)</f>
        <v>73793.574590000004</v>
      </c>
      <c r="BJ84" s="751" t="b">
        <f t="shared" si="132"/>
        <v>1</v>
      </c>
      <c r="BK84" s="611"/>
      <c r="BL84" s="612"/>
      <c r="BM84" s="612"/>
      <c r="BN84" s="612"/>
      <c r="BO84" s="612"/>
      <c r="BP84" s="612"/>
      <c r="BQ84" s="612"/>
      <c r="BR84" s="619"/>
      <c r="BS84" s="618">
        <f t="shared" si="254"/>
        <v>0</v>
      </c>
    </row>
    <row r="85" spans="1:71" ht="44.25" customHeight="1" outlineLevel="1" x14ac:dyDescent="0.55000000000000004">
      <c r="A85" s="2" t="str">
        <f>B79</f>
        <v>Soft Drink</v>
      </c>
      <c r="B85" s="775"/>
      <c r="C85" s="226" t="s">
        <v>42</v>
      </c>
      <c r="D85" s="620">
        <f>SUMIFS(AfO!D:D,AfO!$A:$A,$C85,AfO!$B:$B,$A79)/1000</f>
        <v>16.578600269999999</v>
      </c>
      <c r="E85" s="498">
        <f>SUMIFS(AfO!E:E,AfO!$A:$A,$C85,AfO!$B:$B,$A79)/1000</f>
        <v>17.23838872</v>
      </c>
      <c r="F85" s="498">
        <f>SUMIFS(AfO!F:F,AfO!$A:$A,$C85,AfO!$B:$B,$A79)/1000</f>
        <v>31.174477490000001</v>
      </c>
      <c r="G85" s="498">
        <f>SUMIFS(AfO!G:G,AfO!$A:$A,$C85,AfO!$B:$B,$A79)/1000</f>
        <v>57.35929513</v>
      </c>
      <c r="H85" s="498">
        <f>SUMIFS(AfO!H:H,AfO!$A:$A,$C85,AfO!$B:$B,$A79)/1000</f>
        <v>46.510227950000001</v>
      </c>
      <c r="I85" s="498">
        <f>SUMIFS(AfO!J:J,AfO!$A:$A,$C85,AfO!$B:$B,$A79)/1000</f>
        <v>39.786423404166662</v>
      </c>
      <c r="J85" s="498">
        <f>SUMIFS(AfO!I:I,AfO!$A:$A,$C85,AfO!$B:$B,$A79)/1000</f>
        <v>52.028696289999999</v>
      </c>
      <c r="K85" s="498"/>
      <c r="L85" s="663">
        <v>0</v>
      </c>
      <c r="M85" s="664">
        <v>0</v>
      </c>
      <c r="N85" s="664">
        <v>0</v>
      </c>
      <c r="O85" s="664">
        <v>0</v>
      </c>
      <c r="P85" s="684">
        <v>100</v>
      </c>
      <c r="Q85" s="664">
        <v>50</v>
      </c>
      <c r="R85" s="664">
        <v>0</v>
      </c>
      <c r="S85" s="665">
        <v>2.5152053099999998</v>
      </c>
      <c r="T85" s="655"/>
      <c r="U85" s="630"/>
      <c r="V85" s="633"/>
      <c r="W85" s="633"/>
      <c r="X85" s="633"/>
      <c r="Y85" s="633"/>
      <c r="Z85" s="633"/>
      <c r="AA85" s="633"/>
      <c r="AB85" s="633"/>
      <c r="AC85" s="666"/>
      <c r="AD85" s="667">
        <f t="shared" si="192"/>
        <v>152.51520531</v>
      </c>
      <c r="AE85" s="521">
        <f t="shared" si="248"/>
        <v>204.5439016</v>
      </c>
      <c r="AF85" s="526">
        <f t="shared" si="249"/>
        <v>0.2570108219901539</v>
      </c>
      <c r="AG85" s="508">
        <f t="shared" si="250"/>
        <v>0.31494842248954069</v>
      </c>
      <c r="AH85" s="509" cm="1">
        <f t="array" ref="AH85">_xlfn.IFS(AG85&gt;=(AF85+0.01),1,AG85&gt;=(AF85-0.01),0,AG85&lt;=(AF85-0.01),-1)</f>
        <v>1</v>
      </c>
      <c r="AJ85" s="371"/>
      <c r="AL85" s="775"/>
      <c r="AM85" s="226" t="s">
        <v>42</v>
      </c>
      <c r="AN85" s="472"/>
      <c r="AO85" s="635">
        <f>SUMIFS('Sales 2019 - 2024'!$E:$E,'Sales 2019 - 2024'!$A:$A,$C85,'Sales 2019 - 2024'!$B:$B,$AO$2,'Sales 2019 - 2024'!$C:$C,AO$4,'Sales 2019 - 2024'!$D:$D,$A85)</f>
        <v>4.2690000000000001</v>
      </c>
      <c r="AP85" s="636">
        <f>SUMIFS('Sales 2019 - 2024'!$E:$E,'Sales 2019 - 2024'!$A:$A,$C85,'Sales 2019 - 2024'!$B:$B,$AO$2,'Sales 2019 - 2024'!$C:$C,AP$4,'Sales 2019 - 2024'!$D:$D,$A85)</f>
        <v>64.319999999999993</v>
      </c>
      <c r="AQ85" s="636">
        <f>SUMIFS('Sales 2019 - 2024'!$E:$E,'Sales 2019 - 2024'!$A:$A,$C85,'Sales 2019 - 2024'!$B:$B,$AO$2,'Sales 2019 - 2024'!$C:$C,AQ$4,'Sales 2019 - 2024'!$D:$D,$A85)</f>
        <v>0</v>
      </c>
      <c r="AR85" s="636">
        <f>SUMIFS('Sales 2019 - 2024'!$E:$E,'Sales 2019 - 2024'!$A:$A,$C85,'Sales 2019 - 2024'!$B:$B,$AO$2,'Sales 2019 - 2024'!$C:$C,AR$4,'Sales 2019 - 2024'!$D:$D,$A85)</f>
        <v>37824.436990000002</v>
      </c>
      <c r="AS85" s="636">
        <f>SUMIFS('Sales 2019 - 2024'!$E:$E,'Sales 2019 - 2024'!$A:$A,$C85,'Sales 2019 - 2024'!$B:$B,$AO$2,'Sales 2019 - 2024'!$C:$C,AS$4,'Sales 2019 - 2024'!$D:$D,$A85)</f>
        <v>1572.96632</v>
      </c>
      <c r="AT85" s="636">
        <f>SUMIFS('Sales 2019 - 2024'!$E:$E,'Sales 2019 - 2024'!$A:$A,$C85,'Sales 2019 - 2024'!$B:$B,$AO$2,'Sales 2019 - 2024'!$C:$C,AT$4,'Sales 2019 - 2024'!$D:$D,$A85)</f>
        <v>0</v>
      </c>
      <c r="AU85" s="636">
        <f>SUMIFS('Sales 2019 - 2024'!$E:$E,'Sales 2019 - 2024'!$A:$A,$C85,'Sales 2019 - 2024'!$B:$B,$AO$2,'Sales 2019 - 2024'!$C:$C,AU$4,'Sales 2019 - 2024'!$D:$D,$A85)</f>
        <v>3514.5935599999998</v>
      </c>
      <c r="AV85" s="637">
        <f>SUMIFS('Sales 2019 - 2024'!$E:$E,'Sales 2019 - 2024'!$A:$A,$C85,'Sales 2019 - 2024'!$B:$B,$AO$2,'Sales 2019 - 2024'!$C:$C,AV$4,'Sales 2019 - 2024'!$D:$D,$A85)</f>
        <v>484.79469</v>
      </c>
      <c r="AW85" s="637">
        <f t="shared" si="251"/>
        <v>43465.380560000005</v>
      </c>
      <c r="AX85" s="635">
        <f>SUMIFS('Sales 2019 - 2024'!$E:$E,'Sales 2019 - 2024'!$A:$A,$C85,'Sales 2019 - 2024'!$B:$B,$AO$2,'Sales 2019 - 2024'!$C:$C,AX$4,'Sales 2019 - 2024'!$D:$D,$A85)</f>
        <v>4415.9759999999997</v>
      </c>
      <c r="AY85" s="636">
        <f>SUMIFS('Sales 2019 - 2024'!$E:$E,'Sales 2019 - 2024'!$A:$A,$C85,'Sales 2019 - 2024'!$B:$B,$AO$2,'Sales 2019 - 2024'!$C:$C,AY$4,'Sales 2019 - 2024'!$D:$D,$A85)</f>
        <v>0</v>
      </c>
      <c r="AZ85" s="636">
        <f>SUMIFS('Sales 2019 - 2024'!$E:$E,'Sales 2019 - 2024'!$A:$A,$C85,'Sales 2019 - 2024'!$B:$B,$AO$2,'Sales 2019 - 2024'!$C:$C,AZ$4,'Sales 2019 - 2024'!$D:$D,$A85)</f>
        <v>3566.4001199999998</v>
      </c>
      <c r="BA85" s="636">
        <f>SUMIFS('Sales 2019 - 2024'!$E:$E,'Sales 2019 - 2024'!$A:$A,$C85,'Sales 2019 - 2024'!$B:$B,$AO$2,'Sales 2019 - 2024'!$C:$C,BA$4,'Sales 2019 - 2024'!$D:$D,$A85)</f>
        <v>0</v>
      </c>
      <c r="BB85" s="636">
        <f>SUMIFS('Sales 2019 - 2024'!$E:$E,'Sales 2019 - 2024'!$A:$A,$C85,'Sales 2019 - 2024'!$B:$B,$AO$2,'Sales 2019 - 2024'!$C:$C,BB$4,'Sales 2019 - 2024'!$D:$D,$A85)</f>
        <v>0</v>
      </c>
      <c r="BC85" s="636">
        <f>SUMIFS('Sales 2019 - 2024'!$E:$E,'Sales 2019 - 2024'!$A:$A,$C85,'Sales 2019 - 2024'!$B:$B,$AO$2,'Sales 2019 - 2024'!$C:$C,BC$4,'Sales 2019 - 2024'!$D:$D,$A85)</f>
        <v>0</v>
      </c>
      <c r="BD85" s="636">
        <f>SUMIFS('Sales 2019 - 2024'!$E:$E,'Sales 2019 - 2024'!$A:$A,$C85,'Sales 2019 - 2024'!$B:$B,$AO$2,'Sales 2019 - 2024'!$C:$C,BD$4,'Sales 2019 - 2024'!$D:$D,$A85)</f>
        <v>0</v>
      </c>
      <c r="BE85" s="636">
        <f>SUMIFS('Sales 2019 - 2024'!$E:$E,'Sales 2019 - 2024'!$A:$A,$C85,'Sales 2019 - 2024'!$B:$B,$AO$2,'Sales 2019 - 2024'!$C:$C,BE$4,'Sales 2019 - 2024'!$D:$D,$A85)</f>
        <v>0</v>
      </c>
      <c r="BF85" s="637">
        <f>SUMIFS('Sales 2019 - 2024'!$E:$E,'Sales 2019 - 2024'!$A:$A,$C85,'Sales 2019 - 2024'!$B:$B,$AO$2,'Sales 2019 - 2024'!$C:$C,BF$4,'Sales 2019 - 2024'!$D:$D,$A85)</f>
        <v>0</v>
      </c>
      <c r="BG85" s="637">
        <f t="shared" si="252"/>
        <v>7982.376119999999</v>
      </c>
      <c r="BH85" s="746">
        <f t="shared" si="253"/>
        <v>580.93960999999399</v>
      </c>
      <c r="BI85" s="524">
        <f>SUMIFS('Sales 2019 - 2024'!Y:Y,'Sales 2019 - 2024'!W:W,'X5 Template Goals - Tab 1'!AM85,'Sales 2019 - 2024'!V:V,'X5 Template Goals - Tab 1'!A85)</f>
        <v>52028.69629</v>
      </c>
      <c r="BJ85" s="751" t="b">
        <f t="shared" si="132"/>
        <v>1</v>
      </c>
      <c r="BK85" s="630"/>
      <c r="BL85" s="631"/>
      <c r="BM85" s="631"/>
      <c r="BN85" s="631"/>
      <c r="BO85" s="631"/>
      <c r="BP85" s="631"/>
      <c r="BQ85" s="631"/>
      <c r="BR85" s="638"/>
      <c r="BS85" s="637">
        <f t="shared" si="254"/>
        <v>0</v>
      </c>
    </row>
    <row r="86" spans="1:71" ht="44.25" customHeight="1" outlineLevel="1" thickBot="1" x14ac:dyDescent="0.6">
      <c r="A86" s="2" t="str">
        <f>B79</f>
        <v>Soft Drink</v>
      </c>
      <c r="B86" s="776"/>
      <c r="C86" s="226" t="s">
        <v>43</v>
      </c>
      <c r="D86" s="609">
        <f>SUMIFS(AfO!D:D,AfO!$A:$A,$C86,AfO!$B:$B,$A79)/1000</f>
        <v>12.810454719999999</v>
      </c>
      <c r="E86" s="610">
        <f>SUMIFS(AfO!E:E,AfO!$A:$A,$C86,AfO!$B:$B,$A79)/1000</f>
        <v>8.6216046199999994</v>
      </c>
      <c r="F86" s="610">
        <f>SUMIFS(AfO!F:F,AfO!$A:$A,$C86,AfO!$B:$B,$A79)/1000</f>
        <v>9.2807767099999996</v>
      </c>
      <c r="G86" s="610">
        <f>SUMIFS(AfO!G:G,AfO!$A:$A,$C86,AfO!$B:$B,$A79)/1000</f>
        <v>11.63105097</v>
      </c>
      <c r="H86" s="610">
        <f>SUMIFS(AfO!H:H,AfO!$A:$A,$C86,AfO!$B:$B,$A79)/1000</f>
        <v>12.81632531</v>
      </c>
      <c r="I86" s="610">
        <f>SUMIFS(AfO!J:J,AfO!$A:$A,$C86,AfO!$B:$B,$A79)/1000</f>
        <v>12.369089346666668</v>
      </c>
      <c r="J86" s="610">
        <f>SUMIFS(AfO!I:I,AfO!$A:$A,$C86,AfO!$B:$B,$A79)/1000</f>
        <v>17.624341009999998</v>
      </c>
      <c r="K86" s="610"/>
      <c r="L86" s="668">
        <v>0</v>
      </c>
      <c r="M86" s="669">
        <v>0</v>
      </c>
      <c r="N86" s="669">
        <v>0</v>
      </c>
      <c r="O86" s="669">
        <v>0</v>
      </c>
      <c r="P86" s="669">
        <v>50</v>
      </c>
      <c r="Q86" s="669">
        <v>30</v>
      </c>
      <c r="R86" s="669">
        <v>0</v>
      </c>
      <c r="S86" s="670">
        <v>0</v>
      </c>
      <c r="T86" s="671"/>
      <c r="U86" s="611"/>
      <c r="V86" s="614"/>
      <c r="W86" s="614"/>
      <c r="X86" s="614"/>
      <c r="Y86" s="614"/>
      <c r="Z86" s="614"/>
      <c r="AA86" s="614"/>
      <c r="AB86" s="614"/>
      <c r="AC86" s="656"/>
      <c r="AD86" s="657">
        <f t="shared" si="192"/>
        <v>80</v>
      </c>
      <c r="AE86" s="488">
        <f t="shared" si="248"/>
        <v>97.624341009999995</v>
      </c>
      <c r="AF86" s="581">
        <f t="shared" si="249"/>
        <v>6.5883325699176432E-2</v>
      </c>
      <c r="AG86" s="490">
        <f t="shared" si="250"/>
        <v>0.40828011024475486</v>
      </c>
      <c r="AH86" s="491" cm="1">
        <f t="array" ref="AH86">_xlfn.IFS(AG86&gt;=(AF86+0.01),1,AG86&gt;=(AF86-0.01),0,AG86&lt;=(AF86-0.01),-1)</f>
        <v>1</v>
      </c>
      <c r="AJ86" s="370"/>
      <c r="AL86" s="776"/>
      <c r="AM86" s="226" t="s">
        <v>43</v>
      </c>
      <c r="AN86" s="472"/>
      <c r="AO86" s="616">
        <f>SUMIFS('Sales 2019 - 2024'!$E:$E,'Sales 2019 - 2024'!$A:$A,$C86,'Sales 2019 - 2024'!$B:$B,$AO$2,'Sales 2019 - 2024'!$C:$C,AO$4,'Sales 2019 - 2024'!$D:$D,$A86)</f>
        <v>230.20733999999999</v>
      </c>
      <c r="AP86" s="617">
        <f>SUMIFS('Sales 2019 - 2024'!$E:$E,'Sales 2019 - 2024'!$A:$A,$C86,'Sales 2019 - 2024'!$B:$B,$AO$2,'Sales 2019 - 2024'!$C:$C,AP$4,'Sales 2019 - 2024'!$D:$D,$A86)</f>
        <v>134.39525</v>
      </c>
      <c r="AQ86" s="617">
        <f>SUMIFS('Sales 2019 - 2024'!$E:$E,'Sales 2019 - 2024'!$A:$A,$C86,'Sales 2019 - 2024'!$B:$B,$AO$2,'Sales 2019 - 2024'!$C:$C,AQ$4,'Sales 2019 - 2024'!$D:$D,$A86)</f>
        <v>11.113099999999999</v>
      </c>
      <c r="AR86" s="617">
        <f>SUMIFS('Sales 2019 - 2024'!$E:$E,'Sales 2019 - 2024'!$A:$A,$C86,'Sales 2019 - 2024'!$B:$B,$AO$2,'Sales 2019 - 2024'!$C:$C,AR$4,'Sales 2019 - 2024'!$D:$D,$A86)</f>
        <v>5897.1003300000002</v>
      </c>
      <c r="AS86" s="617">
        <f>SUMIFS('Sales 2019 - 2024'!$E:$E,'Sales 2019 - 2024'!$A:$A,$C86,'Sales 2019 - 2024'!$B:$B,$AO$2,'Sales 2019 - 2024'!$C:$C,AS$4,'Sales 2019 - 2024'!$D:$D,$A86)</f>
        <v>2087.7013499999998</v>
      </c>
      <c r="AT86" s="617">
        <f>SUMIFS('Sales 2019 - 2024'!$E:$E,'Sales 2019 - 2024'!$A:$A,$C86,'Sales 2019 - 2024'!$B:$B,$AO$2,'Sales 2019 - 2024'!$C:$C,AT$4,'Sales 2019 - 2024'!$D:$D,$A86)</f>
        <v>2913.0915599999998</v>
      </c>
      <c r="AU86" s="617">
        <f>SUMIFS('Sales 2019 - 2024'!$E:$E,'Sales 2019 - 2024'!$A:$A,$C86,'Sales 2019 - 2024'!$B:$B,$AO$2,'Sales 2019 - 2024'!$C:$C,AU$4,'Sales 2019 - 2024'!$D:$D,$A86)</f>
        <v>111.34197</v>
      </c>
      <c r="AV86" s="618">
        <f>SUMIFS('Sales 2019 - 2024'!$E:$E,'Sales 2019 - 2024'!$A:$A,$C86,'Sales 2019 - 2024'!$B:$B,$AO$2,'Sales 2019 - 2024'!$C:$C,AV$4,'Sales 2019 - 2024'!$D:$D,$A86)</f>
        <v>17.414760000000001</v>
      </c>
      <c r="AW86" s="618">
        <f t="shared" si="251"/>
        <v>11402.365659999998</v>
      </c>
      <c r="AX86" s="616">
        <f>SUMIFS('Sales 2019 - 2024'!$E:$E,'Sales 2019 - 2024'!$A:$A,$C86,'Sales 2019 - 2024'!$B:$B,$AO$2,'Sales 2019 - 2024'!$C:$C,AX$4,'Sales 2019 - 2024'!$D:$D,$A86)</f>
        <v>8.2393300000000007</v>
      </c>
      <c r="AY86" s="617">
        <f>SUMIFS('Sales 2019 - 2024'!$E:$E,'Sales 2019 - 2024'!$A:$A,$C86,'Sales 2019 - 2024'!$B:$B,$AO$2,'Sales 2019 - 2024'!$C:$C,AY$4,'Sales 2019 - 2024'!$D:$D,$A86)</f>
        <v>8.4639600000000002</v>
      </c>
      <c r="AZ86" s="617">
        <f>SUMIFS('Sales 2019 - 2024'!$E:$E,'Sales 2019 - 2024'!$A:$A,$C86,'Sales 2019 - 2024'!$B:$B,$AO$2,'Sales 2019 - 2024'!$C:$C,AZ$4,'Sales 2019 - 2024'!$D:$D,$A86)</f>
        <v>0</v>
      </c>
      <c r="BA86" s="617">
        <f>SUMIFS('Sales 2019 - 2024'!$E:$E,'Sales 2019 - 2024'!$A:$A,$C86,'Sales 2019 - 2024'!$B:$B,$AO$2,'Sales 2019 - 2024'!$C:$C,BA$4,'Sales 2019 - 2024'!$D:$D,$A86)</f>
        <v>0</v>
      </c>
      <c r="BB86" s="617">
        <f>SUMIFS('Sales 2019 - 2024'!$E:$E,'Sales 2019 - 2024'!$A:$A,$C86,'Sales 2019 - 2024'!$B:$B,$AO$2,'Sales 2019 - 2024'!$C:$C,BB$4,'Sales 2019 - 2024'!$D:$D,$A86)</f>
        <v>0</v>
      </c>
      <c r="BC86" s="617">
        <f>SUMIFS('Sales 2019 - 2024'!$E:$E,'Sales 2019 - 2024'!$A:$A,$C86,'Sales 2019 - 2024'!$B:$B,$AO$2,'Sales 2019 - 2024'!$C:$C,BC$4,'Sales 2019 - 2024'!$D:$D,$A86)</f>
        <v>236.93436</v>
      </c>
      <c r="BD86" s="617">
        <f>SUMIFS('Sales 2019 - 2024'!$E:$E,'Sales 2019 - 2024'!$A:$A,$C86,'Sales 2019 - 2024'!$B:$B,$AO$2,'Sales 2019 - 2024'!$C:$C,BD$4,'Sales 2019 - 2024'!$D:$D,$A86)</f>
        <v>0</v>
      </c>
      <c r="BE86" s="617">
        <f>SUMIFS('Sales 2019 - 2024'!$E:$E,'Sales 2019 - 2024'!$A:$A,$C86,'Sales 2019 - 2024'!$B:$B,$AO$2,'Sales 2019 - 2024'!$C:$C,BE$4,'Sales 2019 - 2024'!$D:$D,$A86)</f>
        <v>1448.3402100000001</v>
      </c>
      <c r="BF86" s="618">
        <f>SUMIFS('Sales 2019 - 2024'!$E:$E,'Sales 2019 - 2024'!$A:$A,$C86,'Sales 2019 - 2024'!$B:$B,$AO$2,'Sales 2019 - 2024'!$C:$C,BF$4,'Sales 2019 - 2024'!$D:$D,$A86)</f>
        <v>0</v>
      </c>
      <c r="BG86" s="618">
        <f t="shared" si="252"/>
        <v>1701.97786</v>
      </c>
      <c r="BH86" s="744">
        <f t="shared" si="253"/>
        <v>4519.9974900000034</v>
      </c>
      <c r="BI86" s="494">
        <f>SUMIFS('Sales 2019 - 2024'!Y:Y,'Sales 2019 - 2024'!W:W,'X5 Template Goals - Tab 1'!AM86,'Sales 2019 - 2024'!V:V,'X5 Template Goals - Tab 1'!A86)</f>
        <v>17624.34101</v>
      </c>
      <c r="BJ86" s="751" t="b">
        <f t="shared" si="132"/>
        <v>1</v>
      </c>
      <c r="BK86" s="611"/>
      <c r="BL86" s="612"/>
      <c r="BM86" s="612"/>
      <c r="BN86" s="612"/>
      <c r="BO86" s="612"/>
      <c r="BP86" s="612"/>
      <c r="BQ86" s="612"/>
      <c r="BR86" s="619"/>
      <c r="BS86" s="618">
        <f t="shared" si="254"/>
        <v>0</v>
      </c>
    </row>
    <row r="87" spans="1:71" s="180" customFormat="1" ht="44.25" customHeight="1" outlineLevel="1" thickTop="1" x14ac:dyDescent="0.55000000000000004">
      <c r="B87" s="344" t="s">
        <v>31</v>
      </c>
      <c r="C87" s="241" t="s">
        <v>35</v>
      </c>
      <c r="D87" s="639">
        <f>SUM(D79:D86)</f>
        <v>533.04683032000003</v>
      </c>
      <c r="E87" s="532">
        <f t="shared" ref="E87:J87" si="255">SUM(E79:E86)</f>
        <v>537.17507309999996</v>
      </c>
      <c r="F87" s="532">
        <f t="shared" si="255"/>
        <v>639.48888426000008</v>
      </c>
      <c r="G87" s="532">
        <f t="shared" si="255"/>
        <v>765.27568308999992</v>
      </c>
      <c r="H87" s="532">
        <f t="shared" si="255"/>
        <v>818.6376113099999</v>
      </c>
      <c r="I87" s="532">
        <f t="shared" si="255"/>
        <v>904.80326579416658</v>
      </c>
      <c r="J87" s="532">
        <f t="shared" si="255"/>
        <v>913.72867259000009</v>
      </c>
      <c r="K87" s="532"/>
      <c r="L87" s="672">
        <f>SUM(L79:L86)</f>
        <v>0</v>
      </c>
      <c r="M87" s="673">
        <f t="shared" ref="M87" si="256">SUM(M79:M86)</f>
        <v>0</v>
      </c>
      <c r="N87" s="673">
        <f t="shared" ref="N87" si="257">SUM(N79:N86)</f>
        <v>0</v>
      </c>
      <c r="O87" s="673">
        <f t="shared" ref="O87" si="258">SUM(O79:O86)</f>
        <v>157.41754523000003</v>
      </c>
      <c r="P87" s="673">
        <f t="shared" ref="P87" si="259">SUM(P79:P86)</f>
        <v>390</v>
      </c>
      <c r="Q87" s="673">
        <f t="shared" ref="Q87" si="260">SUM(Q79:Q86)</f>
        <v>194.93702474</v>
      </c>
      <c r="R87" s="673">
        <f t="shared" ref="R87" si="261">SUM(R79:R86)</f>
        <v>0</v>
      </c>
      <c r="S87" s="674">
        <f t="shared" ref="S87" si="262">SUM(S79:S86)</f>
        <v>14.003305390000001</v>
      </c>
      <c r="T87" s="528"/>
      <c r="U87" s="640"/>
      <c r="V87" s="642"/>
      <c r="W87" s="642"/>
      <c r="X87" s="642"/>
      <c r="Y87" s="642"/>
      <c r="Z87" s="642"/>
      <c r="AA87" s="642"/>
      <c r="AB87" s="642"/>
      <c r="AC87" s="675"/>
      <c r="AD87" s="676">
        <f t="shared" si="192"/>
        <v>756.35787536000009</v>
      </c>
      <c r="AE87" s="539">
        <f t="shared" si="248"/>
        <v>1670.0865479500003</v>
      </c>
      <c r="AF87" s="540">
        <f t="shared" si="249"/>
        <v>0.11380811458021567</v>
      </c>
      <c r="AG87" s="541">
        <f t="shared" si="250"/>
        <v>0.12819545275578137</v>
      </c>
      <c r="AH87" s="542" cm="1">
        <f t="array" ref="AH87">_xlfn.IFS(AG87&gt;=(AF87+0.01),1,AG87&gt;=(AF87-0.01),0,AG87&lt;=(AF87-0.01),-1)</f>
        <v>1</v>
      </c>
      <c r="AJ87" s="371"/>
      <c r="AL87" s="344" t="str">
        <f>B87</f>
        <v>Soft Drink</v>
      </c>
      <c r="AM87" s="241" t="s">
        <v>35</v>
      </c>
      <c r="AN87" s="543"/>
      <c r="AO87" s="733">
        <f>SUM(AO79:AO86)</f>
        <v>10306.730350000002</v>
      </c>
      <c r="AP87" s="734">
        <f t="shared" ref="AP87:AW87" si="263">SUM(AP79:AP86)</f>
        <v>15538.735120000001</v>
      </c>
      <c r="AQ87" s="734">
        <f t="shared" si="263"/>
        <v>8736.3169099999977</v>
      </c>
      <c r="AR87" s="734">
        <f t="shared" si="263"/>
        <v>370841.17838999996</v>
      </c>
      <c r="AS87" s="734">
        <f t="shared" si="263"/>
        <v>214620.49647000001</v>
      </c>
      <c r="AT87" s="734">
        <f t="shared" si="263"/>
        <v>123515.49647</v>
      </c>
      <c r="AU87" s="734">
        <f t="shared" si="263"/>
        <v>18330.537350000002</v>
      </c>
      <c r="AV87" s="644">
        <f t="shared" si="263"/>
        <v>22983.663779999999</v>
      </c>
      <c r="AW87" s="644">
        <f t="shared" si="263"/>
        <v>784873.15483999986</v>
      </c>
      <c r="AX87" s="733">
        <f>SUM(AX79:AX86)</f>
        <v>15849.622200000002</v>
      </c>
      <c r="AY87" s="734">
        <f t="shared" ref="AY87:BF87" si="264">SUM(AY79:AY86)</f>
        <v>10110.447789999998</v>
      </c>
      <c r="AZ87" s="734">
        <f t="shared" si="264"/>
        <v>3601.3004099999998</v>
      </c>
      <c r="BA87" s="734">
        <f t="shared" si="264"/>
        <v>873.55331999999999</v>
      </c>
      <c r="BB87" s="734">
        <f t="shared" si="264"/>
        <v>1852.9961800000001</v>
      </c>
      <c r="BC87" s="734">
        <f t="shared" si="264"/>
        <v>10751.623739999999</v>
      </c>
      <c r="BD87" s="734">
        <f t="shared" si="264"/>
        <v>292.86962999999997</v>
      </c>
      <c r="BE87" s="734">
        <f t="shared" si="264"/>
        <v>2906.9598599999999</v>
      </c>
      <c r="BF87" s="644">
        <f t="shared" si="264"/>
        <v>0</v>
      </c>
      <c r="BG87" s="644">
        <f t="shared" si="252"/>
        <v>46239.373130000007</v>
      </c>
      <c r="BH87" s="736">
        <f t="shared" si="253"/>
        <v>82616.144620000152</v>
      </c>
      <c r="BI87" s="546">
        <f>SUM(BI79:BI86)</f>
        <v>913728.67258999997</v>
      </c>
      <c r="BJ87" s="751" t="b">
        <f t="shared" si="132"/>
        <v>1</v>
      </c>
      <c r="BK87" s="640"/>
      <c r="BL87" s="641"/>
      <c r="BM87" s="641"/>
      <c r="BN87" s="641"/>
      <c r="BO87" s="641"/>
      <c r="BP87" s="641"/>
      <c r="BQ87" s="641"/>
      <c r="BR87" s="539"/>
      <c r="BS87" s="644">
        <f t="shared" ref="BS87" si="265">SUM(BS79:BS86)</f>
        <v>0</v>
      </c>
    </row>
    <row r="88" spans="1:71" ht="44.25" customHeight="1" outlineLevel="1" thickBot="1" x14ac:dyDescent="0.6">
      <c r="B88" s="550" t="str">
        <f>B87</f>
        <v>Soft Drink</v>
      </c>
      <c r="C88" s="551" t="s">
        <v>76</v>
      </c>
      <c r="D88" s="552"/>
      <c r="E88" s="553"/>
      <c r="F88" s="553"/>
      <c r="G88" s="553"/>
      <c r="H88" s="553"/>
      <c r="I88" s="553"/>
      <c r="J88" s="553"/>
      <c r="K88" s="554"/>
      <c r="L88" s="592">
        <v>0</v>
      </c>
      <c r="M88" s="593">
        <v>8.4203921199999989</v>
      </c>
      <c r="N88" s="593">
        <v>6.1562218399999997</v>
      </c>
      <c r="O88" s="593">
        <v>0</v>
      </c>
      <c r="P88" s="593">
        <v>220</v>
      </c>
      <c r="Q88" s="593">
        <v>139.80982816</v>
      </c>
      <c r="R88" s="593">
        <v>10.510406415</v>
      </c>
      <c r="S88" s="678">
        <v>5.81216446</v>
      </c>
      <c r="T88" s="558"/>
      <c r="U88" s="592"/>
      <c r="V88" s="594"/>
      <c r="W88" s="594"/>
      <c r="X88" s="594"/>
      <c r="Y88" s="594"/>
      <c r="Z88" s="594"/>
      <c r="AA88" s="594"/>
      <c r="AB88" s="594"/>
      <c r="AC88" s="686"/>
      <c r="AD88" s="680">
        <f t="shared" si="192"/>
        <v>390.70901299499997</v>
      </c>
      <c r="AE88" s="645">
        <f>J87+AD88</f>
        <v>1304.4376855850001</v>
      </c>
      <c r="AF88" s="563">
        <f>AF87</f>
        <v>0.11380811458021567</v>
      </c>
      <c r="AG88" s="564">
        <f>(((AE88/J87))^(1/5))-1</f>
        <v>7.3794602951204213E-2</v>
      </c>
      <c r="AH88" s="565" cm="1">
        <f t="array" ref="AH88">_xlfn.IFS(AG88&gt;=(AF88+0.01),1,AG88&gt;=(AF88-0.01),0,AG88&lt;=(AF88-0.01),-1)</f>
        <v>-1</v>
      </c>
      <c r="AJ88" s="370"/>
      <c r="AL88" s="550" t="str">
        <f>AL87</f>
        <v>Soft Drink</v>
      </c>
      <c r="AM88" s="551" t="s">
        <v>76</v>
      </c>
      <c r="AN88" s="566"/>
      <c r="AO88" s="567"/>
      <c r="AP88" s="568"/>
      <c r="AQ88" s="568"/>
      <c r="AR88" s="568"/>
      <c r="AS88" s="568"/>
      <c r="AT88" s="568"/>
      <c r="AU88" s="568"/>
      <c r="AV88" s="569"/>
      <c r="AW88" s="569"/>
      <c r="AX88" s="567"/>
      <c r="AY88" s="568"/>
      <c r="AZ88" s="568"/>
      <c r="BA88" s="568"/>
      <c r="BB88" s="568"/>
      <c r="BC88" s="568"/>
      <c r="BD88" s="568"/>
      <c r="BE88" s="568"/>
      <c r="BF88" s="569"/>
      <c r="BG88" s="569"/>
      <c r="BH88" s="569"/>
      <c r="BI88" s="737"/>
      <c r="BJ88" s="751" t="b">
        <f t="shared" si="132"/>
        <v>1</v>
      </c>
      <c r="BK88" s="567"/>
      <c r="BL88" s="568"/>
      <c r="BM88" s="568"/>
      <c r="BN88" s="568"/>
      <c r="BO88" s="568"/>
      <c r="BP88" s="568"/>
      <c r="BQ88" s="568"/>
      <c r="BR88" s="569"/>
      <c r="BS88" s="569"/>
    </row>
    <row r="89" spans="1:71" ht="44.25" customHeight="1" outlineLevel="1" thickTop="1" x14ac:dyDescent="0.55000000000000004">
      <c r="A89" s="2" t="str">
        <f>B89</f>
        <v>Tea &amp; Coffee</v>
      </c>
      <c r="B89" s="774" t="s">
        <v>32</v>
      </c>
      <c r="C89" s="225" t="s">
        <v>36</v>
      </c>
      <c r="D89" s="599">
        <f>SUMIFS(AfO!D:D,AfO!$A:$A,$C89,AfO!$B:$B,$A89)/1000</f>
        <v>5.6106249899999998</v>
      </c>
      <c r="E89" s="459">
        <f>SUMIFS(AfO!E:E,AfO!$A:$A,$C89,AfO!$B:$B,$A89)/1000</f>
        <v>6.6683897999999999</v>
      </c>
      <c r="F89" s="459">
        <f>SUMIFS(AfO!F:F,AfO!$A:$A,$C89,AfO!$B:$B,$A89)/1000</f>
        <v>8.3057915599999994</v>
      </c>
      <c r="G89" s="459">
        <f>SUMIFS(AfO!G:G,AfO!$A:$A,$C89,AfO!$B:$B,$A89)/1000</f>
        <v>12.35403239</v>
      </c>
      <c r="H89" s="459">
        <f>SUMIFS(AfO!H:H,AfO!$A:$A,$C89,AfO!$B:$B,$A89)/1000</f>
        <v>34.760550239999993</v>
      </c>
      <c r="I89" s="459">
        <f>SUMIFS(AfO!J:J,AfO!$A:$A,$C89,AfO!$B:$B,$A89)/1000</f>
        <v>28.611594222499999</v>
      </c>
      <c r="J89" s="459">
        <f>SUMIFS(AfO!I:I,AfO!$A:$A,$C89,AfO!$B:$B,$A89)/1000</f>
        <v>21.99732685</v>
      </c>
      <c r="K89" s="459"/>
      <c r="L89" s="646">
        <v>0</v>
      </c>
      <c r="M89" s="647">
        <v>0</v>
      </c>
      <c r="N89" s="647">
        <v>0</v>
      </c>
      <c r="O89" s="647">
        <v>5</v>
      </c>
      <c r="P89" s="647">
        <v>0</v>
      </c>
      <c r="Q89" s="647">
        <v>0</v>
      </c>
      <c r="R89" s="647">
        <v>0</v>
      </c>
      <c r="S89" s="648">
        <v>1</v>
      </c>
      <c r="T89" s="649"/>
      <c r="U89" s="600"/>
      <c r="V89" s="603"/>
      <c r="W89" s="603"/>
      <c r="X89" s="603"/>
      <c r="Y89" s="603"/>
      <c r="Z89" s="603"/>
      <c r="AA89" s="603"/>
      <c r="AB89" s="603"/>
      <c r="AC89" s="650"/>
      <c r="AD89" s="651">
        <f t="shared" si="192"/>
        <v>6</v>
      </c>
      <c r="AE89" s="468">
        <f t="shared" ref="AE89:AE97" si="266">AD89+J89</f>
        <v>27.99732685</v>
      </c>
      <c r="AF89" s="469">
        <f t="shared" ref="AF89:AF97" si="267">(((J89/D89))^(1/5))-1</f>
        <v>0.31423107909553871</v>
      </c>
      <c r="AG89" s="470">
        <f t="shared" ref="AG89:AG97" si="268">(((AE89/J89))^(1/5))-1</f>
        <v>4.9419988209726151E-2</v>
      </c>
      <c r="AH89" s="509" cm="1">
        <f t="array" ref="AH89">_xlfn.IFS(AG89&gt;=(AF89+0.01),1,AG89&gt;=(AF89-0.01),0,AG89&lt;=(AF89-0.01),-1)</f>
        <v>-1</v>
      </c>
      <c r="AJ89" s="371"/>
      <c r="AL89" s="774" t="s">
        <v>32</v>
      </c>
      <c r="AM89" s="225" t="s">
        <v>36</v>
      </c>
      <c r="AN89" s="472"/>
      <c r="AO89" s="605">
        <f>SUMIFS('Sales 2019 - 2024'!$E:$E,'Sales 2019 - 2024'!$A:$A,$C89,'Sales 2019 - 2024'!$B:$B,$AO$2,'Sales 2019 - 2024'!$C:$C,AO$4,'Sales 2019 - 2024'!$D:$D,$A89)</f>
        <v>0.76300000000000001</v>
      </c>
      <c r="AP89" s="606">
        <f>SUMIFS('Sales 2019 - 2024'!$E:$E,'Sales 2019 - 2024'!$A:$A,$C89,'Sales 2019 - 2024'!$B:$B,$AO$2,'Sales 2019 - 2024'!$C:$C,AP$4,'Sales 2019 - 2024'!$D:$D,$A89)</f>
        <v>20.582519999999999</v>
      </c>
      <c r="AQ89" s="606">
        <f>SUMIFS('Sales 2019 - 2024'!$E:$E,'Sales 2019 - 2024'!$A:$A,$C89,'Sales 2019 - 2024'!$B:$B,$AO$2,'Sales 2019 - 2024'!$C:$C,AQ$4,'Sales 2019 - 2024'!$D:$D,$A89)</f>
        <v>1627.50398</v>
      </c>
      <c r="AR89" s="606">
        <f>SUMIFS('Sales 2019 - 2024'!$E:$E,'Sales 2019 - 2024'!$A:$A,$C89,'Sales 2019 - 2024'!$B:$B,$AO$2,'Sales 2019 - 2024'!$C:$C,AR$4,'Sales 2019 - 2024'!$D:$D,$A89)</f>
        <v>7413.5668900000001</v>
      </c>
      <c r="AS89" s="606">
        <f>SUMIFS('Sales 2019 - 2024'!$E:$E,'Sales 2019 - 2024'!$A:$A,$C89,'Sales 2019 - 2024'!$B:$B,$AO$2,'Sales 2019 - 2024'!$C:$C,AS$4,'Sales 2019 - 2024'!$D:$D,$A89)</f>
        <v>26.41901</v>
      </c>
      <c r="AT89" s="606">
        <f>SUMIFS('Sales 2019 - 2024'!$E:$E,'Sales 2019 - 2024'!$A:$A,$C89,'Sales 2019 - 2024'!$B:$B,$AO$2,'Sales 2019 - 2024'!$C:$C,AT$4,'Sales 2019 - 2024'!$D:$D,$A89)</f>
        <v>0</v>
      </c>
      <c r="AU89" s="606">
        <f>SUMIFS('Sales 2019 - 2024'!$E:$E,'Sales 2019 - 2024'!$A:$A,$C89,'Sales 2019 - 2024'!$B:$B,$AO$2,'Sales 2019 - 2024'!$C:$C,AU$4,'Sales 2019 - 2024'!$D:$D,$A89)</f>
        <v>711.64517999999998</v>
      </c>
      <c r="AV89" s="607">
        <f>SUMIFS('Sales 2019 - 2024'!$E:$E,'Sales 2019 - 2024'!$A:$A,$C89,'Sales 2019 - 2024'!$B:$B,$AO$2,'Sales 2019 - 2024'!$C:$C,AV$4,'Sales 2019 - 2024'!$D:$D,$A89)</f>
        <v>1833.54189</v>
      </c>
      <c r="AW89" s="607">
        <f>SUM(AO89:AV89)</f>
        <v>11634.02247</v>
      </c>
      <c r="AX89" s="605">
        <f>SUMIFS('Sales 2019 - 2024'!$E:$E,'Sales 2019 - 2024'!$A:$A,$C89,'Sales 2019 - 2024'!$B:$B,$AO$2,'Sales 2019 - 2024'!$C:$C,AX$4,'Sales 2019 - 2024'!$D:$D,$A89)</f>
        <v>197.18369000000001</v>
      </c>
      <c r="AY89" s="606">
        <f>SUMIFS('Sales 2019 - 2024'!$E:$E,'Sales 2019 - 2024'!$A:$A,$C89,'Sales 2019 - 2024'!$B:$B,$AO$2,'Sales 2019 - 2024'!$C:$C,AY$4,'Sales 2019 - 2024'!$D:$D,$A89)</f>
        <v>127.54243</v>
      </c>
      <c r="AZ89" s="606">
        <f>SUMIFS('Sales 2019 - 2024'!$E:$E,'Sales 2019 - 2024'!$A:$A,$C89,'Sales 2019 - 2024'!$B:$B,$AO$2,'Sales 2019 - 2024'!$C:$C,AZ$4,'Sales 2019 - 2024'!$D:$D,$A89)</f>
        <v>234.36602999999999</v>
      </c>
      <c r="BA89" s="606">
        <f>SUMIFS('Sales 2019 - 2024'!$E:$E,'Sales 2019 - 2024'!$A:$A,$C89,'Sales 2019 - 2024'!$B:$B,$AO$2,'Sales 2019 - 2024'!$C:$C,BA$4,'Sales 2019 - 2024'!$D:$D,$A89)</f>
        <v>69.987260000000006</v>
      </c>
      <c r="BB89" s="606">
        <f>SUMIFS('Sales 2019 - 2024'!$E:$E,'Sales 2019 - 2024'!$A:$A,$C89,'Sales 2019 - 2024'!$B:$B,$AO$2,'Sales 2019 - 2024'!$C:$C,BB$4,'Sales 2019 - 2024'!$D:$D,$A89)</f>
        <v>5.1947999999999999</v>
      </c>
      <c r="BC89" s="606">
        <f>SUMIFS('Sales 2019 - 2024'!$E:$E,'Sales 2019 - 2024'!$A:$A,$C89,'Sales 2019 - 2024'!$B:$B,$AO$2,'Sales 2019 - 2024'!$C:$C,BC$4,'Sales 2019 - 2024'!$D:$D,$A89)</f>
        <v>0</v>
      </c>
      <c r="BD89" s="606">
        <f>SUMIFS('Sales 2019 - 2024'!$E:$E,'Sales 2019 - 2024'!$A:$A,$C89,'Sales 2019 - 2024'!$B:$B,$AO$2,'Sales 2019 - 2024'!$C:$C,BD$4,'Sales 2019 - 2024'!$D:$D,$A89)</f>
        <v>28.881589999999999</v>
      </c>
      <c r="BE89" s="606">
        <f>SUMIFS('Sales 2019 - 2024'!$E:$E,'Sales 2019 - 2024'!$A:$A,$C89,'Sales 2019 - 2024'!$B:$B,$AO$2,'Sales 2019 - 2024'!$C:$C,BE$4,'Sales 2019 - 2024'!$D:$D,$A89)</f>
        <v>118.27603999999999</v>
      </c>
      <c r="BF89" s="607">
        <f>SUMIFS('Sales 2019 - 2024'!$E:$E,'Sales 2019 - 2024'!$A:$A,$C89,'Sales 2019 - 2024'!$B:$B,$AO$2,'Sales 2019 - 2024'!$C:$C,BF$4,'Sales 2019 - 2024'!$D:$D,$A89)</f>
        <v>0</v>
      </c>
      <c r="BG89" s="607">
        <f>SUM(AX89:BF89)</f>
        <v>781.43183999999997</v>
      </c>
      <c r="BH89" s="743">
        <f>BI89-BG89-AW89</f>
        <v>9581.8725400000003</v>
      </c>
      <c r="BI89" s="475">
        <f>SUMIFS('Sales 2019 - 2024'!Y:Y,'Sales 2019 - 2024'!W:W,'X5 Template Goals - Tab 1'!AM89,'Sales 2019 - 2024'!V:V,'X5 Template Goals - Tab 1'!A89)</f>
        <v>21997.326850000001</v>
      </c>
      <c r="BJ89" s="751" t="b">
        <f t="shared" si="132"/>
        <v>1</v>
      </c>
      <c r="BK89" s="600"/>
      <c r="BL89" s="601"/>
      <c r="BM89" s="601"/>
      <c r="BN89" s="601"/>
      <c r="BO89" s="601"/>
      <c r="BP89" s="601"/>
      <c r="BQ89" s="601"/>
      <c r="BR89" s="608"/>
      <c r="BS89" s="607">
        <f>SUM(BK89:BR89)</f>
        <v>0</v>
      </c>
    </row>
    <row r="90" spans="1:71" ht="44.25" customHeight="1" outlineLevel="1" x14ac:dyDescent="0.55000000000000004">
      <c r="A90" s="2" t="str">
        <f>B89</f>
        <v>Tea &amp; Coffee</v>
      </c>
      <c r="B90" s="775"/>
      <c r="C90" s="226" t="s">
        <v>37</v>
      </c>
      <c r="D90" s="609">
        <f>SUMIFS(AfO!D:D,AfO!$A:$A,$C90,AfO!$B:$B,$A89)/1000</f>
        <v>3.4375030000000001E-2</v>
      </c>
      <c r="E90" s="610">
        <f>SUMIFS(AfO!E:E,AfO!$A:$A,$C90,AfO!$B:$B,$A89)/1000</f>
        <v>5.62934E-3</v>
      </c>
      <c r="F90" s="610">
        <f>SUMIFS(AfO!F:F,AfO!$A:$A,$C90,AfO!$B:$B,$A89)/1000</f>
        <v>7.5937299999999999E-3</v>
      </c>
      <c r="G90" s="610">
        <f>SUMIFS(AfO!G:G,AfO!$A:$A,$C90,AfO!$B:$B,$A89)/1000</f>
        <v>2.4504499999999999E-3</v>
      </c>
      <c r="H90" s="610">
        <f>SUMIFS(AfO!H:H,AfO!$A:$A,$C90,AfO!$B:$B,$A89)/1000</f>
        <v>2.6786399999999999E-3</v>
      </c>
      <c r="I90" s="610">
        <f>SUMIFS(AfO!J:J,AfO!$A:$A,$C90,AfO!$B:$B,$A89)/1000</f>
        <v>2.5129800000000002E-3</v>
      </c>
      <c r="J90" s="610">
        <f>SUMIFS(AfO!I:I,AfO!$A:$A,$C90,AfO!$B:$B,$A89)/1000</f>
        <v>2.7907799999999996E-3</v>
      </c>
      <c r="K90" s="610"/>
      <c r="L90" s="652">
        <v>0</v>
      </c>
      <c r="M90" s="653">
        <v>0</v>
      </c>
      <c r="N90" s="653">
        <v>0</v>
      </c>
      <c r="O90" s="682">
        <v>0</v>
      </c>
      <c r="P90" s="653">
        <v>0</v>
      </c>
      <c r="Q90" s="653">
        <v>0</v>
      </c>
      <c r="R90" s="653">
        <v>0</v>
      </c>
      <c r="S90" s="654">
        <v>0</v>
      </c>
      <c r="T90" s="655"/>
      <c r="U90" s="611"/>
      <c r="V90" s="614"/>
      <c r="W90" s="614"/>
      <c r="X90" s="614"/>
      <c r="Y90" s="614"/>
      <c r="Z90" s="614"/>
      <c r="AA90" s="614"/>
      <c r="AB90" s="614"/>
      <c r="AC90" s="656"/>
      <c r="AD90" s="657">
        <f t="shared" si="192"/>
        <v>0</v>
      </c>
      <c r="AE90" s="488">
        <f t="shared" si="266"/>
        <v>2.7907799999999996E-3</v>
      </c>
      <c r="AF90" s="581">
        <f t="shared" si="267"/>
        <v>-0.3948033669264932</v>
      </c>
      <c r="AG90" s="490">
        <f t="shared" si="268"/>
        <v>0</v>
      </c>
      <c r="AH90" s="491" cm="1">
        <f t="array" ref="AH90">_xlfn.IFS(AG90&gt;=(AF90+0.01),1,AG90&gt;=(AF90-0.01),0,AG90&lt;=(AF90-0.01),-1)</f>
        <v>1</v>
      </c>
      <c r="AJ90" s="370"/>
      <c r="AL90" s="775"/>
      <c r="AM90" s="226" t="s">
        <v>37</v>
      </c>
      <c r="AN90" s="472"/>
      <c r="AO90" s="616">
        <f>SUMIFS('Sales 2019 - 2024'!$E:$E,'Sales 2019 - 2024'!$A:$A,$C90,'Sales 2019 - 2024'!$B:$B,$AO$2,'Sales 2019 - 2024'!$C:$C,AO$4,'Sales 2019 - 2024'!$D:$D,$A90)</f>
        <v>0</v>
      </c>
      <c r="AP90" s="617">
        <f>SUMIFS('Sales 2019 - 2024'!$E:$E,'Sales 2019 - 2024'!$A:$A,$C90,'Sales 2019 - 2024'!$B:$B,$AO$2,'Sales 2019 - 2024'!$C:$C,AP$4,'Sales 2019 - 2024'!$D:$D,$A90)</f>
        <v>0</v>
      </c>
      <c r="AQ90" s="617">
        <f>SUMIFS('Sales 2019 - 2024'!$E:$E,'Sales 2019 - 2024'!$A:$A,$C90,'Sales 2019 - 2024'!$B:$B,$AO$2,'Sales 2019 - 2024'!$C:$C,AQ$4,'Sales 2019 - 2024'!$D:$D,$A90)</f>
        <v>0</v>
      </c>
      <c r="AR90" s="617">
        <f>SUMIFS('Sales 2019 - 2024'!$E:$E,'Sales 2019 - 2024'!$A:$A,$C90,'Sales 2019 - 2024'!$B:$B,$AO$2,'Sales 2019 - 2024'!$C:$C,AR$4,'Sales 2019 - 2024'!$D:$D,$A90)</f>
        <v>0</v>
      </c>
      <c r="AS90" s="617">
        <f>SUMIFS('Sales 2019 - 2024'!$E:$E,'Sales 2019 - 2024'!$A:$A,$C90,'Sales 2019 - 2024'!$B:$B,$AO$2,'Sales 2019 - 2024'!$C:$C,AS$4,'Sales 2019 - 2024'!$D:$D,$A90)</f>
        <v>1.89828</v>
      </c>
      <c r="AT90" s="617">
        <f>SUMIFS('Sales 2019 - 2024'!$E:$E,'Sales 2019 - 2024'!$A:$A,$C90,'Sales 2019 - 2024'!$B:$B,$AO$2,'Sales 2019 - 2024'!$C:$C,AT$4,'Sales 2019 - 2024'!$D:$D,$A90)</f>
        <v>0</v>
      </c>
      <c r="AU90" s="617">
        <f>SUMIFS('Sales 2019 - 2024'!$E:$E,'Sales 2019 - 2024'!$A:$A,$C90,'Sales 2019 - 2024'!$B:$B,$AO$2,'Sales 2019 - 2024'!$C:$C,AU$4,'Sales 2019 - 2024'!$D:$D,$A90)</f>
        <v>0</v>
      </c>
      <c r="AV90" s="618">
        <f>SUMIFS('Sales 2019 - 2024'!$E:$E,'Sales 2019 - 2024'!$A:$A,$C90,'Sales 2019 - 2024'!$B:$B,$AO$2,'Sales 2019 - 2024'!$C:$C,AV$4,'Sales 2019 - 2024'!$D:$D,$A90)</f>
        <v>0</v>
      </c>
      <c r="AW90" s="618">
        <f t="shared" ref="AW90:AW96" si="269">SUM(AO90:AV90)</f>
        <v>1.89828</v>
      </c>
      <c r="AX90" s="616">
        <f>SUMIFS('Sales 2019 - 2024'!$E:$E,'Sales 2019 - 2024'!$A:$A,$C90,'Sales 2019 - 2024'!$B:$B,$AO$2,'Sales 2019 - 2024'!$C:$C,AX$4,'Sales 2019 - 2024'!$D:$D,$A90)</f>
        <v>0</v>
      </c>
      <c r="AY90" s="617">
        <f>SUMIFS('Sales 2019 - 2024'!$E:$E,'Sales 2019 - 2024'!$A:$A,$C90,'Sales 2019 - 2024'!$B:$B,$AO$2,'Sales 2019 - 2024'!$C:$C,AY$4,'Sales 2019 - 2024'!$D:$D,$A90)</f>
        <v>0</v>
      </c>
      <c r="AZ90" s="617">
        <f>SUMIFS('Sales 2019 - 2024'!$E:$E,'Sales 2019 - 2024'!$A:$A,$C90,'Sales 2019 - 2024'!$B:$B,$AO$2,'Sales 2019 - 2024'!$C:$C,AZ$4,'Sales 2019 - 2024'!$D:$D,$A90)</f>
        <v>0</v>
      </c>
      <c r="BA90" s="617">
        <f>SUMIFS('Sales 2019 - 2024'!$E:$E,'Sales 2019 - 2024'!$A:$A,$C90,'Sales 2019 - 2024'!$B:$B,$AO$2,'Sales 2019 - 2024'!$C:$C,BA$4,'Sales 2019 - 2024'!$D:$D,$A90)</f>
        <v>0</v>
      </c>
      <c r="BB90" s="617">
        <f>SUMIFS('Sales 2019 - 2024'!$E:$E,'Sales 2019 - 2024'!$A:$A,$C90,'Sales 2019 - 2024'!$B:$B,$AO$2,'Sales 2019 - 2024'!$C:$C,BB$4,'Sales 2019 - 2024'!$D:$D,$A90)</f>
        <v>0</v>
      </c>
      <c r="BC90" s="617">
        <f>SUMIFS('Sales 2019 - 2024'!$E:$E,'Sales 2019 - 2024'!$A:$A,$C90,'Sales 2019 - 2024'!$B:$B,$AO$2,'Sales 2019 - 2024'!$C:$C,BC$4,'Sales 2019 - 2024'!$D:$D,$A90)</f>
        <v>0.89249999999999996</v>
      </c>
      <c r="BD90" s="617">
        <f>SUMIFS('Sales 2019 - 2024'!$E:$E,'Sales 2019 - 2024'!$A:$A,$C90,'Sales 2019 - 2024'!$B:$B,$AO$2,'Sales 2019 - 2024'!$C:$C,BD$4,'Sales 2019 - 2024'!$D:$D,$A90)</f>
        <v>0</v>
      </c>
      <c r="BE90" s="617">
        <f>SUMIFS('Sales 2019 - 2024'!$E:$E,'Sales 2019 - 2024'!$A:$A,$C90,'Sales 2019 - 2024'!$B:$B,$AO$2,'Sales 2019 - 2024'!$C:$C,BE$4,'Sales 2019 - 2024'!$D:$D,$A90)</f>
        <v>0</v>
      </c>
      <c r="BF90" s="618">
        <f>SUMIFS('Sales 2019 - 2024'!$E:$E,'Sales 2019 - 2024'!$A:$A,$C90,'Sales 2019 - 2024'!$B:$B,$AO$2,'Sales 2019 - 2024'!$C:$C,BF$4,'Sales 2019 - 2024'!$D:$D,$A90)</f>
        <v>0</v>
      </c>
      <c r="BG90" s="618">
        <f t="shared" ref="BG90:BG97" si="270">SUM(AX90:BF90)</f>
        <v>0.89249999999999996</v>
      </c>
      <c r="BH90" s="744">
        <f t="shared" ref="BH90:BH97" si="271">BI90-BG90-AW90</f>
        <v>0</v>
      </c>
      <c r="BI90" s="494">
        <f>SUMIFS('Sales 2019 - 2024'!Y:Y,'Sales 2019 - 2024'!W:W,'X5 Template Goals - Tab 1'!AM90,'Sales 2019 - 2024'!V:V,'X5 Template Goals - Tab 1'!A90)</f>
        <v>2.7907799999999998</v>
      </c>
      <c r="BJ90" s="751" t="b">
        <f t="shared" si="132"/>
        <v>1</v>
      </c>
      <c r="BK90" s="611"/>
      <c r="BL90" s="612"/>
      <c r="BM90" s="612"/>
      <c r="BN90" s="612"/>
      <c r="BO90" s="612"/>
      <c r="BP90" s="612"/>
      <c r="BQ90" s="612"/>
      <c r="BR90" s="619"/>
      <c r="BS90" s="618">
        <f t="shared" ref="BS90:BS96" si="272">SUM(BK90:BR90)</f>
        <v>0</v>
      </c>
    </row>
    <row r="91" spans="1:71" ht="44.25" customHeight="1" outlineLevel="1" x14ac:dyDescent="0.55000000000000004">
      <c r="A91" s="2" t="str">
        <f>B89</f>
        <v>Tea &amp; Coffee</v>
      </c>
      <c r="B91" s="775"/>
      <c r="C91" s="226" t="s">
        <v>38</v>
      </c>
      <c r="D91" s="620">
        <f>SUMIFS(AfO!D:D,AfO!$A:$A,$C91,AfO!$B:$B,$A89)/1000</f>
        <v>3.5781340000000002E-2</v>
      </c>
      <c r="E91" s="498">
        <f>SUMIFS(AfO!E:E,AfO!$A:$A,$C91,AfO!$B:$B,$A89)/1000</f>
        <v>7.9541730000000005E-2</v>
      </c>
      <c r="F91" s="498">
        <f>SUMIFS(AfO!F:F,AfO!$A:$A,$C91,AfO!$B:$B,$A89)/1000</f>
        <v>0.12069795999999999</v>
      </c>
      <c r="G91" s="498">
        <f>SUMIFS(AfO!G:G,AfO!$A:$A,$C91,AfO!$B:$B,$A89)/1000</f>
        <v>0.14608293999999999</v>
      </c>
      <c r="H91" s="498">
        <f>SUMIFS(AfO!H:H,AfO!$A:$A,$C91,AfO!$B:$B,$A89)/1000</f>
        <v>0.77731622</v>
      </c>
      <c r="I91" s="498">
        <f>SUMIFS(AfO!J:J,AfO!$A:$A,$C91,AfO!$B:$B,$A89)/1000</f>
        <v>3.9496711283333332</v>
      </c>
      <c r="J91" s="498">
        <f>SUMIFS(AfO!I:I,AfO!$A:$A,$C91,AfO!$B:$B,$A89)/1000</f>
        <v>1.4124798300000001</v>
      </c>
      <c r="K91" s="498"/>
      <c r="L91" s="658">
        <v>0</v>
      </c>
      <c r="M91" s="659">
        <v>0</v>
      </c>
      <c r="N91" s="659">
        <v>0</v>
      </c>
      <c r="O91" s="683">
        <v>0</v>
      </c>
      <c r="P91" s="659">
        <v>0</v>
      </c>
      <c r="Q91" s="659">
        <v>0</v>
      </c>
      <c r="R91" s="659">
        <v>0</v>
      </c>
      <c r="S91" s="660">
        <v>0</v>
      </c>
      <c r="T91" s="655"/>
      <c r="U91" s="621"/>
      <c r="V91" s="624"/>
      <c r="W91" s="624"/>
      <c r="X91" s="624"/>
      <c r="Y91" s="624"/>
      <c r="Z91" s="624"/>
      <c r="AA91" s="624"/>
      <c r="AB91" s="624"/>
      <c r="AC91" s="661"/>
      <c r="AD91" s="662">
        <f t="shared" si="192"/>
        <v>0</v>
      </c>
      <c r="AE91" s="506">
        <f t="shared" si="266"/>
        <v>1.4124798300000001</v>
      </c>
      <c r="AF91" s="507">
        <f t="shared" si="267"/>
        <v>1.0857638247318278</v>
      </c>
      <c r="AG91" s="508">
        <f t="shared" si="268"/>
        <v>0</v>
      </c>
      <c r="AH91" s="509" cm="1">
        <f t="array" ref="AH91">_xlfn.IFS(AG91&gt;=(AF91+0.01),1,AG91&gt;=(AF91-0.01),0,AG91&lt;=(AF91-0.01),-1)</f>
        <v>-1</v>
      </c>
      <c r="AJ91" s="371"/>
      <c r="AL91" s="775"/>
      <c r="AM91" s="226" t="s">
        <v>38</v>
      </c>
      <c r="AN91" s="472"/>
      <c r="AO91" s="626">
        <f>SUMIFS('Sales 2019 - 2024'!$E:$E,'Sales 2019 - 2024'!$A:$A,$C91,'Sales 2019 - 2024'!$B:$B,$AO$2,'Sales 2019 - 2024'!$C:$C,AO$4,'Sales 2019 - 2024'!$D:$D,$A91)</f>
        <v>23.18965</v>
      </c>
      <c r="AP91" s="627">
        <f>SUMIFS('Sales 2019 - 2024'!$E:$E,'Sales 2019 - 2024'!$A:$A,$C91,'Sales 2019 - 2024'!$B:$B,$AO$2,'Sales 2019 - 2024'!$C:$C,AP$4,'Sales 2019 - 2024'!$D:$D,$A91)</f>
        <v>0</v>
      </c>
      <c r="AQ91" s="627">
        <f>SUMIFS('Sales 2019 - 2024'!$E:$E,'Sales 2019 - 2024'!$A:$A,$C91,'Sales 2019 - 2024'!$B:$B,$AO$2,'Sales 2019 - 2024'!$C:$C,AQ$4,'Sales 2019 - 2024'!$D:$D,$A91)</f>
        <v>0</v>
      </c>
      <c r="AR91" s="627">
        <f>SUMIFS('Sales 2019 - 2024'!$E:$E,'Sales 2019 - 2024'!$A:$A,$C91,'Sales 2019 - 2024'!$B:$B,$AO$2,'Sales 2019 - 2024'!$C:$C,AR$4,'Sales 2019 - 2024'!$D:$D,$A91)</f>
        <v>778.62928999999997</v>
      </c>
      <c r="AS91" s="627">
        <f>SUMIFS('Sales 2019 - 2024'!$E:$E,'Sales 2019 - 2024'!$A:$A,$C91,'Sales 2019 - 2024'!$B:$B,$AO$2,'Sales 2019 - 2024'!$C:$C,AS$4,'Sales 2019 - 2024'!$D:$D,$A91)</f>
        <v>18.708880000000001</v>
      </c>
      <c r="AT91" s="627">
        <f>SUMIFS('Sales 2019 - 2024'!$E:$E,'Sales 2019 - 2024'!$A:$A,$C91,'Sales 2019 - 2024'!$B:$B,$AO$2,'Sales 2019 - 2024'!$C:$C,AT$4,'Sales 2019 - 2024'!$D:$D,$A91)</f>
        <v>0</v>
      </c>
      <c r="AU91" s="627">
        <f>SUMIFS('Sales 2019 - 2024'!$E:$E,'Sales 2019 - 2024'!$A:$A,$C91,'Sales 2019 - 2024'!$B:$B,$AO$2,'Sales 2019 - 2024'!$C:$C,AU$4,'Sales 2019 - 2024'!$D:$D,$A91)</f>
        <v>17.818100000000001</v>
      </c>
      <c r="AV91" s="628">
        <f>SUMIFS('Sales 2019 - 2024'!$E:$E,'Sales 2019 - 2024'!$A:$A,$C91,'Sales 2019 - 2024'!$B:$B,$AO$2,'Sales 2019 - 2024'!$C:$C,AV$4,'Sales 2019 - 2024'!$D:$D,$A91)</f>
        <v>404.75161000000003</v>
      </c>
      <c r="AW91" s="628">
        <f t="shared" si="269"/>
        <v>1243.09753</v>
      </c>
      <c r="AX91" s="626">
        <f>SUMIFS('Sales 2019 - 2024'!$E:$E,'Sales 2019 - 2024'!$A:$A,$C91,'Sales 2019 - 2024'!$B:$B,$AO$2,'Sales 2019 - 2024'!$C:$C,AX$4,'Sales 2019 - 2024'!$D:$D,$A91)</f>
        <v>0</v>
      </c>
      <c r="AY91" s="627">
        <f>SUMIFS('Sales 2019 - 2024'!$E:$E,'Sales 2019 - 2024'!$A:$A,$C91,'Sales 2019 - 2024'!$B:$B,$AO$2,'Sales 2019 - 2024'!$C:$C,AY$4,'Sales 2019 - 2024'!$D:$D,$A91)</f>
        <v>45.282699999999998</v>
      </c>
      <c r="AZ91" s="627">
        <f>SUMIFS('Sales 2019 - 2024'!$E:$E,'Sales 2019 - 2024'!$A:$A,$C91,'Sales 2019 - 2024'!$B:$B,$AO$2,'Sales 2019 - 2024'!$C:$C,AZ$4,'Sales 2019 - 2024'!$D:$D,$A91)</f>
        <v>0</v>
      </c>
      <c r="BA91" s="627">
        <f>SUMIFS('Sales 2019 - 2024'!$E:$E,'Sales 2019 - 2024'!$A:$A,$C91,'Sales 2019 - 2024'!$B:$B,$AO$2,'Sales 2019 - 2024'!$C:$C,BA$4,'Sales 2019 - 2024'!$D:$D,$A91)</f>
        <v>0</v>
      </c>
      <c r="BB91" s="627">
        <f>SUMIFS('Sales 2019 - 2024'!$E:$E,'Sales 2019 - 2024'!$A:$A,$C91,'Sales 2019 - 2024'!$B:$B,$AO$2,'Sales 2019 - 2024'!$C:$C,BB$4,'Sales 2019 - 2024'!$D:$D,$A91)</f>
        <v>60.750079999999997</v>
      </c>
      <c r="BC91" s="627">
        <f>SUMIFS('Sales 2019 - 2024'!$E:$E,'Sales 2019 - 2024'!$A:$A,$C91,'Sales 2019 - 2024'!$B:$B,$AO$2,'Sales 2019 - 2024'!$C:$C,BC$4,'Sales 2019 - 2024'!$D:$D,$A91)</f>
        <v>38.966070000000002</v>
      </c>
      <c r="BD91" s="627">
        <f>SUMIFS('Sales 2019 - 2024'!$E:$E,'Sales 2019 - 2024'!$A:$A,$C91,'Sales 2019 - 2024'!$B:$B,$AO$2,'Sales 2019 - 2024'!$C:$C,BD$4,'Sales 2019 - 2024'!$D:$D,$A91)</f>
        <v>0</v>
      </c>
      <c r="BE91" s="627">
        <f>SUMIFS('Sales 2019 - 2024'!$E:$E,'Sales 2019 - 2024'!$A:$A,$C91,'Sales 2019 - 2024'!$B:$B,$AO$2,'Sales 2019 - 2024'!$C:$C,BE$4,'Sales 2019 - 2024'!$D:$D,$A91)</f>
        <v>0</v>
      </c>
      <c r="BF91" s="628">
        <f>SUMIFS('Sales 2019 - 2024'!$E:$E,'Sales 2019 - 2024'!$A:$A,$C91,'Sales 2019 - 2024'!$B:$B,$AO$2,'Sales 2019 - 2024'!$C:$C,BF$4,'Sales 2019 - 2024'!$D:$D,$A91)</f>
        <v>0</v>
      </c>
      <c r="BG91" s="628">
        <f t="shared" si="270"/>
        <v>144.99885</v>
      </c>
      <c r="BH91" s="745">
        <f t="shared" si="271"/>
        <v>24.383450000000039</v>
      </c>
      <c r="BI91" s="512">
        <f>SUMIFS('Sales 2019 - 2024'!Y:Y,'Sales 2019 - 2024'!W:W,'X5 Template Goals - Tab 1'!AM91,'Sales 2019 - 2024'!V:V,'X5 Template Goals - Tab 1'!A91)</f>
        <v>1412.47983</v>
      </c>
      <c r="BJ91" s="751" t="b">
        <f t="shared" si="132"/>
        <v>1</v>
      </c>
      <c r="BK91" s="621"/>
      <c r="BL91" s="622"/>
      <c r="BM91" s="622"/>
      <c r="BN91" s="622"/>
      <c r="BO91" s="622"/>
      <c r="BP91" s="622"/>
      <c r="BQ91" s="622"/>
      <c r="BR91" s="629"/>
      <c r="BS91" s="628">
        <f t="shared" si="272"/>
        <v>0</v>
      </c>
    </row>
    <row r="92" spans="1:71" ht="44.25" customHeight="1" outlineLevel="1" x14ac:dyDescent="0.55000000000000004">
      <c r="A92" s="2" t="str">
        <f>B89</f>
        <v>Tea &amp; Coffee</v>
      </c>
      <c r="B92" s="775"/>
      <c r="C92" s="226" t="s">
        <v>39</v>
      </c>
      <c r="D92" s="609">
        <f>SUMIFS(AfO!D:D,AfO!$A:$A,$C92,AfO!$B:$B,$A89)/1000</f>
        <v>7.7885419999999997E-2</v>
      </c>
      <c r="E92" s="610">
        <f>SUMIFS(AfO!E:E,AfO!$A:$A,$C92,AfO!$B:$B,$A89)/1000</f>
        <v>0.23414388</v>
      </c>
      <c r="F92" s="610">
        <f>SUMIFS(AfO!F:F,AfO!$A:$A,$C92,AfO!$B:$B,$A89)/1000</f>
        <v>0.34600675000000003</v>
      </c>
      <c r="G92" s="610">
        <f>SUMIFS(AfO!G:G,AfO!$A:$A,$C92,AfO!$B:$B,$A89)/1000</f>
        <v>1.0581310100000001</v>
      </c>
      <c r="H92" s="610">
        <f>SUMIFS(AfO!H:H,AfO!$A:$A,$C92,AfO!$B:$B,$A89)/1000</f>
        <v>0.87621528999999998</v>
      </c>
      <c r="I92" s="610">
        <f>SUMIFS(AfO!J:J,AfO!$A:$A,$C92,AfO!$B:$B,$A89)/1000</f>
        <v>0.36750149416666672</v>
      </c>
      <c r="J92" s="610">
        <f>SUMIFS(AfO!I:I,AfO!$A:$A,$C92,AfO!$B:$B,$A89)/1000</f>
        <v>2.00407388</v>
      </c>
      <c r="K92" s="610"/>
      <c r="L92" s="652">
        <v>0</v>
      </c>
      <c r="M92" s="653">
        <v>0</v>
      </c>
      <c r="N92" s="653">
        <v>0</v>
      </c>
      <c r="O92" s="653">
        <v>5</v>
      </c>
      <c r="P92" s="653">
        <v>0</v>
      </c>
      <c r="Q92" s="653">
        <v>0</v>
      </c>
      <c r="R92" s="653">
        <v>0</v>
      </c>
      <c r="S92" s="654">
        <v>0</v>
      </c>
      <c r="T92" s="655"/>
      <c r="U92" s="611"/>
      <c r="V92" s="614"/>
      <c r="W92" s="614"/>
      <c r="X92" s="614"/>
      <c r="Y92" s="614"/>
      <c r="Z92" s="614"/>
      <c r="AA92" s="614"/>
      <c r="AB92" s="614"/>
      <c r="AC92" s="656"/>
      <c r="AD92" s="657">
        <f t="shared" ref="AD92:AD98" si="273">SUM(L92:AC92)</f>
        <v>5</v>
      </c>
      <c r="AE92" s="488">
        <f t="shared" si="266"/>
        <v>7.00407388</v>
      </c>
      <c r="AF92" s="581">
        <f t="shared" si="267"/>
        <v>0.91465932970624841</v>
      </c>
      <c r="AG92" s="490">
        <f t="shared" si="268"/>
        <v>0.2843618532826846</v>
      </c>
      <c r="AH92" s="491" cm="1">
        <f t="array" ref="AH92">_xlfn.IFS(AG92&gt;=(AF92+0.01),1,AG92&gt;=(AF92-0.01),0,AG92&lt;=(AF92-0.01),-1)</f>
        <v>-1</v>
      </c>
      <c r="AJ92" s="370"/>
      <c r="AL92" s="775"/>
      <c r="AM92" s="226" t="s">
        <v>39</v>
      </c>
      <c r="AN92" s="472"/>
      <c r="AO92" s="616">
        <f>SUMIFS('Sales 2019 - 2024'!$E:$E,'Sales 2019 - 2024'!$A:$A,$C92,'Sales 2019 - 2024'!$B:$B,$AO$2,'Sales 2019 - 2024'!$C:$C,AO$4,'Sales 2019 - 2024'!$D:$D,$A92)</f>
        <v>0</v>
      </c>
      <c r="AP92" s="617">
        <f>SUMIFS('Sales 2019 - 2024'!$E:$E,'Sales 2019 - 2024'!$A:$A,$C92,'Sales 2019 - 2024'!$B:$B,$AO$2,'Sales 2019 - 2024'!$C:$C,AP$4,'Sales 2019 - 2024'!$D:$D,$A92)</f>
        <v>8.8999900000000007</v>
      </c>
      <c r="AQ92" s="617">
        <f>SUMIFS('Sales 2019 - 2024'!$E:$E,'Sales 2019 - 2024'!$A:$A,$C92,'Sales 2019 - 2024'!$B:$B,$AO$2,'Sales 2019 - 2024'!$C:$C,AQ$4,'Sales 2019 - 2024'!$D:$D,$A92)</f>
        <v>0</v>
      </c>
      <c r="AR92" s="617">
        <f>SUMIFS('Sales 2019 - 2024'!$E:$E,'Sales 2019 - 2024'!$A:$A,$C92,'Sales 2019 - 2024'!$B:$B,$AO$2,'Sales 2019 - 2024'!$C:$C,AR$4,'Sales 2019 - 2024'!$D:$D,$A92)</f>
        <v>26.572510000000001</v>
      </c>
      <c r="AS92" s="617">
        <f>SUMIFS('Sales 2019 - 2024'!$E:$E,'Sales 2019 - 2024'!$A:$A,$C92,'Sales 2019 - 2024'!$B:$B,$AO$2,'Sales 2019 - 2024'!$C:$C,AS$4,'Sales 2019 - 2024'!$D:$D,$A92)</f>
        <v>14.226150000000001</v>
      </c>
      <c r="AT92" s="617">
        <f>SUMIFS('Sales 2019 - 2024'!$E:$E,'Sales 2019 - 2024'!$A:$A,$C92,'Sales 2019 - 2024'!$B:$B,$AO$2,'Sales 2019 - 2024'!$C:$C,AT$4,'Sales 2019 - 2024'!$D:$D,$A92)</f>
        <v>0</v>
      </c>
      <c r="AU92" s="617">
        <f>SUMIFS('Sales 2019 - 2024'!$E:$E,'Sales 2019 - 2024'!$A:$A,$C92,'Sales 2019 - 2024'!$B:$B,$AO$2,'Sales 2019 - 2024'!$C:$C,AU$4,'Sales 2019 - 2024'!$D:$D,$A92)</f>
        <v>0</v>
      </c>
      <c r="AV92" s="618">
        <f>SUMIFS('Sales 2019 - 2024'!$E:$E,'Sales 2019 - 2024'!$A:$A,$C92,'Sales 2019 - 2024'!$B:$B,$AO$2,'Sales 2019 - 2024'!$C:$C,AV$4,'Sales 2019 - 2024'!$D:$D,$A92)</f>
        <v>1622.30663</v>
      </c>
      <c r="AW92" s="618">
        <f t="shared" si="269"/>
        <v>1672.0052800000001</v>
      </c>
      <c r="AX92" s="616">
        <f>SUMIFS('Sales 2019 - 2024'!$E:$E,'Sales 2019 - 2024'!$A:$A,$C92,'Sales 2019 - 2024'!$B:$B,$AO$2,'Sales 2019 - 2024'!$C:$C,AX$4,'Sales 2019 - 2024'!$D:$D,$A92)</f>
        <v>0.98404999999999998</v>
      </c>
      <c r="AY92" s="617">
        <f>SUMIFS('Sales 2019 - 2024'!$E:$E,'Sales 2019 - 2024'!$A:$A,$C92,'Sales 2019 - 2024'!$B:$B,$AO$2,'Sales 2019 - 2024'!$C:$C,AY$4,'Sales 2019 - 2024'!$D:$D,$A92)</f>
        <v>0</v>
      </c>
      <c r="AZ92" s="617">
        <f>SUMIFS('Sales 2019 - 2024'!$E:$E,'Sales 2019 - 2024'!$A:$A,$C92,'Sales 2019 - 2024'!$B:$B,$AO$2,'Sales 2019 - 2024'!$C:$C,AZ$4,'Sales 2019 - 2024'!$D:$D,$A92)</f>
        <v>0</v>
      </c>
      <c r="BA92" s="617">
        <f>SUMIFS('Sales 2019 - 2024'!$E:$E,'Sales 2019 - 2024'!$A:$A,$C92,'Sales 2019 - 2024'!$B:$B,$AO$2,'Sales 2019 - 2024'!$C:$C,BA$4,'Sales 2019 - 2024'!$D:$D,$A92)</f>
        <v>0</v>
      </c>
      <c r="BB92" s="617">
        <f>SUMIFS('Sales 2019 - 2024'!$E:$E,'Sales 2019 - 2024'!$A:$A,$C92,'Sales 2019 - 2024'!$B:$B,$AO$2,'Sales 2019 - 2024'!$C:$C,BB$4,'Sales 2019 - 2024'!$D:$D,$A92)</f>
        <v>0</v>
      </c>
      <c r="BC92" s="617">
        <f>SUMIFS('Sales 2019 - 2024'!$E:$E,'Sales 2019 - 2024'!$A:$A,$C92,'Sales 2019 - 2024'!$B:$B,$AO$2,'Sales 2019 - 2024'!$C:$C,BC$4,'Sales 2019 - 2024'!$D:$D,$A92)</f>
        <v>3.3299799999999999</v>
      </c>
      <c r="BD92" s="617">
        <f>SUMIFS('Sales 2019 - 2024'!$E:$E,'Sales 2019 - 2024'!$A:$A,$C92,'Sales 2019 - 2024'!$B:$B,$AO$2,'Sales 2019 - 2024'!$C:$C,BD$4,'Sales 2019 - 2024'!$D:$D,$A92)</f>
        <v>0</v>
      </c>
      <c r="BE92" s="617">
        <f>SUMIFS('Sales 2019 - 2024'!$E:$E,'Sales 2019 - 2024'!$A:$A,$C92,'Sales 2019 - 2024'!$B:$B,$AO$2,'Sales 2019 - 2024'!$C:$C,BE$4,'Sales 2019 - 2024'!$D:$D,$A92)</f>
        <v>0</v>
      </c>
      <c r="BF92" s="618">
        <f>SUMIFS('Sales 2019 - 2024'!$E:$E,'Sales 2019 - 2024'!$A:$A,$C92,'Sales 2019 - 2024'!$B:$B,$AO$2,'Sales 2019 - 2024'!$C:$C,BF$4,'Sales 2019 - 2024'!$D:$D,$A92)</f>
        <v>0</v>
      </c>
      <c r="BG92" s="618">
        <f t="shared" si="270"/>
        <v>4.3140299999999998</v>
      </c>
      <c r="BH92" s="744">
        <f t="shared" si="271"/>
        <v>327.75456999999983</v>
      </c>
      <c r="BI92" s="494">
        <f>SUMIFS('Sales 2019 - 2024'!Y:Y,'Sales 2019 - 2024'!W:W,'X5 Template Goals - Tab 1'!AM92,'Sales 2019 - 2024'!V:V,'X5 Template Goals - Tab 1'!A92)</f>
        <v>2004.0738799999999</v>
      </c>
      <c r="BJ92" s="751" t="b">
        <f t="shared" si="132"/>
        <v>1</v>
      </c>
      <c r="BK92" s="611"/>
      <c r="BL92" s="612"/>
      <c r="BM92" s="612"/>
      <c r="BN92" s="612"/>
      <c r="BO92" s="612"/>
      <c r="BP92" s="612"/>
      <c r="BQ92" s="612"/>
      <c r="BR92" s="619"/>
      <c r="BS92" s="618">
        <f t="shared" si="272"/>
        <v>0</v>
      </c>
    </row>
    <row r="93" spans="1:71" ht="44.25" customHeight="1" outlineLevel="1" x14ac:dyDescent="0.55000000000000004">
      <c r="A93" s="2" t="str">
        <f>B89</f>
        <v>Tea &amp; Coffee</v>
      </c>
      <c r="B93" s="775"/>
      <c r="C93" s="226" t="s">
        <v>40</v>
      </c>
      <c r="D93" s="620">
        <f>SUMIFS(AfO!D:D,AfO!$A:$A,$C93,AfO!$B:$B,$A89)/1000</f>
        <v>1.2374088599999999</v>
      </c>
      <c r="E93" s="498">
        <f>SUMIFS(AfO!E:E,AfO!$A:$A,$C93,AfO!$B:$B,$A89)/1000</f>
        <v>1.4770091600000002</v>
      </c>
      <c r="F93" s="498">
        <f>SUMIFS(AfO!F:F,AfO!$A:$A,$C93,AfO!$B:$B,$A89)/1000</f>
        <v>1.41413436</v>
      </c>
      <c r="G93" s="498">
        <f>SUMIFS(AfO!G:G,AfO!$A:$A,$C93,AfO!$B:$B,$A89)/1000</f>
        <v>1.0317823499999998</v>
      </c>
      <c r="H93" s="498">
        <f>SUMIFS(AfO!H:H,AfO!$A:$A,$C93,AfO!$B:$B,$A89)/1000</f>
        <v>0.99548172999999995</v>
      </c>
      <c r="I93" s="498">
        <f>SUMIFS(AfO!J:J,AfO!$A:$A,$C93,AfO!$B:$B,$A89)/1000</f>
        <v>1.1978387158333335</v>
      </c>
      <c r="J93" s="498">
        <f>SUMIFS(AfO!I:I,AfO!$A:$A,$C93,AfO!$B:$B,$A89)/1000</f>
        <v>0.7693969100000001</v>
      </c>
      <c r="K93" s="498"/>
      <c r="L93" s="663">
        <v>0</v>
      </c>
      <c r="M93" s="664">
        <v>0</v>
      </c>
      <c r="N93" s="664">
        <v>0</v>
      </c>
      <c r="O93" s="664">
        <v>0.2</v>
      </c>
      <c r="P93" s="664">
        <v>0</v>
      </c>
      <c r="Q93" s="664">
        <v>0</v>
      </c>
      <c r="R93" s="664">
        <v>0</v>
      </c>
      <c r="S93" s="665">
        <v>0</v>
      </c>
      <c r="T93" s="655"/>
      <c r="U93" s="630"/>
      <c r="V93" s="633"/>
      <c r="W93" s="633"/>
      <c r="X93" s="633"/>
      <c r="Y93" s="633"/>
      <c r="Z93" s="633"/>
      <c r="AA93" s="633"/>
      <c r="AB93" s="633"/>
      <c r="AC93" s="666"/>
      <c r="AD93" s="667">
        <f t="shared" si="273"/>
        <v>0.2</v>
      </c>
      <c r="AE93" s="521">
        <f t="shared" si="266"/>
        <v>0.96939691000000017</v>
      </c>
      <c r="AF93" s="507">
        <f t="shared" si="267"/>
        <v>-9.0657596133761231E-2</v>
      </c>
      <c r="AG93" s="508">
        <f t="shared" si="268"/>
        <v>4.7297914343719105E-2</v>
      </c>
      <c r="AH93" s="509" cm="1">
        <f t="array" ref="AH93">_xlfn.IFS(AG93&gt;=(AF93+0.01),1,AG93&gt;=(AF93-0.01),0,AG93&lt;=(AF93-0.01),-1)</f>
        <v>1</v>
      </c>
      <c r="AJ93" s="371"/>
      <c r="AL93" s="775"/>
      <c r="AM93" s="226" t="s">
        <v>40</v>
      </c>
      <c r="AN93" s="472"/>
      <c r="AO93" s="635">
        <f>SUMIFS('Sales 2019 - 2024'!$E:$E,'Sales 2019 - 2024'!$A:$A,$C93,'Sales 2019 - 2024'!$B:$B,$AO$2,'Sales 2019 - 2024'!$C:$C,AO$4,'Sales 2019 - 2024'!$D:$D,$A93)</f>
        <v>0</v>
      </c>
      <c r="AP93" s="636">
        <f>SUMIFS('Sales 2019 - 2024'!$E:$E,'Sales 2019 - 2024'!$A:$A,$C93,'Sales 2019 - 2024'!$B:$B,$AO$2,'Sales 2019 - 2024'!$C:$C,AP$4,'Sales 2019 - 2024'!$D:$D,$A93)</f>
        <v>0</v>
      </c>
      <c r="AQ93" s="636">
        <f>SUMIFS('Sales 2019 - 2024'!$E:$E,'Sales 2019 - 2024'!$A:$A,$C93,'Sales 2019 - 2024'!$B:$B,$AO$2,'Sales 2019 - 2024'!$C:$C,AQ$4,'Sales 2019 - 2024'!$D:$D,$A93)</f>
        <v>708.90432999999996</v>
      </c>
      <c r="AR93" s="636">
        <f>SUMIFS('Sales 2019 - 2024'!$E:$E,'Sales 2019 - 2024'!$A:$A,$C93,'Sales 2019 - 2024'!$B:$B,$AO$2,'Sales 2019 - 2024'!$C:$C,AR$4,'Sales 2019 - 2024'!$D:$D,$A93)</f>
        <v>0</v>
      </c>
      <c r="AS93" s="636">
        <f>SUMIFS('Sales 2019 - 2024'!$E:$E,'Sales 2019 - 2024'!$A:$A,$C93,'Sales 2019 - 2024'!$B:$B,$AO$2,'Sales 2019 - 2024'!$C:$C,AS$4,'Sales 2019 - 2024'!$D:$D,$A93)</f>
        <v>0</v>
      </c>
      <c r="AT93" s="636">
        <f>SUMIFS('Sales 2019 - 2024'!$E:$E,'Sales 2019 - 2024'!$A:$A,$C93,'Sales 2019 - 2024'!$B:$B,$AO$2,'Sales 2019 - 2024'!$C:$C,AT$4,'Sales 2019 - 2024'!$D:$D,$A93)</f>
        <v>0.62375000000000003</v>
      </c>
      <c r="AU93" s="636">
        <f>SUMIFS('Sales 2019 - 2024'!$E:$E,'Sales 2019 - 2024'!$A:$A,$C93,'Sales 2019 - 2024'!$B:$B,$AO$2,'Sales 2019 - 2024'!$C:$C,AU$4,'Sales 2019 - 2024'!$D:$D,$A93)</f>
        <v>15.12323</v>
      </c>
      <c r="AV93" s="637">
        <f>SUMIFS('Sales 2019 - 2024'!$E:$E,'Sales 2019 - 2024'!$A:$A,$C93,'Sales 2019 - 2024'!$B:$B,$AO$2,'Sales 2019 - 2024'!$C:$C,AV$4,'Sales 2019 - 2024'!$D:$D,$A93)</f>
        <v>0.20224</v>
      </c>
      <c r="AW93" s="637">
        <f t="shared" si="269"/>
        <v>724.85354999999993</v>
      </c>
      <c r="AX93" s="635">
        <f>SUMIFS('Sales 2019 - 2024'!$E:$E,'Sales 2019 - 2024'!$A:$A,$C93,'Sales 2019 - 2024'!$B:$B,$AO$2,'Sales 2019 - 2024'!$C:$C,AX$4,'Sales 2019 - 2024'!$D:$D,$A93)</f>
        <v>0</v>
      </c>
      <c r="AY93" s="636">
        <f>SUMIFS('Sales 2019 - 2024'!$E:$E,'Sales 2019 - 2024'!$A:$A,$C93,'Sales 2019 - 2024'!$B:$B,$AO$2,'Sales 2019 - 2024'!$C:$C,AY$4,'Sales 2019 - 2024'!$D:$D,$A93)</f>
        <v>0</v>
      </c>
      <c r="AZ93" s="636">
        <f>SUMIFS('Sales 2019 - 2024'!$E:$E,'Sales 2019 - 2024'!$A:$A,$C93,'Sales 2019 - 2024'!$B:$B,$AO$2,'Sales 2019 - 2024'!$C:$C,AZ$4,'Sales 2019 - 2024'!$D:$D,$A93)</f>
        <v>0</v>
      </c>
      <c r="BA93" s="636">
        <f>SUMIFS('Sales 2019 - 2024'!$E:$E,'Sales 2019 - 2024'!$A:$A,$C93,'Sales 2019 - 2024'!$B:$B,$AO$2,'Sales 2019 - 2024'!$C:$C,BA$4,'Sales 2019 - 2024'!$D:$D,$A93)</f>
        <v>0</v>
      </c>
      <c r="BB93" s="636">
        <f>SUMIFS('Sales 2019 - 2024'!$E:$E,'Sales 2019 - 2024'!$A:$A,$C93,'Sales 2019 - 2024'!$B:$B,$AO$2,'Sales 2019 - 2024'!$C:$C,BB$4,'Sales 2019 - 2024'!$D:$D,$A93)</f>
        <v>0</v>
      </c>
      <c r="BC93" s="636">
        <f>SUMIFS('Sales 2019 - 2024'!$E:$E,'Sales 2019 - 2024'!$A:$A,$C93,'Sales 2019 - 2024'!$B:$B,$AO$2,'Sales 2019 - 2024'!$C:$C,BC$4,'Sales 2019 - 2024'!$D:$D,$A93)</f>
        <v>0</v>
      </c>
      <c r="BD93" s="636">
        <f>SUMIFS('Sales 2019 - 2024'!$E:$E,'Sales 2019 - 2024'!$A:$A,$C93,'Sales 2019 - 2024'!$B:$B,$AO$2,'Sales 2019 - 2024'!$C:$C,BD$4,'Sales 2019 - 2024'!$D:$D,$A93)</f>
        <v>0</v>
      </c>
      <c r="BE93" s="636">
        <f>SUMIFS('Sales 2019 - 2024'!$E:$E,'Sales 2019 - 2024'!$A:$A,$C93,'Sales 2019 - 2024'!$B:$B,$AO$2,'Sales 2019 - 2024'!$C:$C,BE$4,'Sales 2019 - 2024'!$D:$D,$A93)</f>
        <v>0</v>
      </c>
      <c r="BF93" s="637">
        <f>SUMIFS('Sales 2019 - 2024'!$E:$E,'Sales 2019 - 2024'!$A:$A,$C93,'Sales 2019 - 2024'!$B:$B,$AO$2,'Sales 2019 - 2024'!$C:$C,BF$4,'Sales 2019 - 2024'!$D:$D,$A93)</f>
        <v>0</v>
      </c>
      <c r="BG93" s="637">
        <f t="shared" si="270"/>
        <v>0</v>
      </c>
      <c r="BH93" s="746">
        <f t="shared" si="271"/>
        <v>44.543360000000121</v>
      </c>
      <c r="BI93" s="524">
        <f>SUMIFS('Sales 2019 - 2024'!Y:Y,'Sales 2019 - 2024'!W:W,'X5 Template Goals - Tab 1'!AM93,'Sales 2019 - 2024'!V:V,'X5 Template Goals - Tab 1'!A93)</f>
        <v>769.39691000000005</v>
      </c>
      <c r="BJ93" s="751" t="b">
        <f t="shared" si="132"/>
        <v>1</v>
      </c>
      <c r="BK93" s="630"/>
      <c r="BL93" s="631"/>
      <c r="BM93" s="631"/>
      <c r="BN93" s="631"/>
      <c r="BO93" s="631"/>
      <c r="BP93" s="631"/>
      <c r="BQ93" s="631"/>
      <c r="BR93" s="638"/>
      <c r="BS93" s="637">
        <f t="shared" si="272"/>
        <v>0</v>
      </c>
    </row>
    <row r="94" spans="1:71" ht="44.25" customHeight="1" outlineLevel="1" x14ac:dyDescent="0.55000000000000004">
      <c r="A94" s="2" t="str">
        <f>B89</f>
        <v>Tea &amp; Coffee</v>
      </c>
      <c r="B94" s="775"/>
      <c r="C94" s="226" t="s">
        <v>41</v>
      </c>
      <c r="D94" s="609">
        <f>SUMIFS(AfO!D:D,AfO!$A:$A,$C94,AfO!$B:$B,$A89)/1000</f>
        <v>0.12526660000000001</v>
      </c>
      <c r="E94" s="610">
        <f>SUMIFS(AfO!E:E,AfO!$A:$A,$C94,AfO!$B:$B,$A89)/1000</f>
        <v>8.2585480000000003E-2</v>
      </c>
      <c r="F94" s="610">
        <f>SUMIFS(AfO!F:F,AfO!$A:$A,$C94,AfO!$B:$B,$A89)/1000</f>
        <v>0.50294454</v>
      </c>
      <c r="G94" s="610">
        <f>SUMIFS(AfO!G:G,AfO!$A:$A,$C94,AfO!$B:$B,$A89)/1000</f>
        <v>0.72648341999999999</v>
      </c>
      <c r="H94" s="610">
        <f>SUMIFS(AfO!H:H,AfO!$A:$A,$C94,AfO!$B:$B,$A89)/1000</f>
        <v>2.7451563999999999</v>
      </c>
      <c r="I94" s="610">
        <f>SUMIFS(AfO!J:J,AfO!$A:$A,$C94,AfO!$B:$B,$A89)/1000</f>
        <v>12.362069804166666</v>
      </c>
      <c r="J94" s="610">
        <f>SUMIFS(AfO!I:I,AfO!$A:$A,$C94,AfO!$B:$B,$A89)/1000</f>
        <v>12.087675620000001</v>
      </c>
      <c r="K94" s="610"/>
      <c r="L94" s="652">
        <v>0</v>
      </c>
      <c r="M94" s="653">
        <v>0</v>
      </c>
      <c r="N94" s="653">
        <v>0</v>
      </c>
      <c r="O94" s="653">
        <v>5</v>
      </c>
      <c r="P94" s="653">
        <v>0</v>
      </c>
      <c r="Q94" s="653">
        <v>0</v>
      </c>
      <c r="R94" s="653">
        <v>0</v>
      </c>
      <c r="S94" s="654">
        <v>0</v>
      </c>
      <c r="T94" s="655"/>
      <c r="U94" s="611"/>
      <c r="V94" s="614"/>
      <c r="W94" s="614"/>
      <c r="X94" s="614"/>
      <c r="Y94" s="614"/>
      <c r="Z94" s="614"/>
      <c r="AA94" s="614"/>
      <c r="AB94" s="614"/>
      <c r="AC94" s="656"/>
      <c r="AD94" s="657">
        <f t="shared" si="273"/>
        <v>5</v>
      </c>
      <c r="AE94" s="488">
        <f t="shared" si="266"/>
        <v>17.087675619999999</v>
      </c>
      <c r="AF94" s="581">
        <f t="shared" si="267"/>
        <v>1.4940290135254806</v>
      </c>
      <c r="AG94" s="490">
        <f t="shared" si="268"/>
        <v>7.1687188175022509E-2</v>
      </c>
      <c r="AH94" s="491" cm="1">
        <f t="array" ref="AH94">_xlfn.IFS(AG94&gt;=(AF94+0.01),1,AG94&gt;=(AF94-0.01),0,AG94&lt;=(AF94-0.01),-1)</f>
        <v>-1</v>
      </c>
      <c r="AJ94" s="370" t="s">
        <v>88</v>
      </c>
      <c r="AL94" s="775"/>
      <c r="AM94" s="226" t="s">
        <v>41</v>
      </c>
      <c r="AN94" s="472"/>
      <c r="AO94" s="616">
        <f>SUMIFS('Sales 2019 - 2024'!$E:$E,'Sales 2019 - 2024'!$A:$A,$C94,'Sales 2019 - 2024'!$B:$B,$AO$2,'Sales 2019 - 2024'!$C:$C,AO$4,'Sales 2019 - 2024'!$D:$D,$A94)</f>
        <v>0</v>
      </c>
      <c r="AP94" s="617">
        <f>SUMIFS('Sales 2019 - 2024'!$E:$E,'Sales 2019 - 2024'!$A:$A,$C94,'Sales 2019 - 2024'!$B:$B,$AO$2,'Sales 2019 - 2024'!$C:$C,AP$4,'Sales 2019 - 2024'!$D:$D,$A94)</f>
        <v>0</v>
      </c>
      <c r="AQ94" s="617">
        <f>SUMIFS('Sales 2019 - 2024'!$E:$E,'Sales 2019 - 2024'!$A:$A,$C94,'Sales 2019 - 2024'!$B:$B,$AO$2,'Sales 2019 - 2024'!$C:$C,AQ$4,'Sales 2019 - 2024'!$D:$D,$A94)</f>
        <v>26.016999999999999</v>
      </c>
      <c r="AR94" s="617">
        <f>SUMIFS('Sales 2019 - 2024'!$E:$E,'Sales 2019 - 2024'!$A:$A,$C94,'Sales 2019 - 2024'!$B:$B,$AO$2,'Sales 2019 - 2024'!$C:$C,AR$4,'Sales 2019 - 2024'!$D:$D,$A94)</f>
        <v>11525.645710000001</v>
      </c>
      <c r="AS94" s="617">
        <f>SUMIFS('Sales 2019 - 2024'!$E:$E,'Sales 2019 - 2024'!$A:$A,$C94,'Sales 2019 - 2024'!$B:$B,$AO$2,'Sales 2019 - 2024'!$C:$C,AS$4,'Sales 2019 - 2024'!$D:$D,$A94)</f>
        <v>32.882849999999998</v>
      </c>
      <c r="AT94" s="617">
        <f>SUMIFS('Sales 2019 - 2024'!$E:$E,'Sales 2019 - 2024'!$A:$A,$C94,'Sales 2019 - 2024'!$B:$B,$AO$2,'Sales 2019 - 2024'!$C:$C,AT$4,'Sales 2019 - 2024'!$D:$D,$A94)</f>
        <v>0</v>
      </c>
      <c r="AU94" s="617">
        <f>SUMIFS('Sales 2019 - 2024'!$E:$E,'Sales 2019 - 2024'!$A:$A,$C94,'Sales 2019 - 2024'!$B:$B,$AO$2,'Sales 2019 - 2024'!$C:$C,AU$4,'Sales 2019 - 2024'!$D:$D,$A94)</f>
        <v>5.7325699999999999</v>
      </c>
      <c r="AV94" s="618">
        <f>SUMIFS('Sales 2019 - 2024'!$E:$E,'Sales 2019 - 2024'!$A:$A,$C94,'Sales 2019 - 2024'!$B:$B,$AO$2,'Sales 2019 - 2024'!$C:$C,AV$4,'Sales 2019 - 2024'!$D:$D,$A94)</f>
        <v>107.30092</v>
      </c>
      <c r="AW94" s="618">
        <f t="shared" si="269"/>
        <v>11697.57905</v>
      </c>
      <c r="AX94" s="616">
        <f>SUMIFS('Sales 2019 - 2024'!$E:$E,'Sales 2019 - 2024'!$A:$A,$C94,'Sales 2019 - 2024'!$B:$B,$AO$2,'Sales 2019 - 2024'!$C:$C,AX$4,'Sales 2019 - 2024'!$D:$D,$A94)</f>
        <v>17.136780000000002</v>
      </c>
      <c r="AY94" s="617">
        <f>SUMIFS('Sales 2019 - 2024'!$E:$E,'Sales 2019 - 2024'!$A:$A,$C94,'Sales 2019 - 2024'!$B:$B,$AO$2,'Sales 2019 - 2024'!$C:$C,AY$4,'Sales 2019 - 2024'!$D:$D,$A94)</f>
        <v>0</v>
      </c>
      <c r="AZ94" s="617">
        <f>SUMIFS('Sales 2019 - 2024'!$E:$E,'Sales 2019 - 2024'!$A:$A,$C94,'Sales 2019 - 2024'!$B:$B,$AO$2,'Sales 2019 - 2024'!$C:$C,AZ$4,'Sales 2019 - 2024'!$D:$D,$A94)</f>
        <v>0</v>
      </c>
      <c r="BA94" s="617">
        <f>SUMIFS('Sales 2019 - 2024'!$E:$E,'Sales 2019 - 2024'!$A:$A,$C94,'Sales 2019 - 2024'!$B:$B,$AO$2,'Sales 2019 - 2024'!$C:$C,BA$4,'Sales 2019 - 2024'!$D:$D,$A94)</f>
        <v>0</v>
      </c>
      <c r="BB94" s="617">
        <f>SUMIFS('Sales 2019 - 2024'!$E:$E,'Sales 2019 - 2024'!$A:$A,$C94,'Sales 2019 - 2024'!$B:$B,$AO$2,'Sales 2019 - 2024'!$C:$C,BB$4,'Sales 2019 - 2024'!$D:$D,$A94)</f>
        <v>0</v>
      </c>
      <c r="BC94" s="617">
        <f>SUMIFS('Sales 2019 - 2024'!$E:$E,'Sales 2019 - 2024'!$A:$A,$C94,'Sales 2019 - 2024'!$B:$B,$AO$2,'Sales 2019 - 2024'!$C:$C,BC$4,'Sales 2019 - 2024'!$D:$D,$A94)</f>
        <v>0</v>
      </c>
      <c r="BD94" s="617">
        <f>SUMIFS('Sales 2019 - 2024'!$E:$E,'Sales 2019 - 2024'!$A:$A,$C94,'Sales 2019 - 2024'!$B:$B,$AO$2,'Sales 2019 - 2024'!$C:$C,BD$4,'Sales 2019 - 2024'!$D:$D,$A94)</f>
        <v>222.95979</v>
      </c>
      <c r="BE94" s="617">
        <f>SUMIFS('Sales 2019 - 2024'!$E:$E,'Sales 2019 - 2024'!$A:$A,$C94,'Sales 2019 - 2024'!$B:$B,$AO$2,'Sales 2019 - 2024'!$C:$C,BE$4,'Sales 2019 - 2024'!$D:$D,$A94)</f>
        <v>0</v>
      </c>
      <c r="BF94" s="618">
        <f>SUMIFS('Sales 2019 - 2024'!$E:$E,'Sales 2019 - 2024'!$A:$A,$C94,'Sales 2019 - 2024'!$B:$B,$AO$2,'Sales 2019 - 2024'!$C:$C,BF$4,'Sales 2019 - 2024'!$D:$D,$A94)</f>
        <v>0</v>
      </c>
      <c r="BG94" s="618">
        <f t="shared" si="270"/>
        <v>240.09656999999999</v>
      </c>
      <c r="BH94" s="744">
        <f t="shared" si="271"/>
        <v>150</v>
      </c>
      <c r="BI94" s="494">
        <f>SUMIFS('Sales 2019 - 2024'!Y:Y,'Sales 2019 - 2024'!W:W,'X5 Template Goals - Tab 1'!AM94,'Sales 2019 - 2024'!V:V,'X5 Template Goals - Tab 1'!A94)</f>
        <v>12087.67562</v>
      </c>
      <c r="BJ94" s="751" t="b">
        <f t="shared" si="132"/>
        <v>1</v>
      </c>
      <c r="BK94" s="611"/>
      <c r="BL94" s="612"/>
      <c r="BM94" s="612"/>
      <c r="BN94" s="612"/>
      <c r="BO94" s="612"/>
      <c r="BP94" s="612"/>
      <c r="BQ94" s="612"/>
      <c r="BR94" s="619"/>
      <c r="BS94" s="618">
        <f t="shared" si="272"/>
        <v>0</v>
      </c>
    </row>
    <row r="95" spans="1:71" ht="44.25" customHeight="1" outlineLevel="1" x14ac:dyDescent="0.55000000000000004">
      <c r="A95" s="2" t="str">
        <f>B89</f>
        <v>Tea &amp; Coffee</v>
      </c>
      <c r="B95" s="775"/>
      <c r="C95" s="226" t="s">
        <v>42</v>
      </c>
      <c r="D95" s="620">
        <f>SUMIFS(AfO!D:D,AfO!$A:$A,$C95,AfO!$B:$B,$A89)/1000</f>
        <v>10.70245933</v>
      </c>
      <c r="E95" s="498">
        <f>SUMIFS(AfO!E:E,AfO!$A:$A,$C95,AfO!$B:$B,$A89)/1000</f>
        <v>5.2922682699999992</v>
      </c>
      <c r="F95" s="498">
        <f>SUMIFS(AfO!F:F,AfO!$A:$A,$C95,AfO!$B:$B,$A89)/1000</f>
        <v>15.315605270000001</v>
      </c>
      <c r="G95" s="498">
        <f>SUMIFS(AfO!G:G,AfO!$A:$A,$C95,AfO!$B:$B,$A89)/1000</f>
        <v>4.0567264100000004</v>
      </c>
      <c r="H95" s="498">
        <f>SUMIFS(AfO!H:H,AfO!$A:$A,$C95,AfO!$B:$B,$A89)/1000</f>
        <v>3.1592458700000003</v>
      </c>
      <c r="I95" s="498">
        <f>SUMIFS(AfO!J:J,AfO!$A:$A,$C95,AfO!$B:$B,$A89)/1000</f>
        <v>3.1228510474999998</v>
      </c>
      <c r="J95" s="498">
        <f>SUMIFS(AfO!I:I,AfO!$A:$A,$C95,AfO!$B:$B,$A89)/1000</f>
        <v>5.4551881</v>
      </c>
      <c r="K95" s="498"/>
      <c r="L95" s="663">
        <v>0</v>
      </c>
      <c r="M95" s="664">
        <v>0</v>
      </c>
      <c r="N95" s="664">
        <v>0</v>
      </c>
      <c r="O95" s="653">
        <v>5</v>
      </c>
      <c r="P95" s="664">
        <v>10</v>
      </c>
      <c r="Q95" s="664">
        <v>0</v>
      </c>
      <c r="R95" s="664">
        <v>0</v>
      </c>
      <c r="S95" s="665">
        <v>20</v>
      </c>
      <c r="T95" s="655"/>
      <c r="U95" s="630"/>
      <c r="V95" s="633"/>
      <c r="W95" s="633"/>
      <c r="X95" s="633"/>
      <c r="Y95" s="633"/>
      <c r="Z95" s="633"/>
      <c r="AA95" s="633"/>
      <c r="AB95" s="633"/>
      <c r="AC95" s="666"/>
      <c r="AD95" s="667">
        <f t="shared" si="273"/>
        <v>35</v>
      </c>
      <c r="AE95" s="521">
        <f t="shared" si="266"/>
        <v>40.455188100000001</v>
      </c>
      <c r="AF95" s="526">
        <f t="shared" si="267"/>
        <v>-0.12609297843396972</v>
      </c>
      <c r="AG95" s="508">
        <f t="shared" si="268"/>
        <v>0.49290749696121483</v>
      </c>
      <c r="AH95" s="509" cm="1">
        <f t="array" ref="AH95">_xlfn.IFS(AG95&gt;=(AF95+0.01),1,AG95&gt;=(AF95-0.01),0,AG95&lt;=(AF95-0.01),-1)</f>
        <v>1</v>
      </c>
      <c r="AJ95" s="371"/>
      <c r="AL95" s="775"/>
      <c r="AM95" s="226" t="s">
        <v>42</v>
      </c>
      <c r="AN95" s="472"/>
      <c r="AO95" s="635">
        <f>SUMIFS('Sales 2019 - 2024'!$E:$E,'Sales 2019 - 2024'!$A:$A,$C95,'Sales 2019 - 2024'!$B:$B,$AO$2,'Sales 2019 - 2024'!$C:$C,AO$4,'Sales 2019 - 2024'!$D:$D,$A95)</f>
        <v>0</v>
      </c>
      <c r="AP95" s="636">
        <f>SUMIFS('Sales 2019 - 2024'!$E:$E,'Sales 2019 - 2024'!$A:$A,$C95,'Sales 2019 - 2024'!$B:$B,$AO$2,'Sales 2019 - 2024'!$C:$C,AP$4,'Sales 2019 - 2024'!$D:$D,$A95)</f>
        <v>286.37403999999998</v>
      </c>
      <c r="AQ95" s="636">
        <f>SUMIFS('Sales 2019 - 2024'!$E:$E,'Sales 2019 - 2024'!$A:$A,$C95,'Sales 2019 - 2024'!$B:$B,$AO$2,'Sales 2019 - 2024'!$C:$C,AQ$4,'Sales 2019 - 2024'!$D:$D,$A95)</f>
        <v>0</v>
      </c>
      <c r="AR95" s="636">
        <f>SUMIFS('Sales 2019 - 2024'!$E:$E,'Sales 2019 - 2024'!$A:$A,$C95,'Sales 2019 - 2024'!$B:$B,$AO$2,'Sales 2019 - 2024'!$C:$C,AR$4,'Sales 2019 - 2024'!$D:$D,$A95)</f>
        <v>2212.4211100000002</v>
      </c>
      <c r="AS95" s="636">
        <f>SUMIFS('Sales 2019 - 2024'!$E:$E,'Sales 2019 - 2024'!$A:$A,$C95,'Sales 2019 - 2024'!$B:$B,$AO$2,'Sales 2019 - 2024'!$C:$C,AS$4,'Sales 2019 - 2024'!$D:$D,$A95)</f>
        <v>261.02170000000001</v>
      </c>
      <c r="AT95" s="636">
        <f>SUMIFS('Sales 2019 - 2024'!$E:$E,'Sales 2019 - 2024'!$A:$A,$C95,'Sales 2019 - 2024'!$B:$B,$AO$2,'Sales 2019 - 2024'!$C:$C,AT$4,'Sales 2019 - 2024'!$D:$D,$A95)</f>
        <v>0</v>
      </c>
      <c r="AU95" s="636">
        <f>SUMIFS('Sales 2019 - 2024'!$E:$E,'Sales 2019 - 2024'!$A:$A,$C95,'Sales 2019 - 2024'!$B:$B,$AO$2,'Sales 2019 - 2024'!$C:$C,AU$4,'Sales 2019 - 2024'!$D:$D,$A95)</f>
        <v>918.58501000000001</v>
      </c>
      <c r="AV95" s="637">
        <f>SUMIFS('Sales 2019 - 2024'!$E:$E,'Sales 2019 - 2024'!$A:$A,$C95,'Sales 2019 - 2024'!$B:$B,$AO$2,'Sales 2019 - 2024'!$C:$C,AV$4,'Sales 2019 - 2024'!$D:$D,$A95)</f>
        <v>973.71533999999997</v>
      </c>
      <c r="AW95" s="637">
        <f t="shared" si="269"/>
        <v>4652.1171999999997</v>
      </c>
      <c r="AX95" s="635">
        <f>SUMIFS('Sales 2019 - 2024'!$E:$E,'Sales 2019 - 2024'!$A:$A,$C95,'Sales 2019 - 2024'!$B:$B,$AO$2,'Sales 2019 - 2024'!$C:$C,AX$4,'Sales 2019 - 2024'!$D:$D,$A95)</f>
        <v>73.005279999999999</v>
      </c>
      <c r="AY95" s="636">
        <f>SUMIFS('Sales 2019 - 2024'!$E:$E,'Sales 2019 - 2024'!$A:$A,$C95,'Sales 2019 - 2024'!$B:$B,$AO$2,'Sales 2019 - 2024'!$C:$C,AY$4,'Sales 2019 - 2024'!$D:$D,$A95)</f>
        <v>0</v>
      </c>
      <c r="AZ95" s="636">
        <f>SUMIFS('Sales 2019 - 2024'!$E:$E,'Sales 2019 - 2024'!$A:$A,$C95,'Sales 2019 - 2024'!$B:$B,$AO$2,'Sales 2019 - 2024'!$C:$C,AZ$4,'Sales 2019 - 2024'!$D:$D,$A95)</f>
        <v>0</v>
      </c>
      <c r="BA95" s="636">
        <f>SUMIFS('Sales 2019 - 2024'!$E:$E,'Sales 2019 - 2024'!$A:$A,$C95,'Sales 2019 - 2024'!$B:$B,$AO$2,'Sales 2019 - 2024'!$C:$C,BA$4,'Sales 2019 - 2024'!$D:$D,$A95)</f>
        <v>0</v>
      </c>
      <c r="BB95" s="636">
        <f>SUMIFS('Sales 2019 - 2024'!$E:$E,'Sales 2019 - 2024'!$A:$A,$C95,'Sales 2019 - 2024'!$B:$B,$AO$2,'Sales 2019 - 2024'!$C:$C,BB$4,'Sales 2019 - 2024'!$D:$D,$A95)</f>
        <v>0</v>
      </c>
      <c r="BC95" s="636">
        <f>SUMIFS('Sales 2019 - 2024'!$E:$E,'Sales 2019 - 2024'!$A:$A,$C95,'Sales 2019 - 2024'!$B:$B,$AO$2,'Sales 2019 - 2024'!$C:$C,BC$4,'Sales 2019 - 2024'!$D:$D,$A95)</f>
        <v>0</v>
      </c>
      <c r="BD95" s="636">
        <f>SUMIFS('Sales 2019 - 2024'!$E:$E,'Sales 2019 - 2024'!$A:$A,$C95,'Sales 2019 - 2024'!$B:$B,$AO$2,'Sales 2019 - 2024'!$C:$C,BD$4,'Sales 2019 - 2024'!$D:$D,$A95)</f>
        <v>0</v>
      </c>
      <c r="BE95" s="636">
        <f>SUMIFS('Sales 2019 - 2024'!$E:$E,'Sales 2019 - 2024'!$A:$A,$C95,'Sales 2019 - 2024'!$B:$B,$AO$2,'Sales 2019 - 2024'!$C:$C,BE$4,'Sales 2019 - 2024'!$D:$D,$A95)</f>
        <v>263.75700000000001</v>
      </c>
      <c r="BF95" s="637">
        <f>SUMIFS('Sales 2019 - 2024'!$E:$E,'Sales 2019 - 2024'!$A:$A,$C95,'Sales 2019 - 2024'!$B:$B,$AO$2,'Sales 2019 - 2024'!$C:$C,BF$4,'Sales 2019 - 2024'!$D:$D,$A95)</f>
        <v>0</v>
      </c>
      <c r="BG95" s="637">
        <f t="shared" si="270"/>
        <v>336.76228000000003</v>
      </c>
      <c r="BH95" s="746">
        <f t="shared" si="271"/>
        <v>466.3086200000007</v>
      </c>
      <c r="BI95" s="524">
        <f>SUMIFS('Sales 2019 - 2024'!Y:Y,'Sales 2019 - 2024'!W:W,'X5 Template Goals - Tab 1'!AM95,'Sales 2019 - 2024'!V:V,'X5 Template Goals - Tab 1'!A95)</f>
        <v>5455.1881000000003</v>
      </c>
      <c r="BJ95" s="751" t="b">
        <f t="shared" si="132"/>
        <v>1</v>
      </c>
      <c r="BK95" s="630"/>
      <c r="BL95" s="631"/>
      <c r="BM95" s="631"/>
      <c r="BN95" s="631"/>
      <c r="BO95" s="631"/>
      <c r="BP95" s="631"/>
      <c r="BQ95" s="631"/>
      <c r="BR95" s="638"/>
      <c r="BS95" s="637">
        <f t="shared" si="272"/>
        <v>0</v>
      </c>
    </row>
    <row r="96" spans="1:71" ht="44.25" customHeight="1" outlineLevel="1" thickBot="1" x14ac:dyDescent="0.6">
      <c r="A96" s="2" t="str">
        <f>B89</f>
        <v>Tea &amp; Coffee</v>
      </c>
      <c r="B96" s="776"/>
      <c r="C96" s="226" t="s">
        <v>43</v>
      </c>
      <c r="D96" s="609">
        <f>SUMIFS(AfO!D:D,AfO!$A:$A,$C96,AfO!$B:$B,$A89)/1000</f>
        <v>3.87768E-2</v>
      </c>
      <c r="E96" s="610">
        <f>SUMIFS(AfO!E:E,AfO!$A:$A,$C96,AfO!$B:$B,$A89)/1000</f>
        <v>3.0079410000000001E-2</v>
      </c>
      <c r="F96" s="610">
        <f>SUMIFS(AfO!F:F,AfO!$A:$A,$C96,AfO!$B:$B,$A89)/1000</f>
        <v>3.4798849999999999E-2</v>
      </c>
      <c r="G96" s="610">
        <f>SUMIFS(AfO!G:G,AfO!$A:$A,$C96,AfO!$B:$B,$A89)/1000</f>
        <v>7.4035210000000004E-2</v>
      </c>
      <c r="H96" s="610">
        <f>SUMIFS(AfO!H:H,AfO!$A:$A,$C96,AfO!$B:$B,$A89)/1000</f>
        <v>5.0336190000000003E-2</v>
      </c>
      <c r="I96" s="610">
        <f>SUMIFS(AfO!J:J,AfO!$A:$A,$C96,AfO!$B:$B,$A89)/1000</f>
        <v>4.8551351666666666E-2</v>
      </c>
      <c r="J96" s="610">
        <f>SUMIFS(AfO!I:I,AfO!$A:$A,$C96,AfO!$B:$B,$A89)/1000</f>
        <v>0.11766834</v>
      </c>
      <c r="K96" s="610"/>
      <c r="L96" s="668">
        <v>0</v>
      </c>
      <c r="M96" s="669">
        <v>0</v>
      </c>
      <c r="N96" s="669">
        <v>0</v>
      </c>
      <c r="O96" s="669">
        <v>5</v>
      </c>
      <c r="P96" s="669">
        <v>0</v>
      </c>
      <c r="Q96" s="669">
        <v>0</v>
      </c>
      <c r="R96" s="669">
        <v>0</v>
      </c>
      <c r="S96" s="670">
        <v>0</v>
      </c>
      <c r="T96" s="671"/>
      <c r="U96" s="611"/>
      <c r="V96" s="614"/>
      <c r="W96" s="614"/>
      <c r="X96" s="614"/>
      <c r="Y96" s="614"/>
      <c r="Z96" s="614"/>
      <c r="AA96" s="614"/>
      <c r="AB96" s="614"/>
      <c r="AC96" s="656"/>
      <c r="AD96" s="657">
        <f t="shared" si="273"/>
        <v>5</v>
      </c>
      <c r="AE96" s="488">
        <f t="shared" si="266"/>
        <v>5.1176683399999998</v>
      </c>
      <c r="AF96" s="581">
        <f t="shared" si="267"/>
        <v>0.24858332911652181</v>
      </c>
      <c r="AG96" s="490">
        <f t="shared" si="268"/>
        <v>1.1265838045826011</v>
      </c>
      <c r="AH96" s="491" cm="1">
        <f t="array" ref="AH96">_xlfn.IFS(AG96&gt;=(AF96+0.01),1,AG96&gt;=(AF96-0.01),0,AG96&lt;=(AF96-0.01),-1)</f>
        <v>1</v>
      </c>
      <c r="AJ96" s="370"/>
      <c r="AL96" s="776"/>
      <c r="AM96" s="226" t="s">
        <v>43</v>
      </c>
      <c r="AN96" s="472"/>
      <c r="AO96" s="616">
        <f>SUMIFS('Sales 2019 - 2024'!$E:$E,'Sales 2019 - 2024'!$A:$A,$C96,'Sales 2019 - 2024'!$B:$B,$AO$2,'Sales 2019 - 2024'!$C:$C,AO$4,'Sales 2019 - 2024'!$D:$D,$A96)</f>
        <v>0</v>
      </c>
      <c r="AP96" s="617">
        <f>SUMIFS('Sales 2019 - 2024'!$E:$E,'Sales 2019 - 2024'!$A:$A,$C96,'Sales 2019 - 2024'!$B:$B,$AO$2,'Sales 2019 - 2024'!$C:$C,AP$4,'Sales 2019 - 2024'!$D:$D,$A96)</f>
        <v>2.13944</v>
      </c>
      <c r="AQ96" s="617">
        <f>SUMIFS('Sales 2019 - 2024'!$E:$E,'Sales 2019 - 2024'!$A:$A,$C96,'Sales 2019 - 2024'!$B:$B,$AO$2,'Sales 2019 - 2024'!$C:$C,AQ$4,'Sales 2019 - 2024'!$D:$D,$A96)</f>
        <v>0</v>
      </c>
      <c r="AR96" s="617">
        <f>SUMIFS('Sales 2019 - 2024'!$E:$E,'Sales 2019 - 2024'!$A:$A,$C96,'Sales 2019 - 2024'!$B:$B,$AO$2,'Sales 2019 - 2024'!$C:$C,AR$4,'Sales 2019 - 2024'!$D:$D,$A96)</f>
        <v>100.77164</v>
      </c>
      <c r="AS96" s="617">
        <f>SUMIFS('Sales 2019 - 2024'!$E:$E,'Sales 2019 - 2024'!$A:$A,$C96,'Sales 2019 - 2024'!$B:$B,$AO$2,'Sales 2019 - 2024'!$C:$C,AS$4,'Sales 2019 - 2024'!$D:$D,$A96)</f>
        <v>4.0382999999999996</v>
      </c>
      <c r="AT96" s="617">
        <f>SUMIFS('Sales 2019 - 2024'!$E:$E,'Sales 2019 - 2024'!$A:$A,$C96,'Sales 2019 - 2024'!$B:$B,$AO$2,'Sales 2019 - 2024'!$C:$C,AT$4,'Sales 2019 - 2024'!$D:$D,$A96)</f>
        <v>0</v>
      </c>
      <c r="AU96" s="617">
        <f>SUMIFS('Sales 2019 - 2024'!$E:$E,'Sales 2019 - 2024'!$A:$A,$C96,'Sales 2019 - 2024'!$B:$B,$AO$2,'Sales 2019 - 2024'!$C:$C,AU$4,'Sales 2019 - 2024'!$D:$D,$A96)</f>
        <v>0</v>
      </c>
      <c r="AV96" s="618">
        <f>SUMIFS('Sales 2019 - 2024'!$E:$E,'Sales 2019 - 2024'!$A:$A,$C96,'Sales 2019 - 2024'!$B:$B,$AO$2,'Sales 2019 - 2024'!$C:$C,AV$4,'Sales 2019 - 2024'!$D:$D,$A96)</f>
        <v>0</v>
      </c>
      <c r="AW96" s="618">
        <f t="shared" si="269"/>
        <v>106.94937999999999</v>
      </c>
      <c r="AX96" s="616">
        <f>SUMIFS('Sales 2019 - 2024'!$E:$E,'Sales 2019 - 2024'!$A:$A,$C96,'Sales 2019 - 2024'!$B:$B,$AO$2,'Sales 2019 - 2024'!$C:$C,AX$4,'Sales 2019 - 2024'!$D:$D,$A96)</f>
        <v>1.78948</v>
      </c>
      <c r="AY96" s="617">
        <f>SUMIFS('Sales 2019 - 2024'!$E:$E,'Sales 2019 - 2024'!$A:$A,$C96,'Sales 2019 - 2024'!$B:$B,$AO$2,'Sales 2019 - 2024'!$C:$C,AY$4,'Sales 2019 - 2024'!$D:$D,$A96)</f>
        <v>0.73458000000000001</v>
      </c>
      <c r="AZ96" s="617">
        <f>SUMIFS('Sales 2019 - 2024'!$E:$E,'Sales 2019 - 2024'!$A:$A,$C96,'Sales 2019 - 2024'!$B:$B,$AO$2,'Sales 2019 - 2024'!$C:$C,AZ$4,'Sales 2019 - 2024'!$D:$D,$A96)</f>
        <v>0</v>
      </c>
      <c r="BA96" s="617">
        <f>SUMIFS('Sales 2019 - 2024'!$E:$E,'Sales 2019 - 2024'!$A:$A,$C96,'Sales 2019 - 2024'!$B:$B,$AO$2,'Sales 2019 - 2024'!$C:$C,BA$4,'Sales 2019 - 2024'!$D:$D,$A96)</f>
        <v>0</v>
      </c>
      <c r="BB96" s="617">
        <f>SUMIFS('Sales 2019 - 2024'!$E:$E,'Sales 2019 - 2024'!$A:$A,$C96,'Sales 2019 - 2024'!$B:$B,$AO$2,'Sales 2019 - 2024'!$C:$C,BB$4,'Sales 2019 - 2024'!$D:$D,$A96)</f>
        <v>8.1949000000000005</v>
      </c>
      <c r="BC96" s="617">
        <f>SUMIFS('Sales 2019 - 2024'!$E:$E,'Sales 2019 - 2024'!$A:$A,$C96,'Sales 2019 - 2024'!$B:$B,$AO$2,'Sales 2019 - 2024'!$C:$C,BC$4,'Sales 2019 - 2024'!$D:$D,$A96)</f>
        <v>0</v>
      </c>
      <c r="BD96" s="617">
        <f>SUMIFS('Sales 2019 - 2024'!$E:$E,'Sales 2019 - 2024'!$A:$A,$C96,'Sales 2019 - 2024'!$B:$B,$AO$2,'Sales 2019 - 2024'!$C:$C,BD$4,'Sales 2019 - 2024'!$D:$D,$A96)</f>
        <v>0</v>
      </c>
      <c r="BE96" s="617">
        <f>SUMIFS('Sales 2019 - 2024'!$E:$E,'Sales 2019 - 2024'!$A:$A,$C96,'Sales 2019 - 2024'!$B:$B,$AO$2,'Sales 2019 - 2024'!$C:$C,BE$4,'Sales 2019 - 2024'!$D:$D,$A96)</f>
        <v>0</v>
      </c>
      <c r="BF96" s="618">
        <f>SUMIFS('Sales 2019 - 2024'!$E:$E,'Sales 2019 - 2024'!$A:$A,$C96,'Sales 2019 - 2024'!$B:$B,$AO$2,'Sales 2019 - 2024'!$C:$C,BF$4,'Sales 2019 - 2024'!$D:$D,$A96)</f>
        <v>0</v>
      </c>
      <c r="BG96" s="618">
        <f t="shared" si="270"/>
        <v>10.718960000000001</v>
      </c>
      <c r="BH96" s="744">
        <f t="shared" si="271"/>
        <v>0</v>
      </c>
      <c r="BI96" s="494">
        <f>SUMIFS('Sales 2019 - 2024'!Y:Y,'Sales 2019 - 2024'!W:W,'X5 Template Goals - Tab 1'!AM96,'Sales 2019 - 2024'!V:V,'X5 Template Goals - Tab 1'!A96)</f>
        <v>117.66834</v>
      </c>
      <c r="BJ96" s="751" t="b">
        <f t="shared" si="132"/>
        <v>1</v>
      </c>
      <c r="BK96" s="611"/>
      <c r="BL96" s="612"/>
      <c r="BM96" s="612"/>
      <c r="BN96" s="612"/>
      <c r="BO96" s="612"/>
      <c r="BP96" s="612"/>
      <c r="BQ96" s="612"/>
      <c r="BR96" s="619"/>
      <c r="BS96" s="618">
        <f t="shared" si="272"/>
        <v>0</v>
      </c>
    </row>
    <row r="97" spans="1:72" s="180" customFormat="1" ht="44.25" customHeight="1" outlineLevel="1" thickTop="1" x14ac:dyDescent="0.55000000000000004">
      <c r="B97" s="344" t="s">
        <v>32</v>
      </c>
      <c r="C97" s="241" t="s">
        <v>35</v>
      </c>
      <c r="D97" s="639">
        <f>SUM(D89:D96)</f>
        <v>17.862578370000001</v>
      </c>
      <c r="E97" s="532">
        <f t="shared" ref="E97:J97" si="274">SUM(E89:E96)</f>
        <v>13.869647070000001</v>
      </c>
      <c r="F97" s="532">
        <f t="shared" si="274"/>
        <v>26.047573020000002</v>
      </c>
      <c r="G97" s="532">
        <f t="shared" si="274"/>
        <v>19.44972418</v>
      </c>
      <c r="H97" s="532">
        <f t="shared" si="274"/>
        <v>43.366980579999996</v>
      </c>
      <c r="I97" s="532">
        <f t="shared" si="274"/>
        <v>49.662590744166664</v>
      </c>
      <c r="J97" s="532">
        <f t="shared" si="274"/>
        <v>43.846600310000007</v>
      </c>
      <c r="K97" s="532"/>
      <c r="L97" s="672">
        <f>SUM(L89:L96)</f>
        <v>0</v>
      </c>
      <c r="M97" s="673">
        <f t="shared" ref="M97" si="275">SUM(M89:M96)</f>
        <v>0</v>
      </c>
      <c r="N97" s="673">
        <f t="shared" ref="N97" si="276">SUM(N89:N96)</f>
        <v>0</v>
      </c>
      <c r="O97" s="673">
        <f t="shared" ref="O97" si="277">SUM(O89:O96)</f>
        <v>25.2</v>
      </c>
      <c r="P97" s="673">
        <f t="shared" ref="P97" si="278">SUM(P89:P96)</f>
        <v>10</v>
      </c>
      <c r="Q97" s="673">
        <f t="shared" ref="Q97" si="279">SUM(Q89:Q96)</f>
        <v>0</v>
      </c>
      <c r="R97" s="673">
        <f t="shared" ref="R97" si="280">SUM(R89:R96)</f>
        <v>0</v>
      </c>
      <c r="S97" s="674">
        <f t="shared" ref="S97" si="281">SUM(S89:S96)</f>
        <v>21</v>
      </c>
      <c r="T97" s="528"/>
      <c r="U97" s="640"/>
      <c r="V97" s="642"/>
      <c r="W97" s="642"/>
      <c r="X97" s="642"/>
      <c r="Y97" s="642"/>
      <c r="Z97" s="642"/>
      <c r="AA97" s="642"/>
      <c r="AB97" s="642"/>
      <c r="AC97" s="675"/>
      <c r="AD97" s="676">
        <f t="shared" si="273"/>
        <v>56.2</v>
      </c>
      <c r="AE97" s="539">
        <f t="shared" si="266"/>
        <v>100.04660031</v>
      </c>
      <c r="AF97" s="540">
        <f t="shared" si="267"/>
        <v>0.1967360001943641</v>
      </c>
      <c r="AG97" s="541">
        <f t="shared" si="268"/>
        <v>0.17937870536973133</v>
      </c>
      <c r="AH97" s="542" cm="1">
        <f t="array" ref="AH97">_xlfn.IFS(AG97&gt;=(AF97+0.01),1,AG97&gt;=(AF97-0.01),0,AG97&lt;=(AF97-0.01),-1)</f>
        <v>-1</v>
      </c>
      <c r="AI97" s="2"/>
      <c r="AJ97" s="370"/>
      <c r="AL97" s="344" t="str">
        <f>B97</f>
        <v>Tea &amp; Coffee</v>
      </c>
      <c r="AM97" s="241" t="s">
        <v>35</v>
      </c>
      <c r="AN97" s="543"/>
      <c r="AO97" s="733">
        <f>SUM(AO89:AO96)</f>
        <v>23.952650000000002</v>
      </c>
      <c r="AP97" s="734">
        <f t="shared" ref="AP97:AW97" si="282">SUM(AP89:AP96)</f>
        <v>317.99598999999995</v>
      </c>
      <c r="AQ97" s="734">
        <f t="shared" si="282"/>
        <v>2362.4253099999996</v>
      </c>
      <c r="AR97" s="734">
        <f t="shared" si="282"/>
        <v>22057.60715</v>
      </c>
      <c r="AS97" s="734">
        <f t="shared" si="282"/>
        <v>359.19517000000002</v>
      </c>
      <c r="AT97" s="734">
        <f t="shared" si="282"/>
        <v>0.62375000000000003</v>
      </c>
      <c r="AU97" s="734">
        <f t="shared" si="282"/>
        <v>1668.90409</v>
      </c>
      <c r="AV97" s="644">
        <f t="shared" si="282"/>
        <v>4941.8186299999998</v>
      </c>
      <c r="AW97" s="644">
        <f t="shared" si="282"/>
        <v>31732.52274</v>
      </c>
      <c r="AX97" s="733">
        <f>SUM(AX89:AX96)</f>
        <v>290.09928000000002</v>
      </c>
      <c r="AY97" s="734">
        <f t="shared" ref="AY97:BF97" si="283">SUM(AY89:AY96)</f>
        <v>173.55971</v>
      </c>
      <c r="AZ97" s="734">
        <f t="shared" si="283"/>
        <v>234.36602999999999</v>
      </c>
      <c r="BA97" s="734">
        <f t="shared" si="283"/>
        <v>69.987260000000006</v>
      </c>
      <c r="BB97" s="734">
        <f t="shared" si="283"/>
        <v>74.139780000000002</v>
      </c>
      <c r="BC97" s="734">
        <f t="shared" si="283"/>
        <v>43.188549999999999</v>
      </c>
      <c r="BD97" s="734">
        <f t="shared" si="283"/>
        <v>251.84137999999999</v>
      </c>
      <c r="BE97" s="734">
        <f t="shared" si="283"/>
        <v>382.03304000000003</v>
      </c>
      <c r="BF97" s="644">
        <f t="shared" si="283"/>
        <v>0</v>
      </c>
      <c r="BG97" s="644">
        <f t="shared" si="270"/>
        <v>1519.2150300000001</v>
      </c>
      <c r="BH97" s="736">
        <f t="shared" si="271"/>
        <v>10594.862539999995</v>
      </c>
      <c r="BI97" s="546">
        <f>SUM(BI89:BI96)</f>
        <v>43846.600309999994</v>
      </c>
      <c r="BJ97" s="751" t="b">
        <f t="shared" si="132"/>
        <v>1</v>
      </c>
      <c r="BK97" s="640"/>
      <c r="BL97" s="641"/>
      <c r="BM97" s="641"/>
      <c r="BN97" s="641"/>
      <c r="BO97" s="641"/>
      <c r="BP97" s="641"/>
      <c r="BQ97" s="641"/>
      <c r="BR97" s="539"/>
      <c r="BS97" s="644">
        <f t="shared" ref="BS97" si="284">SUM(BS89:BS96)</f>
        <v>0</v>
      </c>
    </row>
    <row r="98" spans="1:72" ht="44.25" customHeight="1" outlineLevel="1" thickBot="1" x14ac:dyDescent="0.6">
      <c r="B98" s="687" t="str">
        <f>B97</f>
        <v>Tea &amp; Coffee</v>
      </c>
      <c r="C98" s="688" t="s">
        <v>76</v>
      </c>
      <c r="D98" s="689"/>
      <c r="E98" s="690"/>
      <c r="F98" s="690"/>
      <c r="G98" s="690"/>
      <c r="H98" s="690"/>
      <c r="I98" s="690"/>
      <c r="J98" s="690"/>
      <c r="K98" s="691"/>
      <c r="L98" s="692">
        <v>0</v>
      </c>
      <c r="M98" s="693">
        <v>3.678162205</v>
      </c>
      <c r="N98" s="693">
        <v>0</v>
      </c>
      <c r="O98" s="693">
        <v>0.126701705</v>
      </c>
      <c r="P98" s="693">
        <v>3.2551118299999997</v>
      </c>
      <c r="Q98" s="693">
        <v>0.96742954000000003</v>
      </c>
      <c r="R98" s="693">
        <v>0</v>
      </c>
      <c r="S98" s="597">
        <v>50</v>
      </c>
      <c r="T98" s="558"/>
      <c r="U98" s="555"/>
      <c r="V98" s="560"/>
      <c r="W98" s="560"/>
      <c r="X98" s="560"/>
      <c r="Y98" s="560"/>
      <c r="Z98" s="560"/>
      <c r="AA98" s="560"/>
      <c r="AB98" s="560"/>
      <c r="AC98" s="679"/>
      <c r="AD98" s="694">
        <f t="shared" si="273"/>
        <v>58.027405279999996</v>
      </c>
      <c r="AE98" s="695">
        <f>J97+AD98</f>
        <v>101.87400559</v>
      </c>
      <c r="AF98" s="598">
        <f>AF97</f>
        <v>0.1967360001943641</v>
      </c>
      <c r="AG98" s="696">
        <f>(((AE98/J97))^(1/5))-1</f>
        <v>0.18365596592933242</v>
      </c>
      <c r="AH98" s="565" cm="1">
        <f t="array" ref="AH98">_xlfn.IFS(AG98&gt;=(AF98+0.01),1,AG98&gt;=(AF98-0.01),0,AG98&lt;=(AF98-0.01),-1)</f>
        <v>-1</v>
      </c>
      <c r="AI98" s="697"/>
      <c r="AJ98" s="372"/>
      <c r="AL98" s="687" t="str">
        <f>AL97</f>
        <v>Tea &amp; Coffee</v>
      </c>
      <c r="AM98" s="688" t="s">
        <v>76</v>
      </c>
      <c r="AN98" s="566"/>
      <c r="AO98" s="567"/>
      <c r="AP98" s="568"/>
      <c r="AQ98" s="568"/>
      <c r="AR98" s="568"/>
      <c r="AS98" s="568"/>
      <c r="AT98" s="568"/>
      <c r="AU98" s="568"/>
      <c r="AV98" s="569"/>
      <c r="AW98" s="569"/>
      <c r="AX98" s="567"/>
      <c r="AY98" s="568"/>
      <c r="AZ98" s="568"/>
      <c r="BA98" s="568"/>
      <c r="BB98" s="568"/>
      <c r="BC98" s="568"/>
      <c r="BD98" s="568"/>
      <c r="BE98" s="568"/>
      <c r="BF98" s="569"/>
      <c r="BG98" s="569"/>
      <c r="BH98" s="569"/>
      <c r="BI98" s="737"/>
      <c r="BJ98" s="751" t="b">
        <f t="shared" si="132"/>
        <v>1</v>
      </c>
      <c r="BK98" s="567"/>
      <c r="BL98" s="568"/>
      <c r="BM98" s="568"/>
      <c r="BN98" s="568"/>
      <c r="BO98" s="568"/>
      <c r="BP98" s="568"/>
      <c r="BQ98" s="568"/>
      <c r="BR98" s="569"/>
      <c r="BS98" s="569"/>
    </row>
    <row r="99" spans="1:72" ht="15.75" customHeight="1" thickBot="1" x14ac:dyDescent="0.6">
      <c r="B99" s="571"/>
      <c r="C99" s="572"/>
      <c r="D99" s="573"/>
      <c r="E99" s="573"/>
      <c r="F99" s="573"/>
      <c r="G99" s="573"/>
      <c r="H99" s="573"/>
      <c r="I99" s="573"/>
      <c r="J99" s="573"/>
      <c r="K99" s="574"/>
      <c r="L99" s="575"/>
      <c r="M99" s="575"/>
      <c r="N99" s="575"/>
      <c r="O99" s="575"/>
      <c r="P99" s="575"/>
      <c r="Q99" s="575"/>
      <c r="R99" s="575"/>
      <c r="S99" s="575"/>
      <c r="T99" s="575"/>
      <c r="U99" s="575"/>
      <c r="V99" s="575"/>
      <c r="W99" s="575"/>
      <c r="X99" s="575"/>
      <c r="Y99" s="575"/>
      <c r="Z99" s="575"/>
      <c r="AA99" s="575"/>
      <c r="AB99" s="575"/>
      <c r="AC99" s="575"/>
      <c r="AD99" s="575"/>
      <c r="AE99" s="575"/>
      <c r="AF99" s="576"/>
      <c r="AG99" s="576"/>
      <c r="AH99" s="577"/>
      <c r="AJ99" s="414"/>
      <c r="AL99" s="571"/>
      <c r="AM99" s="572"/>
      <c r="AN99" s="566"/>
      <c r="AO99" s="575"/>
      <c r="AP99" s="575"/>
      <c r="AQ99" s="575"/>
      <c r="AR99" s="575"/>
      <c r="AS99" s="575"/>
      <c r="AT99" s="575"/>
      <c r="AU99" s="575"/>
      <c r="AV99" s="575"/>
      <c r="AW99" s="575"/>
      <c r="AX99" s="575"/>
      <c r="AY99" s="575"/>
      <c r="AZ99" s="575"/>
      <c r="BA99" s="575"/>
      <c r="BB99" s="575"/>
      <c r="BC99" s="575"/>
      <c r="BD99" s="575"/>
      <c r="BE99" s="575"/>
      <c r="BF99" s="575"/>
      <c r="BG99" s="575"/>
      <c r="BH99" s="575"/>
      <c r="BI99" s="738"/>
      <c r="BJ99" s="751" t="b">
        <f t="shared" si="132"/>
        <v>1</v>
      </c>
      <c r="BK99" s="575"/>
      <c r="BL99" s="575"/>
      <c r="BM99" s="575"/>
      <c r="BN99" s="575"/>
      <c r="BO99" s="575"/>
      <c r="BP99" s="575"/>
      <c r="BQ99" s="575"/>
      <c r="BR99" s="575"/>
      <c r="BS99" s="575"/>
    </row>
    <row r="100" spans="1:72" ht="44.25" customHeight="1" outlineLevel="1" thickTop="1" x14ac:dyDescent="0.55000000000000004">
      <c r="A100" s="2" t="s">
        <v>35</v>
      </c>
      <c r="B100" s="771" t="s">
        <v>89</v>
      </c>
      <c r="C100" s="225" t="s">
        <v>36</v>
      </c>
      <c r="D100" s="457">
        <f t="shared" ref="D100:J107" si="285">SUM(D110,D140)</f>
        <v>189.10915918000001</v>
      </c>
      <c r="E100" s="458">
        <f t="shared" si="285"/>
        <v>203.12639475</v>
      </c>
      <c r="F100" s="458">
        <f t="shared" si="285"/>
        <v>239.68011690999998</v>
      </c>
      <c r="G100" s="458">
        <f t="shared" si="285"/>
        <v>282.76497861999997</v>
      </c>
      <c r="H100" s="458">
        <f t="shared" si="285"/>
        <v>312.60620084000004</v>
      </c>
      <c r="I100" s="458">
        <f t="shared" si="285"/>
        <v>343.82764208333333</v>
      </c>
      <c r="J100" s="458">
        <f t="shared" si="285"/>
        <v>384.13336259000005</v>
      </c>
      <c r="K100" s="459"/>
      <c r="L100" s="600">
        <f>SUM(L110,L140)</f>
        <v>0</v>
      </c>
      <c r="M100" s="603">
        <f t="shared" ref="M100:S100" si="286">SUM(M110,M140)</f>
        <v>0</v>
      </c>
      <c r="N100" s="603">
        <f t="shared" si="286"/>
        <v>0</v>
      </c>
      <c r="O100" s="603">
        <f t="shared" si="286"/>
        <v>0</v>
      </c>
      <c r="P100" s="603">
        <f t="shared" si="286"/>
        <v>0</v>
      </c>
      <c r="Q100" s="603">
        <f t="shared" si="286"/>
        <v>0</v>
      </c>
      <c r="R100" s="603">
        <f t="shared" si="286"/>
        <v>0</v>
      </c>
      <c r="S100" s="608">
        <f t="shared" si="286"/>
        <v>0</v>
      </c>
      <c r="T100" s="463"/>
      <c r="U100" s="464">
        <f>SUM(U110,U140)</f>
        <v>9</v>
      </c>
      <c r="V100" s="465">
        <f t="shared" ref="V100:AC100" si="287">SUM(V110,V140)</f>
        <v>20</v>
      </c>
      <c r="W100" s="465">
        <f t="shared" si="287"/>
        <v>16</v>
      </c>
      <c r="X100" s="465">
        <f t="shared" si="287"/>
        <v>16</v>
      </c>
      <c r="Y100" s="465">
        <f t="shared" si="287"/>
        <v>10</v>
      </c>
      <c r="Z100" s="465">
        <f t="shared" si="287"/>
        <v>48</v>
      </c>
      <c r="AA100" s="465">
        <f t="shared" si="287"/>
        <v>0</v>
      </c>
      <c r="AB100" s="465">
        <f t="shared" si="287"/>
        <v>39</v>
      </c>
      <c r="AC100" s="466">
        <f t="shared" si="287"/>
        <v>0</v>
      </c>
      <c r="AD100" s="467">
        <f t="shared" ref="AD100:AD107" si="288">SUM(L100:AC100)</f>
        <v>158</v>
      </c>
      <c r="AE100" s="468">
        <f t="shared" ref="AE100:AE108" si="289">AD100+J100</f>
        <v>542.13336259000005</v>
      </c>
      <c r="AF100" s="469">
        <f t="shared" ref="AF100:AF108" si="290">(((J100/D100))^(1/5))-1</f>
        <v>0.15226903935526148</v>
      </c>
      <c r="AG100" s="470">
        <f t="shared" ref="AG100:AG108" si="291">(((AE100/J100))^(1/5))-1</f>
        <v>7.1333835503966547E-2</v>
      </c>
      <c r="AH100" s="471" cm="1">
        <f t="array" ref="AH100">_xlfn.IFS(AG100&gt;=(AF100+0.01),1,AG100&gt;=(AF100-0.01),0,AG100&lt;=(AF100-0.01),-1)</f>
        <v>-1</v>
      </c>
      <c r="AJ100" s="369"/>
      <c r="AL100" s="771" t="s">
        <v>89</v>
      </c>
      <c r="AM100" s="225" t="s">
        <v>36</v>
      </c>
      <c r="AN100" s="472"/>
      <c r="AO100" s="605">
        <f>SUM(AO110,AO140)</f>
        <v>809.01744999999983</v>
      </c>
      <c r="AP100" s="606">
        <f t="shared" ref="AP100:BH100" si="292">SUM(AP110,AP140)</f>
        <v>975.24556999999993</v>
      </c>
      <c r="AQ100" s="606">
        <f t="shared" si="292"/>
        <v>90.412109999999998</v>
      </c>
      <c r="AR100" s="606">
        <f t="shared" si="292"/>
        <v>85909.528829999996</v>
      </c>
      <c r="AS100" s="606">
        <f t="shared" si="292"/>
        <v>2107.50101</v>
      </c>
      <c r="AT100" s="606">
        <f t="shared" si="292"/>
        <v>78.016269999999992</v>
      </c>
      <c r="AU100" s="606">
        <f t="shared" si="292"/>
        <v>13.79457</v>
      </c>
      <c r="AV100" s="607">
        <f t="shared" si="292"/>
        <v>505.08126000000004</v>
      </c>
      <c r="AW100" s="607">
        <f t="shared" si="292"/>
        <v>90488.597069999989</v>
      </c>
      <c r="AX100" s="605">
        <f t="shared" si="292"/>
        <v>21436.822780000002</v>
      </c>
      <c r="AY100" s="606">
        <f t="shared" si="292"/>
        <v>44760.059520000003</v>
      </c>
      <c r="AZ100" s="606">
        <f t="shared" si="292"/>
        <v>15440.591199999999</v>
      </c>
      <c r="BA100" s="606">
        <f t="shared" si="292"/>
        <v>18753.81784</v>
      </c>
      <c r="BB100" s="606">
        <f t="shared" si="292"/>
        <v>4104.4265799999994</v>
      </c>
      <c r="BC100" s="606">
        <f t="shared" si="292"/>
        <v>80058.477749999991</v>
      </c>
      <c r="BD100" s="606">
        <f t="shared" si="292"/>
        <v>181.05691000000002</v>
      </c>
      <c r="BE100" s="606">
        <f t="shared" si="292"/>
        <v>53681.003949999998</v>
      </c>
      <c r="BF100" s="607">
        <f t="shared" si="292"/>
        <v>0</v>
      </c>
      <c r="BG100" s="607">
        <f t="shared" si="292"/>
        <v>238416.25652999998</v>
      </c>
      <c r="BH100" s="743">
        <f t="shared" si="292"/>
        <v>55228.508990000002</v>
      </c>
      <c r="BI100" s="475">
        <f>SUM(BI110,BI140)</f>
        <v>384133.36259000003</v>
      </c>
      <c r="BJ100" s="751" t="b">
        <f t="shared" si="132"/>
        <v>1</v>
      </c>
      <c r="BK100" s="460"/>
      <c r="BL100" s="461"/>
      <c r="BM100" s="461"/>
      <c r="BN100" s="461"/>
      <c r="BO100" s="461"/>
      <c r="BP100" s="461"/>
      <c r="BQ100" s="461"/>
      <c r="BR100" s="476"/>
      <c r="BS100" s="475">
        <f>SUM(BK100:BR100)</f>
        <v>0</v>
      </c>
    </row>
    <row r="101" spans="1:72" ht="44.25" customHeight="1" outlineLevel="1" x14ac:dyDescent="0.55000000000000004">
      <c r="A101" s="2" t="s">
        <v>35</v>
      </c>
      <c r="B101" s="772"/>
      <c r="C101" s="226" t="s">
        <v>37</v>
      </c>
      <c r="D101" s="477">
        <f t="shared" si="285"/>
        <v>17.529035</v>
      </c>
      <c r="E101" s="478">
        <f t="shared" si="285"/>
        <v>21.691081619999999</v>
      </c>
      <c r="F101" s="478">
        <f t="shared" si="285"/>
        <v>25.246967590000001</v>
      </c>
      <c r="G101" s="478">
        <f t="shared" si="285"/>
        <v>31.312359389999997</v>
      </c>
      <c r="H101" s="478">
        <f t="shared" si="285"/>
        <v>35.589431990000001</v>
      </c>
      <c r="I101" s="478">
        <f t="shared" si="285"/>
        <v>31.566887414166665</v>
      </c>
      <c r="J101" s="478">
        <f t="shared" si="285"/>
        <v>35.931051050000001</v>
      </c>
      <c r="K101" s="479"/>
      <c r="L101" s="611">
        <f t="shared" ref="L101:S101" si="293">SUM(L111,L141)</f>
        <v>0</v>
      </c>
      <c r="M101" s="614">
        <f t="shared" si="293"/>
        <v>0</v>
      </c>
      <c r="N101" s="614">
        <f t="shared" si="293"/>
        <v>0</v>
      </c>
      <c r="O101" s="614">
        <f t="shared" si="293"/>
        <v>0</v>
      </c>
      <c r="P101" s="614">
        <f t="shared" si="293"/>
        <v>0</v>
      </c>
      <c r="Q101" s="614">
        <f t="shared" si="293"/>
        <v>0</v>
      </c>
      <c r="R101" s="614">
        <f t="shared" si="293"/>
        <v>0</v>
      </c>
      <c r="S101" s="619">
        <f t="shared" si="293"/>
        <v>0</v>
      </c>
      <c r="T101" s="483"/>
      <c r="U101" s="484">
        <f t="shared" ref="U101:AC101" si="294">SUM(U111,U141)</f>
        <v>2</v>
      </c>
      <c r="V101" s="485">
        <f t="shared" si="294"/>
        <v>3</v>
      </c>
      <c r="W101" s="485">
        <f t="shared" si="294"/>
        <v>5</v>
      </c>
      <c r="X101" s="485">
        <f t="shared" si="294"/>
        <v>7</v>
      </c>
      <c r="Y101" s="485">
        <f t="shared" si="294"/>
        <v>3</v>
      </c>
      <c r="Z101" s="485">
        <f t="shared" si="294"/>
        <v>8</v>
      </c>
      <c r="AA101" s="485">
        <f t="shared" si="294"/>
        <v>0</v>
      </c>
      <c r="AB101" s="485">
        <f t="shared" si="294"/>
        <v>2</v>
      </c>
      <c r="AC101" s="486">
        <f t="shared" si="294"/>
        <v>0</v>
      </c>
      <c r="AD101" s="487">
        <f t="shared" si="288"/>
        <v>30</v>
      </c>
      <c r="AE101" s="488">
        <f t="shared" si="289"/>
        <v>65.931051050000008</v>
      </c>
      <c r="AF101" s="489">
        <f t="shared" si="290"/>
        <v>0.15436295869053751</v>
      </c>
      <c r="AG101" s="490">
        <f t="shared" si="291"/>
        <v>0.1290781827183769</v>
      </c>
      <c r="AH101" s="491" cm="1">
        <f t="array" ref="AH101">_xlfn.IFS(AG101&gt;=(AF101+0.01),1,AG101&gt;=(AF101-0.01),0,AG101&lt;=(AF101-0.01),-1)</f>
        <v>-1</v>
      </c>
      <c r="AJ101" s="370"/>
      <c r="AL101" s="772"/>
      <c r="AM101" s="226" t="s">
        <v>37</v>
      </c>
      <c r="AN101" s="472"/>
      <c r="AO101" s="616">
        <f t="shared" ref="AO101:BI101" si="295">SUM(AO111,AO141)</f>
        <v>184.71296000000001</v>
      </c>
      <c r="AP101" s="617">
        <f t="shared" si="295"/>
        <v>194.58672000000001</v>
      </c>
      <c r="AQ101" s="617">
        <f t="shared" si="295"/>
        <v>1.5088999999999999</v>
      </c>
      <c r="AR101" s="617">
        <f t="shared" si="295"/>
        <v>10802.35986</v>
      </c>
      <c r="AS101" s="617">
        <f t="shared" si="295"/>
        <v>8250.2731700000004</v>
      </c>
      <c r="AT101" s="617">
        <f t="shared" si="295"/>
        <v>153.66394</v>
      </c>
      <c r="AU101" s="617">
        <f t="shared" si="295"/>
        <v>34.326679999999996</v>
      </c>
      <c r="AV101" s="618">
        <f t="shared" si="295"/>
        <v>127.03223999999999</v>
      </c>
      <c r="AW101" s="618">
        <f t="shared" si="295"/>
        <v>19748.464469999999</v>
      </c>
      <c r="AX101" s="616">
        <f t="shared" si="295"/>
        <v>1189.33635</v>
      </c>
      <c r="AY101" s="617">
        <f t="shared" si="295"/>
        <v>1359.0159199999998</v>
      </c>
      <c r="AZ101" s="617">
        <f t="shared" si="295"/>
        <v>230.83401000000001</v>
      </c>
      <c r="BA101" s="617">
        <f t="shared" si="295"/>
        <v>3247.6326300000001</v>
      </c>
      <c r="BB101" s="617">
        <f t="shared" si="295"/>
        <v>114.39319</v>
      </c>
      <c r="BC101" s="617">
        <f t="shared" si="295"/>
        <v>5621.1458399999992</v>
      </c>
      <c r="BD101" s="617">
        <f t="shared" si="295"/>
        <v>27.148300000000003</v>
      </c>
      <c r="BE101" s="617">
        <f t="shared" si="295"/>
        <v>0</v>
      </c>
      <c r="BF101" s="618">
        <f t="shared" si="295"/>
        <v>0</v>
      </c>
      <c r="BG101" s="618">
        <f t="shared" si="295"/>
        <v>11789.506239999999</v>
      </c>
      <c r="BH101" s="744">
        <f t="shared" si="295"/>
        <v>4393.0803400000013</v>
      </c>
      <c r="BI101" s="494">
        <f t="shared" si="295"/>
        <v>35931.051050000002</v>
      </c>
      <c r="BJ101" s="751" t="b">
        <f t="shared" si="132"/>
        <v>1</v>
      </c>
      <c r="BK101" s="480"/>
      <c r="BL101" s="481"/>
      <c r="BM101" s="481"/>
      <c r="BN101" s="481"/>
      <c r="BO101" s="481"/>
      <c r="BP101" s="481"/>
      <c r="BQ101" s="481"/>
      <c r="BR101" s="495"/>
      <c r="BS101" s="494">
        <f t="shared" ref="BS101:BS107" si="296">SUM(BK101:BR101)</f>
        <v>0</v>
      </c>
    </row>
    <row r="102" spans="1:72" ht="44.25" customHeight="1" outlineLevel="1" x14ac:dyDescent="0.55000000000000004">
      <c r="A102" s="2" t="s">
        <v>35</v>
      </c>
      <c r="B102" s="772"/>
      <c r="C102" s="226" t="s">
        <v>38</v>
      </c>
      <c r="D102" s="496">
        <f t="shared" si="285"/>
        <v>48.036182299999993</v>
      </c>
      <c r="E102" s="497">
        <f t="shared" si="285"/>
        <v>62.889798119999988</v>
      </c>
      <c r="F102" s="497">
        <f t="shared" si="285"/>
        <v>54.917588270000003</v>
      </c>
      <c r="G102" s="497">
        <f t="shared" si="285"/>
        <v>77.005541599999987</v>
      </c>
      <c r="H102" s="497">
        <f t="shared" si="285"/>
        <v>76.633351449999992</v>
      </c>
      <c r="I102" s="497">
        <f t="shared" si="285"/>
        <v>95.67449889833334</v>
      </c>
      <c r="J102" s="497">
        <f t="shared" si="285"/>
        <v>97.701464780000009</v>
      </c>
      <c r="K102" s="498"/>
      <c r="L102" s="621">
        <f t="shared" ref="L102:S102" si="297">SUM(L112,L142)</f>
        <v>0</v>
      </c>
      <c r="M102" s="624">
        <f t="shared" si="297"/>
        <v>0</v>
      </c>
      <c r="N102" s="624">
        <f t="shared" si="297"/>
        <v>0</v>
      </c>
      <c r="O102" s="624">
        <f t="shared" si="297"/>
        <v>7</v>
      </c>
      <c r="P102" s="624">
        <f t="shared" si="297"/>
        <v>0</v>
      </c>
      <c r="Q102" s="624">
        <f t="shared" si="297"/>
        <v>0</v>
      </c>
      <c r="R102" s="624">
        <f t="shared" si="297"/>
        <v>0</v>
      </c>
      <c r="S102" s="629">
        <f t="shared" si="297"/>
        <v>0</v>
      </c>
      <c r="T102" s="483"/>
      <c r="U102" s="502">
        <f t="shared" ref="U102:AC102" si="298">SUM(U112,U142)</f>
        <v>2</v>
      </c>
      <c r="V102" s="503">
        <f t="shared" si="298"/>
        <v>6</v>
      </c>
      <c r="W102" s="503">
        <f t="shared" si="298"/>
        <v>7</v>
      </c>
      <c r="X102" s="503">
        <f t="shared" si="298"/>
        <v>4</v>
      </c>
      <c r="Y102" s="503">
        <f t="shared" si="298"/>
        <v>4</v>
      </c>
      <c r="Z102" s="503">
        <f t="shared" si="298"/>
        <v>17</v>
      </c>
      <c r="AA102" s="503">
        <f t="shared" si="298"/>
        <v>0</v>
      </c>
      <c r="AB102" s="503">
        <f t="shared" si="298"/>
        <v>11</v>
      </c>
      <c r="AC102" s="504">
        <f t="shared" si="298"/>
        <v>0</v>
      </c>
      <c r="AD102" s="505">
        <f t="shared" si="288"/>
        <v>58</v>
      </c>
      <c r="AE102" s="506">
        <f t="shared" si="289"/>
        <v>155.70146478000001</v>
      </c>
      <c r="AF102" s="507">
        <f t="shared" si="290"/>
        <v>0.15256789514368552</v>
      </c>
      <c r="AG102" s="508">
        <f t="shared" si="291"/>
        <v>9.7686504164497423E-2</v>
      </c>
      <c r="AH102" s="509" cm="1">
        <f t="array" ref="AH102">_xlfn.IFS(AG102&gt;=(AF102+0.01),1,AG102&gt;=(AF102-0.01),0,AG102&lt;=(AF102-0.01),-1)</f>
        <v>-1</v>
      </c>
      <c r="AJ102" s="371"/>
      <c r="AL102" s="772"/>
      <c r="AM102" s="226" t="s">
        <v>38</v>
      </c>
      <c r="AN102" s="472"/>
      <c r="AO102" s="626">
        <f t="shared" ref="AO102:BI102" si="299">SUM(AO112,AO142)</f>
        <v>25.735489999999999</v>
      </c>
      <c r="AP102" s="627">
        <f t="shared" si="299"/>
        <v>67.361230000000006</v>
      </c>
      <c r="AQ102" s="627">
        <f t="shared" si="299"/>
        <v>39.200000000000003</v>
      </c>
      <c r="AR102" s="627">
        <f t="shared" si="299"/>
        <v>74335.850530000011</v>
      </c>
      <c r="AS102" s="627">
        <f t="shared" si="299"/>
        <v>1194.6717899999999</v>
      </c>
      <c r="AT102" s="627">
        <f t="shared" si="299"/>
        <v>115.37324999999998</v>
      </c>
      <c r="AU102" s="627">
        <f t="shared" si="299"/>
        <v>998.28833000000009</v>
      </c>
      <c r="AV102" s="628">
        <f t="shared" si="299"/>
        <v>61.242530000000002</v>
      </c>
      <c r="AW102" s="628">
        <f t="shared" si="299"/>
        <v>76837.723150000005</v>
      </c>
      <c r="AX102" s="626">
        <f t="shared" si="299"/>
        <v>241.45693</v>
      </c>
      <c r="AY102" s="627">
        <f t="shared" si="299"/>
        <v>1440.0111099999999</v>
      </c>
      <c r="AZ102" s="627">
        <f t="shared" si="299"/>
        <v>389.28843000000001</v>
      </c>
      <c r="BA102" s="627">
        <f t="shared" si="299"/>
        <v>97.59684</v>
      </c>
      <c r="BB102" s="627">
        <f t="shared" si="299"/>
        <v>75.218909999999994</v>
      </c>
      <c r="BC102" s="627">
        <f t="shared" si="299"/>
        <v>2553.4020699999996</v>
      </c>
      <c r="BD102" s="627">
        <f t="shared" si="299"/>
        <v>108.28564999999999</v>
      </c>
      <c r="BE102" s="627">
        <f t="shared" si="299"/>
        <v>333.67932999999999</v>
      </c>
      <c r="BF102" s="628">
        <f t="shared" si="299"/>
        <v>0</v>
      </c>
      <c r="BG102" s="628">
        <f t="shared" si="299"/>
        <v>5238.9392699999989</v>
      </c>
      <c r="BH102" s="745">
        <f t="shared" si="299"/>
        <v>15624.802360000005</v>
      </c>
      <c r="BI102" s="512">
        <f t="shared" si="299"/>
        <v>97701.464780000009</v>
      </c>
      <c r="BJ102" s="751" t="b">
        <f t="shared" si="132"/>
        <v>1</v>
      </c>
      <c r="BK102" s="499"/>
      <c r="BL102" s="500"/>
      <c r="BM102" s="500"/>
      <c r="BN102" s="500"/>
      <c r="BO102" s="500"/>
      <c r="BP102" s="500"/>
      <c r="BQ102" s="500"/>
      <c r="BR102" s="513"/>
      <c r="BS102" s="512">
        <f t="shared" si="296"/>
        <v>0</v>
      </c>
    </row>
    <row r="103" spans="1:72" ht="44.25" customHeight="1" outlineLevel="1" x14ac:dyDescent="0.55000000000000004">
      <c r="A103" s="2" t="s">
        <v>35</v>
      </c>
      <c r="B103" s="772"/>
      <c r="C103" s="226" t="s">
        <v>39</v>
      </c>
      <c r="D103" s="477">
        <f t="shared" si="285"/>
        <v>20.06364726</v>
      </c>
      <c r="E103" s="478">
        <f t="shared" si="285"/>
        <v>10.799450929999999</v>
      </c>
      <c r="F103" s="478">
        <f t="shared" si="285"/>
        <v>30.570694170000003</v>
      </c>
      <c r="G103" s="478">
        <f t="shared" si="285"/>
        <v>33.949162019999996</v>
      </c>
      <c r="H103" s="478">
        <f t="shared" si="285"/>
        <v>36.924300280000004</v>
      </c>
      <c r="I103" s="478">
        <f t="shared" si="285"/>
        <v>39.295197358333333</v>
      </c>
      <c r="J103" s="478">
        <f t="shared" si="285"/>
        <v>45.145330689999994</v>
      </c>
      <c r="K103" s="479"/>
      <c r="L103" s="611">
        <f t="shared" ref="L103:S103" si="300">SUM(L113,L143)</f>
        <v>0</v>
      </c>
      <c r="M103" s="614">
        <f t="shared" si="300"/>
        <v>0</v>
      </c>
      <c r="N103" s="614">
        <f t="shared" si="300"/>
        <v>0</v>
      </c>
      <c r="O103" s="614">
        <f t="shared" si="300"/>
        <v>0</v>
      </c>
      <c r="P103" s="614">
        <f t="shared" si="300"/>
        <v>0</v>
      </c>
      <c r="Q103" s="614">
        <f t="shared" si="300"/>
        <v>0</v>
      </c>
      <c r="R103" s="614">
        <f t="shared" si="300"/>
        <v>0</v>
      </c>
      <c r="S103" s="619">
        <f t="shared" si="300"/>
        <v>0</v>
      </c>
      <c r="T103" s="483"/>
      <c r="U103" s="484">
        <f t="shared" ref="U103:AC103" si="301">SUM(U113,U143)</f>
        <v>5</v>
      </c>
      <c r="V103" s="485">
        <f t="shared" si="301"/>
        <v>4</v>
      </c>
      <c r="W103" s="485">
        <f t="shared" si="301"/>
        <v>9</v>
      </c>
      <c r="X103" s="485">
        <f t="shared" si="301"/>
        <v>5</v>
      </c>
      <c r="Y103" s="485">
        <f t="shared" si="301"/>
        <v>6</v>
      </c>
      <c r="Z103" s="485">
        <f t="shared" si="301"/>
        <v>12</v>
      </c>
      <c r="AA103" s="485">
        <f t="shared" si="301"/>
        <v>0</v>
      </c>
      <c r="AB103" s="485">
        <f t="shared" si="301"/>
        <v>2</v>
      </c>
      <c r="AC103" s="486">
        <f t="shared" si="301"/>
        <v>0</v>
      </c>
      <c r="AD103" s="487">
        <f t="shared" si="288"/>
        <v>43</v>
      </c>
      <c r="AE103" s="488">
        <f t="shared" si="289"/>
        <v>88.145330689999994</v>
      </c>
      <c r="AF103" s="489">
        <f t="shared" si="290"/>
        <v>0.17609009113289997</v>
      </c>
      <c r="AG103" s="490">
        <f t="shared" si="291"/>
        <v>0.14318704588566789</v>
      </c>
      <c r="AH103" s="491" cm="1">
        <f t="array" ref="AH103">_xlfn.IFS(AG103&gt;=(AF103+0.01),1,AG103&gt;=(AF103-0.01),0,AG103&lt;=(AF103-0.01),-1)</f>
        <v>-1</v>
      </c>
      <c r="AJ103" s="370"/>
      <c r="AL103" s="772"/>
      <c r="AM103" s="226" t="s">
        <v>39</v>
      </c>
      <c r="AN103" s="472"/>
      <c r="AO103" s="616">
        <f t="shared" ref="AO103:BI103" si="302">SUM(AO113,AO143)</f>
        <v>83.121989999999997</v>
      </c>
      <c r="AP103" s="617">
        <f t="shared" si="302"/>
        <v>55.69314</v>
      </c>
      <c r="AQ103" s="617">
        <f t="shared" si="302"/>
        <v>242.11799999999999</v>
      </c>
      <c r="AR103" s="617">
        <f t="shared" si="302"/>
        <v>16811.198550000001</v>
      </c>
      <c r="AS103" s="617">
        <f t="shared" si="302"/>
        <v>1389.0034900000001</v>
      </c>
      <c r="AT103" s="617">
        <f t="shared" si="302"/>
        <v>147.21423999999999</v>
      </c>
      <c r="AU103" s="617">
        <f t="shared" si="302"/>
        <v>200.90690000000001</v>
      </c>
      <c r="AV103" s="618">
        <f t="shared" si="302"/>
        <v>178.7998</v>
      </c>
      <c r="AW103" s="618">
        <f t="shared" si="302"/>
        <v>19108.056109999998</v>
      </c>
      <c r="AX103" s="616">
        <f t="shared" si="302"/>
        <v>1243.38049</v>
      </c>
      <c r="AY103" s="617">
        <f t="shared" si="302"/>
        <v>1965.40672</v>
      </c>
      <c r="AZ103" s="617">
        <f t="shared" si="302"/>
        <v>1412.44532</v>
      </c>
      <c r="BA103" s="617">
        <f t="shared" si="302"/>
        <v>1042.5650700000001</v>
      </c>
      <c r="BB103" s="617">
        <f t="shared" si="302"/>
        <v>8873.5674899999995</v>
      </c>
      <c r="BC103" s="617">
        <f t="shared" si="302"/>
        <v>5496.6579099999999</v>
      </c>
      <c r="BD103" s="617">
        <f t="shared" si="302"/>
        <v>5.4399899999999999</v>
      </c>
      <c r="BE103" s="617">
        <f t="shared" si="302"/>
        <v>1795.96099</v>
      </c>
      <c r="BF103" s="618">
        <f t="shared" si="302"/>
        <v>0</v>
      </c>
      <c r="BG103" s="618">
        <f t="shared" si="302"/>
        <v>21835.42398</v>
      </c>
      <c r="BH103" s="744">
        <f t="shared" si="302"/>
        <v>4201.8506000000016</v>
      </c>
      <c r="BI103" s="494">
        <f t="shared" si="302"/>
        <v>45145.330690000003</v>
      </c>
      <c r="BJ103" s="751" t="b">
        <f t="shared" si="132"/>
        <v>1</v>
      </c>
      <c r="BK103" s="480"/>
      <c r="BL103" s="481"/>
      <c r="BM103" s="481"/>
      <c r="BN103" s="481"/>
      <c r="BO103" s="481"/>
      <c r="BP103" s="481"/>
      <c r="BQ103" s="481"/>
      <c r="BR103" s="495"/>
      <c r="BS103" s="494">
        <f t="shared" si="296"/>
        <v>0</v>
      </c>
    </row>
    <row r="104" spans="1:72" ht="44.25" customHeight="1" outlineLevel="1" x14ac:dyDescent="0.55000000000000004">
      <c r="A104" s="2" t="s">
        <v>35</v>
      </c>
      <c r="B104" s="772"/>
      <c r="C104" s="226" t="s">
        <v>40</v>
      </c>
      <c r="D104" s="496">
        <f t="shared" si="285"/>
        <v>12.80985299</v>
      </c>
      <c r="E104" s="497">
        <f t="shared" si="285"/>
        <v>11.883716809999999</v>
      </c>
      <c r="F104" s="497">
        <f t="shared" si="285"/>
        <v>14.997962950000002</v>
      </c>
      <c r="G104" s="497">
        <f t="shared" si="285"/>
        <v>21.672653609999998</v>
      </c>
      <c r="H104" s="497">
        <f t="shared" si="285"/>
        <v>22.224579059999996</v>
      </c>
      <c r="I104" s="497">
        <f t="shared" si="285"/>
        <v>28.686299276666666</v>
      </c>
      <c r="J104" s="497">
        <f t="shared" si="285"/>
        <v>27.873654089999999</v>
      </c>
      <c r="K104" s="498"/>
      <c r="L104" s="630">
        <f t="shared" ref="L104:S104" si="303">SUM(L114,L144)</f>
        <v>0</v>
      </c>
      <c r="M104" s="633">
        <f t="shared" si="303"/>
        <v>0</v>
      </c>
      <c r="N104" s="633">
        <f t="shared" si="303"/>
        <v>0</v>
      </c>
      <c r="O104" s="633">
        <f t="shared" si="303"/>
        <v>0</v>
      </c>
      <c r="P104" s="633">
        <f t="shared" si="303"/>
        <v>0</v>
      </c>
      <c r="Q104" s="633">
        <f t="shared" si="303"/>
        <v>0</v>
      </c>
      <c r="R104" s="633">
        <f t="shared" si="303"/>
        <v>0</v>
      </c>
      <c r="S104" s="638">
        <f t="shared" si="303"/>
        <v>0</v>
      </c>
      <c r="T104" s="483"/>
      <c r="U104" s="517">
        <f t="shared" ref="U104:AC104" si="304">SUM(U114,U144)</f>
        <v>5</v>
      </c>
      <c r="V104" s="518">
        <f t="shared" si="304"/>
        <v>7</v>
      </c>
      <c r="W104" s="518">
        <f t="shared" si="304"/>
        <v>8</v>
      </c>
      <c r="X104" s="518">
        <f t="shared" si="304"/>
        <v>5</v>
      </c>
      <c r="Y104" s="518">
        <f t="shared" si="304"/>
        <v>3</v>
      </c>
      <c r="Z104" s="518">
        <f t="shared" si="304"/>
        <v>17</v>
      </c>
      <c r="AA104" s="518">
        <f t="shared" si="304"/>
        <v>0</v>
      </c>
      <c r="AB104" s="518">
        <f t="shared" si="304"/>
        <v>5</v>
      </c>
      <c r="AC104" s="519">
        <f t="shared" si="304"/>
        <v>0</v>
      </c>
      <c r="AD104" s="520">
        <f t="shared" si="288"/>
        <v>50</v>
      </c>
      <c r="AE104" s="521">
        <f t="shared" si="289"/>
        <v>77.873654090000002</v>
      </c>
      <c r="AF104" s="507">
        <f t="shared" si="290"/>
        <v>0.16823429700387527</v>
      </c>
      <c r="AG104" s="508">
        <f t="shared" si="291"/>
        <v>0.22811583055322027</v>
      </c>
      <c r="AH104" s="509" cm="1">
        <f t="array" ref="AH104">_xlfn.IFS(AG104&gt;=(AF104+0.01),1,AG104&gt;=(AF104-0.01),0,AG104&lt;=(AF104-0.01),-1)</f>
        <v>1</v>
      </c>
      <c r="AJ104" s="371"/>
      <c r="AL104" s="772"/>
      <c r="AM104" s="226" t="s">
        <v>40</v>
      </c>
      <c r="AN104" s="472"/>
      <c r="AO104" s="635">
        <f t="shared" ref="AO104:BI104" si="305">SUM(AO114,AO144)</f>
        <v>1165.1330600000001</v>
      </c>
      <c r="AP104" s="636">
        <f t="shared" si="305"/>
        <v>617.54606999999987</v>
      </c>
      <c r="AQ104" s="636">
        <f t="shared" si="305"/>
        <v>30.983249999999998</v>
      </c>
      <c r="AR104" s="636">
        <f t="shared" si="305"/>
        <v>8890.9039100000009</v>
      </c>
      <c r="AS104" s="636">
        <f t="shared" si="305"/>
        <v>2016.0948500000002</v>
      </c>
      <c r="AT104" s="636">
        <f t="shared" si="305"/>
        <v>293.03334999999998</v>
      </c>
      <c r="AU104" s="636">
        <f t="shared" si="305"/>
        <v>874.58970999999997</v>
      </c>
      <c r="AV104" s="637">
        <f t="shared" si="305"/>
        <v>31.650089999999999</v>
      </c>
      <c r="AW104" s="637">
        <f t="shared" si="305"/>
        <v>13919.934290000001</v>
      </c>
      <c r="AX104" s="635">
        <f t="shared" si="305"/>
        <v>69.848809999999986</v>
      </c>
      <c r="AY104" s="636">
        <f t="shared" si="305"/>
        <v>4637.01908</v>
      </c>
      <c r="AZ104" s="636">
        <f t="shared" si="305"/>
        <v>423.38273000000004</v>
      </c>
      <c r="BA104" s="636">
        <f t="shared" si="305"/>
        <v>479.70511999999997</v>
      </c>
      <c r="BB104" s="636">
        <f t="shared" si="305"/>
        <v>1093.0601200000001</v>
      </c>
      <c r="BC104" s="636">
        <f t="shared" si="305"/>
        <v>4020.4122200000002</v>
      </c>
      <c r="BD104" s="636">
        <f t="shared" si="305"/>
        <v>7.1491499999999997</v>
      </c>
      <c r="BE104" s="636">
        <f t="shared" si="305"/>
        <v>582.84634000000005</v>
      </c>
      <c r="BF104" s="637">
        <f t="shared" si="305"/>
        <v>0</v>
      </c>
      <c r="BG104" s="637">
        <f t="shared" si="305"/>
        <v>11313.423570000001</v>
      </c>
      <c r="BH104" s="746">
        <f t="shared" si="305"/>
        <v>2640.2962299999972</v>
      </c>
      <c r="BI104" s="524">
        <f t="shared" si="305"/>
        <v>27873.65409</v>
      </c>
      <c r="BJ104" s="751" t="b">
        <f t="shared" ref="BJ104:BJ167" si="306">J104*1000=BI104</f>
        <v>1</v>
      </c>
      <c r="BK104" s="514"/>
      <c r="BL104" s="515"/>
      <c r="BM104" s="515"/>
      <c r="BN104" s="515"/>
      <c r="BO104" s="515"/>
      <c r="BP104" s="515"/>
      <c r="BQ104" s="515"/>
      <c r="BR104" s="525"/>
      <c r="BS104" s="524">
        <f t="shared" si="296"/>
        <v>0</v>
      </c>
    </row>
    <row r="105" spans="1:72" ht="44.25" customHeight="1" outlineLevel="1" x14ac:dyDescent="0.55000000000000004">
      <c r="A105" s="2" t="s">
        <v>35</v>
      </c>
      <c r="B105" s="772"/>
      <c r="C105" s="226" t="s">
        <v>41</v>
      </c>
      <c r="D105" s="477">
        <f t="shared" si="285"/>
        <v>35.630719429999999</v>
      </c>
      <c r="E105" s="478">
        <f t="shared" si="285"/>
        <v>21.83970072</v>
      </c>
      <c r="F105" s="478">
        <f t="shared" si="285"/>
        <v>36.50929172</v>
      </c>
      <c r="G105" s="478">
        <f t="shared" si="285"/>
        <v>40.157173980000003</v>
      </c>
      <c r="H105" s="478">
        <f t="shared" si="285"/>
        <v>59.130680509999998</v>
      </c>
      <c r="I105" s="478">
        <f t="shared" si="285"/>
        <v>53.289214356666669</v>
      </c>
      <c r="J105" s="478">
        <f t="shared" si="285"/>
        <v>69.67196478999999</v>
      </c>
      <c r="K105" s="479"/>
      <c r="L105" s="611">
        <f t="shared" ref="L105:S105" si="307">SUM(L115,L145)</f>
        <v>0</v>
      </c>
      <c r="M105" s="614">
        <f t="shared" si="307"/>
        <v>0</v>
      </c>
      <c r="N105" s="614">
        <f t="shared" si="307"/>
        <v>0</v>
      </c>
      <c r="O105" s="614">
        <f t="shared" si="307"/>
        <v>0</v>
      </c>
      <c r="P105" s="614">
        <f t="shared" si="307"/>
        <v>0</v>
      </c>
      <c r="Q105" s="614">
        <f t="shared" si="307"/>
        <v>0</v>
      </c>
      <c r="R105" s="614">
        <f t="shared" si="307"/>
        <v>0</v>
      </c>
      <c r="S105" s="619">
        <f t="shared" si="307"/>
        <v>0</v>
      </c>
      <c r="T105" s="483"/>
      <c r="U105" s="484">
        <f t="shared" ref="U105:AC105" si="308">SUM(U115,U145)</f>
        <v>8</v>
      </c>
      <c r="V105" s="485">
        <f t="shared" si="308"/>
        <v>4</v>
      </c>
      <c r="W105" s="485">
        <f t="shared" si="308"/>
        <v>10</v>
      </c>
      <c r="X105" s="485">
        <f t="shared" si="308"/>
        <v>5</v>
      </c>
      <c r="Y105" s="485">
        <f t="shared" si="308"/>
        <v>7</v>
      </c>
      <c r="Z105" s="485">
        <f t="shared" si="308"/>
        <v>31</v>
      </c>
      <c r="AA105" s="485">
        <f t="shared" si="308"/>
        <v>0</v>
      </c>
      <c r="AB105" s="485">
        <f t="shared" si="308"/>
        <v>17</v>
      </c>
      <c r="AC105" s="486">
        <f t="shared" si="308"/>
        <v>0</v>
      </c>
      <c r="AD105" s="487">
        <f t="shared" si="288"/>
        <v>82</v>
      </c>
      <c r="AE105" s="488">
        <f t="shared" si="289"/>
        <v>151.67196479</v>
      </c>
      <c r="AF105" s="489">
        <f t="shared" si="290"/>
        <v>0.14352771111717733</v>
      </c>
      <c r="AG105" s="490">
        <f t="shared" si="291"/>
        <v>0.1683405520759329</v>
      </c>
      <c r="AH105" s="491" cm="1">
        <f t="array" ref="AH105">_xlfn.IFS(AG105&gt;=(AF105+0.01),1,AG105&gt;=(AF105-0.01),0,AG105&lt;=(AF105-0.01),-1)</f>
        <v>1</v>
      </c>
      <c r="AJ105" s="370"/>
      <c r="AL105" s="772"/>
      <c r="AM105" s="226" t="s">
        <v>41</v>
      </c>
      <c r="AN105" s="472"/>
      <c r="AO105" s="616">
        <f t="shared" ref="AO105:BI105" si="309">SUM(AO115,AO145)</f>
        <v>2026.8344099999999</v>
      </c>
      <c r="AP105" s="617">
        <f t="shared" si="309"/>
        <v>115.82438</v>
      </c>
      <c r="AQ105" s="617">
        <f t="shared" si="309"/>
        <v>14597.732029999999</v>
      </c>
      <c r="AR105" s="617">
        <f t="shared" si="309"/>
        <v>25635.733349999999</v>
      </c>
      <c r="AS105" s="617">
        <f t="shared" si="309"/>
        <v>3224.50819</v>
      </c>
      <c r="AT105" s="617">
        <f t="shared" si="309"/>
        <v>1171.1673900000001</v>
      </c>
      <c r="AU105" s="617">
        <f t="shared" si="309"/>
        <v>463.86613999999997</v>
      </c>
      <c r="AV105" s="618">
        <f t="shared" si="309"/>
        <v>197.77890000000002</v>
      </c>
      <c r="AW105" s="618">
        <f t="shared" si="309"/>
        <v>47433.444789999994</v>
      </c>
      <c r="AX105" s="616">
        <f t="shared" si="309"/>
        <v>3668.5759600000001</v>
      </c>
      <c r="AY105" s="617">
        <f t="shared" si="309"/>
        <v>308.47951999999998</v>
      </c>
      <c r="AZ105" s="617">
        <f t="shared" si="309"/>
        <v>2744.4155599999999</v>
      </c>
      <c r="BA105" s="617">
        <f t="shared" si="309"/>
        <v>1150.5712100000001</v>
      </c>
      <c r="BB105" s="617">
        <f t="shared" si="309"/>
        <v>1939.0614800000001</v>
      </c>
      <c r="BC105" s="617">
        <f t="shared" si="309"/>
        <v>1731.41534</v>
      </c>
      <c r="BD105" s="617">
        <f t="shared" si="309"/>
        <v>49.2453</v>
      </c>
      <c r="BE105" s="617">
        <f t="shared" si="309"/>
        <v>895.36855000000003</v>
      </c>
      <c r="BF105" s="618">
        <f t="shared" si="309"/>
        <v>0</v>
      </c>
      <c r="BG105" s="618">
        <f t="shared" si="309"/>
        <v>12487.13292</v>
      </c>
      <c r="BH105" s="744">
        <f t="shared" si="309"/>
        <v>9751.3870800000022</v>
      </c>
      <c r="BI105" s="494">
        <f t="shared" si="309"/>
        <v>69671.964789999998</v>
      </c>
      <c r="BJ105" s="751" t="b">
        <f t="shared" si="306"/>
        <v>1</v>
      </c>
      <c r="BK105" s="480"/>
      <c r="BL105" s="481"/>
      <c r="BM105" s="481"/>
      <c r="BN105" s="481"/>
      <c r="BO105" s="481"/>
      <c r="BP105" s="481"/>
      <c r="BQ105" s="481"/>
      <c r="BR105" s="495"/>
      <c r="BS105" s="494">
        <f t="shared" si="296"/>
        <v>0</v>
      </c>
    </row>
    <row r="106" spans="1:72" ht="44.25" customHeight="1" outlineLevel="1" x14ac:dyDescent="0.55000000000000004">
      <c r="A106" s="2" t="s">
        <v>35</v>
      </c>
      <c r="B106" s="772"/>
      <c r="C106" s="226" t="s">
        <v>42</v>
      </c>
      <c r="D106" s="496">
        <f t="shared" si="285"/>
        <v>19.468541179999999</v>
      </c>
      <c r="E106" s="497">
        <f t="shared" si="285"/>
        <v>27.342830160000002</v>
      </c>
      <c r="F106" s="497">
        <f t="shared" si="285"/>
        <v>49.372382699999996</v>
      </c>
      <c r="G106" s="497">
        <f t="shared" si="285"/>
        <v>73.696294370000004</v>
      </c>
      <c r="H106" s="497">
        <f t="shared" si="285"/>
        <v>41.745938069999994</v>
      </c>
      <c r="I106" s="497">
        <f t="shared" si="285"/>
        <v>47.512444790833342</v>
      </c>
      <c r="J106" s="497">
        <f t="shared" si="285"/>
        <v>67.62638613</v>
      </c>
      <c r="K106" s="498"/>
      <c r="L106" s="630">
        <f t="shared" ref="L106:S106" si="310">SUM(L116,L146)</f>
        <v>0</v>
      </c>
      <c r="M106" s="633">
        <f t="shared" si="310"/>
        <v>0</v>
      </c>
      <c r="N106" s="633">
        <f t="shared" si="310"/>
        <v>0</v>
      </c>
      <c r="O106" s="633">
        <f t="shared" si="310"/>
        <v>0</v>
      </c>
      <c r="P106" s="633">
        <f t="shared" si="310"/>
        <v>0</v>
      </c>
      <c r="Q106" s="633">
        <f t="shared" si="310"/>
        <v>0</v>
      </c>
      <c r="R106" s="633">
        <f t="shared" si="310"/>
        <v>0</v>
      </c>
      <c r="S106" s="638">
        <f t="shared" si="310"/>
        <v>1</v>
      </c>
      <c r="T106" s="483"/>
      <c r="U106" s="517">
        <f t="shared" ref="U106:AC106" si="311">SUM(U116,U146)</f>
        <v>3</v>
      </c>
      <c r="V106" s="518">
        <f t="shared" si="311"/>
        <v>10</v>
      </c>
      <c r="W106" s="518">
        <f t="shared" si="311"/>
        <v>19</v>
      </c>
      <c r="X106" s="518">
        <f t="shared" si="311"/>
        <v>8</v>
      </c>
      <c r="Y106" s="518">
        <f t="shared" si="311"/>
        <v>5</v>
      </c>
      <c r="Z106" s="518">
        <f t="shared" si="311"/>
        <v>27</v>
      </c>
      <c r="AA106" s="518">
        <f t="shared" si="311"/>
        <v>0</v>
      </c>
      <c r="AB106" s="518">
        <f t="shared" si="311"/>
        <v>18</v>
      </c>
      <c r="AC106" s="519">
        <f t="shared" si="311"/>
        <v>0</v>
      </c>
      <c r="AD106" s="520">
        <f t="shared" si="288"/>
        <v>91</v>
      </c>
      <c r="AE106" s="521">
        <f t="shared" si="289"/>
        <v>158.62638613000001</v>
      </c>
      <c r="AF106" s="526">
        <f t="shared" si="290"/>
        <v>0.28279291897643755</v>
      </c>
      <c r="AG106" s="508">
        <f t="shared" si="291"/>
        <v>0.18591032453864043</v>
      </c>
      <c r="AH106" s="509" cm="1">
        <f t="array" ref="AH106">_xlfn.IFS(AG106&gt;=(AF106+0.01),1,AG106&gt;=(AF106-0.01),0,AG106&lt;=(AF106-0.01),-1)</f>
        <v>-1</v>
      </c>
      <c r="AJ106" s="371"/>
      <c r="AL106" s="772"/>
      <c r="AM106" s="226" t="s">
        <v>42</v>
      </c>
      <c r="AN106" s="472"/>
      <c r="AO106" s="635">
        <f t="shared" ref="AO106:BI106" si="312">SUM(AO116,AO146)</f>
        <v>0</v>
      </c>
      <c r="AP106" s="636">
        <f t="shared" si="312"/>
        <v>12.959</v>
      </c>
      <c r="AQ106" s="636">
        <f t="shared" si="312"/>
        <v>0</v>
      </c>
      <c r="AR106" s="636">
        <f t="shared" si="312"/>
        <v>17888.665820000002</v>
      </c>
      <c r="AS106" s="636">
        <f t="shared" si="312"/>
        <v>44.448430000000002</v>
      </c>
      <c r="AT106" s="636">
        <f t="shared" si="312"/>
        <v>0</v>
      </c>
      <c r="AU106" s="636">
        <f t="shared" si="312"/>
        <v>186.34627999999998</v>
      </c>
      <c r="AV106" s="637">
        <f t="shared" si="312"/>
        <v>68.438459999999992</v>
      </c>
      <c r="AW106" s="637">
        <f t="shared" si="312"/>
        <v>18200.85799</v>
      </c>
      <c r="AX106" s="635">
        <f t="shared" si="312"/>
        <v>4097.4629699999996</v>
      </c>
      <c r="AY106" s="636">
        <f t="shared" si="312"/>
        <v>3244.1172499999998</v>
      </c>
      <c r="AZ106" s="636">
        <f t="shared" si="312"/>
        <v>16597.160609999999</v>
      </c>
      <c r="BA106" s="636">
        <f t="shared" si="312"/>
        <v>36.960799999999999</v>
      </c>
      <c r="BB106" s="636">
        <f t="shared" si="312"/>
        <v>0</v>
      </c>
      <c r="BC106" s="636">
        <f t="shared" si="312"/>
        <v>3192.5880000000002</v>
      </c>
      <c r="BD106" s="636">
        <f t="shared" si="312"/>
        <v>0</v>
      </c>
      <c r="BE106" s="636">
        <f t="shared" si="312"/>
        <v>16516.536349999998</v>
      </c>
      <c r="BF106" s="637">
        <f t="shared" si="312"/>
        <v>0</v>
      </c>
      <c r="BG106" s="637">
        <f t="shared" si="312"/>
        <v>43684.825979999994</v>
      </c>
      <c r="BH106" s="746">
        <f t="shared" si="312"/>
        <v>5740.7021599999998</v>
      </c>
      <c r="BI106" s="524">
        <f t="shared" si="312"/>
        <v>67626.386129999999</v>
      </c>
      <c r="BJ106" s="751" t="b">
        <f t="shared" si="306"/>
        <v>1</v>
      </c>
      <c r="BK106" s="514"/>
      <c r="BL106" s="515"/>
      <c r="BM106" s="515"/>
      <c r="BN106" s="515"/>
      <c r="BO106" s="515"/>
      <c r="BP106" s="515"/>
      <c r="BQ106" s="515"/>
      <c r="BR106" s="525"/>
      <c r="BS106" s="527">
        <f t="shared" si="296"/>
        <v>0</v>
      </c>
    </row>
    <row r="107" spans="1:72" ht="44.25" customHeight="1" outlineLevel="1" x14ac:dyDescent="0.55000000000000004">
      <c r="A107" s="2" t="s">
        <v>35</v>
      </c>
      <c r="B107" s="773"/>
      <c r="C107" s="226" t="s">
        <v>43</v>
      </c>
      <c r="D107" s="477">
        <f t="shared" si="285"/>
        <v>21.85339918</v>
      </c>
      <c r="E107" s="478">
        <f t="shared" si="285"/>
        <v>21.3271716</v>
      </c>
      <c r="F107" s="478">
        <f t="shared" si="285"/>
        <v>18.043324399999999</v>
      </c>
      <c r="G107" s="478">
        <f t="shared" si="285"/>
        <v>20.507235229999999</v>
      </c>
      <c r="H107" s="478">
        <f t="shared" si="285"/>
        <v>20.972816589999997</v>
      </c>
      <c r="I107" s="478">
        <f t="shared" si="285"/>
        <v>17.925555693333333</v>
      </c>
      <c r="J107" s="478">
        <f t="shared" si="285"/>
        <v>26.56436892</v>
      </c>
      <c r="K107" s="479"/>
      <c r="L107" s="698">
        <f t="shared" ref="L107:S107" si="313">SUM(L117,L147)</f>
        <v>0</v>
      </c>
      <c r="M107" s="699">
        <f t="shared" si="313"/>
        <v>0</v>
      </c>
      <c r="N107" s="699">
        <f t="shared" si="313"/>
        <v>0</v>
      </c>
      <c r="O107" s="699">
        <f t="shared" si="313"/>
        <v>0</v>
      </c>
      <c r="P107" s="699">
        <f t="shared" si="313"/>
        <v>0</v>
      </c>
      <c r="Q107" s="699">
        <f t="shared" si="313"/>
        <v>0</v>
      </c>
      <c r="R107" s="699">
        <f t="shared" si="313"/>
        <v>0</v>
      </c>
      <c r="S107" s="700">
        <f t="shared" si="313"/>
        <v>0</v>
      </c>
      <c r="T107" s="528"/>
      <c r="U107" s="701">
        <f t="shared" ref="U107:AC109" si="314">SUM(U117,U147)</f>
        <v>2</v>
      </c>
      <c r="V107" s="485">
        <f t="shared" si="314"/>
        <v>6</v>
      </c>
      <c r="W107" s="485">
        <f t="shared" si="314"/>
        <v>9</v>
      </c>
      <c r="X107" s="485">
        <f t="shared" si="314"/>
        <v>5</v>
      </c>
      <c r="Y107" s="485">
        <f t="shared" si="314"/>
        <v>3</v>
      </c>
      <c r="Z107" s="485">
        <f t="shared" si="314"/>
        <v>14</v>
      </c>
      <c r="AA107" s="485">
        <f t="shared" si="314"/>
        <v>0</v>
      </c>
      <c r="AB107" s="485">
        <f t="shared" si="314"/>
        <v>10</v>
      </c>
      <c r="AC107" s="486">
        <f t="shared" si="314"/>
        <v>0</v>
      </c>
      <c r="AD107" s="487">
        <f t="shared" si="288"/>
        <v>49</v>
      </c>
      <c r="AE107" s="488">
        <f t="shared" si="289"/>
        <v>75.564368919999993</v>
      </c>
      <c r="AF107" s="489">
        <f t="shared" si="290"/>
        <v>3.9815054415020867E-2</v>
      </c>
      <c r="AG107" s="490">
        <f t="shared" si="291"/>
        <v>0.23254706348644549</v>
      </c>
      <c r="AH107" s="529" cm="1">
        <f t="array" ref="AH107">_xlfn.IFS(AG107&gt;=(AF107+0.01),1,AG107&gt;=(AF107-0.01),0,AG107&lt;=(AF107-0.01),-1)</f>
        <v>1</v>
      </c>
      <c r="AJ107" s="370"/>
      <c r="AL107" s="773"/>
      <c r="AM107" s="226" t="s">
        <v>43</v>
      </c>
      <c r="AN107" s="472"/>
      <c r="AO107" s="616">
        <f t="shared" ref="AO107:BI107" si="315">SUM(AO117,AO147)</f>
        <v>10.293379999999999</v>
      </c>
      <c r="AP107" s="617">
        <f t="shared" si="315"/>
        <v>55.217039999999997</v>
      </c>
      <c r="AQ107" s="617">
        <f t="shared" si="315"/>
        <v>0</v>
      </c>
      <c r="AR107" s="617">
        <f t="shared" si="315"/>
        <v>3989.9507899999999</v>
      </c>
      <c r="AS107" s="617">
        <f t="shared" si="315"/>
        <v>271.31459999999998</v>
      </c>
      <c r="AT107" s="617">
        <f t="shared" si="315"/>
        <v>0</v>
      </c>
      <c r="AU107" s="617">
        <f t="shared" si="315"/>
        <v>0</v>
      </c>
      <c r="AV107" s="618">
        <f t="shared" si="315"/>
        <v>0</v>
      </c>
      <c r="AW107" s="618">
        <f t="shared" si="315"/>
        <v>4326.7758100000001</v>
      </c>
      <c r="AX107" s="616">
        <f t="shared" si="315"/>
        <v>566.86216000000002</v>
      </c>
      <c r="AY107" s="617">
        <f t="shared" si="315"/>
        <v>987.30945000000008</v>
      </c>
      <c r="AZ107" s="617">
        <f t="shared" si="315"/>
        <v>0</v>
      </c>
      <c r="BA107" s="617">
        <f t="shared" si="315"/>
        <v>1097.5579499999999</v>
      </c>
      <c r="BB107" s="617">
        <f t="shared" si="315"/>
        <v>787.99239999999998</v>
      </c>
      <c r="BC107" s="617">
        <f t="shared" si="315"/>
        <v>9989.987430000001</v>
      </c>
      <c r="BD107" s="617">
        <f t="shared" si="315"/>
        <v>0</v>
      </c>
      <c r="BE107" s="617">
        <f t="shared" si="315"/>
        <v>3577.1412399999999</v>
      </c>
      <c r="BF107" s="618">
        <f t="shared" si="315"/>
        <v>0</v>
      </c>
      <c r="BG107" s="618">
        <f t="shared" si="315"/>
        <v>17006.850630000001</v>
      </c>
      <c r="BH107" s="744">
        <f t="shared" si="315"/>
        <v>5230.7424799999981</v>
      </c>
      <c r="BI107" s="494">
        <f t="shared" si="315"/>
        <v>26564.368920000001</v>
      </c>
      <c r="BJ107" s="751" t="b">
        <f t="shared" si="306"/>
        <v>1</v>
      </c>
      <c r="BK107" s="480"/>
      <c r="BL107" s="481"/>
      <c r="BM107" s="481"/>
      <c r="BN107" s="481"/>
      <c r="BO107" s="481"/>
      <c r="BP107" s="481"/>
      <c r="BQ107" s="481"/>
      <c r="BR107" s="495"/>
      <c r="BS107" s="494">
        <f t="shared" si="296"/>
        <v>0</v>
      </c>
    </row>
    <row r="108" spans="1:72" ht="44.25" customHeight="1" outlineLevel="1" x14ac:dyDescent="0.55000000000000004">
      <c r="A108" s="2" t="s">
        <v>75</v>
      </c>
      <c r="B108" s="344" t="s">
        <v>34</v>
      </c>
      <c r="C108" s="241" t="s">
        <v>35</v>
      </c>
      <c r="D108" s="530">
        <f>SUM(D100:D107)</f>
        <v>364.50053651999997</v>
      </c>
      <c r="E108" s="531">
        <f t="shared" ref="E108:J108" si="316">SUM(E100:E107)</f>
        <v>380.90014470999995</v>
      </c>
      <c r="F108" s="531">
        <f t="shared" si="316"/>
        <v>469.33832871000004</v>
      </c>
      <c r="G108" s="531">
        <f t="shared" si="316"/>
        <v>581.06539881999993</v>
      </c>
      <c r="H108" s="531">
        <f t="shared" si="316"/>
        <v>605.82729878999999</v>
      </c>
      <c r="I108" s="531">
        <f t="shared" si="316"/>
        <v>657.77773987166665</v>
      </c>
      <c r="J108" s="531">
        <f t="shared" si="316"/>
        <v>754.64758303999997</v>
      </c>
      <c r="K108" s="532"/>
      <c r="L108" s="672">
        <f>SUM(L100:L107)</f>
        <v>0</v>
      </c>
      <c r="M108" s="673">
        <f t="shared" ref="M108:S108" si="317">SUM(M100:M107)</f>
        <v>0</v>
      </c>
      <c r="N108" s="673">
        <f t="shared" si="317"/>
        <v>0</v>
      </c>
      <c r="O108" s="673">
        <f t="shared" si="317"/>
        <v>7</v>
      </c>
      <c r="P108" s="673">
        <f t="shared" si="317"/>
        <v>0</v>
      </c>
      <c r="Q108" s="673">
        <f t="shared" si="317"/>
        <v>0</v>
      </c>
      <c r="R108" s="673">
        <f t="shared" si="317"/>
        <v>0</v>
      </c>
      <c r="S108" s="702">
        <f t="shared" si="317"/>
        <v>1</v>
      </c>
      <c r="T108" s="590">
        <f t="shared" ref="T108" si="318">SUM(T100:T107)</f>
        <v>0</v>
      </c>
      <c r="U108" s="536">
        <f>SUM(U100:U107)</f>
        <v>36</v>
      </c>
      <c r="V108" s="537">
        <f t="shared" ref="V108:AC108" si="319">SUM(V100:V107)</f>
        <v>60</v>
      </c>
      <c r="W108" s="537">
        <f t="shared" si="319"/>
        <v>83</v>
      </c>
      <c r="X108" s="537">
        <f t="shared" si="319"/>
        <v>55</v>
      </c>
      <c r="Y108" s="537">
        <f t="shared" si="319"/>
        <v>41</v>
      </c>
      <c r="Z108" s="537">
        <f t="shared" si="319"/>
        <v>174</v>
      </c>
      <c r="AA108" s="537">
        <f t="shared" si="319"/>
        <v>0</v>
      </c>
      <c r="AB108" s="537">
        <f t="shared" si="319"/>
        <v>104</v>
      </c>
      <c r="AC108" s="537">
        <f t="shared" si="319"/>
        <v>0</v>
      </c>
      <c r="AD108" s="538">
        <f t="shared" ref="AD108" si="320">SUM(AD100:AD107)</f>
        <v>561</v>
      </c>
      <c r="AE108" s="539">
        <f t="shared" si="289"/>
        <v>1315.64758304</v>
      </c>
      <c r="AF108" s="540">
        <f t="shared" si="290"/>
        <v>0.15666928374570643</v>
      </c>
      <c r="AG108" s="541">
        <f t="shared" si="291"/>
        <v>0.11758117403732871</v>
      </c>
      <c r="AH108" s="542" cm="1">
        <f t="array" ref="AH108">_xlfn.IFS(AG108&gt;=(AF108+0.01),1,AG108&gt;=(AF108-0.01),0,AG108&lt;=(AF108-0.01),-1)</f>
        <v>-1</v>
      </c>
      <c r="AJ108" s="371"/>
      <c r="AL108" s="344" t="str">
        <f>B108</f>
        <v>Overall</v>
      </c>
      <c r="AM108" s="241" t="s">
        <v>35</v>
      </c>
      <c r="AN108" s="543"/>
      <c r="AO108" s="733">
        <f t="shared" ref="AO108:BH108" si="321">SUM(AO118,AO148)</f>
        <v>4304.8487400000004</v>
      </c>
      <c r="AP108" s="734">
        <f t="shared" si="321"/>
        <v>2094.4331499999998</v>
      </c>
      <c r="AQ108" s="734">
        <f t="shared" si="321"/>
        <v>15001.954290000001</v>
      </c>
      <c r="AR108" s="734">
        <f t="shared" si="321"/>
        <v>244264.19164</v>
      </c>
      <c r="AS108" s="734">
        <f t="shared" si="321"/>
        <v>18497.81553</v>
      </c>
      <c r="AT108" s="734">
        <f t="shared" si="321"/>
        <v>1958.4684399999999</v>
      </c>
      <c r="AU108" s="734">
        <f t="shared" si="321"/>
        <v>2772.1186099999995</v>
      </c>
      <c r="AV108" s="644">
        <f t="shared" si="321"/>
        <v>1170.0232799999999</v>
      </c>
      <c r="AW108" s="644">
        <f t="shared" si="321"/>
        <v>290063.85368000006</v>
      </c>
      <c r="AX108" s="733">
        <f t="shared" si="321"/>
        <v>32513.746449999999</v>
      </c>
      <c r="AY108" s="734">
        <f t="shared" si="321"/>
        <v>58701.418570000002</v>
      </c>
      <c r="AZ108" s="734">
        <f t="shared" si="321"/>
        <v>37238.117859999998</v>
      </c>
      <c r="BA108" s="734">
        <f t="shared" si="321"/>
        <v>25906.407459999995</v>
      </c>
      <c r="BB108" s="734">
        <f t="shared" si="321"/>
        <v>16987.720170000001</v>
      </c>
      <c r="BC108" s="734">
        <f t="shared" si="321"/>
        <v>112664.08656</v>
      </c>
      <c r="BD108" s="734">
        <f t="shared" si="321"/>
        <v>378.32530000000003</v>
      </c>
      <c r="BE108" s="734">
        <f t="shared" si="321"/>
        <v>77382.536749999999</v>
      </c>
      <c r="BF108" s="644">
        <f t="shared" si="321"/>
        <v>0</v>
      </c>
      <c r="BG108" s="644">
        <f t="shared" si="321"/>
        <v>361772.35911999998</v>
      </c>
      <c r="BH108" s="736">
        <f t="shared" si="321"/>
        <v>102811.37024000002</v>
      </c>
      <c r="BI108" s="546">
        <f t="shared" ref="BI108" si="322">SUM(BI118,BI148)</f>
        <v>754647.58304000006</v>
      </c>
      <c r="BJ108" s="751" t="b">
        <f t="shared" si="306"/>
        <v>1</v>
      </c>
      <c r="BK108" s="533"/>
      <c r="BL108" s="534"/>
      <c r="BM108" s="534"/>
      <c r="BN108" s="534"/>
      <c r="BO108" s="534"/>
      <c r="BP108" s="534"/>
      <c r="BQ108" s="534"/>
      <c r="BR108" s="549"/>
      <c r="BS108" s="546">
        <f t="shared" ref="BS108" si="323">SUM(BS100:BS107)</f>
        <v>0</v>
      </c>
      <c r="BT108" s="548"/>
    </row>
    <row r="109" spans="1:72" ht="44.25" customHeight="1" outlineLevel="1" thickBot="1" x14ac:dyDescent="0.6">
      <c r="B109" s="550" t="str">
        <f>B108</f>
        <v>Overall</v>
      </c>
      <c r="C109" s="551" t="s">
        <v>76</v>
      </c>
      <c r="D109" s="552"/>
      <c r="E109" s="553"/>
      <c r="F109" s="553"/>
      <c r="G109" s="553"/>
      <c r="H109" s="553"/>
      <c r="I109" s="553"/>
      <c r="J109" s="553"/>
      <c r="K109" s="554"/>
      <c r="L109" s="555">
        <f t="shared" ref="L109:S109" si="324">SUM(L119,L149)</f>
        <v>0</v>
      </c>
      <c r="M109" s="556">
        <f t="shared" si="324"/>
        <v>0</v>
      </c>
      <c r="N109" s="556">
        <f t="shared" si="324"/>
        <v>0</v>
      </c>
      <c r="O109" s="556">
        <f t="shared" si="324"/>
        <v>0</v>
      </c>
      <c r="P109" s="556">
        <f t="shared" si="324"/>
        <v>0</v>
      </c>
      <c r="Q109" s="556">
        <f t="shared" si="324"/>
        <v>0</v>
      </c>
      <c r="R109" s="556">
        <f t="shared" si="324"/>
        <v>0</v>
      </c>
      <c r="S109" s="560">
        <f t="shared" si="324"/>
        <v>0</v>
      </c>
      <c r="T109" s="595"/>
      <c r="U109" s="703">
        <f t="shared" si="314"/>
        <v>30.759227693750002</v>
      </c>
      <c r="V109" s="594">
        <f t="shared" si="314"/>
        <v>58.809935479999993</v>
      </c>
      <c r="W109" s="594">
        <f t="shared" si="314"/>
        <v>82.152824241874981</v>
      </c>
      <c r="X109" s="594">
        <f t="shared" si="314"/>
        <v>52.038755242500002</v>
      </c>
      <c r="Y109" s="594">
        <f t="shared" si="314"/>
        <v>47.200609899999996</v>
      </c>
      <c r="Z109" s="594">
        <f t="shared" si="314"/>
        <v>100.19999999999999</v>
      </c>
      <c r="AA109" s="594">
        <f t="shared" si="314"/>
        <v>0.6</v>
      </c>
      <c r="AB109" s="594">
        <f t="shared" si="314"/>
        <v>162.88159000625001</v>
      </c>
      <c r="AC109" s="594">
        <f t="shared" si="314"/>
        <v>0</v>
      </c>
      <c r="AD109" s="596">
        <f t="shared" ref="AD109:AD140" si="325">SUM(L109:AC109)</f>
        <v>534.64294256437506</v>
      </c>
      <c r="AE109" s="645">
        <f>J108+AD109</f>
        <v>1289.290525604375</v>
      </c>
      <c r="AF109" s="563">
        <f>AF108</f>
        <v>0.15666928374570643</v>
      </c>
      <c r="AG109" s="564">
        <f>(((AE109/J108))^(1/5))-1</f>
        <v>0.11306703613852265</v>
      </c>
      <c r="AH109" s="565" cm="1">
        <f t="array" ref="AH109">_xlfn.IFS(AG109&gt;=(AF109+0.01),1,AG109&gt;=(AF109-0.01),0,AG109&lt;=(AF109-0.01),-1)</f>
        <v>-1</v>
      </c>
      <c r="AJ109" s="370"/>
      <c r="AL109" s="550" t="str">
        <f>AL108</f>
        <v>Overall</v>
      </c>
      <c r="AM109" s="551" t="s">
        <v>76</v>
      </c>
      <c r="AN109" s="566"/>
      <c r="AO109" s="567"/>
      <c r="AP109" s="568"/>
      <c r="AQ109" s="568"/>
      <c r="AR109" s="568"/>
      <c r="AS109" s="568"/>
      <c r="AT109" s="568"/>
      <c r="AU109" s="568"/>
      <c r="AV109" s="569"/>
      <c r="AW109" s="569"/>
      <c r="AX109" s="567"/>
      <c r="AY109" s="568"/>
      <c r="AZ109" s="568"/>
      <c r="BA109" s="568"/>
      <c r="BB109" s="568"/>
      <c r="BC109" s="568"/>
      <c r="BD109" s="568"/>
      <c r="BE109" s="568"/>
      <c r="BF109" s="569"/>
      <c r="BG109" s="569"/>
      <c r="BH109" s="569"/>
      <c r="BI109" s="737"/>
      <c r="BJ109" s="751" t="b">
        <f t="shared" si="306"/>
        <v>1</v>
      </c>
      <c r="BK109" s="567"/>
      <c r="BL109" s="568"/>
      <c r="BM109" s="568"/>
      <c r="BN109" s="568"/>
      <c r="BO109" s="568"/>
      <c r="BP109" s="568"/>
      <c r="BQ109" s="568"/>
      <c r="BR109" s="569"/>
      <c r="BS109" s="569"/>
    </row>
    <row r="110" spans="1:72" ht="44.25" customHeight="1" x14ac:dyDescent="0.55000000000000004">
      <c r="B110" s="768" t="s">
        <v>90</v>
      </c>
      <c r="C110" s="225" t="s">
        <v>36</v>
      </c>
      <c r="D110" s="599">
        <f t="shared" ref="D110:J110" si="326">SUM(D130,D120)</f>
        <v>109.7527444</v>
      </c>
      <c r="E110" s="459">
        <f t="shared" si="326"/>
        <v>116.22748045</v>
      </c>
      <c r="F110" s="459">
        <f t="shared" si="326"/>
        <v>127.42465829</v>
      </c>
      <c r="G110" s="459">
        <f t="shared" si="326"/>
        <v>138.03344923</v>
      </c>
      <c r="H110" s="459">
        <f t="shared" si="326"/>
        <v>160.79289931000002</v>
      </c>
      <c r="I110" s="459">
        <f t="shared" si="326"/>
        <v>181.40714883916667</v>
      </c>
      <c r="J110" s="459">
        <f t="shared" si="326"/>
        <v>186.44022933000002</v>
      </c>
      <c r="K110" s="459"/>
      <c r="L110" s="704">
        <f>SUM(L120,L130)</f>
        <v>0</v>
      </c>
      <c r="M110" s="603">
        <f t="shared" ref="M110:S110" si="327">SUM(M120,M130)</f>
        <v>0</v>
      </c>
      <c r="N110" s="603">
        <f t="shared" si="327"/>
        <v>0</v>
      </c>
      <c r="O110" s="603">
        <f t="shared" si="327"/>
        <v>0</v>
      </c>
      <c r="P110" s="603">
        <f t="shared" si="327"/>
        <v>0</v>
      </c>
      <c r="Q110" s="603">
        <f t="shared" si="327"/>
        <v>0</v>
      </c>
      <c r="R110" s="603">
        <f t="shared" si="327"/>
        <v>0</v>
      </c>
      <c r="S110" s="602">
        <f t="shared" si="327"/>
        <v>0</v>
      </c>
      <c r="T110" s="463"/>
      <c r="U110" s="704">
        <f>SUM(U120,U130)</f>
        <v>0</v>
      </c>
      <c r="V110" s="603">
        <f t="shared" ref="V110:AC110" si="328">SUM(V120,V130)</f>
        <v>0</v>
      </c>
      <c r="W110" s="603">
        <f t="shared" si="328"/>
        <v>0</v>
      </c>
      <c r="X110" s="603">
        <f t="shared" si="328"/>
        <v>0</v>
      </c>
      <c r="Y110" s="603">
        <f t="shared" si="328"/>
        <v>0</v>
      </c>
      <c r="Z110" s="603">
        <f t="shared" si="328"/>
        <v>48</v>
      </c>
      <c r="AA110" s="603">
        <f t="shared" si="328"/>
        <v>0</v>
      </c>
      <c r="AB110" s="603">
        <f t="shared" si="328"/>
        <v>39</v>
      </c>
      <c r="AC110" s="603">
        <f t="shared" si="328"/>
        <v>0</v>
      </c>
      <c r="AD110" s="604">
        <f t="shared" si="325"/>
        <v>87</v>
      </c>
      <c r="AE110" s="468">
        <f t="shared" ref="AE110:AE118" si="329">AD110+J110</f>
        <v>273.44022933000002</v>
      </c>
      <c r="AF110" s="469">
        <f t="shared" ref="AF110:AF118" si="330">(((J110/D110))^(1/5))-1</f>
        <v>0.11179533629776839</v>
      </c>
      <c r="AG110" s="470">
        <f t="shared" ref="AG110:AG118" si="331">(((AE110/J110))^(1/5))-1</f>
        <v>7.9604177129959375E-2</v>
      </c>
      <c r="AH110" s="509" cm="1">
        <f t="array" ref="AH110">_xlfn.IFS(AG110&gt;=(AF110+0.01),1,AG110&gt;=(AF110-0.01),0,AG110&lt;=(AF110-0.01),-1)</f>
        <v>-1</v>
      </c>
      <c r="AJ110" s="371"/>
      <c r="AL110" s="768" t="s">
        <v>90</v>
      </c>
      <c r="AM110" s="225" t="s">
        <v>36</v>
      </c>
      <c r="AN110" s="472"/>
      <c r="AO110" s="605">
        <f>SUM(AO120,AO130)</f>
        <v>138.62506999999999</v>
      </c>
      <c r="AP110" s="606">
        <f t="shared" ref="AP110:BI110" si="332">SUM(AP120,AP130)</f>
        <v>418.09136999999998</v>
      </c>
      <c r="AQ110" s="606">
        <f t="shared" si="332"/>
        <v>13.286</v>
      </c>
      <c r="AR110" s="606">
        <f t="shared" si="332"/>
        <v>56013.520749999996</v>
      </c>
      <c r="AS110" s="606">
        <f t="shared" si="332"/>
        <v>1077.6552299999998</v>
      </c>
      <c r="AT110" s="606">
        <f t="shared" si="332"/>
        <v>0</v>
      </c>
      <c r="AU110" s="606">
        <f t="shared" si="332"/>
        <v>0</v>
      </c>
      <c r="AV110" s="607">
        <f t="shared" si="332"/>
        <v>90.848140000000001</v>
      </c>
      <c r="AW110" s="607">
        <f t="shared" si="332"/>
        <v>57752.026559999998</v>
      </c>
      <c r="AX110" s="605">
        <f t="shared" si="332"/>
        <v>8156.0537100000001</v>
      </c>
      <c r="AY110" s="606">
        <f t="shared" si="332"/>
        <v>2509.5384899999999</v>
      </c>
      <c r="AZ110" s="606">
        <f t="shared" si="332"/>
        <v>485.03688999999997</v>
      </c>
      <c r="BA110" s="606">
        <f t="shared" si="332"/>
        <v>455.24635000000001</v>
      </c>
      <c r="BB110" s="606">
        <f t="shared" si="332"/>
        <v>138.00567000000001</v>
      </c>
      <c r="BC110" s="606">
        <f t="shared" si="332"/>
        <v>73841.622609999991</v>
      </c>
      <c r="BD110" s="606">
        <f t="shared" si="332"/>
        <v>13.2</v>
      </c>
      <c r="BE110" s="606">
        <f t="shared" si="332"/>
        <v>27545.973829999999</v>
      </c>
      <c r="BF110" s="607">
        <f t="shared" si="332"/>
        <v>0</v>
      </c>
      <c r="BG110" s="607">
        <f t="shared" si="332"/>
        <v>113144.67754999999</v>
      </c>
      <c r="BH110" s="743">
        <f t="shared" si="332"/>
        <v>15543.525219999998</v>
      </c>
      <c r="BI110" s="475">
        <f t="shared" si="332"/>
        <v>186440.22933</v>
      </c>
      <c r="BJ110" s="751" t="b">
        <f t="shared" si="306"/>
        <v>1</v>
      </c>
      <c r="BK110" s="600"/>
      <c r="BL110" s="601"/>
      <c r="BM110" s="601"/>
      <c r="BN110" s="601"/>
      <c r="BO110" s="601"/>
      <c r="BP110" s="601"/>
      <c r="BQ110" s="601"/>
      <c r="BR110" s="608"/>
      <c r="BS110" s="607">
        <f t="shared" ref="BS110:BS118" si="333">SUM(BK110:BR110)</f>
        <v>0</v>
      </c>
    </row>
    <row r="111" spans="1:72" ht="44.25" customHeight="1" x14ac:dyDescent="0.55000000000000004">
      <c r="B111" s="769"/>
      <c r="C111" s="226" t="s">
        <v>37</v>
      </c>
      <c r="D111" s="609">
        <f t="shared" ref="D111:J111" si="334">SUM(D131,D121)</f>
        <v>7.2413286600000006</v>
      </c>
      <c r="E111" s="610">
        <f t="shared" si="334"/>
        <v>9.4385711400000005</v>
      </c>
      <c r="F111" s="610">
        <f t="shared" si="334"/>
        <v>12.63201254</v>
      </c>
      <c r="G111" s="610">
        <f t="shared" si="334"/>
        <v>12.49078392</v>
      </c>
      <c r="H111" s="610">
        <f t="shared" si="334"/>
        <v>14.231156800000001</v>
      </c>
      <c r="I111" s="610">
        <f t="shared" si="334"/>
        <v>13.469686918333332</v>
      </c>
      <c r="J111" s="610">
        <f t="shared" si="334"/>
        <v>13.200224</v>
      </c>
      <c r="K111" s="610"/>
      <c r="L111" s="705">
        <f t="shared" ref="L111:S111" si="335">SUM(L121,L131)</f>
        <v>0</v>
      </c>
      <c r="M111" s="614">
        <f t="shared" si="335"/>
        <v>0</v>
      </c>
      <c r="N111" s="614">
        <f t="shared" si="335"/>
        <v>0</v>
      </c>
      <c r="O111" s="614">
        <f t="shared" si="335"/>
        <v>0</v>
      </c>
      <c r="P111" s="614">
        <f t="shared" si="335"/>
        <v>0</v>
      </c>
      <c r="Q111" s="614">
        <f t="shared" si="335"/>
        <v>0</v>
      </c>
      <c r="R111" s="614">
        <f t="shared" si="335"/>
        <v>0</v>
      </c>
      <c r="S111" s="613">
        <f t="shared" si="335"/>
        <v>0</v>
      </c>
      <c r="T111" s="483"/>
      <c r="U111" s="705">
        <f t="shared" ref="U111:AC111" si="336">SUM(U121,U131)</f>
        <v>0</v>
      </c>
      <c r="V111" s="614">
        <f t="shared" si="336"/>
        <v>0</v>
      </c>
      <c r="W111" s="614">
        <f t="shared" si="336"/>
        <v>0</v>
      </c>
      <c r="X111" s="614">
        <f t="shared" si="336"/>
        <v>0</v>
      </c>
      <c r="Y111" s="614">
        <f t="shared" si="336"/>
        <v>0</v>
      </c>
      <c r="Z111" s="614">
        <f t="shared" si="336"/>
        <v>8</v>
      </c>
      <c r="AA111" s="614">
        <f t="shared" si="336"/>
        <v>0</v>
      </c>
      <c r="AB111" s="614">
        <f t="shared" si="336"/>
        <v>2</v>
      </c>
      <c r="AC111" s="614">
        <f t="shared" si="336"/>
        <v>0</v>
      </c>
      <c r="AD111" s="615">
        <f t="shared" si="325"/>
        <v>10</v>
      </c>
      <c r="AE111" s="488">
        <f t="shared" si="329"/>
        <v>23.200223999999999</v>
      </c>
      <c r="AF111" s="581">
        <f t="shared" si="330"/>
        <v>0.12759361593501573</v>
      </c>
      <c r="AG111" s="490">
        <f t="shared" si="331"/>
        <v>0.11939193973942652</v>
      </c>
      <c r="AH111" s="491" cm="1">
        <f t="array" ref="AH111">_xlfn.IFS(AG111&gt;=(AF111+0.01),1,AG111&gt;=(AF111-0.01),0,AG111&lt;=(AF111-0.01),-1)</f>
        <v>0</v>
      </c>
      <c r="AJ111" s="370"/>
      <c r="AL111" s="769"/>
      <c r="AM111" s="226" t="s">
        <v>37</v>
      </c>
      <c r="AN111" s="472"/>
      <c r="AO111" s="616">
        <f t="shared" ref="AO111:BI111" si="337">SUM(AO121,AO131)</f>
        <v>0</v>
      </c>
      <c r="AP111" s="617">
        <f t="shared" si="337"/>
        <v>3.621</v>
      </c>
      <c r="AQ111" s="617">
        <f t="shared" si="337"/>
        <v>0</v>
      </c>
      <c r="AR111" s="617">
        <f t="shared" si="337"/>
        <v>6095.0207</v>
      </c>
      <c r="AS111" s="617">
        <f t="shared" si="337"/>
        <v>132.87571</v>
      </c>
      <c r="AT111" s="617">
        <f t="shared" si="337"/>
        <v>0</v>
      </c>
      <c r="AU111" s="617">
        <f t="shared" si="337"/>
        <v>2.4649899999999998</v>
      </c>
      <c r="AV111" s="618">
        <f t="shared" si="337"/>
        <v>0</v>
      </c>
      <c r="AW111" s="618">
        <f t="shared" si="337"/>
        <v>6233.9823999999999</v>
      </c>
      <c r="AX111" s="616">
        <f t="shared" si="337"/>
        <v>717.52638000000002</v>
      </c>
      <c r="AY111" s="617">
        <f t="shared" si="337"/>
        <v>117.84339</v>
      </c>
      <c r="AZ111" s="617">
        <f t="shared" si="337"/>
        <v>0</v>
      </c>
      <c r="BA111" s="617">
        <f t="shared" si="337"/>
        <v>338.64267000000001</v>
      </c>
      <c r="BB111" s="617">
        <f t="shared" si="337"/>
        <v>40.350079999999998</v>
      </c>
      <c r="BC111" s="617">
        <f t="shared" si="337"/>
        <v>4209.4770399999998</v>
      </c>
      <c r="BD111" s="617">
        <f t="shared" si="337"/>
        <v>3.0345</v>
      </c>
      <c r="BE111" s="617">
        <f t="shared" si="337"/>
        <v>0</v>
      </c>
      <c r="BF111" s="618">
        <f t="shared" si="337"/>
        <v>0</v>
      </c>
      <c r="BG111" s="618">
        <f t="shared" si="337"/>
        <v>5426.8740599999992</v>
      </c>
      <c r="BH111" s="744">
        <f t="shared" si="337"/>
        <v>1539.3675400000013</v>
      </c>
      <c r="BI111" s="494">
        <f t="shared" si="337"/>
        <v>13200.224</v>
      </c>
      <c r="BJ111" s="751" t="b">
        <f t="shared" si="306"/>
        <v>1</v>
      </c>
      <c r="BK111" s="611"/>
      <c r="BL111" s="612"/>
      <c r="BM111" s="612"/>
      <c r="BN111" s="612"/>
      <c r="BO111" s="612"/>
      <c r="BP111" s="612"/>
      <c r="BQ111" s="612"/>
      <c r="BR111" s="619"/>
      <c r="BS111" s="618">
        <f t="shared" si="333"/>
        <v>0</v>
      </c>
    </row>
    <row r="112" spans="1:72" ht="44.25" customHeight="1" x14ac:dyDescent="0.55000000000000004">
      <c r="B112" s="769"/>
      <c r="C112" s="226" t="s">
        <v>38</v>
      </c>
      <c r="D112" s="620">
        <f t="shared" ref="D112:J112" si="338">SUM(D132,D122)</f>
        <v>44.034718329999997</v>
      </c>
      <c r="E112" s="498">
        <f t="shared" si="338"/>
        <v>59.66187356999999</v>
      </c>
      <c r="F112" s="498">
        <f t="shared" si="338"/>
        <v>49.041160400000003</v>
      </c>
      <c r="G112" s="498">
        <f t="shared" si="338"/>
        <v>70.920935399999991</v>
      </c>
      <c r="H112" s="498">
        <f t="shared" si="338"/>
        <v>70.199777859999998</v>
      </c>
      <c r="I112" s="498">
        <f t="shared" si="338"/>
        <v>88.241562333333334</v>
      </c>
      <c r="J112" s="498">
        <f t="shared" si="338"/>
        <v>79.321205770000006</v>
      </c>
      <c r="K112" s="498"/>
      <c r="L112" s="706">
        <f t="shared" ref="L112:S112" si="339">SUM(L122,L132)</f>
        <v>0</v>
      </c>
      <c r="M112" s="624">
        <f t="shared" si="339"/>
        <v>0</v>
      </c>
      <c r="N112" s="624">
        <f t="shared" si="339"/>
        <v>0</v>
      </c>
      <c r="O112" s="624">
        <f t="shared" si="339"/>
        <v>7</v>
      </c>
      <c r="P112" s="624">
        <f t="shared" si="339"/>
        <v>0</v>
      </c>
      <c r="Q112" s="624">
        <f t="shared" si="339"/>
        <v>0</v>
      </c>
      <c r="R112" s="624">
        <f t="shared" si="339"/>
        <v>0</v>
      </c>
      <c r="S112" s="623">
        <f t="shared" si="339"/>
        <v>0</v>
      </c>
      <c r="T112" s="483"/>
      <c r="U112" s="706">
        <f t="shared" ref="U112:AC112" si="340">SUM(U122,U132)</f>
        <v>0</v>
      </c>
      <c r="V112" s="624">
        <f t="shared" si="340"/>
        <v>0</v>
      </c>
      <c r="W112" s="624">
        <f t="shared" si="340"/>
        <v>0</v>
      </c>
      <c r="X112" s="624">
        <f t="shared" si="340"/>
        <v>0</v>
      </c>
      <c r="Y112" s="624">
        <f t="shared" si="340"/>
        <v>0</v>
      </c>
      <c r="Z112" s="624">
        <f t="shared" si="340"/>
        <v>17</v>
      </c>
      <c r="AA112" s="624">
        <f t="shared" si="340"/>
        <v>0</v>
      </c>
      <c r="AB112" s="624">
        <f t="shared" si="340"/>
        <v>11</v>
      </c>
      <c r="AC112" s="624">
        <f t="shared" si="340"/>
        <v>0</v>
      </c>
      <c r="AD112" s="625">
        <f t="shared" si="325"/>
        <v>35</v>
      </c>
      <c r="AE112" s="506">
        <f t="shared" si="329"/>
        <v>114.32120577000001</v>
      </c>
      <c r="AF112" s="507">
        <f t="shared" si="330"/>
        <v>0.12491269233068136</v>
      </c>
      <c r="AG112" s="508">
        <f t="shared" si="331"/>
        <v>7.5839530294078195E-2</v>
      </c>
      <c r="AH112" s="509" cm="1">
        <f t="array" ref="AH112">_xlfn.IFS(AG112&gt;=(AF112+0.01),1,AG112&gt;=(AF112-0.01),0,AG112&lt;=(AF112-0.01),-1)</f>
        <v>-1</v>
      </c>
      <c r="AJ112" s="371"/>
      <c r="AL112" s="769"/>
      <c r="AM112" s="226" t="s">
        <v>38</v>
      </c>
      <c r="AN112" s="472"/>
      <c r="AO112" s="626">
        <f t="shared" ref="AO112:BI112" si="341">SUM(AO122,AO132)</f>
        <v>3.0929899999999999</v>
      </c>
      <c r="AP112" s="627">
        <f t="shared" si="341"/>
        <v>51.055570000000003</v>
      </c>
      <c r="AQ112" s="627">
        <f t="shared" si="341"/>
        <v>39.200000000000003</v>
      </c>
      <c r="AR112" s="627">
        <f t="shared" si="341"/>
        <v>68344.310410000006</v>
      </c>
      <c r="AS112" s="627">
        <f t="shared" si="341"/>
        <v>629.51116999999999</v>
      </c>
      <c r="AT112" s="627">
        <f t="shared" si="341"/>
        <v>53.479309999999998</v>
      </c>
      <c r="AU112" s="627">
        <f t="shared" si="341"/>
        <v>132.50006999999999</v>
      </c>
      <c r="AV112" s="628">
        <f t="shared" si="341"/>
        <v>30.138529999999999</v>
      </c>
      <c r="AW112" s="628">
        <f t="shared" si="341"/>
        <v>69283.288050000003</v>
      </c>
      <c r="AX112" s="626">
        <f t="shared" si="341"/>
        <v>188.17635000000001</v>
      </c>
      <c r="AY112" s="627">
        <f t="shared" si="341"/>
        <v>238.41683</v>
      </c>
      <c r="AZ112" s="627">
        <f t="shared" si="341"/>
        <v>0</v>
      </c>
      <c r="BA112" s="627">
        <f t="shared" si="341"/>
        <v>41.627589999999998</v>
      </c>
      <c r="BB112" s="627">
        <f t="shared" si="341"/>
        <v>16.694479999999999</v>
      </c>
      <c r="BC112" s="627">
        <f t="shared" si="341"/>
        <v>2425.9216499999998</v>
      </c>
      <c r="BD112" s="627">
        <f t="shared" si="341"/>
        <v>10.19604</v>
      </c>
      <c r="BE112" s="627">
        <f t="shared" si="341"/>
        <v>333.67932999999999</v>
      </c>
      <c r="BF112" s="628">
        <f t="shared" si="341"/>
        <v>0</v>
      </c>
      <c r="BG112" s="628">
        <f t="shared" si="341"/>
        <v>3254.7122699999995</v>
      </c>
      <c r="BH112" s="745">
        <f t="shared" si="341"/>
        <v>6783.2054500000049</v>
      </c>
      <c r="BI112" s="512">
        <f t="shared" si="341"/>
        <v>79321.20577</v>
      </c>
      <c r="BJ112" s="751" t="b">
        <f t="shared" si="306"/>
        <v>1</v>
      </c>
      <c r="BK112" s="621"/>
      <c r="BL112" s="622"/>
      <c r="BM112" s="622"/>
      <c r="BN112" s="622"/>
      <c r="BO112" s="622"/>
      <c r="BP112" s="622"/>
      <c r="BQ112" s="622"/>
      <c r="BR112" s="629"/>
      <c r="BS112" s="628">
        <f t="shared" si="333"/>
        <v>0</v>
      </c>
    </row>
    <row r="113" spans="1:71" ht="44.25" customHeight="1" x14ac:dyDescent="0.55000000000000004">
      <c r="B113" s="769"/>
      <c r="C113" s="226" t="s">
        <v>39</v>
      </c>
      <c r="D113" s="609">
        <f t="shared" ref="D113:J113" si="342">SUM(D133,D123)</f>
        <v>3.4931820399999998</v>
      </c>
      <c r="E113" s="610">
        <f t="shared" si="342"/>
        <v>3.4365833500000003</v>
      </c>
      <c r="F113" s="610">
        <f t="shared" si="342"/>
        <v>4.8375152699999999</v>
      </c>
      <c r="G113" s="610">
        <f t="shared" si="342"/>
        <v>8.3475203100000002</v>
      </c>
      <c r="H113" s="610">
        <f t="shared" si="342"/>
        <v>9.1661914699999993</v>
      </c>
      <c r="I113" s="610">
        <f t="shared" si="342"/>
        <v>11.232267694999999</v>
      </c>
      <c r="J113" s="610">
        <f t="shared" si="342"/>
        <v>13.549380320000001</v>
      </c>
      <c r="K113" s="610"/>
      <c r="L113" s="705">
        <f t="shared" ref="L113:S113" si="343">SUM(L123,L133)</f>
        <v>0</v>
      </c>
      <c r="M113" s="614">
        <f t="shared" si="343"/>
        <v>0</v>
      </c>
      <c r="N113" s="614">
        <f t="shared" si="343"/>
        <v>0</v>
      </c>
      <c r="O113" s="614">
        <f t="shared" si="343"/>
        <v>0</v>
      </c>
      <c r="P113" s="614">
        <f t="shared" si="343"/>
        <v>0</v>
      </c>
      <c r="Q113" s="614">
        <f t="shared" si="343"/>
        <v>0</v>
      </c>
      <c r="R113" s="614">
        <f t="shared" si="343"/>
        <v>0</v>
      </c>
      <c r="S113" s="613">
        <f t="shared" si="343"/>
        <v>0</v>
      </c>
      <c r="T113" s="483"/>
      <c r="U113" s="705">
        <f t="shared" ref="U113:AC113" si="344">SUM(U123,U133)</f>
        <v>0</v>
      </c>
      <c r="V113" s="614">
        <f t="shared" si="344"/>
        <v>0</v>
      </c>
      <c r="W113" s="614">
        <f t="shared" si="344"/>
        <v>0</v>
      </c>
      <c r="X113" s="614">
        <f t="shared" si="344"/>
        <v>0</v>
      </c>
      <c r="Y113" s="614">
        <f t="shared" si="344"/>
        <v>0</v>
      </c>
      <c r="Z113" s="614">
        <f t="shared" si="344"/>
        <v>12</v>
      </c>
      <c r="AA113" s="614">
        <f t="shared" si="344"/>
        <v>0</v>
      </c>
      <c r="AB113" s="614">
        <f t="shared" si="344"/>
        <v>2</v>
      </c>
      <c r="AC113" s="614">
        <f t="shared" si="344"/>
        <v>0</v>
      </c>
      <c r="AD113" s="615">
        <f t="shared" si="325"/>
        <v>14</v>
      </c>
      <c r="AE113" s="488">
        <f t="shared" si="329"/>
        <v>27.549380320000001</v>
      </c>
      <c r="AF113" s="581">
        <f t="shared" si="330"/>
        <v>0.31141347839587641</v>
      </c>
      <c r="AG113" s="490">
        <f t="shared" si="331"/>
        <v>0.15249348828784015</v>
      </c>
      <c r="AH113" s="491" cm="1">
        <f t="array" ref="AH113">_xlfn.IFS(AG113&gt;=(AF113+0.01),1,AG113&gt;=(AF113-0.01),0,AG113&lt;=(AF113-0.01),-1)</f>
        <v>-1</v>
      </c>
      <c r="AJ113" s="370"/>
      <c r="AL113" s="769"/>
      <c r="AM113" s="226" t="s">
        <v>39</v>
      </c>
      <c r="AN113" s="472"/>
      <c r="AO113" s="616">
        <f t="shared" ref="AO113:BI113" si="345">SUM(AO123,AO133)</f>
        <v>76.567520000000002</v>
      </c>
      <c r="AP113" s="617">
        <f t="shared" si="345"/>
        <v>8.1544799999999995</v>
      </c>
      <c r="AQ113" s="617">
        <f t="shared" si="345"/>
        <v>0</v>
      </c>
      <c r="AR113" s="617">
        <f t="shared" si="345"/>
        <v>5637.0712199999998</v>
      </c>
      <c r="AS113" s="617">
        <f t="shared" si="345"/>
        <v>514.58366999999998</v>
      </c>
      <c r="AT113" s="617">
        <f t="shared" si="345"/>
        <v>0.77925</v>
      </c>
      <c r="AU113" s="617">
        <f t="shared" si="345"/>
        <v>18.166989999999998</v>
      </c>
      <c r="AV113" s="618">
        <f t="shared" si="345"/>
        <v>57.985670000000006</v>
      </c>
      <c r="AW113" s="618">
        <f t="shared" si="345"/>
        <v>6313.3087999999989</v>
      </c>
      <c r="AX113" s="616">
        <f t="shared" si="345"/>
        <v>123.988</v>
      </c>
      <c r="AY113" s="617">
        <f t="shared" si="345"/>
        <v>246.0497</v>
      </c>
      <c r="AZ113" s="617">
        <f t="shared" si="345"/>
        <v>0</v>
      </c>
      <c r="BA113" s="617">
        <f t="shared" si="345"/>
        <v>2.448</v>
      </c>
      <c r="BB113" s="617">
        <f t="shared" si="345"/>
        <v>585.98258999999996</v>
      </c>
      <c r="BC113" s="617">
        <f t="shared" si="345"/>
        <v>4624.97624</v>
      </c>
      <c r="BD113" s="617">
        <f t="shared" si="345"/>
        <v>0</v>
      </c>
      <c r="BE113" s="617">
        <f t="shared" si="345"/>
        <v>290.96098999999998</v>
      </c>
      <c r="BF113" s="618">
        <f t="shared" si="345"/>
        <v>0</v>
      </c>
      <c r="BG113" s="618">
        <f t="shared" si="345"/>
        <v>5874.4055200000003</v>
      </c>
      <c r="BH113" s="744">
        <f t="shared" si="345"/>
        <v>1361.6660000000015</v>
      </c>
      <c r="BI113" s="494">
        <f t="shared" si="345"/>
        <v>13549.38032</v>
      </c>
      <c r="BJ113" s="751" t="b">
        <f t="shared" si="306"/>
        <v>1</v>
      </c>
      <c r="BK113" s="611"/>
      <c r="BL113" s="612"/>
      <c r="BM113" s="612"/>
      <c r="BN113" s="612"/>
      <c r="BO113" s="612"/>
      <c r="BP113" s="612"/>
      <c r="BQ113" s="612"/>
      <c r="BR113" s="619"/>
      <c r="BS113" s="618">
        <f t="shared" si="333"/>
        <v>0</v>
      </c>
    </row>
    <row r="114" spans="1:71" ht="44.25" customHeight="1" x14ac:dyDescent="0.55000000000000004">
      <c r="B114" s="769"/>
      <c r="C114" s="226" t="s">
        <v>40</v>
      </c>
      <c r="D114" s="620">
        <f t="shared" ref="D114:J114" si="346">SUM(D134,D124)</f>
        <v>6.6048378300000001</v>
      </c>
      <c r="E114" s="498">
        <f t="shared" si="346"/>
        <v>6.4796752199999998</v>
      </c>
      <c r="F114" s="498">
        <f t="shared" si="346"/>
        <v>7.178457840000001</v>
      </c>
      <c r="G114" s="498">
        <f t="shared" si="346"/>
        <v>11.37638548</v>
      </c>
      <c r="H114" s="498">
        <f t="shared" si="346"/>
        <v>11.743142039999999</v>
      </c>
      <c r="I114" s="498">
        <f t="shared" si="346"/>
        <v>15.347171724166666</v>
      </c>
      <c r="J114" s="498">
        <f t="shared" si="346"/>
        <v>12.872891490000001</v>
      </c>
      <c r="K114" s="498"/>
      <c r="L114" s="707">
        <f t="shared" ref="L114:S114" si="347">SUM(L124,L134)</f>
        <v>0</v>
      </c>
      <c r="M114" s="633">
        <f t="shared" si="347"/>
        <v>0</v>
      </c>
      <c r="N114" s="633">
        <f t="shared" si="347"/>
        <v>0</v>
      </c>
      <c r="O114" s="633">
        <f t="shared" si="347"/>
        <v>0</v>
      </c>
      <c r="P114" s="633">
        <f t="shared" si="347"/>
        <v>0</v>
      </c>
      <c r="Q114" s="633">
        <f t="shared" si="347"/>
        <v>0</v>
      </c>
      <c r="R114" s="633">
        <f t="shared" si="347"/>
        <v>0</v>
      </c>
      <c r="S114" s="632">
        <f t="shared" si="347"/>
        <v>0</v>
      </c>
      <c r="T114" s="483"/>
      <c r="U114" s="707">
        <f t="shared" ref="U114:AC114" si="348">SUM(U124,U134)</f>
        <v>0</v>
      </c>
      <c r="V114" s="633">
        <f t="shared" si="348"/>
        <v>0</v>
      </c>
      <c r="W114" s="633">
        <f t="shared" si="348"/>
        <v>0</v>
      </c>
      <c r="X114" s="633">
        <f t="shared" si="348"/>
        <v>0</v>
      </c>
      <c r="Y114" s="633">
        <f t="shared" si="348"/>
        <v>0</v>
      </c>
      <c r="Z114" s="633">
        <f t="shared" si="348"/>
        <v>17</v>
      </c>
      <c r="AA114" s="633">
        <f t="shared" si="348"/>
        <v>0</v>
      </c>
      <c r="AB114" s="633">
        <f t="shared" si="348"/>
        <v>5</v>
      </c>
      <c r="AC114" s="633">
        <f t="shared" si="348"/>
        <v>0</v>
      </c>
      <c r="AD114" s="634">
        <f t="shared" si="325"/>
        <v>22</v>
      </c>
      <c r="AE114" s="521">
        <f t="shared" si="329"/>
        <v>34.872891490000001</v>
      </c>
      <c r="AF114" s="507">
        <f t="shared" si="330"/>
        <v>0.14278041793271412</v>
      </c>
      <c r="AG114" s="508">
        <f t="shared" si="331"/>
        <v>0.2205690968090539</v>
      </c>
      <c r="AH114" s="509" cm="1">
        <f t="array" ref="AH114">_xlfn.IFS(AG114&gt;=(AF114+0.01),1,AG114&gt;=(AF114-0.01),0,AG114&lt;=(AF114-0.01),-1)</f>
        <v>1</v>
      </c>
      <c r="AJ114" s="371"/>
      <c r="AL114" s="769"/>
      <c r="AM114" s="226" t="s">
        <v>40</v>
      </c>
      <c r="AN114" s="472"/>
      <c r="AO114" s="635">
        <f t="shared" ref="AO114:BI114" si="349">SUM(AO124,AO134)</f>
        <v>1025.7972400000001</v>
      </c>
      <c r="AP114" s="636">
        <f t="shared" si="349"/>
        <v>4.8017000000000003</v>
      </c>
      <c r="AQ114" s="636">
        <f t="shared" si="349"/>
        <v>0</v>
      </c>
      <c r="AR114" s="636">
        <f t="shared" si="349"/>
        <v>5972.6562400000003</v>
      </c>
      <c r="AS114" s="636">
        <f t="shared" si="349"/>
        <v>155.52098000000001</v>
      </c>
      <c r="AT114" s="636">
        <f t="shared" si="349"/>
        <v>9.2727400000000006</v>
      </c>
      <c r="AU114" s="636">
        <f t="shared" si="349"/>
        <v>204.90091999999999</v>
      </c>
      <c r="AV114" s="637">
        <f t="shared" si="349"/>
        <v>6.40036</v>
      </c>
      <c r="AW114" s="637">
        <f t="shared" si="349"/>
        <v>7379.3501800000004</v>
      </c>
      <c r="AX114" s="635">
        <f t="shared" si="349"/>
        <v>14.70378</v>
      </c>
      <c r="AY114" s="636">
        <f t="shared" si="349"/>
        <v>555.63585999999998</v>
      </c>
      <c r="AZ114" s="636">
        <f t="shared" si="349"/>
        <v>313.95533</v>
      </c>
      <c r="BA114" s="636">
        <f t="shared" si="349"/>
        <v>132.71360999999999</v>
      </c>
      <c r="BB114" s="636">
        <f t="shared" si="349"/>
        <v>865.38053000000002</v>
      </c>
      <c r="BC114" s="636">
        <f t="shared" si="349"/>
        <v>2877.49649</v>
      </c>
      <c r="BD114" s="636">
        <f t="shared" si="349"/>
        <v>0</v>
      </c>
      <c r="BE114" s="636">
        <f t="shared" si="349"/>
        <v>388.92270000000002</v>
      </c>
      <c r="BF114" s="637">
        <f t="shared" si="349"/>
        <v>0</v>
      </c>
      <c r="BG114" s="637">
        <f t="shared" si="349"/>
        <v>5148.8083000000006</v>
      </c>
      <c r="BH114" s="746">
        <f t="shared" si="349"/>
        <v>344.73300999999896</v>
      </c>
      <c r="BI114" s="524">
        <f t="shared" si="349"/>
        <v>12872.89149</v>
      </c>
      <c r="BJ114" s="751" t="b">
        <f t="shared" si="306"/>
        <v>1</v>
      </c>
      <c r="BK114" s="630"/>
      <c r="BL114" s="631"/>
      <c r="BM114" s="631"/>
      <c r="BN114" s="631"/>
      <c r="BO114" s="631"/>
      <c r="BP114" s="631"/>
      <c r="BQ114" s="631"/>
      <c r="BR114" s="638"/>
      <c r="BS114" s="637">
        <f t="shared" si="333"/>
        <v>0</v>
      </c>
    </row>
    <row r="115" spans="1:71" ht="44.25" customHeight="1" x14ac:dyDescent="0.55000000000000004">
      <c r="B115" s="769"/>
      <c r="C115" s="226" t="s">
        <v>41</v>
      </c>
      <c r="D115" s="609">
        <f t="shared" ref="D115:J115" si="350">SUM(D135,D125)</f>
        <v>18.743404550000001</v>
      </c>
      <c r="E115" s="610">
        <f t="shared" si="350"/>
        <v>9.2510238499999993</v>
      </c>
      <c r="F115" s="610">
        <f t="shared" si="350"/>
        <v>10.8786462</v>
      </c>
      <c r="G115" s="610">
        <f t="shared" si="350"/>
        <v>8.9012668599999998</v>
      </c>
      <c r="H115" s="610">
        <f t="shared" si="350"/>
        <v>11.71470435</v>
      </c>
      <c r="I115" s="610">
        <f t="shared" si="350"/>
        <v>10.103606596666667</v>
      </c>
      <c r="J115" s="610">
        <f t="shared" si="350"/>
        <v>16.868022699999997</v>
      </c>
      <c r="K115" s="610"/>
      <c r="L115" s="705">
        <f t="shared" ref="L115:S115" si="351">SUM(L125,L135)</f>
        <v>0</v>
      </c>
      <c r="M115" s="614">
        <f t="shared" si="351"/>
        <v>0</v>
      </c>
      <c r="N115" s="614">
        <f t="shared" si="351"/>
        <v>0</v>
      </c>
      <c r="O115" s="614">
        <f t="shared" si="351"/>
        <v>0</v>
      </c>
      <c r="P115" s="614">
        <f t="shared" si="351"/>
        <v>0</v>
      </c>
      <c r="Q115" s="614">
        <f t="shared" si="351"/>
        <v>0</v>
      </c>
      <c r="R115" s="614">
        <f t="shared" si="351"/>
        <v>0</v>
      </c>
      <c r="S115" s="613">
        <f t="shared" si="351"/>
        <v>0</v>
      </c>
      <c r="T115" s="483"/>
      <c r="U115" s="705">
        <f t="shared" ref="U115:AC115" si="352">SUM(U125,U135)</f>
        <v>0</v>
      </c>
      <c r="V115" s="614">
        <f t="shared" si="352"/>
        <v>0</v>
      </c>
      <c r="W115" s="614">
        <f t="shared" si="352"/>
        <v>0</v>
      </c>
      <c r="X115" s="614">
        <f t="shared" si="352"/>
        <v>0</v>
      </c>
      <c r="Y115" s="614">
        <f t="shared" si="352"/>
        <v>0</v>
      </c>
      <c r="Z115" s="614">
        <f t="shared" si="352"/>
        <v>31</v>
      </c>
      <c r="AA115" s="614">
        <f t="shared" si="352"/>
        <v>0</v>
      </c>
      <c r="AB115" s="614">
        <f t="shared" si="352"/>
        <v>17</v>
      </c>
      <c r="AC115" s="614">
        <f t="shared" si="352"/>
        <v>0</v>
      </c>
      <c r="AD115" s="615">
        <f t="shared" si="325"/>
        <v>48</v>
      </c>
      <c r="AE115" s="488">
        <f t="shared" si="329"/>
        <v>64.868022699999997</v>
      </c>
      <c r="AF115" s="581">
        <f t="shared" si="330"/>
        <v>-2.0863727288853107E-2</v>
      </c>
      <c r="AG115" s="490">
        <f t="shared" si="331"/>
        <v>0.30916171587218977</v>
      </c>
      <c r="AH115" s="491" cm="1">
        <f t="array" ref="AH115">_xlfn.IFS(AG115&gt;=(AF115+0.01),1,AG115&gt;=(AF115-0.01),0,AG115&lt;=(AF115-0.01),-1)</f>
        <v>1</v>
      </c>
      <c r="AJ115" s="370"/>
      <c r="AL115" s="769"/>
      <c r="AM115" s="226" t="s">
        <v>41</v>
      </c>
      <c r="AN115" s="472"/>
      <c r="AO115" s="616">
        <f t="shared" ref="AO115:BI115" si="353">SUM(AO125,AO135)</f>
        <v>209.68456</v>
      </c>
      <c r="AP115" s="617">
        <f t="shared" si="353"/>
        <v>0</v>
      </c>
      <c r="AQ115" s="617">
        <f t="shared" si="353"/>
        <v>1445.0915600000001</v>
      </c>
      <c r="AR115" s="617">
        <f t="shared" si="353"/>
        <v>8136.8589000000002</v>
      </c>
      <c r="AS115" s="617">
        <f t="shared" si="353"/>
        <v>334.27472999999998</v>
      </c>
      <c r="AT115" s="617">
        <f t="shared" si="353"/>
        <v>61.035719999999998</v>
      </c>
      <c r="AU115" s="617">
        <f t="shared" si="353"/>
        <v>392.17919000000001</v>
      </c>
      <c r="AV115" s="618">
        <f t="shared" si="353"/>
        <v>178.55090000000001</v>
      </c>
      <c r="AW115" s="618">
        <f t="shared" si="353"/>
        <v>10757.67556</v>
      </c>
      <c r="AX115" s="616">
        <f t="shared" si="353"/>
        <v>1121.31168</v>
      </c>
      <c r="AY115" s="617">
        <f t="shared" si="353"/>
        <v>3</v>
      </c>
      <c r="AZ115" s="617">
        <f t="shared" si="353"/>
        <v>0</v>
      </c>
      <c r="BA115" s="617">
        <f t="shared" si="353"/>
        <v>0</v>
      </c>
      <c r="BB115" s="617">
        <f t="shared" si="353"/>
        <v>1011.6667200000001</v>
      </c>
      <c r="BC115" s="617">
        <f t="shared" si="353"/>
        <v>1141.2875200000001</v>
      </c>
      <c r="BD115" s="617">
        <f t="shared" si="353"/>
        <v>0.61126000000000003</v>
      </c>
      <c r="BE115" s="617">
        <f t="shared" si="353"/>
        <v>569.34996000000001</v>
      </c>
      <c r="BF115" s="618">
        <f t="shared" si="353"/>
        <v>0</v>
      </c>
      <c r="BG115" s="618">
        <f t="shared" si="353"/>
        <v>3847.22714</v>
      </c>
      <c r="BH115" s="744">
        <f t="shared" si="353"/>
        <v>2263.1199999999994</v>
      </c>
      <c r="BI115" s="494">
        <f t="shared" si="353"/>
        <v>16868.022699999998</v>
      </c>
      <c r="BJ115" s="751" t="b">
        <f t="shared" si="306"/>
        <v>1</v>
      </c>
      <c r="BK115" s="611"/>
      <c r="BL115" s="612"/>
      <c r="BM115" s="612"/>
      <c r="BN115" s="612"/>
      <c r="BO115" s="612"/>
      <c r="BP115" s="612"/>
      <c r="BQ115" s="612"/>
      <c r="BR115" s="619"/>
      <c r="BS115" s="618">
        <f t="shared" si="333"/>
        <v>0</v>
      </c>
    </row>
    <row r="116" spans="1:71" ht="44.25" customHeight="1" x14ac:dyDescent="0.55000000000000004">
      <c r="B116" s="769"/>
      <c r="C116" s="226" t="s">
        <v>42</v>
      </c>
      <c r="D116" s="620">
        <f t="shared" ref="D116:J116" si="354">SUM(D136,D126)</f>
        <v>5.6522038499999994</v>
      </c>
      <c r="E116" s="498">
        <f t="shared" si="354"/>
        <v>5.8389274300000009</v>
      </c>
      <c r="F116" s="498">
        <f t="shared" si="354"/>
        <v>15.44511155</v>
      </c>
      <c r="G116" s="498">
        <f t="shared" si="354"/>
        <v>27.461541359999998</v>
      </c>
      <c r="H116" s="498">
        <f t="shared" si="354"/>
        <v>9.5370625699999998</v>
      </c>
      <c r="I116" s="498">
        <f t="shared" si="354"/>
        <v>15.709467915833336</v>
      </c>
      <c r="J116" s="498">
        <f t="shared" si="354"/>
        <v>23.579201489999999</v>
      </c>
      <c r="K116" s="498"/>
      <c r="L116" s="707">
        <f t="shared" ref="L116:S116" si="355">SUM(L126,L136)</f>
        <v>0</v>
      </c>
      <c r="M116" s="633">
        <f t="shared" si="355"/>
        <v>0</v>
      </c>
      <c r="N116" s="633">
        <f t="shared" si="355"/>
        <v>0</v>
      </c>
      <c r="O116" s="633">
        <f t="shared" si="355"/>
        <v>0</v>
      </c>
      <c r="P116" s="633">
        <f t="shared" si="355"/>
        <v>0</v>
      </c>
      <c r="Q116" s="633">
        <f t="shared" si="355"/>
        <v>0</v>
      </c>
      <c r="R116" s="633">
        <f t="shared" si="355"/>
        <v>0</v>
      </c>
      <c r="S116" s="632">
        <f t="shared" si="355"/>
        <v>1</v>
      </c>
      <c r="T116" s="483"/>
      <c r="U116" s="707">
        <f t="shared" ref="U116:AC116" si="356">SUM(U126,U136)</f>
        <v>0</v>
      </c>
      <c r="V116" s="633">
        <f t="shared" si="356"/>
        <v>0</v>
      </c>
      <c r="W116" s="633">
        <f t="shared" si="356"/>
        <v>0</v>
      </c>
      <c r="X116" s="633">
        <f t="shared" si="356"/>
        <v>0</v>
      </c>
      <c r="Y116" s="633">
        <f t="shared" si="356"/>
        <v>0</v>
      </c>
      <c r="Z116" s="633">
        <f t="shared" si="356"/>
        <v>27</v>
      </c>
      <c r="AA116" s="633">
        <f t="shared" si="356"/>
        <v>0</v>
      </c>
      <c r="AB116" s="633">
        <f t="shared" si="356"/>
        <v>18</v>
      </c>
      <c r="AC116" s="633">
        <f t="shared" si="356"/>
        <v>0</v>
      </c>
      <c r="AD116" s="634">
        <f t="shared" si="325"/>
        <v>46</v>
      </c>
      <c r="AE116" s="521">
        <f t="shared" si="329"/>
        <v>69.579201490000003</v>
      </c>
      <c r="AF116" s="526">
        <f t="shared" si="330"/>
        <v>0.33064515015004425</v>
      </c>
      <c r="AG116" s="508">
        <f t="shared" si="331"/>
        <v>0.2416239160817919</v>
      </c>
      <c r="AH116" s="509" cm="1">
        <f t="array" ref="AH116">_xlfn.IFS(AG116&gt;=(AF116+0.01),1,AG116&gt;=(AF116-0.01),0,AG116&lt;=(AF116-0.01),-1)</f>
        <v>-1</v>
      </c>
      <c r="AJ116" s="371"/>
      <c r="AL116" s="769"/>
      <c r="AM116" s="226" t="s">
        <v>42</v>
      </c>
      <c r="AN116" s="472"/>
      <c r="AO116" s="635">
        <f t="shared" ref="AO116:BI116" si="357">SUM(AO126,AO136)</f>
        <v>0</v>
      </c>
      <c r="AP116" s="636">
        <f t="shared" si="357"/>
        <v>0</v>
      </c>
      <c r="AQ116" s="636">
        <f t="shared" si="357"/>
        <v>0</v>
      </c>
      <c r="AR116" s="636">
        <f t="shared" si="357"/>
        <v>3005.5549700000001</v>
      </c>
      <c r="AS116" s="636">
        <f t="shared" si="357"/>
        <v>0</v>
      </c>
      <c r="AT116" s="636">
        <f t="shared" si="357"/>
        <v>0</v>
      </c>
      <c r="AU116" s="636">
        <f t="shared" si="357"/>
        <v>74.220269999999999</v>
      </c>
      <c r="AV116" s="637">
        <f t="shared" si="357"/>
        <v>53.403849999999998</v>
      </c>
      <c r="AW116" s="637">
        <f t="shared" si="357"/>
        <v>3133.1790899999996</v>
      </c>
      <c r="AX116" s="635">
        <f t="shared" si="357"/>
        <v>0</v>
      </c>
      <c r="AY116" s="636">
        <f t="shared" si="357"/>
        <v>0</v>
      </c>
      <c r="AZ116" s="636">
        <f t="shared" si="357"/>
        <v>68.724000000000004</v>
      </c>
      <c r="BA116" s="636">
        <f t="shared" si="357"/>
        <v>0</v>
      </c>
      <c r="BB116" s="636">
        <f t="shared" si="357"/>
        <v>0</v>
      </c>
      <c r="BC116" s="636">
        <f t="shared" si="357"/>
        <v>3192.5880000000002</v>
      </c>
      <c r="BD116" s="636">
        <f t="shared" si="357"/>
        <v>0</v>
      </c>
      <c r="BE116" s="636">
        <f t="shared" si="357"/>
        <v>16516.536349999998</v>
      </c>
      <c r="BF116" s="637">
        <f t="shared" si="357"/>
        <v>0</v>
      </c>
      <c r="BG116" s="637">
        <f t="shared" si="357"/>
        <v>19777.848349999997</v>
      </c>
      <c r="BH116" s="746">
        <f t="shared" si="357"/>
        <v>668.17405000000031</v>
      </c>
      <c r="BI116" s="524">
        <f t="shared" si="357"/>
        <v>23579.201489999999</v>
      </c>
      <c r="BJ116" s="751" t="b">
        <f t="shared" si="306"/>
        <v>1</v>
      </c>
      <c r="BK116" s="630"/>
      <c r="BL116" s="631"/>
      <c r="BM116" s="631"/>
      <c r="BN116" s="631"/>
      <c r="BO116" s="631"/>
      <c r="BP116" s="631"/>
      <c r="BQ116" s="631"/>
      <c r="BR116" s="638"/>
      <c r="BS116" s="637">
        <f t="shared" si="333"/>
        <v>0</v>
      </c>
    </row>
    <row r="117" spans="1:71" ht="44.25" customHeight="1" x14ac:dyDescent="0.55000000000000004">
      <c r="B117" s="770"/>
      <c r="C117" s="226" t="s">
        <v>43</v>
      </c>
      <c r="D117" s="609">
        <f t="shared" ref="D117:J117" si="358">SUM(D137,D127)</f>
        <v>19.792633479999999</v>
      </c>
      <c r="E117" s="610">
        <f t="shared" si="358"/>
        <v>18.87879208</v>
      </c>
      <c r="F117" s="610">
        <f t="shared" si="358"/>
        <v>11.74697095</v>
      </c>
      <c r="G117" s="610">
        <f t="shared" si="358"/>
        <v>13.68840095</v>
      </c>
      <c r="H117" s="610">
        <f t="shared" si="358"/>
        <v>17.245654719999997</v>
      </c>
      <c r="I117" s="610">
        <f t="shared" si="358"/>
        <v>14.462470878333333</v>
      </c>
      <c r="J117" s="610">
        <f t="shared" si="358"/>
        <v>18.328579349999998</v>
      </c>
      <c r="K117" s="610"/>
      <c r="L117" s="708">
        <f t="shared" ref="L117:S117" si="359">SUM(L127,L137)</f>
        <v>0</v>
      </c>
      <c r="M117" s="699">
        <f t="shared" si="359"/>
        <v>0</v>
      </c>
      <c r="N117" s="699">
        <f t="shared" si="359"/>
        <v>0</v>
      </c>
      <c r="O117" s="699">
        <f t="shared" si="359"/>
        <v>0</v>
      </c>
      <c r="P117" s="699">
        <f t="shared" si="359"/>
        <v>0</v>
      </c>
      <c r="Q117" s="699">
        <f t="shared" si="359"/>
        <v>0</v>
      </c>
      <c r="R117" s="699">
        <f t="shared" si="359"/>
        <v>0</v>
      </c>
      <c r="S117" s="681">
        <f t="shared" si="359"/>
        <v>0</v>
      </c>
      <c r="T117" s="528"/>
      <c r="U117" s="708">
        <f t="shared" ref="U117:AC119" si="360">SUM(U127,U137)</f>
        <v>0</v>
      </c>
      <c r="V117" s="614">
        <f t="shared" si="360"/>
        <v>0</v>
      </c>
      <c r="W117" s="614">
        <f t="shared" si="360"/>
        <v>0</v>
      </c>
      <c r="X117" s="614">
        <f t="shared" si="360"/>
        <v>0</v>
      </c>
      <c r="Y117" s="614">
        <f t="shared" si="360"/>
        <v>0</v>
      </c>
      <c r="Z117" s="614">
        <f t="shared" si="360"/>
        <v>14</v>
      </c>
      <c r="AA117" s="614">
        <f t="shared" si="360"/>
        <v>0</v>
      </c>
      <c r="AB117" s="614">
        <f t="shared" si="360"/>
        <v>10</v>
      </c>
      <c r="AC117" s="614">
        <f t="shared" si="360"/>
        <v>0</v>
      </c>
      <c r="AD117" s="615">
        <f t="shared" si="325"/>
        <v>24</v>
      </c>
      <c r="AE117" s="488">
        <f t="shared" si="329"/>
        <v>42.328579349999998</v>
      </c>
      <c r="AF117" s="581">
        <f t="shared" si="330"/>
        <v>-1.5252143128278606E-2</v>
      </c>
      <c r="AG117" s="490">
        <f t="shared" si="331"/>
        <v>0.1822272833317895</v>
      </c>
      <c r="AH117" s="491" cm="1">
        <f t="array" ref="AH117">_xlfn.IFS(AG117&gt;=(AF117+0.01),1,AG117&gt;=(AF117-0.01),0,AG117&lt;=(AF117-0.01),-1)</f>
        <v>1</v>
      </c>
      <c r="AJ117" s="370"/>
      <c r="AL117" s="770"/>
      <c r="AM117" s="226" t="s">
        <v>43</v>
      </c>
      <c r="AN117" s="472"/>
      <c r="AO117" s="616">
        <f t="shared" ref="AO117:BI117" si="361">SUM(AO127,AO137)</f>
        <v>2.2184400000000002</v>
      </c>
      <c r="AP117" s="617">
        <f t="shared" si="361"/>
        <v>0.42913000000000001</v>
      </c>
      <c r="AQ117" s="617">
        <f t="shared" si="361"/>
        <v>0</v>
      </c>
      <c r="AR117" s="617">
        <f t="shared" si="361"/>
        <v>3172.8179700000001</v>
      </c>
      <c r="AS117" s="617">
        <f t="shared" si="361"/>
        <v>34.945180000000001</v>
      </c>
      <c r="AT117" s="617">
        <f t="shared" si="361"/>
        <v>0</v>
      </c>
      <c r="AU117" s="617">
        <f t="shared" si="361"/>
        <v>0</v>
      </c>
      <c r="AV117" s="618">
        <f t="shared" si="361"/>
        <v>0</v>
      </c>
      <c r="AW117" s="618">
        <f t="shared" si="361"/>
        <v>3210.4107199999999</v>
      </c>
      <c r="AX117" s="616">
        <f t="shared" si="361"/>
        <v>512.02408000000003</v>
      </c>
      <c r="AY117" s="617">
        <f t="shared" si="361"/>
        <v>0</v>
      </c>
      <c r="AZ117" s="617">
        <f t="shared" si="361"/>
        <v>0</v>
      </c>
      <c r="BA117" s="617">
        <f t="shared" si="361"/>
        <v>137.46</v>
      </c>
      <c r="BB117" s="617">
        <f t="shared" si="361"/>
        <v>0</v>
      </c>
      <c r="BC117" s="617">
        <f t="shared" si="361"/>
        <v>9954.8576300000004</v>
      </c>
      <c r="BD117" s="617">
        <f t="shared" si="361"/>
        <v>0</v>
      </c>
      <c r="BE117" s="617">
        <f t="shared" si="361"/>
        <v>3088.24071</v>
      </c>
      <c r="BF117" s="618">
        <f t="shared" si="361"/>
        <v>0</v>
      </c>
      <c r="BG117" s="618">
        <f t="shared" si="361"/>
        <v>13692.582420000001</v>
      </c>
      <c r="BH117" s="744">
        <f t="shared" si="361"/>
        <v>1425.5862099999986</v>
      </c>
      <c r="BI117" s="494">
        <f t="shared" si="361"/>
        <v>18328.57935</v>
      </c>
      <c r="BJ117" s="751" t="b">
        <f t="shared" si="306"/>
        <v>1</v>
      </c>
      <c r="BK117" s="611"/>
      <c r="BL117" s="612"/>
      <c r="BM117" s="612"/>
      <c r="BN117" s="612"/>
      <c r="BO117" s="612"/>
      <c r="BP117" s="612"/>
      <c r="BQ117" s="612"/>
      <c r="BR117" s="619"/>
      <c r="BS117" s="618">
        <f t="shared" si="333"/>
        <v>0</v>
      </c>
    </row>
    <row r="118" spans="1:71" s="180" customFormat="1" ht="44.25" customHeight="1" x14ac:dyDescent="0.55000000000000004">
      <c r="B118" s="344" t="s">
        <v>91</v>
      </c>
      <c r="C118" s="241" t="s">
        <v>35</v>
      </c>
      <c r="D118" s="639">
        <f t="shared" ref="D118:J118" si="362">SUM(D138,D128)</f>
        <v>215.31505313999997</v>
      </c>
      <c r="E118" s="532">
        <f t="shared" si="362"/>
        <v>229.21292708999997</v>
      </c>
      <c r="F118" s="532">
        <f t="shared" si="362"/>
        <v>239.18453304000002</v>
      </c>
      <c r="G118" s="532">
        <f t="shared" si="362"/>
        <v>291.22028351</v>
      </c>
      <c r="H118" s="532">
        <f t="shared" si="362"/>
        <v>304.63058912000002</v>
      </c>
      <c r="I118" s="532">
        <f t="shared" si="362"/>
        <v>349.97338290083337</v>
      </c>
      <c r="J118" s="532">
        <f t="shared" si="362"/>
        <v>364.15973445000003</v>
      </c>
      <c r="K118" s="532"/>
      <c r="L118" s="709">
        <f t="shared" ref="L118:S118" si="363">SUM(L110:L117)</f>
        <v>0</v>
      </c>
      <c r="M118" s="642">
        <f t="shared" si="363"/>
        <v>0</v>
      </c>
      <c r="N118" s="642">
        <f t="shared" si="363"/>
        <v>0</v>
      </c>
      <c r="O118" s="642">
        <f t="shared" si="363"/>
        <v>7</v>
      </c>
      <c r="P118" s="642">
        <f t="shared" si="363"/>
        <v>0</v>
      </c>
      <c r="Q118" s="642">
        <f t="shared" si="363"/>
        <v>0</v>
      </c>
      <c r="R118" s="642">
        <f t="shared" si="363"/>
        <v>0</v>
      </c>
      <c r="S118" s="642">
        <f t="shared" si="363"/>
        <v>1</v>
      </c>
      <c r="T118" s="590">
        <f t="shared" ref="T118" si="364">SUM(T110:T117)</f>
        <v>0</v>
      </c>
      <c r="U118" s="709">
        <f t="shared" ref="U118" si="365">SUM(U110:U117)</f>
        <v>0</v>
      </c>
      <c r="V118" s="642">
        <f t="shared" ref="V118" si="366">SUM(V110:V117)</f>
        <v>0</v>
      </c>
      <c r="W118" s="642">
        <f t="shared" ref="W118" si="367">SUM(W110:W117)</f>
        <v>0</v>
      </c>
      <c r="X118" s="642">
        <f t="shared" ref="X118" si="368">SUM(X110:X117)</f>
        <v>0</v>
      </c>
      <c r="Y118" s="642">
        <f t="shared" ref="Y118" si="369">SUM(Y110:Y117)</f>
        <v>0</v>
      </c>
      <c r="Z118" s="642">
        <f t="shared" ref="Z118" si="370">SUM(Z110:Z117)</f>
        <v>174</v>
      </c>
      <c r="AA118" s="642">
        <f t="shared" ref="AA118" si="371">SUM(AA110:AA117)</f>
        <v>0</v>
      </c>
      <c r="AB118" s="642">
        <f t="shared" ref="AB118" si="372">SUM(AB110:AB117)</f>
        <v>104</v>
      </c>
      <c r="AC118" s="642">
        <f t="shared" ref="AC118" si="373">SUM(AC110:AC117)</f>
        <v>0</v>
      </c>
      <c r="AD118" s="643">
        <f t="shared" si="325"/>
        <v>286</v>
      </c>
      <c r="AE118" s="539">
        <f t="shared" si="329"/>
        <v>650.15973445000009</v>
      </c>
      <c r="AF118" s="540">
        <f t="shared" si="330"/>
        <v>0.1108195282712463</v>
      </c>
      <c r="AG118" s="541">
        <f t="shared" si="331"/>
        <v>0.12291175743989169</v>
      </c>
      <c r="AH118" s="542" cm="1">
        <f t="array" ref="AH118">_xlfn.IFS(AG118&gt;=(AF118+0.01),1,AG118&gt;=(AF118-0.01),0,AG118&lt;=(AF118-0.01),-1)</f>
        <v>1</v>
      </c>
      <c r="AJ118" s="371"/>
      <c r="AL118" s="344" t="s">
        <v>91</v>
      </c>
      <c r="AM118" s="241" t="s">
        <v>35</v>
      </c>
      <c r="AN118" s="543"/>
      <c r="AO118" s="733">
        <f t="shared" ref="AO118:BH118" si="374">SUM(AO128+AO138)</f>
        <v>1455.9858200000001</v>
      </c>
      <c r="AP118" s="734">
        <f t="shared" si="374"/>
        <v>486.15324999999996</v>
      </c>
      <c r="AQ118" s="734">
        <f t="shared" si="374"/>
        <v>1497.5775600000002</v>
      </c>
      <c r="AR118" s="734">
        <f t="shared" si="374"/>
        <v>156377.81116000001</v>
      </c>
      <c r="AS118" s="734">
        <f t="shared" si="374"/>
        <v>2879.3666700000003</v>
      </c>
      <c r="AT118" s="734">
        <f t="shared" si="374"/>
        <v>124.56702</v>
      </c>
      <c r="AU118" s="734">
        <f t="shared" si="374"/>
        <v>824.43242999999995</v>
      </c>
      <c r="AV118" s="644">
        <f t="shared" si="374"/>
        <v>417.32745</v>
      </c>
      <c r="AW118" s="644">
        <f t="shared" si="374"/>
        <v>164063.22136000003</v>
      </c>
      <c r="AX118" s="733">
        <f t="shared" si="374"/>
        <v>10833.78398</v>
      </c>
      <c r="AY118" s="734">
        <f t="shared" si="374"/>
        <v>3670.4842699999999</v>
      </c>
      <c r="AZ118" s="734">
        <f t="shared" si="374"/>
        <v>867.71622000000002</v>
      </c>
      <c r="BA118" s="734">
        <f t="shared" si="374"/>
        <v>1108.13822</v>
      </c>
      <c r="BB118" s="734">
        <f t="shared" si="374"/>
        <v>2658.08007</v>
      </c>
      <c r="BC118" s="734">
        <f t="shared" si="374"/>
        <v>102268.22718</v>
      </c>
      <c r="BD118" s="734">
        <f t="shared" si="374"/>
        <v>27.041800000000002</v>
      </c>
      <c r="BE118" s="734">
        <f t="shared" si="374"/>
        <v>48733.663869999997</v>
      </c>
      <c r="BF118" s="644">
        <f t="shared" si="374"/>
        <v>0</v>
      </c>
      <c r="BG118" s="644">
        <f t="shared" si="374"/>
        <v>170167.13561</v>
      </c>
      <c r="BH118" s="736">
        <f t="shared" si="374"/>
        <v>29929.377480000017</v>
      </c>
      <c r="BI118" s="546">
        <f t="shared" ref="BI118" si="375">J118*1000</f>
        <v>364159.73445000005</v>
      </c>
      <c r="BJ118" s="751" t="b">
        <f t="shared" si="306"/>
        <v>1</v>
      </c>
      <c r="BK118" s="640"/>
      <c r="BL118" s="641"/>
      <c r="BM118" s="641"/>
      <c r="BN118" s="641"/>
      <c r="BO118" s="641"/>
      <c r="BP118" s="641"/>
      <c r="BQ118" s="641"/>
      <c r="BR118" s="539"/>
      <c r="BS118" s="644">
        <f t="shared" si="333"/>
        <v>0</v>
      </c>
    </row>
    <row r="119" spans="1:71" ht="44.25" customHeight="1" thickBot="1" x14ac:dyDescent="0.6">
      <c r="B119" s="550" t="str">
        <f>B118</f>
        <v>D&amp;I</v>
      </c>
      <c r="C119" s="551" t="s">
        <v>76</v>
      </c>
      <c r="D119" s="552"/>
      <c r="E119" s="553"/>
      <c r="F119" s="553"/>
      <c r="G119" s="553"/>
      <c r="H119" s="553"/>
      <c r="I119" s="553"/>
      <c r="J119" s="553"/>
      <c r="K119" s="554"/>
      <c r="L119" s="555">
        <v>0</v>
      </c>
      <c r="M119" s="556">
        <v>0</v>
      </c>
      <c r="N119" s="556">
        <v>0</v>
      </c>
      <c r="O119" s="556">
        <v>0</v>
      </c>
      <c r="P119" s="556">
        <v>0</v>
      </c>
      <c r="Q119" s="556">
        <v>0</v>
      </c>
      <c r="R119" s="556">
        <v>0</v>
      </c>
      <c r="S119" s="560">
        <v>0</v>
      </c>
      <c r="T119" s="595"/>
      <c r="U119" s="703">
        <f t="shared" si="360"/>
        <v>0</v>
      </c>
      <c r="V119" s="594">
        <f t="shared" si="360"/>
        <v>5.9109270000000436E-2</v>
      </c>
      <c r="W119" s="594">
        <f t="shared" si="360"/>
        <v>5.9109270000000436E-2</v>
      </c>
      <c r="X119" s="594">
        <f t="shared" si="360"/>
        <v>5.9109270000000436E-2</v>
      </c>
      <c r="Y119" s="594">
        <f t="shared" si="360"/>
        <v>5.9109270000000436E-2</v>
      </c>
      <c r="Z119" s="594">
        <f t="shared" si="360"/>
        <v>100.19999999999999</v>
      </c>
      <c r="AA119" s="594">
        <f t="shared" si="360"/>
        <v>0</v>
      </c>
      <c r="AB119" s="594">
        <f t="shared" si="360"/>
        <v>162.6</v>
      </c>
      <c r="AC119" s="594">
        <f t="shared" si="360"/>
        <v>0</v>
      </c>
      <c r="AD119" s="596">
        <f t="shared" si="325"/>
        <v>263.03643707999998</v>
      </c>
      <c r="AE119" s="645">
        <f>J118+AD119</f>
        <v>627.19617153000002</v>
      </c>
      <c r="AF119" s="563">
        <f>AF118</f>
        <v>0.1108195282712463</v>
      </c>
      <c r="AG119" s="564">
        <f>(((AE119/J118))^(1/5))-1</f>
        <v>0.11486503476679144</v>
      </c>
      <c r="AH119" s="565" cm="1">
        <f t="array" ref="AH119">_xlfn.IFS(AG119&gt;=(AF119+0.01),1,AG119&gt;=(AF119-0.01),0,AG119&lt;=(AF119-0.01),-1)</f>
        <v>0</v>
      </c>
      <c r="AJ119" s="370"/>
      <c r="AL119" s="550" t="str">
        <f>AL118</f>
        <v>D&amp;I</v>
      </c>
      <c r="AM119" s="551" t="s">
        <v>76</v>
      </c>
      <c r="AN119" s="566"/>
      <c r="AO119" s="567"/>
      <c r="AP119" s="568"/>
      <c r="AQ119" s="568"/>
      <c r="AR119" s="568"/>
      <c r="AS119" s="568"/>
      <c r="AT119" s="568"/>
      <c r="AU119" s="568"/>
      <c r="AV119" s="569"/>
      <c r="AW119" s="569"/>
      <c r="AX119" s="567"/>
      <c r="AY119" s="568"/>
      <c r="AZ119" s="568"/>
      <c r="BA119" s="568"/>
      <c r="BB119" s="568"/>
      <c r="BC119" s="568"/>
      <c r="BD119" s="568"/>
      <c r="BE119" s="568"/>
      <c r="BF119" s="569"/>
      <c r="BG119" s="569"/>
      <c r="BH119" s="569"/>
      <c r="BI119" s="737"/>
      <c r="BJ119" s="751" t="b">
        <f t="shared" si="306"/>
        <v>1</v>
      </c>
      <c r="BK119" s="567"/>
      <c r="BL119" s="568"/>
      <c r="BM119" s="568"/>
      <c r="BN119" s="568"/>
      <c r="BO119" s="568"/>
      <c r="BP119" s="568"/>
      <c r="BQ119" s="568"/>
      <c r="BR119" s="569"/>
      <c r="BS119" s="569"/>
    </row>
    <row r="120" spans="1:71" ht="44.25" customHeight="1" outlineLevel="1" thickTop="1" x14ac:dyDescent="0.55000000000000004">
      <c r="A120" s="2" t="str">
        <f>B120</f>
        <v>Dairy</v>
      </c>
      <c r="B120" s="759" t="s">
        <v>92</v>
      </c>
      <c r="C120" s="225" t="s">
        <v>36</v>
      </c>
      <c r="D120" s="599">
        <f>SUMIFS(AfO!D:D,AfO!$A:$A,$C120,AfO!$B:$B,$A120)/1000</f>
        <v>98.800268079999995</v>
      </c>
      <c r="E120" s="459">
        <f>SUMIFS(AfO!E:E,AfO!$A:$A,$C120,AfO!$B:$B,$A120)/1000</f>
        <v>105.04550574</v>
      </c>
      <c r="F120" s="459">
        <f>SUMIFS(AfO!F:F,AfO!$A:$A,$C120,AfO!$B:$B,$A120)/1000</f>
        <v>114.31904788</v>
      </c>
      <c r="G120" s="459">
        <f>SUMIFS(AfO!G:G,AfO!$A:$A,$C120,AfO!$B:$B,$A120)/1000</f>
        <v>123.56657199</v>
      </c>
      <c r="H120" s="459">
        <f>SUMIFS(AfO!H:H,AfO!$A:$A,$C120,AfO!$B:$B,$A120)/1000</f>
        <v>142.12040538000002</v>
      </c>
      <c r="I120" s="459">
        <f>SUMIFS(AfO!J:J,AfO!$A:$A,$C120,AfO!$B:$B,$A120)/1000</f>
        <v>144.76942717916666</v>
      </c>
      <c r="J120" s="459">
        <f>SUMIFS(AfO!I:I,AfO!$A:$A,$C120,AfO!$B:$B,$A120)/1000</f>
        <v>156.83222652000001</v>
      </c>
      <c r="K120" s="459"/>
      <c r="L120" s="354"/>
      <c r="M120" s="417"/>
      <c r="N120" s="417"/>
      <c r="O120" s="417"/>
      <c r="P120" s="417"/>
      <c r="Q120" s="417"/>
      <c r="R120" s="417"/>
      <c r="S120" s="356"/>
      <c r="T120" s="710"/>
      <c r="U120" s="354"/>
      <c r="V120" s="417"/>
      <c r="W120" s="417"/>
      <c r="X120" s="417"/>
      <c r="Y120" s="417"/>
      <c r="Z120" s="417">
        <v>33</v>
      </c>
      <c r="AA120" s="417"/>
      <c r="AB120" s="417">
        <v>37</v>
      </c>
      <c r="AC120" s="356"/>
      <c r="AD120" s="651">
        <f t="shared" si="325"/>
        <v>70</v>
      </c>
      <c r="AE120" s="468">
        <f t="shared" ref="AE120:AE128" si="376">AD120+J120</f>
        <v>226.83222652000001</v>
      </c>
      <c r="AF120" s="469">
        <f t="shared" ref="AF120:AF128" si="377">(((J120/D120))^(1/5))-1</f>
        <v>9.6820191974192449E-2</v>
      </c>
      <c r="AG120" s="470">
        <f t="shared" ref="AG120:AG128" si="378">(((AE120/J120))^(1/5))-1</f>
        <v>7.6598795328666203E-2</v>
      </c>
      <c r="AH120" s="509" cm="1">
        <f t="array" ref="AH120">_xlfn.IFS(AG120&gt;=(AF120+0.01),1,AG120&gt;=(AF120-0.01),0,AG120&lt;=(AF120-0.01),-1)</f>
        <v>-1</v>
      </c>
      <c r="AJ120" s="371"/>
      <c r="AL120" s="759" t="s">
        <v>92</v>
      </c>
      <c r="AM120" s="225" t="s">
        <v>36</v>
      </c>
      <c r="AN120" s="472"/>
      <c r="AO120" s="605">
        <f>SUMIFS('Sales 2019 - 2024'!$E:$E,'Sales 2019 - 2024'!$A:$A,$C120,'Sales 2019 - 2024'!$B:$B,$AO$2,'Sales 2019 - 2024'!$C:$C,AO$4,'Sales 2019 - 2024'!$D:$D,$A120)</f>
        <v>79.2</v>
      </c>
      <c r="AP120" s="606">
        <f>SUMIFS('Sales 2019 - 2024'!$E:$E,'Sales 2019 - 2024'!$A:$A,$C120,'Sales 2019 - 2024'!$B:$B,$AO$2,'Sales 2019 - 2024'!$C:$C,AP$4,'Sales 2019 - 2024'!$D:$D,$A120)</f>
        <v>245.07959</v>
      </c>
      <c r="AQ120" s="606">
        <f>SUMIFS('Sales 2019 - 2024'!$E:$E,'Sales 2019 - 2024'!$A:$A,$C120,'Sales 2019 - 2024'!$B:$B,$AO$2,'Sales 2019 - 2024'!$C:$C,AQ$4,'Sales 2019 - 2024'!$D:$D,$A120)</f>
        <v>13.286</v>
      </c>
      <c r="AR120" s="606">
        <f>SUMIFS('Sales 2019 - 2024'!$E:$E,'Sales 2019 - 2024'!$A:$A,$C120,'Sales 2019 - 2024'!$B:$B,$AO$2,'Sales 2019 - 2024'!$C:$C,AR$4,'Sales 2019 - 2024'!$D:$D,$A120)</f>
        <v>45777.915719999997</v>
      </c>
      <c r="AS120" s="606">
        <f>SUMIFS('Sales 2019 - 2024'!$E:$E,'Sales 2019 - 2024'!$A:$A,$C120,'Sales 2019 - 2024'!$B:$B,$AO$2,'Sales 2019 - 2024'!$C:$C,AS$4,'Sales 2019 - 2024'!$D:$D,$A120)</f>
        <v>654.28202999999996</v>
      </c>
      <c r="AT120" s="606">
        <f>SUMIFS('Sales 2019 - 2024'!$E:$E,'Sales 2019 - 2024'!$A:$A,$C120,'Sales 2019 - 2024'!$B:$B,$AO$2,'Sales 2019 - 2024'!$C:$C,AT$4,'Sales 2019 - 2024'!$D:$D,$A120)</f>
        <v>0</v>
      </c>
      <c r="AU120" s="606">
        <f>SUMIFS('Sales 2019 - 2024'!$E:$E,'Sales 2019 - 2024'!$A:$A,$C120,'Sales 2019 - 2024'!$B:$B,$AO$2,'Sales 2019 - 2024'!$C:$C,AU$4,'Sales 2019 - 2024'!$D:$D,$A120)</f>
        <v>0</v>
      </c>
      <c r="AV120" s="607">
        <f>SUMIFS('Sales 2019 - 2024'!$E:$E,'Sales 2019 - 2024'!$A:$A,$C120,'Sales 2019 - 2024'!$B:$B,$AO$2,'Sales 2019 - 2024'!$C:$C,AV$4,'Sales 2019 - 2024'!$D:$D,$A120)</f>
        <v>78.605019999999996</v>
      </c>
      <c r="AW120" s="607">
        <f>SUM(AO120:AV120)</f>
        <v>46848.36836</v>
      </c>
      <c r="AX120" s="605">
        <f>SUMIFS('Sales 2019 - 2024'!$E:$E,'Sales 2019 - 2024'!$A:$A,$C120,'Sales 2019 - 2024'!$B:$B,$AO$2,'Sales 2019 - 2024'!$C:$C,AX$4,'Sales 2019 - 2024'!$D:$D,$A120)</f>
        <v>2901.3613300000002</v>
      </c>
      <c r="AY120" s="606">
        <f>SUMIFS('Sales 2019 - 2024'!$E:$E,'Sales 2019 - 2024'!$A:$A,$C120,'Sales 2019 - 2024'!$B:$B,$AO$2,'Sales 2019 - 2024'!$C:$C,AY$4,'Sales 2019 - 2024'!$D:$D,$A120)</f>
        <v>1733.86958</v>
      </c>
      <c r="AZ120" s="606">
        <f>SUMIFS('Sales 2019 - 2024'!$E:$E,'Sales 2019 - 2024'!$A:$A,$C120,'Sales 2019 - 2024'!$B:$B,$AO$2,'Sales 2019 - 2024'!$C:$C,AZ$4,'Sales 2019 - 2024'!$D:$D,$A120)</f>
        <v>443.79219999999998</v>
      </c>
      <c r="BA120" s="606">
        <f>SUMIFS('Sales 2019 - 2024'!$E:$E,'Sales 2019 - 2024'!$A:$A,$C120,'Sales 2019 - 2024'!$B:$B,$AO$2,'Sales 2019 - 2024'!$C:$C,BA$4,'Sales 2019 - 2024'!$D:$D,$A120)</f>
        <v>161.83099999999999</v>
      </c>
      <c r="BB120" s="606">
        <f>SUMIFS('Sales 2019 - 2024'!$E:$E,'Sales 2019 - 2024'!$A:$A,$C120,'Sales 2019 - 2024'!$B:$B,$AO$2,'Sales 2019 - 2024'!$C:$C,BB$4,'Sales 2019 - 2024'!$D:$D,$A120)</f>
        <v>92.16771</v>
      </c>
      <c r="BC120" s="606">
        <f>SUMIFS('Sales 2019 - 2024'!$E:$E,'Sales 2019 - 2024'!$A:$A,$C120,'Sales 2019 - 2024'!$B:$B,$AO$2,'Sales 2019 - 2024'!$C:$C,BC$4,'Sales 2019 - 2024'!$D:$D,$A120)</f>
        <v>64089.764669999997</v>
      </c>
      <c r="BD120" s="606">
        <f>SUMIFS('Sales 2019 - 2024'!$E:$E,'Sales 2019 - 2024'!$A:$A,$C120,'Sales 2019 - 2024'!$B:$B,$AO$2,'Sales 2019 - 2024'!$C:$C,BD$4,'Sales 2019 - 2024'!$D:$D,$A120)</f>
        <v>13.2</v>
      </c>
      <c r="BE120" s="606">
        <f>SUMIFS('Sales 2019 - 2024'!$E:$E,'Sales 2019 - 2024'!$A:$A,$C120,'Sales 2019 - 2024'!$B:$B,$AO$2,'Sales 2019 - 2024'!$C:$C,BE$4,'Sales 2019 - 2024'!$D:$D,$A120)</f>
        <v>26603.529879999998</v>
      </c>
      <c r="BF120" s="607">
        <f>SUMIFS('Sales 2019 - 2024'!$E:$E,'Sales 2019 - 2024'!$A:$A,$C120,'Sales 2019 - 2024'!$B:$B,$AO$2,'Sales 2019 - 2024'!$C:$C,BF$4,'Sales 2019 - 2024'!$D:$D,$A120)</f>
        <v>0</v>
      </c>
      <c r="BG120" s="607">
        <f>SUM(AX120:BF120)</f>
        <v>96039.516369999998</v>
      </c>
      <c r="BH120" s="743">
        <f>BI120-BG120-AW120</f>
        <v>13944.341789999999</v>
      </c>
      <c r="BI120" s="475">
        <f>SUMIFS('Sales 2019 - 2024'!Y:Y,'Sales 2019 - 2024'!W:W,'X5 Template Goals - Tab 1'!AM120,'Sales 2019 - 2024'!V:V,'X5 Template Goals - Tab 1'!A120)</f>
        <v>156832.22652</v>
      </c>
      <c r="BJ120" s="751" t="b">
        <f t="shared" si="306"/>
        <v>1</v>
      </c>
      <c r="BK120" s="600"/>
      <c r="BL120" s="601"/>
      <c r="BM120" s="601"/>
      <c r="BN120" s="601"/>
      <c r="BO120" s="601"/>
      <c r="BP120" s="601"/>
      <c r="BQ120" s="601"/>
      <c r="BR120" s="608"/>
      <c r="BS120" s="607">
        <f>SUM(BK120:BR120)</f>
        <v>0</v>
      </c>
    </row>
    <row r="121" spans="1:71" ht="44.25" customHeight="1" outlineLevel="1" x14ac:dyDescent="0.55000000000000004">
      <c r="A121" s="2" t="str">
        <f>B120</f>
        <v>Dairy</v>
      </c>
      <c r="B121" s="760"/>
      <c r="C121" s="226" t="s">
        <v>37</v>
      </c>
      <c r="D121" s="609">
        <f>SUMIFS(AfO!D:D,AfO!$A:$A,$C121,AfO!$B:$B,$A120)/1000</f>
        <v>6.8580150800000004</v>
      </c>
      <c r="E121" s="610">
        <f>SUMIFS(AfO!E:E,AfO!$A:$A,$C121,AfO!$B:$B,$A120)/1000</f>
        <v>8.6995015700000007</v>
      </c>
      <c r="F121" s="610">
        <f>SUMIFS(AfO!F:F,AfO!$A:$A,$C121,AfO!$B:$B,$A120)/1000</f>
        <v>11.7289686</v>
      </c>
      <c r="G121" s="610">
        <f>SUMIFS(AfO!G:G,AfO!$A:$A,$C121,AfO!$B:$B,$A120)/1000</f>
        <v>11.677940619999999</v>
      </c>
      <c r="H121" s="610">
        <f>SUMIFS(AfO!H:H,AfO!$A:$A,$C121,AfO!$B:$B,$A120)/1000</f>
        <v>12.3490222</v>
      </c>
      <c r="I121" s="610">
        <f>SUMIFS(AfO!J:J,AfO!$A:$A,$C121,AfO!$B:$B,$A120)/1000</f>
        <v>11.072422486666666</v>
      </c>
      <c r="J121" s="610">
        <f>SUMIFS(AfO!I:I,AfO!$A:$A,$C121,AfO!$B:$B,$A120)/1000</f>
        <v>10.70019424</v>
      </c>
      <c r="K121" s="610"/>
      <c r="L121" s="357"/>
      <c r="M121" s="418"/>
      <c r="N121" s="418"/>
      <c r="O121" s="418"/>
      <c r="P121" s="418"/>
      <c r="Q121" s="418"/>
      <c r="R121" s="418"/>
      <c r="S121" s="359"/>
      <c r="T121" s="711"/>
      <c r="U121" s="357"/>
      <c r="V121" s="418"/>
      <c r="W121" s="418"/>
      <c r="X121" s="418"/>
      <c r="Y121" s="418"/>
      <c r="Z121" s="418">
        <v>5</v>
      </c>
      <c r="AA121" s="418"/>
      <c r="AB121" s="418">
        <v>2</v>
      </c>
      <c r="AC121" s="359"/>
      <c r="AD121" s="657">
        <f t="shared" si="325"/>
        <v>7</v>
      </c>
      <c r="AE121" s="488">
        <f t="shared" si="376"/>
        <v>17.700194240000002</v>
      </c>
      <c r="AF121" s="581">
        <f t="shared" si="377"/>
        <v>9.3046518123776956E-2</v>
      </c>
      <c r="AG121" s="490">
        <f t="shared" si="378"/>
        <v>0.10590360600535265</v>
      </c>
      <c r="AH121" s="491" cm="1">
        <f t="array" ref="AH121">_xlfn.IFS(AG121&gt;=(AF121+0.01),1,AG121&gt;=(AF121-0.01),0,AG121&lt;=(AF121-0.01),-1)</f>
        <v>1</v>
      </c>
      <c r="AJ121" s="370"/>
      <c r="AL121" s="760"/>
      <c r="AM121" s="226" t="s">
        <v>37</v>
      </c>
      <c r="AN121" s="472"/>
      <c r="AO121" s="616">
        <f>SUMIFS('Sales 2019 - 2024'!$E:$E,'Sales 2019 - 2024'!$A:$A,$C121,'Sales 2019 - 2024'!$B:$B,$AO$2,'Sales 2019 - 2024'!$C:$C,AO$4,'Sales 2019 - 2024'!$D:$D,$A121)</f>
        <v>0</v>
      </c>
      <c r="AP121" s="617">
        <f>SUMIFS('Sales 2019 - 2024'!$E:$E,'Sales 2019 - 2024'!$A:$A,$C121,'Sales 2019 - 2024'!$B:$B,$AO$2,'Sales 2019 - 2024'!$C:$C,AP$4,'Sales 2019 - 2024'!$D:$D,$A121)</f>
        <v>0.47099999999999997</v>
      </c>
      <c r="AQ121" s="617">
        <f>SUMIFS('Sales 2019 - 2024'!$E:$E,'Sales 2019 - 2024'!$A:$A,$C121,'Sales 2019 - 2024'!$B:$B,$AO$2,'Sales 2019 - 2024'!$C:$C,AQ$4,'Sales 2019 - 2024'!$D:$D,$A121)</f>
        <v>0</v>
      </c>
      <c r="AR121" s="617">
        <f>SUMIFS('Sales 2019 - 2024'!$E:$E,'Sales 2019 - 2024'!$A:$A,$C121,'Sales 2019 - 2024'!$B:$B,$AO$2,'Sales 2019 - 2024'!$C:$C,AR$4,'Sales 2019 - 2024'!$D:$D,$A121)</f>
        <v>4666.9422100000002</v>
      </c>
      <c r="AS121" s="617">
        <f>SUMIFS('Sales 2019 - 2024'!$E:$E,'Sales 2019 - 2024'!$A:$A,$C121,'Sales 2019 - 2024'!$B:$B,$AO$2,'Sales 2019 - 2024'!$C:$C,AS$4,'Sales 2019 - 2024'!$D:$D,$A121)</f>
        <v>63.175739999999998</v>
      </c>
      <c r="AT121" s="617">
        <f>SUMIFS('Sales 2019 - 2024'!$E:$E,'Sales 2019 - 2024'!$A:$A,$C121,'Sales 2019 - 2024'!$B:$B,$AO$2,'Sales 2019 - 2024'!$C:$C,AT$4,'Sales 2019 - 2024'!$D:$D,$A121)</f>
        <v>0</v>
      </c>
      <c r="AU121" s="617">
        <f>SUMIFS('Sales 2019 - 2024'!$E:$E,'Sales 2019 - 2024'!$A:$A,$C121,'Sales 2019 - 2024'!$B:$B,$AO$2,'Sales 2019 - 2024'!$C:$C,AU$4,'Sales 2019 - 2024'!$D:$D,$A121)</f>
        <v>2.4649899999999998</v>
      </c>
      <c r="AV121" s="618">
        <f>SUMIFS('Sales 2019 - 2024'!$E:$E,'Sales 2019 - 2024'!$A:$A,$C121,'Sales 2019 - 2024'!$B:$B,$AO$2,'Sales 2019 - 2024'!$C:$C,AV$4,'Sales 2019 - 2024'!$D:$D,$A121)</f>
        <v>0</v>
      </c>
      <c r="AW121" s="618">
        <f t="shared" ref="AW121:AW127" si="379">SUM(AO121:AV121)</f>
        <v>4733.0539399999998</v>
      </c>
      <c r="AX121" s="616">
        <f>SUMIFS('Sales 2019 - 2024'!$E:$E,'Sales 2019 - 2024'!$A:$A,$C121,'Sales 2019 - 2024'!$B:$B,$AO$2,'Sales 2019 - 2024'!$C:$C,AX$4,'Sales 2019 - 2024'!$D:$D,$A121)</f>
        <v>645.41359</v>
      </c>
      <c r="AY121" s="617">
        <f>SUMIFS('Sales 2019 - 2024'!$E:$E,'Sales 2019 - 2024'!$A:$A,$C121,'Sales 2019 - 2024'!$B:$B,$AO$2,'Sales 2019 - 2024'!$C:$C,AY$4,'Sales 2019 - 2024'!$D:$D,$A121)</f>
        <v>114.88370999999999</v>
      </c>
      <c r="AZ121" s="617">
        <f>SUMIFS('Sales 2019 - 2024'!$E:$E,'Sales 2019 - 2024'!$A:$A,$C121,'Sales 2019 - 2024'!$B:$B,$AO$2,'Sales 2019 - 2024'!$C:$C,AZ$4,'Sales 2019 - 2024'!$D:$D,$A121)</f>
        <v>0</v>
      </c>
      <c r="BA121" s="617">
        <f>SUMIFS('Sales 2019 - 2024'!$E:$E,'Sales 2019 - 2024'!$A:$A,$C121,'Sales 2019 - 2024'!$B:$B,$AO$2,'Sales 2019 - 2024'!$C:$C,BA$4,'Sales 2019 - 2024'!$D:$D,$A121)</f>
        <v>209.23766000000001</v>
      </c>
      <c r="BB121" s="617">
        <f>SUMIFS('Sales 2019 - 2024'!$E:$E,'Sales 2019 - 2024'!$A:$A,$C121,'Sales 2019 - 2024'!$B:$B,$AO$2,'Sales 2019 - 2024'!$C:$C,BB$4,'Sales 2019 - 2024'!$D:$D,$A121)</f>
        <v>40.350079999999998</v>
      </c>
      <c r="BC121" s="617">
        <f>SUMIFS('Sales 2019 - 2024'!$E:$E,'Sales 2019 - 2024'!$A:$A,$C121,'Sales 2019 - 2024'!$B:$B,$AO$2,'Sales 2019 - 2024'!$C:$C,BC$4,'Sales 2019 - 2024'!$D:$D,$A121)</f>
        <v>3880.03451</v>
      </c>
      <c r="BD121" s="617">
        <f>SUMIFS('Sales 2019 - 2024'!$E:$E,'Sales 2019 - 2024'!$A:$A,$C121,'Sales 2019 - 2024'!$B:$B,$AO$2,'Sales 2019 - 2024'!$C:$C,BD$4,'Sales 2019 - 2024'!$D:$D,$A121)</f>
        <v>3.0345</v>
      </c>
      <c r="BE121" s="617">
        <f>SUMIFS('Sales 2019 - 2024'!$E:$E,'Sales 2019 - 2024'!$A:$A,$C121,'Sales 2019 - 2024'!$B:$B,$AO$2,'Sales 2019 - 2024'!$C:$C,BE$4,'Sales 2019 - 2024'!$D:$D,$A121)</f>
        <v>0</v>
      </c>
      <c r="BF121" s="618">
        <f>SUMIFS('Sales 2019 - 2024'!$E:$E,'Sales 2019 - 2024'!$A:$A,$C121,'Sales 2019 - 2024'!$B:$B,$AO$2,'Sales 2019 - 2024'!$C:$C,BF$4,'Sales 2019 - 2024'!$D:$D,$A121)</f>
        <v>0</v>
      </c>
      <c r="BG121" s="618">
        <f t="shared" ref="BG121:BG128" si="380">SUM(AX121:BF121)</f>
        <v>4892.9540499999994</v>
      </c>
      <c r="BH121" s="744">
        <f t="shared" ref="BH121:BH128" si="381">BI121-BG121-AW121</f>
        <v>1074.1862500000016</v>
      </c>
      <c r="BI121" s="494">
        <f>SUMIFS('Sales 2019 - 2024'!Y:Y,'Sales 2019 - 2024'!W:W,'X5 Template Goals - Tab 1'!AM121,'Sales 2019 - 2024'!V:V,'X5 Template Goals - Tab 1'!A121)</f>
        <v>10700.194240000001</v>
      </c>
      <c r="BJ121" s="751" t="b">
        <f t="shared" si="306"/>
        <v>1</v>
      </c>
      <c r="BK121" s="611"/>
      <c r="BL121" s="612"/>
      <c r="BM121" s="612"/>
      <c r="BN121" s="612"/>
      <c r="BO121" s="612"/>
      <c r="BP121" s="612"/>
      <c r="BQ121" s="612"/>
      <c r="BR121" s="619"/>
      <c r="BS121" s="618">
        <f t="shared" ref="BS121:BS127" si="382">SUM(BK121:BR121)</f>
        <v>0</v>
      </c>
    </row>
    <row r="122" spans="1:71" s="180" customFormat="1" ht="44.25" customHeight="1" outlineLevel="1" x14ac:dyDescent="0.55000000000000004">
      <c r="A122" s="2" t="str">
        <f>B120</f>
        <v>Dairy</v>
      </c>
      <c r="B122" s="760"/>
      <c r="C122" s="226" t="s">
        <v>38</v>
      </c>
      <c r="D122" s="620">
        <f>SUMIFS(AfO!D:D,AfO!$A:$A,$C122,AfO!$B:$B,$A120)/1000</f>
        <v>42.894524779999998</v>
      </c>
      <c r="E122" s="498">
        <f>SUMIFS(AfO!E:E,AfO!$A:$A,$C122,AfO!$B:$B,$A120)/1000</f>
        <v>58.207048089999994</v>
      </c>
      <c r="F122" s="498">
        <f>SUMIFS(AfO!F:F,AfO!$A:$A,$C122,AfO!$B:$B,$A120)/1000</f>
        <v>47.334900640000001</v>
      </c>
      <c r="G122" s="498">
        <f>SUMIFS(AfO!G:G,AfO!$A:$A,$C122,AfO!$B:$B,$A120)/1000</f>
        <v>68.973069159999994</v>
      </c>
      <c r="H122" s="498">
        <f>SUMIFS(AfO!H:H,AfO!$A:$A,$C122,AfO!$B:$B,$A120)/1000</f>
        <v>69.52637129</v>
      </c>
      <c r="I122" s="498">
        <f>SUMIFS(AfO!J:J,AfO!$A:$A,$C122,AfO!$B:$B,$A120)/1000</f>
        <v>87.261144572500001</v>
      </c>
      <c r="J122" s="498">
        <f>SUMIFS(AfO!I:I,AfO!$A:$A,$C122,AfO!$B:$B,$A120)/1000</f>
        <v>78.224317670000005</v>
      </c>
      <c r="K122" s="498"/>
      <c r="L122" s="360"/>
      <c r="M122" s="419"/>
      <c r="N122" s="419"/>
      <c r="O122" s="419">
        <v>7</v>
      </c>
      <c r="P122" s="419"/>
      <c r="Q122" s="419"/>
      <c r="R122" s="419"/>
      <c r="S122" s="362"/>
      <c r="T122" s="711"/>
      <c r="U122" s="360"/>
      <c r="V122" s="419"/>
      <c r="W122" s="419"/>
      <c r="X122" s="419"/>
      <c r="Y122" s="419"/>
      <c r="Z122" s="419">
        <v>14</v>
      </c>
      <c r="AA122" s="419"/>
      <c r="AB122" s="419">
        <v>11</v>
      </c>
      <c r="AC122" s="362"/>
      <c r="AD122" s="662">
        <f t="shared" si="325"/>
        <v>32</v>
      </c>
      <c r="AE122" s="506">
        <f t="shared" si="376"/>
        <v>110.22431767</v>
      </c>
      <c r="AF122" s="507">
        <f t="shared" si="377"/>
        <v>0.12768546974549211</v>
      </c>
      <c r="AG122" s="508">
        <f t="shared" si="378"/>
        <v>7.099422019293522E-2</v>
      </c>
      <c r="AH122" s="509" cm="1">
        <f t="array" ref="AH122">_xlfn.IFS(AG122&gt;=(AF122+0.01),1,AG122&gt;=(AF122-0.01),0,AG122&lt;=(AF122-0.01),-1)</f>
        <v>-1</v>
      </c>
      <c r="AJ122" s="371"/>
      <c r="AL122" s="760"/>
      <c r="AM122" s="226" t="s">
        <v>38</v>
      </c>
      <c r="AN122" s="472"/>
      <c r="AO122" s="626">
        <f>SUMIFS('Sales 2019 - 2024'!$E:$E,'Sales 2019 - 2024'!$A:$A,$C122,'Sales 2019 - 2024'!$B:$B,$AO$2,'Sales 2019 - 2024'!$C:$C,AO$4,'Sales 2019 - 2024'!$D:$D,$A122)</f>
        <v>3.0929899999999999</v>
      </c>
      <c r="AP122" s="627">
        <f>SUMIFS('Sales 2019 - 2024'!$E:$E,'Sales 2019 - 2024'!$A:$A,$C122,'Sales 2019 - 2024'!$B:$B,$AO$2,'Sales 2019 - 2024'!$C:$C,AP$4,'Sales 2019 - 2024'!$D:$D,$A122)</f>
        <v>50.268070000000002</v>
      </c>
      <c r="AQ122" s="627">
        <f>SUMIFS('Sales 2019 - 2024'!$E:$E,'Sales 2019 - 2024'!$A:$A,$C122,'Sales 2019 - 2024'!$B:$B,$AO$2,'Sales 2019 - 2024'!$C:$C,AQ$4,'Sales 2019 - 2024'!$D:$D,$A122)</f>
        <v>39.200000000000003</v>
      </c>
      <c r="AR122" s="627">
        <f>SUMIFS('Sales 2019 - 2024'!$E:$E,'Sales 2019 - 2024'!$A:$A,$C122,'Sales 2019 - 2024'!$B:$B,$AO$2,'Sales 2019 - 2024'!$C:$C,AR$4,'Sales 2019 - 2024'!$D:$D,$A122)</f>
        <v>67616.749290000007</v>
      </c>
      <c r="AS122" s="627">
        <f>SUMIFS('Sales 2019 - 2024'!$E:$E,'Sales 2019 - 2024'!$A:$A,$C122,'Sales 2019 - 2024'!$B:$B,$AO$2,'Sales 2019 - 2024'!$C:$C,AS$4,'Sales 2019 - 2024'!$D:$D,$A122)</f>
        <v>520.73177999999996</v>
      </c>
      <c r="AT122" s="627">
        <f>SUMIFS('Sales 2019 - 2024'!$E:$E,'Sales 2019 - 2024'!$A:$A,$C122,'Sales 2019 - 2024'!$B:$B,$AO$2,'Sales 2019 - 2024'!$C:$C,AT$4,'Sales 2019 - 2024'!$D:$D,$A122)</f>
        <v>53.479309999999998</v>
      </c>
      <c r="AU122" s="627">
        <f>SUMIFS('Sales 2019 - 2024'!$E:$E,'Sales 2019 - 2024'!$A:$A,$C122,'Sales 2019 - 2024'!$B:$B,$AO$2,'Sales 2019 - 2024'!$C:$C,AU$4,'Sales 2019 - 2024'!$D:$D,$A122)</f>
        <v>52.500079999999997</v>
      </c>
      <c r="AV122" s="628">
        <f>SUMIFS('Sales 2019 - 2024'!$E:$E,'Sales 2019 - 2024'!$A:$A,$C122,'Sales 2019 - 2024'!$B:$B,$AO$2,'Sales 2019 - 2024'!$C:$C,AV$4,'Sales 2019 - 2024'!$D:$D,$A122)</f>
        <v>29.797699999999999</v>
      </c>
      <c r="AW122" s="628">
        <f t="shared" si="379"/>
        <v>68365.819220000005</v>
      </c>
      <c r="AX122" s="626">
        <f>SUMIFS('Sales 2019 - 2024'!$E:$E,'Sales 2019 - 2024'!$A:$A,$C122,'Sales 2019 - 2024'!$B:$B,$AO$2,'Sales 2019 - 2024'!$C:$C,AX$4,'Sales 2019 - 2024'!$D:$D,$A122)</f>
        <v>188.17635000000001</v>
      </c>
      <c r="AY122" s="627">
        <f>SUMIFS('Sales 2019 - 2024'!$E:$E,'Sales 2019 - 2024'!$A:$A,$C122,'Sales 2019 - 2024'!$B:$B,$AO$2,'Sales 2019 - 2024'!$C:$C,AY$4,'Sales 2019 - 2024'!$D:$D,$A122)</f>
        <v>234.20549</v>
      </c>
      <c r="AZ122" s="627">
        <f>SUMIFS('Sales 2019 - 2024'!$E:$E,'Sales 2019 - 2024'!$A:$A,$C122,'Sales 2019 - 2024'!$B:$B,$AO$2,'Sales 2019 - 2024'!$C:$C,AZ$4,'Sales 2019 - 2024'!$D:$D,$A122)</f>
        <v>0</v>
      </c>
      <c r="BA122" s="627">
        <f>SUMIFS('Sales 2019 - 2024'!$E:$E,'Sales 2019 - 2024'!$A:$A,$C122,'Sales 2019 - 2024'!$B:$B,$AO$2,'Sales 2019 - 2024'!$C:$C,BA$4,'Sales 2019 - 2024'!$D:$D,$A122)</f>
        <v>39.192419999999998</v>
      </c>
      <c r="BB122" s="627">
        <f>SUMIFS('Sales 2019 - 2024'!$E:$E,'Sales 2019 - 2024'!$A:$A,$C122,'Sales 2019 - 2024'!$B:$B,$AO$2,'Sales 2019 - 2024'!$C:$C,BB$4,'Sales 2019 - 2024'!$D:$D,$A122)</f>
        <v>6.4783999999999997</v>
      </c>
      <c r="BC122" s="627">
        <f>SUMIFS('Sales 2019 - 2024'!$E:$E,'Sales 2019 - 2024'!$A:$A,$C122,'Sales 2019 - 2024'!$B:$B,$AO$2,'Sales 2019 - 2024'!$C:$C,BC$4,'Sales 2019 - 2024'!$D:$D,$A122)</f>
        <v>2348.6233499999998</v>
      </c>
      <c r="BD122" s="627">
        <f>SUMIFS('Sales 2019 - 2024'!$E:$E,'Sales 2019 - 2024'!$A:$A,$C122,'Sales 2019 - 2024'!$B:$B,$AO$2,'Sales 2019 - 2024'!$C:$C,BD$4,'Sales 2019 - 2024'!$D:$D,$A122)</f>
        <v>9.5560500000000008</v>
      </c>
      <c r="BE122" s="627">
        <f>SUMIFS('Sales 2019 - 2024'!$E:$E,'Sales 2019 - 2024'!$A:$A,$C122,'Sales 2019 - 2024'!$B:$B,$AO$2,'Sales 2019 - 2024'!$C:$C,BE$4,'Sales 2019 - 2024'!$D:$D,$A122)</f>
        <v>333.67932999999999</v>
      </c>
      <c r="BF122" s="628">
        <f>SUMIFS('Sales 2019 - 2024'!$E:$E,'Sales 2019 - 2024'!$A:$A,$C122,'Sales 2019 - 2024'!$B:$B,$AO$2,'Sales 2019 - 2024'!$C:$C,BF$4,'Sales 2019 - 2024'!$D:$D,$A122)</f>
        <v>0</v>
      </c>
      <c r="BG122" s="628">
        <f t="shared" si="380"/>
        <v>3159.9113899999998</v>
      </c>
      <c r="BH122" s="745">
        <f t="shared" si="381"/>
        <v>6698.5870600000053</v>
      </c>
      <c r="BI122" s="512">
        <f>SUMIFS('Sales 2019 - 2024'!Y:Y,'Sales 2019 - 2024'!W:W,'X5 Template Goals - Tab 1'!AM122,'Sales 2019 - 2024'!V:V,'X5 Template Goals - Tab 1'!A122)</f>
        <v>78224.317670000004</v>
      </c>
      <c r="BJ122" s="751" t="b">
        <f t="shared" si="306"/>
        <v>1</v>
      </c>
      <c r="BK122" s="621"/>
      <c r="BL122" s="622"/>
      <c r="BM122" s="622"/>
      <c r="BN122" s="622"/>
      <c r="BO122" s="622"/>
      <c r="BP122" s="622"/>
      <c r="BQ122" s="622"/>
      <c r="BR122" s="629"/>
      <c r="BS122" s="628">
        <f t="shared" si="382"/>
        <v>0</v>
      </c>
    </row>
    <row r="123" spans="1:71" ht="44.25" customHeight="1" outlineLevel="1" x14ac:dyDescent="0.55000000000000004">
      <c r="A123" s="2" t="str">
        <f>B120</f>
        <v>Dairy</v>
      </c>
      <c r="B123" s="760"/>
      <c r="C123" s="226" t="s">
        <v>39</v>
      </c>
      <c r="D123" s="609">
        <f>SUMIFS(AfO!D:D,AfO!$A:$A,$C123,AfO!$B:$B,$A120)/1000</f>
        <v>2.11938015</v>
      </c>
      <c r="E123" s="610">
        <f>SUMIFS(AfO!E:E,AfO!$A:$A,$C123,AfO!$B:$B,$A120)/1000</f>
        <v>2.2778010200000001</v>
      </c>
      <c r="F123" s="610">
        <f>SUMIFS(AfO!F:F,AfO!$A:$A,$C123,AfO!$B:$B,$A120)/1000</f>
        <v>3.7593640000000001</v>
      </c>
      <c r="G123" s="610">
        <f>SUMIFS(AfO!G:G,AfO!$A:$A,$C123,AfO!$B:$B,$A120)/1000</f>
        <v>5.10355034</v>
      </c>
      <c r="H123" s="610">
        <f>SUMIFS(AfO!H:H,AfO!$A:$A,$C123,AfO!$B:$B,$A120)/1000</f>
        <v>5.7447549200000001</v>
      </c>
      <c r="I123" s="610">
        <f>SUMIFS(AfO!J:J,AfO!$A:$A,$C123,AfO!$B:$B,$A120)/1000</f>
        <v>7.7474394466666663</v>
      </c>
      <c r="J123" s="610">
        <f>SUMIFS(AfO!I:I,AfO!$A:$A,$C123,AfO!$B:$B,$A120)/1000</f>
        <v>9.5610972600000004</v>
      </c>
      <c r="K123" s="610"/>
      <c r="L123" s="357"/>
      <c r="M123" s="418"/>
      <c r="N123" s="418"/>
      <c r="O123" s="418"/>
      <c r="P123" s="418"/>
      <c r="Q123" s="418"/>
      <c r="R123" s="418"/>
      <c r="S123" s="359"/>
      <c r="T123" s="711"/>
      <c r="U123" s="357"/>
      <c r="V123" s="418"/>
      <c r="W123" s="418"/>
      <c r="X123" s="418"/>
      <c r="Y123" s="418"/>
      <c r="Z123" s="418">
        <v>8</v>
      </c>
      <c r="AA123" s="418"/>
      <c r="AB123" s="418">
        <v>2</v>
      </c>
      <c r="AC123" s="359"/>
      <c r="AD123" s="657">
        <f t="shared" si="325"/>
        <v>10</v>
      </c>
      <c r="AE123" s="488">
        <f t="shared" si="376"/>
        <v>19.56109726</v>
      </c>
      <c r="AF123" s="581">
        <f t="shared" si="377"/>
        <v>0.35163607562647581</v>
      </c>
      <c r="AG123" s="490">
        <f t="shared" si="378"/>
        <v>0.15392370537665556</v>
      </c>
      <c r="AH123" s="491" cm="1">
        <f t="array" ref="AH123">_xlfn.IFS(AG123&gt;=(AF123+0.01),1,AG123&gt;=(AF123-0.01),0,AG123&lt;=(AF123-0.01),-1)</f>
        <v>-1</v>
      </c>
      <c r="AJ123" s="370"/>
      <c r="AL123" s="760"/>
      <c r="AM123" s="226" t="s">
        <v>39</v>
      </c>
      <c r="AN123" s="472"/>
      <c r="AO123" s="616">
        <f>SUMIFS('Sales 2019 - 2024'!$E:$E,'Sales 2019 - 2024'!$A:$A,$C123,'Sales 2019 - 2024'!$B:$B,$AO$2,'Sales 2019 - 2024'!$C:$C,AO$4,'Sales 2019 - 2024'!$D:$D,$A123)</f>
        <v>74.722769999999997</v>
      </c>
      <c r="AP123" s="617">
        <f>SUMIFS('Sales 2019 - 2024'!$E:$E,'Sales 2019 - 2024'!$A:$A,$C123,'Sales 2019 - 2024'!$B:$B,$AO$2,'Sales 2019 - 2024'!$C:$C,AP$4,'Sales 2019 - 2024'!$D:$D,$A123)</f>
        <v>8.1544799999999995</v>
      </c>
      <c r="AQ123" s="617">
        <f>SUMIFS('Sales 2019 - 2024'!$E:$E,'Sales 2019 - 2024'!$A:$A,$C123,'Sales 2019 - 2024'!$B:$B,$AO$2,'Sales 2019 - 2024'!$C:$C,AQ$4,'Sales 2019 - 2024'!$D:$D,$A123)</f>
        <v>0</v>
      </c>
      <c r="AR123" s="617">
        <f>SUMIFS('Sales 2019 - 2024'!$E:$E,'Sales 2019 - 2024'!$A:$A,$C123,'Sales 2019 - 2024'!$B:$B,$AO$2,'Sales 2019 - 2024'!$C:$C,AR$4,'Sales 2019 - 2024'!$D:$D,$A123)</f>
        <v>3694.5137399999999</v>
      </c>
      <c r="AS123" s="617">
        <f>SUMIFS('Sales 2019 - 2024'!$E:$E,'Sales 2019 - 2024'!$A:$A,$C123,'Sales 2019 - 2024'!$B:$B,$AO$2,'Sales 2019 - 2024'!$C:$C,AS$4,'Sales 2019 - 2024'!$D:$D,$A123)</f>
        <v>418.02014000000003</v>
      </c>
      <c r="AT123" s="617">
        <f>SUMIFS('Sales 2019 - 2024'!$E:$E,'Sales 2019 - 2024'!$A:$A,$C123,'Sales 2019 - 2024'!$B:$B,$AO$2,'Sales 2019 - 2024'!$C:$C,AT$4,'Sales 2019 - 2024'!$D:$D,$A123)</f>
        <v>0.77925</v>
      </c>
      <c r="AU123" s="617">
        <f>SUMIFS('Sales 2019 - 2024'!$E:$E,'Sales 2019 - 2024'!$A:$A,$C123,'Sales 2019 - 2024'!$B:$B,$AO$2,'Sales 2019 - 2024'!$C:$C,AU$4,'Sales 2019 - 2024'!$D:$D,$A123)</f>
        <v>2.9340000000000002</v>
      </c>
      <c r="AV123" s="618">
        <f>SUMIFS('Sales 2019 - 2024'!$E:$E,'Sales 2019 - 2024'!$A:$A,$C123,'Sales 2019 - 2024'!$B:$B,$AO$2,'Sales 2019 - 2024'!$C:$C,AV$4,'Sales 2019 - 2024'!$D:$D,$A123)</f>
        <v>56.419670000000004</v>
      </c>
      <c r="AW123" s="618">
        <f t="shared" si="379"/>
        <v>4255.5440499999995</v>
      </c>
      <c r="AX123" s="616">
        <f>SUMIFS('Sales 2019 - 2024'!$E:$E,'Sales 2019 - 2024'!$A:$A,$C123,'Sales 2019 - 2024'!$B:$B,$AO$2,'Sales 2019 - 2024'!$C:$C,AX$4,'Sales 2019 - 2024'!$D:$D,$A123)</f>
        <v>0</v>
      </c>
      <c r="AY123" s="617">
        <f>SUMIFS('Sales 2019 - 2024'!$E:$E,'Sales 2019 - 2024'!$A:$A,$C123,'Sales 2019 - 2024'!$B:$B,$AO$2,'Sales 2019 - 2024'!$C:$C,AY$4,'Sales 2019 - 2024'!$D:$D,$A123)</f>
        <v>67.502420000000001</v>
      </c>
      <c r="AZ123" s="617">
        <f>SUMIFS('Sales 2019 - 2024'!$E:$E,'Sales 2019 - 2024'!$A:$A,$C123,'Sales 2019 - 2024'!$B:$B,$AO$2,'Sales 2019 - 2024'!$C:$C,AZ$4,'Sales 2019 - 2024'!$D:$D,$A123)</f>
        <v>0</v>
      </c>
      <c r="BA123" s="617">
        <f>SUMIFS('Sales 2019 - 2024'!$E:$E,'Sales 2019 - 2024'!$A:$A,$C123,'Sales 2019 - 2024'!$B:$B,$AO$2,'Sales 2019 - 2024'!$C:$C,BA$4,'Sales 2019 - 2024'!$D:$D,$A123)</f>
        <v>2.448</v>
      </c>
      <c r="BB123" s="617">
        <f>SUMIFS('Sales 2019 - 2024'!$E:$E,'Sales 2019 - 2024'!$A:$A,$C123,'Sales 2019 - 2024'!$B:$B,$AO$2,'Sales 2019 - 2024'!$C:$C,BB$4,'Sales 2019 - 2024'!$D:$D,$A123)</f>
        <v>585.16359</v>
      </c>
      <c r="BC123" s="617">
        <f>SUMIFS('Sales 2019 - 2024'!$E:$E,'Sales 2019 - 2024'!$A:$A,$C123,'Sales 2019 - 2024'!$B:$B,$AO$2,'Sales 2019 - 2024'!$C:$C,BC$4,'Sales 2019 - 2024'!$D:$D,$A123)</f>
        <v>3678.11679</v>
      </c>
      <c r="BD123" s="617">
        <f>SUMIFS('Sales 2019 - 2024'!$E:$E,'Sales 2019 - 2024'!$A:$A,$C123,'Sales 2019 - 2024'!$B:$B,$AO$2,'Sales 2019 - 2024'!$C:$C,BD$4,'Sales 2019 - 2024'!$D:$D,$A123)</f>
        <v>0</v>
      </c>
      <c r="BE123" s="617">
        <f>SUMIFS('Sales 2019 - 2024'!$E:$E,'Sales 2019 - 2024'!$A:$A,$C123,'Sales 2019 - 2024'!$B:$B,$AO$2,'Sales 2019 - 2024'!$C:$C,BE$4,'Sales 2019 - 2024'!$D:$D,$A123)</f>
        <v>284.04658999999998</v>
      </c>
      <c r="BF123" s="618">
        <f>SUMIFS('Sales 2019 - 2024'!$E:$E,'Sales 2019 - 2024'!$A:$A,$C123,'Sales 2019 - 2024'!$B:$B,$AO$2,'Sales 2019 - 2024'!$C:$C,BF$4,'Sales 2019 - 2024'!$D:$D,$A123)</f>
        <v>0</v>
      </c>
      <c r="BG123" s="618">
        <f t="shared" si="380"/>
        <v>4617.2773900000002</v>
      </c>
      <c r="BH123" s="744">
        <f t="shared" si="381"/>
        <v>688.27582000000075</v>
      </c>
      <c r="BI123" s="494">
        <f>SUMIFS('Sales 2019 - 2024'!Y:Y,'Sales 2019 - 2024'!W:W,'X5 Template Goals - Tab 1'!AM123,'Sales 2019 - 2024'!V:V,'X5 Template Goals - Tab 1'!A123)</f>
        <v>9561.0972600000005</v>
      </c>
      <c r="BJ123" s="751" t="b">
        <f t="shared" si="306"/>
        <v>1</v>
      </c>
      <c r="BK123" s="611"/>
      <c r="BL123" s="612"/>
      <c r="BM123" s="612"/>
      <c r="BN123" s="612"/>
      <c r="BO123" s="612"/>
      <c r="BP123" s="612"/>
      <c r="BQ123" s="612"/>
      <c r="BR123" s="619"/>
      <c r="BS123" s="618">
        <f t="shared" si="382"/>
        <v>0</v>
      </c>
    </row>
    <row r="124" spans="1:71" ht="44.25" customHeight="1" outlineLevel="1" x14ac:dyDescent="0.55000000000000004">
      <c r="A124" s="2" t="str">
        <f>B120</f>
        <v>Dairy</v>
      </c>
      <c r="B124" s="760"/>
      <c r="C124" s="226" t="s">
        <v>40</v>
      </c>
      <c r="D124" s="620">
        <f>SUMIFS(AfO!D:D,AfO!$A:$A,$C124,AfO!$B:$B,$A120)/1000</f>
        <v>6.4382936600000003</v>
      </c>
      <c r="E124" s="498">
        <f>SUMIFS(AfO!E:E,AfO!$A:$A,$C124,AfO!$B:$B,$A120)/1000</f>
        <v>6.3365072700000002</v>
      </c>
      <c r="F124" s="498">
        <f>SUMIFS(AfO!F:F,AfO!$A:$A,$C124,AfO!$B:$B,$A120)/1000</f>
        <v>6.9454565000000006</v>
      </c>
      <c r="G124" s="498">
        <f>SUMIFS(AfO!G:G,AfO!$A:$A,$C124,AfO!$B:$B,$A120)/1000</f>
        <v>11.105224509999999</v>
      </c>
      <c r="H124" s="498">
        <f>SUMIFS(AfO!H:H,AfO!$A:$A,$C124,AfO!$B:$B,$A120)/1000</f>
        <v>11.334058049999999</v>
      </c>
      <c r="I124" s="498">
        <f>SUMIFS(AfO!J:J,AfO!$A:$A,$C124,AfO!$B:$B,$A120)/1000</f>
        <v>14.391818136666666</v>
      </c>
      <c r="J124" s="498">
        <f>SUMIFS(AfO!I:I,AfO!$A:$A,$C124,AfO!$B:$B,$A120)/1000</f>
        <v>12.252946720000001</v>
      </c>
      <c r="K124" s="498"/>
      <c r="L124" s="363"/>
      <c r="M124" s="420"/>
      <c r="N124" s="420"/>
      <c r="O124" s="420"/>
      <c r="P124" s="420"/>
      <c r="Q124" s="420"/>
      <c r="R124" s="420"/>
      <c r="S124" s="365"/>
      <c r="T124" s="711"/>
      <c r="U124" s="363"/>
      <c r="V124" s="420"/>
      <c r="W124" s="420"/>
      <c r="X124" s="420"/>
      <c r="Y124" s="420"/>
      <c r="Z124" s="420">
        <v>16</v>
      </c>
      <c r="AA124" s="420"/>
      <c r="AB124" s="420">
        <v>5</v>
      </c>
      <c r="AC124" s="365"/>
      <c r="AD124" s="667">
        <f t="shared" si="325"/>
        <v>21</v>
      </c>
      <c r="AE124" s="521">
        <f t="shared" si="376"/>
        <v>33.252946719999997</v>
      </c>
      <c r="AF124" s="507">
        <f t="shared" si="377"/>
        <v>0.13734953054191457</v>
      </c>
      <c r="AG124" s="508">
        <f t="shared" si="378"/>
        <v>0.22100633799671088</v>
      </c>
      <c r="AH124" s="509" cm="1">
        <f t="array" ref="AH124">_xlfn.IFS(AG124&gt;=(AF124+0.01),1,AG124&gt;=(AF124-0.01),0,AG124&lt;=(AF124-0.01),-1)</f>
        <v>1</v>
      </c>
      <c r="AJ124" s="371"/>
      <c r="AL124" s="760"/>
      <c r="AM124" s="226" t="s">
        <v>40</v>
      </c>
      <c r="AN124" s="472"/>
      <c r="AO124" s="635">
        <f>SUMIFS('Sales 2019 - 2024'!$E:$E,'Sales 2019 - 2024'!$A:$A,$C124,'Sales 2019 - 2024'!$B:$B,$AO$2,'Sales 2019 - 2024'!$C:$C,AO$4,'Sales 2019 - 2024'!$D:$D,$A124)</f>
        <v>1025.7972400000001</v>
      </c>
      <c r="AP124" s="636">
        <f>SUMIFS('Sales 2019 - 2024'!$E:$E,'Sales 2019 - 2024'!$A:$A,$C124,'Sales 2019 - 2024'!$B:$B,$AO$2,'Sales 2019 - 2024'!$C:$C,AP$4,'Sales 2019 - 2024'!$D:$D,$A124)</f>
        <v>3.7972399999999999</v>
      </c>
      <c r="AQ124" s="636">
        <f>SUMIFS('Sales 2019 - 2024'!$E:$E,'Sales 2019 - 2024'!$A:$A,$C124,'Sales 2019 - 2024'!$B:$B,$AO$2,'Sales 2019 - 2024'!$C:$C,AQ$4,'Sales 2019 - 2024'!$D:$D,$A124)</f>
        <v>0</v>
      </c>
      <c r="AR124" s="636">
        <f>SUMIFS('Sales 2019 - 2024'!$E:$E,'Sales 2019 - 2024'!$A:$A,$C124,'Sales 2019 - 2024'!$B:$B,$AO$2,'Sales 2019 - 2024'!$C:$C,AR$4,'Sales 2019 - 2024'!$D:$D,$A124)</f>
        <v>5826.1103499999999</v>
      </c>
      <c r="AS124" s="636">
        <f>SUMIFS('Sales 2019 - 2024'!$E:$E,'Sales 2019 - 2024'!$A:$A,$C124,'Sales 2019 - 2024'!$B:$B,$AO$2,'Sales 2019 - 2024'!$C:$C,AS$4,'Sales 2019 - 2024'!$D:$D,$A124)</f>
        <v>151.63969</v>
      </c>
      <c r="AT124" s="636">
        <f>SUMIFS('Sales 2019 - 2024'!$E:$E,'Sales 2019 - 2024'!$A:$A,$C124,'Sales 2019 - 2024'!$B:$B,$AO$2,'Sales 2019 - 2024'!$C:$C,AT$4,'Sales 2019 - 2024'!$D:$D,$A124)</f>
        <v>3.2312400000000001</v>
      </c>
      <c r="AU124" s="636">
        <f>SUMIFS('Sales 2019 - 2024'!$E:$E,'Sales 2019 - 2024'!$A:$A,$C124,'Sales 2019 - 2024'!$B:$B,$AO$2,'Sales 2019 - 2024'!$C:$C,AU$4,'Sales 2019 - 2024'!$D:$D,$A124)</f>
        <v>203.4682</v>
      </c>
      <c r="AV124" s="637">
        <f>SUMIFS('Sales 2019 - 2024'!$E:$E,'Sales 2019 - 2024'!$A:$A,$C124,'Sales 2019 - 2024'!$B:$B,$AO$2,'Sales 2019 - 2024'!$C:$C,AV$4,'Sales 2019 - 2024'!$D:$D,$A124)</f>
        <v>6.40036</v>
      </c>
      <c r="AW124" s="637">
        <f t="shared" si="379"/>
        <v>7220.4443200000005</v>
      </c>
      <c r="AX124" s="635">
        <f>SUMIFS('Sales 2019 - 2024'!$E:$E,'Sales 2019 - 2024'!$A:$A,$C124,'Sales 2019 - 2024'!$B:$B,$AO$2,'Sales 2019 - 2024'!$C:$C,AX$4,'Sales 2019 - 2024'!$D:$D,$A124)</f>
        <v>0</v>
      </c>
      <c r="AY124" s="636">
        <f>SUMIFS('Sales 2019 - 2024'!$E:$E,'Sales 2019 - 2024'!$A:$A,$C124,'Sales 2019 - 2024'!$B:$B,$AO$2,'Sales 2019 - 2024'!$C:$C,AY$4,'Sales 2019 - 2024'!$D:$D,$A124)</f>
        <v>551.92633000000001</v>
      </c>
      <c r="AZ124" s="636">
        <f>SUMIFS('Sales 2019 - 2024'!$E:$E,'Sales 2019 - 2024'!$A:$A,$C124,'Sales 2019 - 2024'!$B:$B,$AO$2,'Sales 2019 - 2024'!$C:$C,AZ$4,'Sales 2019 - 2024'!$D:$D,$A124)</f>
        <v>313.95533</v>
      </c>
      <c r="BA124" s="636">
        <f>SUMIFS('Sales 2019 - 2024'!$E:$E,'Sales 2019 - 2024'!$A:$A,$C124,'Sales 2019 - 2024'!$B:$B,$AO$2,'Sales 2019 - 2024'!$C:$C,BA$4,'Sales 2019 - 2024'!$D:$D,$A124)</f>
        <v>132.71360999999999</v>
      </c>
      <c r="BB124" s="636">
        <f>SUMIFS('Sales 2019 - 2024'!$E:$E,'Sales 2019 - 2024'!$A:$A,$C124,'Sales 2019 - 2024'!$B:$B,$AO$2,'Sales 2019 - 2024'!$C:$C,BB$4,'Sales 2019 - 2024'!$D:$D,$A124)</f>
        <v>865.38053000000002</v>
      </c>
      <c r="BC124" s="636">
        <f>SUMIFS('Sales 2019 - 2024'!$E:$E,'Sales 2019 - 2024'!$A:$A,$C124,'Sales 2019 - 2024'!$B:$B,$AO$2,'Sales 2019 - 2024'!$C:$C,BC$4,'Sales 2019 - 2024'!$D:$D,$A124)</f>
        <v>2455.5807500000001</v>
      </c>
      <c r="BD124" s="636">
        <f>SUMIFS('Sales 2019 - 2024'!$E:$E,'Sales 2019 - 2024'!$A:$A,$C124,'Sales 2019 - 2024'!$B:$B,$AO$2,'Sales 2019 - 2024'!$C:$C,BD$4,'Sales 2019 - 2024'!$D:$D,$A124)</f>
        <v>0</v>
      </c>
      <c r="BE124" s="636">
        <f>SUMIFS('Sales 2019 - 2024'!$E:$E,'Sales 2019 - 2024'!$A:$A,$C124,'Sales 2019 - 2024'!$B:$B,$AO$2,'Sales 2019 - 2024'!$C:$C,BE$4,'Sales 2019 - 2024'!$D:$D,$A124)</f>
        <v>388.92270000000002</v>
      </c>
      <c r="BF124" s="637">
        <f>SUMIFS('Sales 2019 - 2024'!$E:$E,'Sales 2019 - 2024'!$A:$A,$C124,'Sales 2019 - 2024'!$B:$B,$AO$2,'Sales 2019 - 2024'!$C:$C,BF$4,'Sales 2019 - 2024'!$D:$D,$A124)</f>
        <v>0</v>
      </c>
      <c r="BG124" s="637">
        <f t="shared" si="380"/>
        <v>4708.4792500000003</v>
      </c>
      <c r="BH124" s="746">
        <f t="shared" si="381"/>
        <v>324.02314999999908</v>
      </c>
      <c r="BI124" s="524">
        <f>SUMIFS('Sales 2019 - 2024'!Y:Y,'Sales 2019 - 2024'!W:W,'X5 Template Goals - Tab 1'!AM124,'Sales 2019 - 2024'!V:V,'X5 Template Goals - Tab 1'!A124)</f>
        <v>12252.94672</v>
      </c>
      <c r="BJ124" s="751" t="b">
        <f t="shared" si="306"/>
        <v>1</v>
      </c>
      <c r="BK124" s="630"/>
      <c r="BL124" s="631"/>
      <c r="BM124" s="631"/>
      <c r="BN124" s="631"/>
      <c r="BO124" s="631"/>
      <c r="BP124" s="631"/>
      <c r="BQ124" s="631"/>
      <c r="BR124" s="638"/>
      <c r="BS124" s="637">
        <f t="shared" si="382"/>
        <v>0</v>
      </c>
    </row>
    <row r="125" spans="1:71" ht="44.25" customHeight="1" outlineLevel="1" x14ac:dyDescent="0.55000000000000004">
      <c r="A125" s="2" t="str">
        <f>B120</f>
        <v>Dairy</v>
      </c>
      <c r="B125" s="760"/>
      <c r="C125" s="226" t="s">
        <v>41</v>
      </c>
      <c r="D125" s="609">
        <f>SUMIFS(AfO!D:D,AfO!$A:$A,$C125,AfO!$B:$B,$A120)/1000</f>
        <v>18.15422452</v>
      </c>
      <c r="E125" s="610">
        <f>SUMIFS(AfO!E:E,AfO!$A:$A,$C125,AfO!$B:$B,$A120)/1000</f>
        <v>8.8093851799999996</v>
      </c>
      <c r="F125" s="610">
        <f>SUMIFS(AfO!F:F,AfO!$A:$A,$C125,AfO!$B:$B,$A120)/1000</f>
        <v>9.2736208900000001</v>
      </c>
      <c r="G125" s="610">
        <f>SUMIFS(AfO!G:G,AfO!$A:$A,$C125,AfO!$B:$B,$A120)/1000</f>
        <v>6.8365897599999998</v>
      </c>
      <c r="H125" s="610">
        <f>SUMIFS(AfO!H:H,AfO!$A:$A,$C125,AfO!$B:$B,$A120)/1000</f>
        <v>9.3157647400000005</v>
      </c>
      <c r="I125" s="610">
        <f>SUMIFS(AfO!J:J,AfO!$A:$A,$C125,AfO!$B:$B,$A120)/1000</f>
        <v>8.0298860975000004</v>
      </c>
      <c r="J125" s="610">
        <f>SUMIFS(AfO!I:I,AfO!$A:$A,$C125,AfO!$B:$B,$A120)/1000</f>
        <v>13.066864949999999</v>
      </c>
      <c r="K125" s="610"/>
      <c r="L125" s="357"/>
      <c r="M125" s="418"/>
      <c r="N125" s="418"/>
      <c r="O125" s="418"/>
      <c r="P125" s="418"/>
      <c r="Q125" s="418"/>
      <c r="R125" s="418"/>
      <c r="S125" s="359"/>
      <c r="T125" s="711"/>
      <c r="U125" s="357"/>
      <c r="V125" s="418"/>
      <c r="W125" s="418"/>
      <c r="X125" s="418"/>
      <c r="Y125" s="418"/>
      <c r="Z125" s="418">
        <v>24</v>
      </c>
      <c r="AA125" s="418"/>
      <c r="AB125" s="418">
        <v>15</v>
      </c>
      <c r="AC125" s="359"/>
      <c r="AD125" s="657">
        <f t="shared" si="325"/>
        <v>39</v>
      </c>
      <c r="AE125" s="488">
        <f t="shared" si="376"/>
        <v>52.066864949999996</v>
      </c>
      <c r="AF125" s="581">
        <f t="shared" si="377"/>
        <v>-6.3648867561538647E-2</v>
      </c>
      <c r="AG125" s="490">
        <f t="shared" si="378"/>
        <v>0.31849353677492975</v>
      </c>
      <c r="AH125" s="491" cm="1">
        <f t="array" ref="AH125">_xlfn.IFS(AG125&gt;=(AF125+0.01),1,AG125&gt;=(AF125-0.01),0,AG125&lt;=(AF125-0.01),-1)</f>
        <v>1</v>
      </c>
      <c r="AJ125" s="370"/>
      <c r="AL125" s="760"/>
      <c r="AM125" s="226" t="s">
        <v>41</v>
      </c>
      <c r="AN125" s="472"/>
      <c r="AO125" s="616">
        <f>SUMIFS('Sales 2019 - 2024'!$E:$E,'Sales 2019 - 2024'!$A:$A,$C125,'Sales 2019 - 2024'!$B:$B,$AO$2,'Sales 2019 - 2024'!$C:$C,AO$4,'Sales 2019 - 2024'!$D:$D,$A125)</f>
        <v>209.68456</v>
      </c>
      <c r="AP125" s="617">
        <f>SUMIFS('Sales 2019 - 2024'!$E:$E,'Sales 2019 - 2024'!$A:$A,$C125,'Sales 2019 - 2024'!$B:$B,$AO$2,'Sales 2019 - 2024'!$C:$C,AP$4,'Sales 2019 - 2024'!$D:$D,$A125)</f>
        <v>0</v>
      </c>
      <c r="AQ125" s="617">
        <f>SUMIFS('Sales 2019 - 2024'!$E:$E,'Sales 2019 - 2024'!$A:$A,$C125,'Sales 2019 - 2024'!$B:$B,$AO$2,'Sales 2019 - 2024'!$C:$C,AQ$4,'Sales 2019 - 2024'!$D:$D,$A125)</f>
        <v>1445.0915600000001</v>
      </c>
      <c r="AR125" s="617">
        <f>SUMIFS('Sales 2019 - 2024'!$E:$E,'Sales 2019 - 2024'!$A:$A,$C125,'Sales 2019 - 2024'!$B:$B,$AO$2,'Sales 2019 - 2024'!$C:$C,AR$4,'Sales 2019 - 2024'!$D:$D,$A125)</f>
        <v>5535.41075</v>
      </c>
      <c r="AS125" s="617">
        <f>SUMIFS('Sales 2019 - 2024'!$E:$E,'Sales 2019 - 2024'!$A:$A,$C125,'Sales 2019 - 2024'!$B:$B,$AO$2,'Sales 2019 - 2024'!$C:$C,AS$4,'Sales 2019 - 2024'!$D:$D,$A125)</f>
        <v>334.27472999999998</v>
      </c>
      <c r="AT125" s="617">
        <f>SUMIFS('Sales 2019 - 2024'!$E:$E,'Sales 2019 - 2024'!$A:$A,$C125,'Sales 2019 - 2024'!$B:$B,$AO$2,'Sales 2019 - 2024'!$C:$C,AT$4,'Sales 2019 - 2024'!$D:$D,$A125)</f>
        <v>50.82</v>
      </c>
      <c r="AU125" s="617">
        <f>SUMIFS('Sales 2019 - 2024'!$E:$E,'Sales 2019 - 2024'!$A:$A,$C125,'Sales 2019 - 2024'!$B:$B,$AO$2,'Sales 2019 - 2024'!$C:$C,AU$4,'Sales 2019 - 2024'!$D:$D,$A125)</f>
        <v>138.87649999999999</v>
      </c>
      <c r="AV125" s="618">
        <f>SUMIFS('Sales 2019 - 2024'!$E:$E,'Sales 2019 - 2024'!$A:$A,$C125,'Sales 2019 - 2024'!$B:$B,$AO$2,'Sales 2019 - 2024'!$C:$C,AV$4,'Sales 2019 - 2024'!$D:$D,$A125)</f>
        <v>178.55090000000001</v>
      </c>
      <c r="AW125" s="618">
        <f t="shared" si="379"/>
        <v>7892.7089999999998</v>
      </c>
      <c r="AX125" s="616">
        <f>SUMIFS('Sales 2019 - 2024'!$E:$E,'Sales 2019 - 2024'!$A:$A,$C125,'Sales 2019 - 2024'!$B:$B,$AO$2,'Sales 2019 - 2024'!$C:$C,AX$4,'Sales 2019 - 2024'!$D:$D,$A125)</f>
        <v>669.85409000000004</v>
      </c>
      <c r="AY125" s="617">
        <f>SUMIFS('Sales 2019 - 2024'!$E:$E,'Sales 2019 - 2024'!$A:$A,$C125,'Sales 2019 - 2024'!$B:$B,$AO$2,'Sales 2019 - 2024'!$C:$C,AY$4,'Sales 2019 - 2024'!$D:$D,$A125)</f>
        <v>3</v>
      </c>
      <c r="AZ125" s="617">
        <f>SUMIFS('Sales 2019 - 2024'!$E:$E,'Sales 2019 - 2024'!$A:$A,$C125,'Sales 2019 - 2024'!$B:$B,$AO$2,'Sales 2019 - 2024'!$C:$C,AZ$4,'Sales 2019 - 2024'!$D:$D,$A125)</f>
        <v>0</v>
      </c>
      <c r="BA125" s="617">
        <f>SUMIFS('Sales 2019 - 2024'!$E:$E,'Sales 2019 - 2024'!$A:$A,$C125,'Sales 2019 - 2024'!$B:$B,$AO$2,'Sales 2019 - 2024'!$C:$C,BA$4,'Sales 2019 - 2024'!$D:$D,$A125)</f>
        <v>0</v>
      </c>
      <c r="BB125" s="617">
        <f>SUMIFS('Sales 2019 - 2024'!$E:$E,'Sales 2019 - 2024'!$A:$A,$C125,'Sales 2019 - 2024'!$B:$B,$AO$2,'Sales 2019 - 2024'!$C:$C,BB$4,'Sales 2019 - 2024'!$D:$D,$A125)</f>
        <v>1011.6667200000001</v>
      </c>
      <c r="BC125" s="617">
        <f>SUMIFS('Sales 2019 - 2024'!$E:$E,'Sales 2019 - 2024'!$A:$A,$C125,'Sales 2019 - 2024'!$B:$B,$AO$2,'Sales 2019 - 2024'!$C:$C,BC$4,'Sales 2019 - 2024'!$D:$D,$A125)</f>
        <v>1042.6211800000001</v>
      </c>
      <c r="BD125" s="617">
        <f>SUMIFS('Sales 2019 - 2024'!$E:$E,'Sales 2019 - 2024'!$A:$A,$C125,'Sales 2019 - 2024'!$B:$B,$AO$2,'Sales 2019 - 2024'!$C:$C,BD$4,'Sales 2019 - 2024'!$D:$D,$A125)</f>
        <v>0</v>
      </c>
      <c r="BE125" s="617">
        <f>SUMIFS('Sales 2019 - 2024'!$E:$E,'Sales 2019 - 2024'!$A:$A,$C125,'Sales 2019 - 2024'!$B:$B,$AO$2,'Sales 2019 - 2024'!$C:$C,BE$4,'Sales 2019 - 2024'!$D:$D,$A125)</f>
        <v>569.34996000000001</v>
      </c>
      <c r="BF125" s="618">
        <f>SUMIFS('Sales 2019 - 2024'!$E:$E,'Sales 2019 - 2024'!$A:$A,$C125,'Sales 2019 - 2024'!$B:$B,$AO$2,'Sales 2019 - 2024'!$C:$C,BF$4,'Sales 2019 - 2024'!$D:$D,$A125)</f>
        <v>0</v>
      </c>
      <c r="BG125" s="618">
        <f t="shared" si="380"/>
        <v>3296.4919500000001</v>
      </c>
      <c r="BH125" s="744">
        <f t="shared" si="381"/>
        <v>1877.6639999999998</v>
      </c>
      <c r="BI125" s="494">
        <f>SUMIFS('Sales 2019 - 2024'!Y:Y,'Sales 2019 - 2024'!W:W,'X5 Template Goals - Tab 1'!AM125,'Sales 2019 - 2024'!V:V,'X5 Template Goals - Tab 1'!A125)</f>
        <v>13066.864949999999</v>
      </c>
      <c r="BJ125" s="751" t="b">
        <f t="shared" si="306"/>
        <v>1</v>
      </c>
      <c r="BK125" s="611"/>
      <c r="BL125" s="612"/>
      <c r="BM125" s="612"/>
      <c r="BN125" s="612"/>
      <c r="BO125" s="612"/>
      <c r="BP125" s="612"/>
      <c r="BQ125" s="612"/>
      <c r="BR125" s="619"/>
      <c r="BS125" s="618">
        <f t="shared" si="382"/>
        <v>0</v>
      </c>
    </row>
    <row r="126" spans="1:71" s="180" customFormat="1" ht="44.25" customHeight="1" outlineLevel="1" x14ac:dyDescent="0.55000000000000004">
      <c r="A126" s="2" t="str">
        <f>B120</f>
        <v>Dairy</v>
      </c>
      <c r="B126" s="760"/>
      <c r="C126" s="226" t="s">
        <v>42</v>
      </c>
      <c r="D126" s="620">
        <f>SUMIFS(AfO!D:D,AfO!$A:$A,$C126,AfO!$B:$B,$A120)/1000</f>
        <v>4.9271630699999998</v>
      </c>
      <c r="E126" s="498">
        <f>SUMIFS(AfO!E:E,AfO!$A:$A,$C126,AfO!$B:$B,$A120)/1000</f>
        <v>5.5931511700000005</v>
      </c>
      <c r="F126" s="498">
        <f>SUMIFS(AfO!F:F,AfO!$A:$A,$C126,AfO!$B:$B,$A120)/1000</f>
        <v>15.1636965</v>
      </c>
      <c r="G126" s="498">
        <f>SUMIFS(AfO!G:G,AfO!$A:$A,$C126,AfO!$B:$B,$A120)/1000</f>
        <v>27.344808759999999</v>
      </c>
      <c r="H126" s="498">
        <f>SUMIFS(AfO!H:H,AfO!$A:$A,$C126,AfO!$B:$B,$A120)/1000</f>
        <v>9.2436756399999993</v>
      </c>
      <c r="I126" s="498">
        <f>SUMIFS(AfO!J:J,AfO!$A:$A,$C126,AfO!$B:$B,$A120)/1000</f>
        <v>12.501619908333335</v>
      </c>
      <c r="J126" s="498">
        <f>SUMIFS(AfO!I:I,AfO!$A:$A,$C126,AfO!$B:$B,$A120)/1000</f>
        <v>21.532718669999998</v>
      </c>
      <c r="K126" s="498"/>
      <c r="L126" s="363"/>
      <c r="M126" s="420"/>
      <c r="N126" s="420"/>
      <c r="O126" s="420"/>
      <c r="P126" s="420"/>
      <c r="Q126" s="420"/>
      <c r="R126" s="420"/>
      <c r="S126" s="365">
        <v>1</v>
      </c>
      <c r="T126" s="711"/>
      <c r="U126" s="363"/>
      <c r="V126" s="420"/>
      <c r="W126" s="420"/>
      <c r="X126" s="420"/>
      <c r="Y126" s="420"/>
      <c r="Z126" s="420">
        <v>17</v>
      </c>
      <c r="AA126" s="420"/>
      <c r="AB126" s="420">
        <v>15</v>
      </c>
      <c r="AC126" s="365"/>
      <c r="AD126" s="667">
        <f t="shared" si="325"/>
        <v>33</v>
      </c>
      <c r="AE126" s="521">
        <f t="shared" si="376"/>
        <v>54.532718669999994</v>
      </c>
      <c r="AF126" s="526">
        <f t="shared" si="377"/>
        <v>0.34307537370241681</v>
      </c>
      <c r="AG126" s="508">
        <f t="shared" si="378"/>
        <v>0.20423614024303149</v>
      </c>
      <c r="AH126" s="509" cm="1">
        <f t="array" ref="AH126">_xlfn.IFS(AG126&gt;=(AF126+0.01),1,AG126&gt;=(AF126-0.01),0,AG126&lt;=(AF126-0.01),-1)</f>
        <v>-1</v>
      </c>
      <c r="AJ126" s="371"/>
      <c r="AL126" s="760"/>
      <c r="AM126" s="226" t="s">
        <v>42</v>
      </c>
      <c r="AN126" s="472"/>
      <c r="AO126" s="635">
        <f>SUMIFS('Sales 2019 - 2024'!$E:$E,'Sales 2019 - 2024'!$A:$A,$C126,'Sales 2019 - 2024'!$B:$B,$AO$2,'Sales 2019 - 2024'!$C:$C,AO$4,'Sales 2019 - 2024'!$D:$D,$A126)</f>
        <v>0</v>
      </c>
      <c r="AP126" s="636">
        <f>SUMIFS('Sales 2019 - 2024'!$E:$E,'Sales 2019 - 2024'!$A:$A,$C126,'Sales 2019 - 2024'!$B:$B,$AO$2,'Sales 2019 - 2024'!$C:$C,AP$4,'Sales 2019 - 2024'!$D:$D,$A126)</f>
        <v>0</v>
      </c>
      <c r="AQ126" s="636">
        <f>SUMIFS('Sales 2019 - 2024'!$E:$E,'Sales 2019 - 2024'!$A:$A,$C126,'Sales 2019 - 2024'!$B:$B,$AO$2,'Sales 2019 - 2024'!$C:$C,AQ$4,'Sales 2019 - 2024'!$D:$D,$A126)</f>
        <v>0</v>
      </c>
      <c r="AR126" s="636">
        <f>SUMIFS('Sales 2019 - 2024'!$E:$E,'Sales 2019 - 2024'!$A:$A,$C126,'Sales 2019 - 2024'!$B:$B,$AO$2,'Sales 2019 - 2024'!$C:$C,AR$4,'Sales 2019 - 2024'!$D:$D,$A126)</f>
        <v>1043.3352299999999</v>
      </c>
      <c r="AS126" s="636">
        <f>SUMIFS('Sales 2019 - 2024'!$E:$E,'Sales 2019 - 2024'!$A:$A,$C126,'Sales 2019 - 2024'!$B:$B,$AO$2,'Sales 2019 - 2024'!$C:$C,AS$4,'Sales 2019 - 2024'!$D:$D,$A126)</f>
        <v>0</v>
      </c>
      <c r="AT126" s="636">
        <f>SUMIFS('Sales 2019 - 2024'!$E:$E,'Sales 2019 - 2024'!$A:$A,$C126,'Sales 2019 - 2024'!$B:$B,$AO$2,'Sales 2019 - 2024'!$C:$C,AT$4,'Sales 2019 - 2024'!$D:$D,$A126)</f>
        <v>0</v>
      </c>
      <c r="AU126" s="636">
        <f>SUMIFS('Sales 2019 - 2024'!$E:$E,'Sales 2019 - 2024'!$A:$A,$C126,'Sales 2019 - 2024'!$B:$B,$AO$2,'Sales 2019 - 2024'!$C:$C,AU$4,'Sales 2019 - 2024'!$D:$D,$A126)</f>
        <v>74.220269999999999</v>
      </c>
      <c r="AV126" s="637">
        <f>SUMIFS('Sales 2019 - 2024'!$E:$E,'Sales 2019 - 2024'!$A:$A,$C126,'Sales 2019 - 2024'!$B:$B,$AO$2,'Sales 2019 - 2024'!$C:$C,AV$4,'Sales 2019 - 2024'!$D:$D,$A126)</f>
        <v>37.86477</v>
      </c>
      <c r="AW126" s="637">
        <f t="shared" si="379"/>
        <v>1155.4202699999998</v>
      </c>
      <c r="AX126" s="635">
        <f>SUMIFS('Sales 2019 - 2024'!$E:$E,'Sales 2019 - 2024'!$A:$A,$C126,'Sales 2019 - 2024'!$B:$B,$AO$2,'Sales 2019 - 2024'!$C:$C,AX$4,'Sales 2019 - 2024'!$D:$D,$A126)</f>
        <v>0</v>
      </c>
      <c r="AY126" s="636">
        <f>SUMIFS('Sales 2019 - 2024'!$E:$E,'Sales 2019 - 2024'!$A:$A,$C126,'Sales 2019 - 2024'!$B:$B,$AO$2,'Sales 2019 - 2024'!$C:$C,AY$4,'Sales 2019 - 2024'!$D:$D,$A126)</f>
        <v>0</v>
      </c>
      <c r="AZ126" s="636">
        <f>SUMIFS('Sales 2019 - 2024'!$E:$E,'Sales 2019 - 2024'!$A:$A,$C126,'Sales 2019 - 2024'!$B:$B,$AO$2,'Sales 2019 - 2024'!$C:$C,AZ$4,'Sales 2019 - 2024'!$D:$D,$A126)</f>
        <v>0</v>
      </c>
      <c r="BA126" s="636">
        <f>SUMIFS('Sales 2019 - 2024'!$E:$E,'Sales 2019 - 2024'!$A:$A,$C126,'Sales 2019 - 2024'!$B:$B,$AO$2,'Sales 2019 - 2024'!$C:$C,BA$4,'Sales 2019 - 2024'!$D:$D,$A126)</f>
        <v>0</v>
      </c>
      <c r="BB126" s="636">
        <f>SUMIFS('Sales 2019 - 2024'!$E:$E,'Sales 2019 - 2024'!$A:$A,$C126,'Sales 2019 - 2024'!$B:$B,$AO$2,'Sales 2019 - 2024'!$C:$C,BB$4,'Sales 2019 - 2024'!$D:$D,$A126)</f>
        <v>0</v>
      </c>
      <c r="BC126" s="636">
        <f>SUMIFS('Sales 2019 - 2024'!$E:$E,'Sales 2019 - 2024'!$A:$A,$C126,'Sales 2019 - 2024'!$B:$B,$AO$2,'Sales 2019 - 2024'!$C:$C,BC$4,'Sales 2019 - 2024'!$D:$D,$A126)</f>
        <v>3192.5880000000002</v>
      </c>
      <c r="BD126" s="636">
        <f>SUMIFS('Sales 2019 - 2024'!$E:$E,'Sales 2019 - 2024'!$A:$A,$C126,'Sales 2019 - 2024'!$B:$B,$AO$2,'Sales 2019 - 2024'!$C:$C,BD$4,'Sales 2019 - 2024'!$D:$D,$A126)</f>
        <v>0</v>
      </c>
      <c r="BE126" s="636">
        <f>SUMIFS('Sales 2019 - 2024'!$E:$E,'Sales 2019 - 2024'!$A:$A,$C126,'Sales 2019 - 2024'!$B:$B,$AO$2,'Sales 2019 - 2024'!$C:$C,BE$4,'Sales 2019 - 2024'!$D:$D,$A126)</f>
        <v>16516.536349999998</v>
      </c>
      <c r="BF126" s="637">
        <f>SUMIFS('Sales 2019 - 2024'!$E:$E,'Sales 2019 - 2024'!$A:$A,$C126,'Sales 2019 - 2024'!$B:$B,$AO$2,'Sales 2019 - 2024'!$C:$C,BF$4,'Sales 2019 - 2024'!$D:$D,$A126)</f>
        <v>0</v>
      </c>
      <c r="BG126" s="637">
        <f t="shared" si="380"/>
        <v>19709.124349999998</v>
      </c>
      <c r="BH126" s="746">
        <f t="shared" si="381"/>
        <v>668.17405000000031</v>
      </c>
      <c r="BI126" s="524">
        <f>SUMIFS('Sales 2019 - 2024'!Y:Y,'Sales 2019 - 2024'!W:W,'X5 Template Goals - Tab 1'!AM126,'Sales 2019 - 2024'!V:V,'X5 Template Goals - Tab 1'!A126)</f>
        <v>21532.718669999998</v>
      </c>
      <c r="BJ126" s="751" t="b">
        <f t="shared" si="306"/>
        <v>1</v>
      </c>
      <c r="BK126" s="630"/>
      <c r="BL126" s="631"/>
      <c r="BM126" s="631"/>
      <c r="BN126" s="631"/>
      <c r="BO126" s="631"/>
      <c r="BP126" s="631"/>
      <c r="BQ126" s="631"/>
      <c r="BR126" s="638"/>
      <c r="BS126" s="637">
        <f t="shared" si="382"/>
        <v>0</v>
      </c>
    </row>
    <row r="127" spans="1:71" s="180" customFormat="1" ht="44.25" customHeight="1" outlineLevel="1" thickBot="1" x14ac:dyDescent="0.6">
      <c r="A127" s="2" t="str">
        <f>B120</f>
        <v>Dairy</v>
      </c>
      <c r="B127" s="761"/>
      <c r="C127" s="226" t="s">
        <v>43</v>
      </c>
      <c r="D127" s="609">
        <f>SUMIFS(AfO!D:D,AfO!$A:$A,$C127,AfO!$B:$B,$A120)/1000</f>
        <v>19.405202249999999</v>
      </c>
      <c r="E127" s="610">
        <f>SUMIFS(AfO!E:E,AfO!$A:$A,$C127,AfO!$B:$B,$A120)/1000</f>
        <v>18.648927329999999</v>
      </c>
      <c r="F127" s="610">
        <f>SUMIFS(AfO!F:F,AfO!$A:$A,$C127,AfO!$B:$B,$A120)/1000</f>
        <v>11.40094255</v>
      </c>
      <c r="G127" s="610">
        <f>SUMIFS(AfO!G:G,AfO!$A:$A,$C127,AfO!$B:$B,$A120)/1000</f>
        <v>13.34288147</v>
      </c>
      <c r="H127" s="610">
        <f>SUMIFS(AfO!H:H,AfO!$A:$A,$C127,AfO!$B:$B,$A120)/1000</f>
        <v>16.468278269999999</v>
      </c>
      <c r="I127" s="610">
        <f>SUMIFS(AfO!J:J,AfO!$A:$A,$C127,AfO!$B:$B,$A120)/1000</f>
        <v>13.577230625</v>
      </c>
      <c r="J127" s="610">
        <f>SUMIFS(AfO!I:I,AfO!$A:$A,$C127,AfO!$B:$B,$A120)/1000</f>
        <v>17.651667229999997</v>
      </c>
      <c r="K127" s="610"/>
      <c r="L127" s="366"/>
      <c r="M127" s="421"/>
      <c r="N127" s="421"/>
      <c r="O127" s="421"/>
      <c r="P127" s="421"/>
      <c r="Q127" s="421"/>
      <c r="R127" s="421"/>
      <c r="S127" s="368"/>
      <c r="T127" s="712"/>
      <c r="U127" s="366"/>
      <c r="V127" s="421"/>
      <c r="W127" s="421"/>
      <c r="X127" s="421"/>
      <c r="Y127" s="421"/>
      <c r="Z127" s="421">
        <v>12</v>
      </c>
      <c r="AA127" s="421"/>
      <c r="AB127" s="421">
        <v>9</v>
      </c>
      <c r="AC127" s="368"/>
      <c r="AD127" s="657">
        <f t="shared" si="325"/>
        <v>21</v>
      </c>
      <c r="AE127" s="488">
        <f t="shared" si="376"/>
        <v>38.651667230000001</v>
      </c>
      <c r="AF127" s="581">
        <f t="shared" si="377"/>
        <v>-1.8763913706280166E-2</v>
      </c>
      <c r="AG127" s="490">
        <f t="shared" si="378"/>
        <v>0.16970541403907968</v>
      </c>
      <c r="AH127" s="491" cm="1">
        <f t="array" ref="AH127">_xlfn.IFS(AG127&gt;=(AF127+0.01),1,AG127&gt;=(AF127-0.01),0,AG127&lt;=(AF127-0.01),-1)</f>
        <v>1</v>
      </c>
      <c r="AJ127" s="370"/>
      <c r="AL127" s="761"/>
      <c r="AM127" s="226" t="s">
        <v>43</v>
      </c>
      <c r="AN127" s="472"/>
      <c r="AO127" s="616">
        <f>SUMIFS('Sales 2019 - 2024'!$E:$E,'Sales 2019 - 2024'!$A:$A,$C127,'Sales 2019 - 2024'!$B:$B,$AO$2,'Sales 2019 - 2024'!$C:$C,AO$4,'Sales 2019 - 2024'!$D:$D,$A127)</f>
        <v>2.2184400000000002</v>
      </c>
      <c r="AP127" s="617">
        <f>SUMIFS('Sales 2019 - 2024'!$E:$E,'Sales 2019 - 2024'!$A:$A,$C127,'Sales 2019 - 2024'!$B:$B,$AO$2,'Sales 2019 - 2024'!$C:$C,AP$4,'Sales 2019 - 2024'!$D:$D,$A127)</f>
        <v>0.12281</v>
      </c>
      <c r="AQ127" s="617">
        <f>SUMIFS('Sales 2019 - 2024'!$E:$E,'Sales 2019 - 2024'!$A:$A,$C127,'Sales 2019 - 2024'!$B:$B,$AO$2,'Sales 2019 - 2024'!$C:$C,AQ$4,'Sales 2019 - 2024'!$D:$D,$A127)</f>
        <v>0</v>
      </c>
      <c r="AR127" s="617">
        <f>SUMIFS('Sales 2019 - 2024'!$E:$E,'Sales 2019 - 2024'!$A:$A,$C127,'Sales 2019 - 2024'!$B:$B,$AO$2,'Sales 2019 - 2024'!$C:$C,AR$4,'Sales 2019 - 2024'!$D:$D,$A127)</f>
        <v>2778.1624299999999</v>
      </c>
      <c r="AS127" s="617">
        <f>SUMIFS('Sales 2019 - 2024'!$E:$E,'Sales 2019 - 2024'!$A:$A,$C127,'Sales 2019 - 2024'!$B:$B,$AO$2,'Sales 2019 - 2024'!$C:$C,AS$4,'Sales 2019 - 2024'!$D:$D,$A127)</f>
        <v>33.302840000000003</v>
      </c>
      <c r="AT127" s="617">
        <f>SUMIFS('Sales 2019 - 2024'!$E:$E,'Sales 2019 - 2024'!$A:$A,$C127,'Sales 2019 - 2024'!$B:$B,$AO$2,'Sales 2019 - 2024'!$C:$C,AT$4,'Sales 2019 - 2024'!$D:$D,$A127)</f>
        <v>0</v>
      </c>
      <c r="AU127" s="617">
        <f>SUMIFS('Sales 2019 - 2024'!$E:$E,'Sales 2019 - 2024'!$A:$A,$C127,'Sales 2019 - 2024'!$B:$B,$AO$2,'Sales 2019 - 2024'!$C:$C,AU$4,'Sales 2019 - 2024'!$D:$D,$A127)</f>
        <v>0</v>
      </c>
      <c r="AV127" s="618">
        <f>SUMIFS('Sales 2019 - 2024'!$E:$E,'Sales 2019 - 2024'!$A:$A,$C127,'Sales 2019 - 2024'!$B:$B,$AO$2,'Sales 2019 - 2024'!$C:$C,AV$4,'Sales 2019 - 2024'!$D:$D,$A127)</f>
        <v>0</v>
      </c>
      <c r="AW127" s="618">
        <f t="shared" si="379"/>
        <v>2813.8065199999996</v>
      </c>
      <c r="AX127" s="616">
        <f>SUMIFS('Sales 2019 - 2024'!$E:$E,'Sales 2019 - 2024'!$A:$A,$C127,'Sales 2019 - 2024'!$B:$B,$AO$2,'Sales 2019 - 2024'!$C:$C,AX$4,'Sales 2019 - 2024'!$D:$D,$A127)</f>
        <v>510.55040000000002</v>
      </c>
      <c r="AY127" s="617">
        <f>SUMIFS('Sales 2019 - 2024'!$E:$E,'Sales 2019 - 2024'!$A:$A,$C127,'Sales 2019 - 2024'!$B:$B,$AO$2,'Sales 2019 - 2024'!$C:$C,AY$4,'Sales 2019 - 2024'!$D:$D,$A127)</f>
        <v>0</v>
      </c>
      <c r="AZ127" s="617">
        <f>SUMIFS('Sales 2019 - 2024'!$E:$E,'Sales 2019 - 2024'!$A:$A,$C127,'Sales 2019 - 2024'!$B:$B,$AO$2,'Sales 2019 - 2024'!$C:$C,AZ$4,'Sales 2019 - 2024'!$D:$D,$A127)</f>
        <v>0</v>
      </c>
      <c r="BA127" s="617">
        <f>SUMIFS('Sales 2019 - 2024'!$E:$E,'Sales 2019 - 2024'!$A:$A,$C127,'Sales 2019 - 2024'!$B:$B,$AO$2,'Sales 2019 - 2024'!$C:$C,BA$4,'Sales 2019 - 2024'!$D:$D,$A127)</f>
        <v>0</v>
      </c>
      <c r="BB127" s="617">
        <f>SUMIFS('Sales 2019 - 2024'!$E:$E,'Sales 2019 - 2024'!$A:$A,$C127,'Sales 2019 - 2024'!$B:$B,$AO$2,'Sales 2019 - 2024'!$C:$C,BB$4,'Sales 2019 - 2024'!$D:$D,$A127)</f>
        <v>0</v>
      </c>
      <c r="BC127" s="617">
        <f>SUMIFS('Sales 2019 - 2024'!$E:$E,'Sales 2019 - 2024'!$A:$A,$C127,'Sales 2019 - 2024'!$B:$B,$AO$2,'Sales 2019 - 2024'!$C:$C,BC$4,'Sales 2019 - 2024'!$D:$D,$A127)</f>
        <v>9900.7949700000008</v>
      </c>
      <c r="BD127" s="617">
        <f>SUMIFS('Sales 2019 - 2024'!$E:$E,'Sales 2019 - 2024'!$A:$A,$C127,'Sales 2019 - 2024'!$B:$B,$AO$2,'Sales 2019 - 2024'!$C:$C,BD$4,'Sales 2019 - 2024'!$D:$D,$A127)</f>
        <v>0</v>
      </c>
      <c r="BE127" s="617">
        <f>SUMIFS('Sales 2019 - 2024'!$E:$E,'Sales 2019 - 2024'!$A:$A,$C127,'Sales 2019 - 2024'!$B:$B,$AO$2,'Sales 2019 - 2024'!$C:$C,BE$4,'Sales 2019 - 2024'!$D:$D,$A127)</f>
        <v>3088.24071</v>
      </c>
      <c r="BF127" s="618">
        <f>SUMIFS('Sales 2019 - 2024'!$E:$E,'Sales 2019 - 2024'!$A:$A,$C127,'Sales 2019 - 2024'!$B:$B,$AO$2,'Sales 2019 - 2024'!$C:$C,BF$4,'Sales 2019 - 2024'!$D:$D,$A127)</f>
        <v>0</v>
      </c>
      <c r="BG127" s="618">
        <f t="shared" si="380"/>
        <v>13499.586080000001</v>
      </c>
      <c r="BH127" s="744">
        <f t="shared" si="381"/>
        <v>1338.2746299999985</v>
      </c>
      <c r="BI127" s="494">
        <f>SUMIFS('Sales 2019 - 2024'!Y:Y,'Sales 2019 - 2024'!W:W,'X5 Template Goals - Tab 1'!AM127,'Sales 2019 - 2024'!V:V,'X5 Template Goals - Tab 1'!A127)</f>
        <v>17651.667229999999</v>
      </c>
      <c r="BJ127" s="751" t="b">
        <f t="shared" si="306"/>
        <v>1</v>
      </c>
      <c r="BK127" s="611"/>
      <c r="BL127" s="612"/>
      <c r="BM127" s="612"/>
      <c r="BN127" s="612"/>
      <c r="BO127" s="612"/>
      <c r="BP127" s="612"/>
      <c r="BQ127" s="612"/>
      <c r="BR127" s="619"/>
      <c r="BS127" s="618">
        <f t="shared" si="382"/>
        <v>0</v>
      </c>
    </row>
    <row r="128" spans="1:71" s="180" customFormat="1" ht="44.25" customHeight="1" outlineLevel="1" thickTop="1" x14ac:dyDescent="0.55000000000000004">
      <c r="B128" s="344" t="s">
        <v>92</v>
      </c>
      <c r="C128" s="241" t="s">
        <v>35</v>
      </c>
      <c r="D128" s="639">
        <f>SUM(D120:D127)</f>
        <v>199.59707158999998</v>
      </c>
      <c r="E128" s="532">
        <f t="shared" ref="E128:J128" si="383">SUM(E120:E127)</f>
        <v>213.61782736999996</v>
      </c>
      <c r="F128" s="532">
        <f t="shared" si="383"/>
        <v>219.92599756000001</v>
      </c>
      <c r="G128" s="532">
        <f t="shared" si="383"/>
        <v>267.95063661</v>
      </c>
      <c r="H128" s="532">
        <f t="shared" si="383"/>
        <v>276.10233049000004</v>
      </c>
      <c r="I128" s="532">
        <f t="shared" si="383"/>
        <v>299.35098845250002</v>
      </c>
      <c r="J128" s="532">
        <f t="shared" si="383"/>
        <v>319.82203326000001</v>
      </c>
      <c r="K128" s="532"/>
      <c r="L128" s="714">
        <f t="shared" ref="L128:S128" si="384">SUM(L120:L127)</f>
        <v>0</v>
      </c>
      <c r="M128" s="642">
        <f t="shared" si="384"/>
        <v>0</v>
      </c>
      <c r="N128" s="642">
        <f t="shared" si="384"/>
        <v>0</v>
      </c>
      <c r="O128" s="642">
        <f t="shared" si="384"/>
        <v>7</v>
      </c>
      <c r="P128" s="642">
        <f t="shared" si="384"/>
        <v>0</v>
      </c>
      <c r="Q128" s="642">
        <f t="shared" si="384"/>
        <v>0</v>
      </c>
      <c r="R128" s="642">
        <f t="shared" si="384"/>
        <v>0</v>
      </c>
      <c r="S128" s="713">
        <f t="shared" si="384"/>
        <v>1</v>
      </c>
      <c r="T128" s="528"/>
      <c r="U128" s="714">
        <f t="shared" ref="U128" si="385">SUM(U120:U127)</f>
        <v>0</v>
      </c>
      <c r="V128" s="642">
        <f t="shared" ref="V128" si="386">SUM(V120:V127)</f>
        <v>0</v>
      </c>
      <c r="W128" s="642">
        <f t="shared" ref="W128" si="387">SUM(W120:W127)</f>
        <v>0</v>
      </c>
      <c r="X128" s="642">
        <f t="shared" ref="X128" si="388">SUM(X120:X127)</f>
        <v>0</v>
      </c>
      <c r="Y128" s="642">
        <f t="shared" ref="Y128" si="389">SUM(Y120:Y127)</f>
        <v>0</v>
      </c>
      <c r="Z128" s="642">
        <f t="shared" ref="Z128" si="390">SUM(Z120:Z127)</f>
        <v>129</v>
      </c>
      <c r="AA128" s="642">
        <f t="shared" ref="AA128" si="391">SUM(AA120:AA127)</f>
        <v>0</v>
      </c>
      <c r="AB128" s="642">
        <f t="shared" ref="AB128" si="392">SUM(AB120:AB127)</f>
        <v>96</v>
      </c>
      <c r="AC128" s="642">
        <f t="shared" ref="AC128" si="393">SUM(AC120:AC127)</f>
        <v>0</v>
      </c>
      <c r="AD128" s="643">
        <f t="shared" si="325"/>
        <v>233</v>
      </c>
      <c r="AE128" s="539">
        <f t="shared" si="376"/>
        <v>552.82203326000001</v>
      </c>
      <c r="AF128" s="540">
        <f t="shared" si="377"/>
        <v>9.8881451888058525E-2</v>
      </c>
      <c r="AG128" s="541">
        <f t="shared" si="378"/>
        <v>0.1156690690098725</v>
      </c>
      <c r="AH128" s="542" cm="1">
        <f t="array" ref="AH128">_xlfn.IFS(AG128&gt;=(AF128+0.01),1,AG128&gt;=(AF128-0.01),0,AG128&lt;=(AF128-0.01),-1)</f>
        <v>1</v>
      </c>
      <c r="AI128" s="677"/>
      <c r="AJ128" s="371"/>
      <c r="AL128" s="344" t="s">
        <v>92</v>
      </c>
      <c r="AM128" s="241" t="s">
        <v>35</v>
      </c>
      <c r="AN128" s="543"/>
      <c r="AO128" s="733">
        <f>SUM(AO120:AO127)</f>
        <v>1394.7160000000001</v>
      </c>
      <c r="AP128" s="734">
        <f t="shared" ref="AP128:AW128" si="394">SUM(AP120:AP127)</f>
        <v>307.89319</v>
      </c>
      <c r="AQ128" s="734">
        <f t="shared" si="394"/>
        <v>1497.5775600000002</v>
      </c>
      <c r="AR128" s="734">
        <f t="shared" si="394"/>
        <v>136939.13972000001</v>
      </c>
      <c r="AS128" s="734">
        <f t="shared" si="394"/>
        <v>2175.42695</v>
      </c>
      <c r="AT128" s="734">
        <f t="shared" si="394"/>
        <v>108.3098</v>
      </c>
      <c r="AU128" s="734">
        <f t="shared" si="394"/>
        <v>474.46403999999995</v>
      </c>
      <c r="AV128" s="644">
        <f t="shared" si="394"/>
        <v>387.63842</v>
      </c>
      <c r="AW128" s="644">
        <f t="shared" si="394"/>
        <v>143285.16568000003</v>
      </c>
      <c r="AX128" s="733">
        <f>SUM(AX120:AX127)</f>
        <v>4915.3557600000004</v>
      </c>
      <c r="AY128" s="734">
        <f t="shared" ref="AY128:BF128" si="395">SUM(AY120:AY127)</f>
        <v>2705.38753</v>
      </c>
      <c r="AZ128" s="734">
        <f t="shared" si="395"/>
        <v>757.74752999999998</v>
      </c>
      <c r="BA128" s="734">
        <f t="shared" si="395"/>
        <v>545.42268999999999</v>
      </c>
      <c r="BB128" s="734">
        <f t="shared" si="395"/>
        <v>2601.20703</v>
      </c>
      <c r="BC128" s="734">
        <f t="shared" si="395"/>
        <v>90588.124219999998</v>
      </c>
      <c r="BD128" s="734">
        <f t="shared" si="395"/>
        <v>25.790550000000003</v>
      </c>
      <c r="BE128" s="734">
        <f t="shared" si="395"/>
        <v>47784.305519999994</v>
      </c>
      <c r="BF128" s="644">
        <f t="shared" si="395"/>
        <v>0</v>
      </c>
      <c r="BG128" s="644">
        <f t="shared" si="380"/>
        <v>149923.34083</v>
      </c>
      <c r="BH128" s="736">
        <f t="shared" si="381"/>
        <v>26613.526750000019</v>
      </c>
      <c r="BI128" s="546">
        <f>SUM(BI120:BI127)</f>
        <v>319822.03326000005</v>
      </c>
      <c r="BJ128" s="751" t="b">
        <f t="shared" si="306"/>
        <v>1</v>
      </c>
      <c r="BK128" s="640"/>
      <c r="BL128" s="641"/>
      <c r="BM128" s="641"/>
      <c r="BN128" s="641"/>
      <c r="BO128" s="641"/>
      <c r="BP128" s="641"/>
      <c r="BQ128" s="641"/>
      <c r="BR128" s="539"/>
      <c r="BS128" s="644">
        <f t="shared" ref="BS128" si="396">SUM(BS120:BS127)</f>
        <v>0</v>
      </c>
    </row>
    <row r="129" spans="1:71" ht="44.25" customHeight="1" outlineLevel="1" thickBot="1" x14ac:dyDescent="0.6">
      <c r="B129" s="550" t="str">
        <f>B128</f>
        <v>Dairy</v>
      </c>
      <c r="C129" s="551" t="s">
        <v>76</v>
      </c>
      <c r="D129" s="552"/>
      <c r="E129" s="553"/>
      <c r="F129" s="553"/>
      <c r="G129" s="553"/>
      <c r="H129" s="553"/>
      <c r="I129" s="553"/>
      <c r="J129" s="553"/>
      <c r="K129" s="554"/>
      <c r="L129" s="555">
        <v>0</v>
      </c>
      <c r="M129" s="556">
        <v>0</v>
      </c>
      <c r="N129" s="556">
        <v>0</v>
      </c>
      <c r="O129" s="556">
        <v>0</v>
      </c>
      <c r="P129" s="556">
        <v>0</v>
      </c>
      <c r="Q129" s="556">
        <v>0</v>
      </c>
      <c r="R129" s="556">
        <v>0</v>
      </c>
      <c r="S129" s="562">
        <v>0</v>
      </c>
      <c r="T129" s="558"/>
      <c r="U129" s="703">
        <v>0</v>
      </c>
      <c r="V129" s="594">
        <v>2.9554635000000218E-2</v>
      </c>
      <c r="W129" s="594">
        <v>2.9554635000000218E-2</v>
      </c>
      <c r="X129" s="594">
        <v>2.9554635000000218E-2</v>
      </c>
      <c r="Y129" s="594">
        <v>2.9554635000000218E-2</v>
      </c>
      <c r="Z129" s="594">
        <v>77.599999999999994</v>
      </c>
      <c r="AA129" s="594">
        <v>0</v>
      </c>
      <c r="AB129" s="594">
        <v>155.1</v>
      </c>
      <c r="AC129" s="594">
        <v>0</v>
      </c>
      <c r="AD129" s="596">
        <f t="shared" si="325"/>
        <v>232.81821853999998</v>
      </c>
      <c r="AE129" s="645">
        <f>J128+AD129</f>
        <v>552.64025179999999</v>
      </c>
      <c r="AF129" s="563">
        <f>AF128</f>
        <v>9.8881451888058525E-2</v>
      </c>
      <c r="AG129" s="564">
        <f>(((AE129/J128))^(1/5))-1</f>
        <v>0.11559568747997817</v>
      </c>
      <c r="AH129" s="565" cm="1">
        <f t="array" ref="AH129">_xlfn.IFS(AG129&gt;=(AF129+0.01),1,AG129&gt;=(AF129-0.01),0,AG129&lt;=(AF129-0.01),-1)</f>
        <v>1</v>
      </c>
      <c r="AJ129" s="370"/>
      <c r="AL129" s="550" t="str">
        <f>AL128</f>
        <v>Dairy</v>
      </c>
      <c r="AM129" s="551" t="s">
        <v>76</v>
      </c>
      <c r="AN129" s="566"/>
      <c r="AO129" s="567"/>
      <c r="AP129" s="568"/>
      <c r="AQ129" s="568"/>
      <c r="AR129" s="568"/>
      <c r="AS129" s="568"/>
      <c r="AT129" s="568"/>
      <c r="AU129" s="568"/>
      <c r="AV129" s="569"/>
      <c r="AW129" s="569"/>
      <c r="AX129" s="567"/>
      <c r="AY129" s="568"/>
      <c r="AZ129" s="568"/>
      <c r="BA129" s="568"/>
      <c r="BB129" s="568"/>
      <c r="BC129" s="568"/>
      <c r="BD129" s="568"/>
      <c r="BE129" s="568"/>
      <c r="BF129" s="569"/>
      <c r="BG129" s="569"/>
      <c r="BH129" s="569"/>
      <c r="BI129" s="737"/>
      <c r="BJ129" s="751" t="b">
        <f t="shared" si="306"/>
        <v>1</v>
      </c>
      <c r="BK129" s="567"/>
      <c r="BL129" s="568"/>
      <c r="BM129" s="568"/>
      <c r="BN129" s="568"/>
      <c r="BO129" s="568"/>
      <c r="BP129" s="568"/>
      <c r="BQ129" s="568"/>
      <c r="BR129" s="569"/>
      <c r="BS129" s="569"/>
    </row>
    <row r="130" spans="1:71" ht="44.25" customHeight="1" outlineLevel="1" thickTop="1" x14ac:dyDescent="0.55000000000000004">
      <c r="A130" s="2" t="str">
        <f>B130</f>
        <v>Ice-Cream</v>
      </c>
      <c r="B130" s="759" t="s">
        <v>93</v>
      </c>
      <c r="C130" s="225" t="s">
        <v>36</v>
      </c>
      <c r="D130" s="599">
        <f>SUMIFS(AfO!D:D,AfO!$A:$A,$C130,AfO!$B:$B,$A130)/1000</f>
        <v>10.952476320000001</v>
      </c>
      <c r="E130" s="459">
        <f>SUMIFS(AfO!E:E,AfO!$A:$A,$C130,AfO!$B:$B,$A130)/1000</f>
        <v>11.18197471</v>
      </c>
      <c r="F130" s="459">
        <f>SUMIFS(AfO!F:F,AfO!$A:$A,$C130,AfO!$B:$B,$A130)/1000</f>
        <v>13.105610409999999</v>
      </c>
      <c r="G130" s="459">
        <f>SUMIFS(AfO!G:G,AfO!$A:$A,$C130,AfO!$B:$B,$A130)/1000</f>
        <v>14.466877240000001</v>
      </c>
      <c r="H130" s="459">
        <f>SUMIFS(AfO!H:H,AfO!$A:$A,$C130,AfO!$B:$B,$A130)/1000</f>
        <v>18.672493930000002</v>
      </c>
      <c r="I130" s="459">
        <f>SUMIFS(AfO!J:J,AfO!$A:$A,$C130,AfO!$B:$B,$A130)/1000</f>
        <v>36.637721660000004</v>
      </c>
      <c r="J130" s="459">
        <f>SUMIFS(AfO!I:I,AfO!$A:$A,$C130,AfO!$B:$B,$A130)/1000</f>
        <v>29.608002810000002</v>
      </c>
      <c r="K130" s="459"/>
      <c r="L130" s="354"/>
      <c r="M130" s="417"/>
      <c r="N130" s="417"/>
      <c r="O130" s="417"/>
      <c r="P130" s="417"/>
      <c r="Q130" s="417"/>
      <c r="R130" s="417"/>
      <c r="S130" s="356"/>
      <c r="T130" s="710"/>
      <c r="U130" s="354"/>
      <c r="V130" s="417"/>
      <c r="W130" s="417"/>
      <c r="X130" s="417"/>
      <c r="Y130" s="417"/>
      <c r="Z130" s="417">
        <v>15</v>
      </c>
      <c r="AA130" s="417"/>
      <c r="AB130" s="417">
        <v>2</v>
      </c>
      <c r="AC130" s="356"/>
      <c r="AD130" s="604">
        <f t="shared" si="325"/>
        <v>17</v>
      </c>
      <c r="AE130" s="468">
        <f t="shared" ref="AE130:AE138" si="397">AD130+J130</f>
        <v>46.608002810000002</v>
      </c>
      <c r="AF130" s="469">
        <f t="shared" ref="AF130:AF138" si="398">(((J130/D130))^(1/5))-1</f>
        <v>0.22005485673368952</v>
      </c>
      <c r="AG130" s="470">
        <f t="shared" ref="AG130:AG138" si="399">(((AE130/J130))^(1/5))-1</f>
        <v>9.4990310207023754E-2</v>
      </c>
      <c r="AH130" s="509" cm="1">
        <f t="array" ref="AH130">_xlfn.IFS(AG130&gt;=(AF130+0.01),1,AG130&gt;=(AF130-0.01),0,AG130&lt;=(AF130-0.01),-1)</f>
        <v>-1</v>
      </c>
      <c r="AJ130" s="371"/>
      <c r="AL130" s="759" t="s">
        <v>93</v>
      </c>
      <c r="AM130" s="225" t="s">
        <v>36</v>
      </c>
      <c r="AN130" s="472"/>
      <c r="AO130" s="605">
        <f>SUMIFS('Sales 2019 - 2024'!$E:$E,'Sales 2019 - 2024'!$A:$A,$C130,'Sales 2019 - 2024'!$B:$B,$AO$2,'Sales 2019 - 2024'!$C:$C,AO$4,'Sales 2019 - 2024'!$D:$D,$A130)</f>
        <v>59.425069999999998</v>
      </c>
      <c r="AP130" s="606">
        <f>SUMIFS('Sales 2019 - 2024'!$E:$E,'Sales 2019 - 2024'!$A:$A,$C130,'Sales 2019 - 2024'!$B:$B,$AO$2,'Sales 2019 - 2024'!$C:$C,AP$4,'Sales 2019 - 2024'!$D:$D,$A130)</f>
        <v>173.01177999999999</v>
      </c>
      <c r="AQ130" s="606">
        <f>SUMIFS('Sales 2019 - 2024'!$E:$E,'Sales 2019 - 2024'!$A:$A,$C130,'Sales 2019 - 2024'!$B:$B,$AO$2,'Sales 2019 - 2024'!$C:$C,AQ$4,'Sales 2019 - 2024'!$D:$D,$A130)</f>
        <v>0</v>
      </c>
      <c r="AR130" s="606">
        <f>SUMIFS('Sales 2019 - 2024'!$E:$E,'Sales 2019 - 2024'!$A:$A,$C130,'Sales 2019 - 2024'!$B:$B,$AO$2,'Sales 2019 - 2024'!$C:$C,AR$4,'Sales 2019 - 2024'!$D:$D,$A130)</f>
        <v>10235.605030000001</v>
      </c>
      <c r="AS130" s="606">
        <f>SUMIFS('Sales 2019 - 2024'!$E:$E,'Sales 2019 - 2024'!$A:$A,$C130,'Sales 2019 - 2024'!$B:$B,$AO$2,'Sales 2019 - 2024'!$C:$C,AS$4,'Sales 2019 - 2024'!$D:$D,$A130)</f>
        <v>423.3732</v>
      </c>
      <c r="AT130" s="606">
        <f>SUMIFS('Sales 2019 - 2024'!$E:$E,'Sales 2019 - 2024'!$A:$A,$C130,'Sales 2019 - 2024'!$B:$B,$AO$2,'Sales 2019 - 2024'!$C:$C,AT$4,'Sales 2019 - 2024'!$D:$D,$A130)</f>
        <v>0</v>
      </c>
      <c r="AU130" s="606">
        <f>SUMIFS('Sales 2019 - 2024'!$E:$E,'Sales 2019 - 2024'!$A:$A,$C130,'Sales 2019 - 2024'!$B:$B,$AO$2,'Sales 2019 - 2024'!$C:$C,AU$4,'Sales 2019 - 2024'!$D:$D,$A130)</f>
        <v>0</v>
      </c>
      <c r="AV130" s="607">
        <f>SUMIFS('Sales 2019 - 2024'!$E:$E,'Sales 2019 - 2024'!$A:$A,$C130,'Sales 2019 - 2024'!$B:$B,$AO$2,'Sales 2019 - 2024'!$C:$C,AV$4,'Sales 2019 - 2024'!$D:$D,$A130)</f>
        <v>12.243119999999999</v>
      </c>
      <c r="AW130" s="607">
        <f>SUM(AO130:AV130)</f>
        <v>10903.6582</v>
      </c>
      <c r="AX130" s="605">
        <f>SUMIFS('Sales 2019 - 2024'!$E:$E,'Sales 2019 - 2024'!$A:$A,$C130,'Sales 2019 - 2024'!$B:$B,$AO$2,'Sales 2019 - 2024'!$C:$C,AX$4,'Sales 2019 - 2024'!$D:$D,$A130)</f>
        <v>5254.6923800000004</v>
      </c>
      <c r="AY130" s="606">
        <f>SUMIFS('Sales 2019 - 2024'!$E:$E,'Sales 2019 - 2024'!$A:$A,$C130,'Sales 2019 - 2024'!$B:$B,$AO$2,'Sales 2019 - 2024'!$C:$C,AY$4,'Sales 2019 - 2024'!$D:$D,$A130)</f>
        <v>775.66890999999998</v>
      </c>
      <c r="AZ130" s="606">
        <f>SUMIFS('Sales 2019 - 2024'!$E:$E,'Sales 2019 - 2024'!$A:$A,$C130,'Sales 2019 - 2024'!$B:$B,$AO$2,'Sales 2019 - 2024'!$C:$C,AZ$4,'Sales 2019 - 2024'!$D:$D,$A130)</f>
        <v>41.244689999999999</v>
      </c>
      <c r="BA130" s="606">
        <f>SUMIFS('Sales 2019 - 2024'!$E:$E,'Sales 2019 - 2024'!$A:$A,$C130,'Sales 2019 - 2024'!$B:$B,$AO$2,'Sales 2019 - 2024'!$C:$C,BA$4,'Sales 2019 - 2024'!$D:$D,$A130)</f>
        <v>293.41534999999999</v>
      </c>
      <c r="BB130" s="606">
        <f>SUMIFS('Sales 2019 - 2024'!$E:$E,'Sales 2019 - 2024'!$A:$A,$C130,'Sales 2019 - 2024'!$B:$B,$AO$2,'Sales 2019 - 2024'!$C:$C,BB$4,'Sales 2019 - 2024'!$D:$D,$A130)</f>
        <v>45.837960000000002</v>
      </c>
      <c r="BC130" s="606">
        <f>SUMIFS('Sales 2019 - 2024'!$E:$E,'Sales 2019 - 2024'!$A:$A,$C130,'Sales 2019 - 2024'!$B:$B,$AO$2,'Sales 2019 - 2024'!$C:$C,BC$4,'Sales 2019 - 2024'!$D:$D,$A130)</f>
        <v>9751.8579399999999</v>
      </c>
      <c r="BD130" s="606">
        <f>SUMIFS('Sales 2019 - 2024'!$E:$E,'Sales 2019 - 2024'!$A:$A,$C130,'Sales 2019 - 2024'!$B:$B,$AO$2,'Sales 2019 - 2024'!$C:$C,BD$4,'Sales 2019 - 2024'!$D:$D,$A130)</f>
        <v>0</v>
      </c>
      <c r="BE130" s="606">
        <f>SUMIFS('Sales 2019 - 2024'!$E:$E,'Sales 2019 - 2024'!$A:$A,$C130,'Sales 2019 - 2024'!$B:$B,$AO$2,'Sales 2019 - 2024'!$C:$C,BE$4,'Sales 2019 - 2024'!$D:$D,$A130)</f>
        <v>942.44394999999997</v>
      </c>
      <c r="BF130" s="607">
        <f>SUMIFS('Sales 2019 - 2024'!$E:$E,'Sales 2019 - 2024'!$A:$A,$C130,'Sales 2019 - 2024'!$B:$B,$AO$2,'Sales 2019 - 2024'!$C:$C,BF$4,'Sales 2019 - 2024'!$D:$D,$A130)</f>
        <v>0</v>
      </c>
      <c r="BG130" s="607">
        <f>SUM(AX130:BF130)</f>
        <v>17105.161180000003</v>
      </c>
      <c r="BH130" s="743">
        <f>BI130-BG130-AW130</f>
        <v>1599.1834299999991</v>
      </c>
      <c r="BI130" s="475">
        <f>SUMIFS('Sales 2019 - 2024'!Y:Y,'Sales 2019 - 2024'!W:W,'X5 Template Goals - Tab 1'!AM130,'Sales 2019 - 2024'!V:V,'X5 Template Goals - Tab 1'!A130)</f>
        <v>29608.002810000002</v>
      </c>
      <c r="BJ130" s="751" t="b">
        <f t="shared" si="306"/>
        <v>1</v>
      </c>
      <c r="BK130" s="600"/>
      <c r="BL130" s="601"/>
      <c r="BM130" s="601"/>
      <c r="BN130" s="601"/>
      <c r="BO130" s="601"/>
      <c r="BP130" s="601"/>
      <c r="BQ130" s="601"/>
      <c r="BR130" s="608"/>
      <c r="BS130" s="607">
        <f>SUM(BK130:BR130)</f>
        <v>0</v>
      </c>
    </row>
    <row r="131" spans="1:71" ht="44.25" customHeight="1" outlineLevel="1" x14ac:dyDescent="0.55000000000000004">
      <c r="A131" s="2" t="str">
        <f>B130</f>
        <v>Ice-Cream</v>
      </c>
      <c r="B131" s="760"/>
      <c r="C131" s="226" t="s">
        <v>37</v>
      </c>
      <c r="D131" s="609">
        <f>SUMIFS(AfO!D:D,AfO!$A:$A,$C131,AfO!$B:$B,$A130)/1000</f>
        <v>0.38331357999999999</v>
      </c>
      <c r="E131" s="610">
        <f>SUMIFS(AfO!E:E,AfO!$A:$A,$C131,AfO!$B:$B,$A130)/1000</f>
        <v>0.73906956999999995</v>
      </c>
      <c r="F131" s="610">
        <f>SUMIFS(AfO!F:F,AfO!$A:$A,$C131,AfO!$B:$B,$A130)/1000</f>
        <v>0.90304393999999999</v>
      </c>
      <c r="G131" s="610">
        <f>SUMIFS(AfO!G:G,AfO!$A:$A,$C131,AfO!$B:$B,$A130)/1000</f>
        <v>0.81284330000000005</v>
      </c>
      <c r="H131" s="610">
        <f>SUMIFS(AfO!H:H,AfO!$A:$A,$C131,AfO!$B:$B,$A130)/1000</f>
        <v>1.8821346000000001</v>
      </c>
      <c r="I131" s="610">
        <f>SUMIFS(AfO!J:J,AfO!$A:$A,$C131,AfO!$B:$B,$A130)/1000</f>
        <v>2.3972644316666667</v>
      </c>
      <c r="J131" s="610">
        <f>SUMIFS(AfO!I:I,AfO!$A:$A,$C131,AfO!$B:$B,$A130)/1000</f>
        <v>2.5000297599999999</v>
      </c>
      <c r="K131" s="610"/>
      <c r="L131" s="357"/>
      <c r="M131" s="418"/>
      <c r="N131" s="418"/>
      <c r="O131" s="418"/>
      <c r="P131" s="418"/>
      <c r="Q131" s="418"/>
      <c r="R131" s="418"/>
      <c r="S131" s="359"/>
      <c r="T131" s="711"/>
      <c r="U131" s="357"/>
      <c r="V131" s="418"/>
      <c r="W131" s="418"/>
      <c r="X131" s="418"/>
      <c r="Y131" s="418"/>
      <c r="Z131" s="418">
        <v>3</v>
      </c>
      <c r="AA131" s="418"/>
      <c r="AB131" s="418"/>
      <c r="AC131" s="359"/>
      <c r="AD131" s="615">
        <f t="shared" si="325"/>
        <v>3</v>
      </c>
      <c r="AE131" s="488">
        <f t="shared" si="397"/>
        <v>5.5000297600000003</v>
      </c>
      <c r="AF131" s="581">
        <f t="shared" si="398"/>
        <v>0.45505092901708255</v>
      </c>
      <c r="AG131" s="490">
        <f t="shared" si="399"/>
        <v>0.17080339255049504</v>
      </c>
      <c r="AH131" s="491" cm="1">
        <f t="array" ref="AH131">_xlfn.IFS(AG131&gt;=(AF131+0.01),1,AG131&gt;=(AF131-0.01),0,AG131&lt;=(AF131-0.01),-1)</f>
        <v>-1</v>
      </c>
      <c r="AJ131" s="370"/>
      <c r="AL131" s="760"/>
      <c r="AM131" s="226" t="s">
        <v>37</v>
      </c>
      <c r="AN131" s="472"/>
      <c r="AO131" s="616">
        <f>SUMIFS('Sales 2019 - 2024'!$E:$E,'Sales 2019 - 2024'!$A:$A,$C131,'Sales 2019 - 2024'!$B:$B,$AO$2,'Sales 2019 - 2024'!$C:$C,AO$4,'Sales 2019 - 2024'!$D:$D,$A131)</f>
        <v>0</v>
      </c>
      <c r="AP131" s="617">
        <f>SUMIFS('Sales 2019 - 2024'!$E:$E,'Sales 2019 - 2024'!$A:$A,$C131,'Sales 2019 - 2024'!$B:$B,$AO$2,'Sales 2019 - 2024'!$C:$C,AP$4,'Sales 2019 - 2024'!$D:$D,$A131)</f>
        <v>3.15</v>
      </c>
      <c r="AQ131" s="617">
        <f>SUMIFS('Sales 2019 - 2024'!$E:$E,'Sales 2019 - 2024'!$A:$A,$C131,'Sales 2019 - 2024'!$B:$B,$AO$2,'Sales 2019 - 2024'!$C:$C,AQ$4,'Sales 2019 - 2024'!$D:$D,$A131)</f>
        <v>0</v>
      </c>
      <c r="AR131" s="617">
        <f>SUMIFS('Sales 2019 - 2024'!$E:$E,'Sales 2019 - 2024'!$A:$A,$C131,'Sales 2019 - 2024'!$B:$B,$AO$2,'Sales 2019 - 2024'!$C:$C,AR$4,'Sales 2019 - 2024'!$D:$D,$A131)</f>
        <v>1428.0784900000001</v>
      </c>
      <c r="AS131" s="617">
        <f>SUMIFS('Sales 2019 - 2024'!$E:$E,'Sales 2019 - 2024'!$A:$A,$C131,'Sales 2019 - 2024'!$B:$B,$AO$2,'Sales 2019 - 2024'!$C:$C,AS$4,'Sales 2019 - 2024'!$D:$D,$A131)</f>
        <v>69.699969999999993</v>
      </c>
      <c r="AT131" s="617">
        <f>SUMIFS('Sales 2019 - 2024'!$E:$E,'Sales 2019 - 2024'!$A:$A,$C131,'Sales 2019 - 2024'!$B:$B,$AO$2,'Sales 2019 - 2024'!$C:$C,AT$4,'Sales 2019 - 2024'!$D:$D,$A131)</f>
        <v>0</v>
      </c>
      <c r="AU131" s="617">
        <f>SUMIFS('Sales 2019 - 2024'!$E:$E,'Sales 2019 - 2024'!$A:$A,$C131,'Sales 2019 - 2024'!$B:$B,$AO$2,'Sales 2019 - 2024'!$C:$C,AU$4,'Sales 2019 - 2024'!$D:$D,$A131)</f>
        <v>0</v>
      </c>
      <c r="AV131" s="618">
        <f>SUMIFS('Sales 2019 - 2024'!$E:$E,'Sales 2019 - 2024'!$A:$A,$C131,'Sales 2019 - 2024'!$B:$B,$AO$2,'Sales 2019 - 2024'!$C:$C,AV$4,'Sales 2019 - 2024'!$D:$D,$A131)</f>
        <v>0</v>
      </c>
      <c r="AW131" s="618">
        <f t="shared" ref="AW131:AW137" si="400">SUM(AO131:AV131)</f>
        <v>1500.9284600000001</v>
      </c>
      <c r="AX131" s="616">
        <f>SUMIFS('Sales 2019 - 2024'!$E:$E,'Sales 2019 - 2024'!$A:$A,$C131,'Sales 2019 - 2024'!$B:$B,$AO$2,'Sales 2019 - 2024'!$C:$C,AX$4,'Sales 2019 - 2024'!$D:$D,$A131)</f>
        <v>72.112790000000004</v>
      </c>
      <c r="AY131" s="617">
        <f>SUMIFS('Sales 2019 - 2024'!$E:$E,'Sales 2019 - 2024'!$A:$A,$C131,'Sales 2019 - 2024'!$B:$B,$AO$2,'Sales 2019 - 2024'!$C:$C,AY$4,'Sales 2019 - 2024'!$D:$D,$A131)</f>
        <v>2.9596800000000001</v>
      </c>
      <c r="AZ131" s="617">
        <f>SUMIFS('Sales 2019 - 2024'!$E:$E,'Sales 2019 - 2024'!$A:$A,$C131,'Sales 2019 - 2024'!$B:$B,$AO$2,'Sales 2019 - 2024'!$C:$C,AZ$4,'Sales 2019 - 2024'!$D:$D,$A131)</f>
        <v>0</v>
      </c>
      <c r="BA131" s="617">
        <f>SUMIFS('Sales 2019 - 2024'!$E:$E,'Sales 2019 - 2024'!$A:$A,$C131,'Sales 2019 - 2024'!$B:$B,$AO$2,'Sales 2019 - 2024'!$C:$C,BA$4,'Sales 2019 - 2024'!$D:$D,$A131)</f>
        <v>129.40501</v>
      </c>
      <c r="BB131" s="617">
        <f>SUMIFS('Sales 2019 - 2024'!$E:$E,'Sales 2019 - 2024'!$A:$A,$C131,'Sales 2019 - 2024'!$B:$B,$AO$2,'Sales 2019 - 2024'!$C:$C,BB$4,'Sales 2019 - 2024'!$D:$D,$A131)</f>
        <v>0</v>
      </c>
      <c r="BC131" s="617">
        <f>SUMIFS('Sales 2019 - 2024'!$E:$E,'Sales 2019 - 2024'!$A:$A,$C131,'Sales 2019 - 2024'!$B:$B,$AO$2,'Sales 2019 - 2024'!$C:$C,BC$4,'Sales 2019 - 2024'!$D:$D,$A131)</f>
        <v>329.44252999999998</v>
      </c>
      <c r="BD131" s="617">
        <f>SUMIFS('Sales 2019 - 2024'!$E:$E,'Sales 2019 - 2024'!$A:$A,$C131,'Sales 2019 - 2024'!$B:$B,$AO$2,'Sales 2019 - 2024'!$C:$C,BD$4,'Sales 2019 - 2024'!$D:$D,$A131)</f>
        <v>0</v>
      </c>
      <c r="BE131" s="617">
        <f>SUMIFS('Sales 2019 - 2024'!$E:$E,'Sales 2019 - 2024'!$A:$A,$C131,'Sales 2019 - 2024'!$B:$B,$AO$2,'Sales 2019 - 2024'!$C:$C,BE$4,'Sales 2019 - 2024'!$D:$D,$A131)</f>
        <v>0</v>
      </c>
      <c r="BF131" s="618">
        <f>SUMIFS('Sales 2019 - 2024'!$E:$E,'Sales 2019 - 2024'!$A:$A,$C131,'Sales 2019 - 2024'!$B:$B,$AO$2,'Sales 2019 - 2024'!$C:$C,BF$4,'Sales 2019 - 2024'!$D:$D,$A131)</f>
        <v>0</v>
      </c>
      <c r="BG131" s="618">
        <f t="shared" ref="BG131:BG138" si="401">SUM(AX131:BF131)</f>
        <v>533.92001000000005</v>
      </c>
      <c r="BH131" s="744">
        <f t="shared" ref="BH131:BH138" si="402">BI131-BG131-AW131</f>
        <v>465.18128999999976</v>
      </c>
      <c r="BI131" s="494">
        <f>SUMIFS('Sales 2019 - 2024'!Y:Y,'Sales 2019 - 2024'!W:W,'X5 Template Goals - Tab 1'!AM131,'Sales 2019 - 2024'!V:V,'X5 Template Goals - Tab 1'!A131)</f>
        <v>2500.0297599999999</v>
      </c>
      <c r="BJ131" s="751" t="b">
        <f t="shared" si="306"/>
        <v>1</v>
      </c>
      <c r="BK131" s="611"/>
      <c r="BL131" s="612"/>
      <c r="BM131" s="612"/>
      <c r="BN131" s="612"/>
      <c r="BO131" s="612"/>
      <c r="BP131" s="612"/>
      <c r="BQ131" s="612"/>
      <c r="BR131" s="619"/>
      <c r="BS131" s="618">
        <f t="shared" ref="BS131:BS137" si="403">SUM(BK131:BR131)</f>
        <v>0</v>
      </c>
    </row>
    <row r="132" spans="1:71" ht="44.25" customHeight="1" outlineLevel="1" x14ac:dyDescent="0.55000000000000004">
      <c r="A132" s="2" t="str">
        <f>B130</f>
        <v>Ice-Cream</v>
      </c>
      <c r="B132" s="760"/>
      <c r="C132" s="226" t="s">
        <v>38</v>
      </c>
      <c r="D132" s="620">
        <f>SUMIFS(AfO!D:D,AfO!$A:$A,$C132,AfO!$B:$B,$A130)/1000</f>
        <v>1.14019355</v>
      </c>
      <c r="E132" s="498">
        <f>SUMIFS(AfO!E:E,AfO!$A:$A,$C132,AfO!$B:$B,$A130)/1000</f>
        <v>1.45482548</v>
      </c>
      <c r="F132" s="498">
        <f>SUMIFS(AfO!F:F,AfO!$A:$A,$C132,AfO!$B:$B,$A130)/1000</f>
        <v>1.70625976</v>
      </c>
      <c r="G132" s="498">
        <f>SUMIFS(AfO!G:G,AfO!$A:$A,$C132,AfO!$B:$B,$A130)/1000</f>
        <v>1.94786624</v>
      </c>
      <c r="H132" s="498">
        <f>SUMIFS(AfO!H:H,AfO!$A:$A,$C132,AfO!$B:$B,$A130)/1000</f>
        <v>0.67340657000000004</v>
      </c>
      <c r="I132" s="498">
        <f>SUMIFS(AfO!J:J,AfO!$A:$A,$C132,AfO!$B:$B,$A130)/1000</f>
        <v>0.98041776083333343</v>
      </c>
      <c r="J132" s="498">
        <f>SUMIFS(AfO!I:I,AfO!$A:$A,$C132,AfO!$B:$B,$A130)/1000</f>
        <v>1.0968880999999999</v>
      </c>
      <c r="K132" s="498"/>
      <c r="L132" s="360"/>
      <c r="M132" s="419"/>
      <c r="N132" s="419"/>
      <c r="O132" s="419"/>
      <c r="P132" s="419"/>
      <c r="Q132" s="419"/>
      <c r="R132" s="419"/>
      <c r="S132" s="362"/>
      <c r="T132" s="711"/>
      <c r="U132" s="360"/>
      <c r="V132" s="419"/>
      <c r="W132" s="419"/>
      <c r="X132" s="419"/>
      <c r="Y132" s="419"/>
      <c r="Z132" s="419">
        <v>3</v>
      </c>
      <c r="AA132" s="419"/>
      <c r="AB132" s="419"/>
      <c r="AC132" s="362"/>
      <c r="AD132" s="625">
        <f t="shared" si="325"/>
        <v>3</v>
      </c>
      <c r="AE132" s="506">
        <f t="shared" si="397"/>
        <v>4.0968881000000001</v>
      </c>
      <c r="AF132" s="507">
        <f t="shared" si="398"/>
        <v>-7.7142627744599679E-3</v>
      </c>
      <c r="AG132" s="508">
        <f t="shared" si="399"/>
        <v>0.30154250446694086</v>
      </c>
      <c r="AH132" s="509" cm="1">
        <f t="array" ref="AH132">_xlfn.IFS(AG132&gt;=(AF132+0.01),1,AG132&gt;=(AF132-0.01),0,AG132&lt;=(AF132-0.01),-1)</f>
        <v>1</v>
      </c>
      <c r="AJ132" s="371"/>
      <c r="AL132" s="760"/>
      <c r="AM132" s="226" t="s">
        <v>38</v>
      </c>
      <c r="AN132" s="472"/>
      <c r="AO132" s="626">
        <f>SUMIFS('Sales 2019 - 2024'!$E:$E,'Sales 2019 - 2024'!$A:$A,$C132,'Sales 2019 - 2024'!$B:$B,$AO$2,'Sales 2019 - 2024'!$C:$C,AO$4,'Sales 2019 - 2024'!$D:$D,$A132)</f>
        <v>0</v>
      </c>
      <c r="AP132" s="627">
        <f>SUMIFS('Sales 2019 - 2024'!$E:$E,'Sales 2019 - 2024'!$A:$A,$C132,'Sales 2019 - 2024'!$B:$B,$AO$2,'Sales 2019 - 2024'!$C:$C,AP$4,'Sales 2019 - 2024'!$D:$D,$A132)</f>
        <v>0.78749999999999998</v>
      </c>
      <c r="AQ132" s="627">
        <f>SUMIFS('Sales 2019 - 2024'!$E:$E,'Sales 2019 - 2024'!$A:$A,$C132,'Sales 2019 - 2024'!$B:$B,$AO$2,'Sales 2019 - 2024'!$C:$C,AQ$4,'Sales 2019 - 2024'!$D:$D,$A132)</f>
        <v>0</v>
      </c>
      <c r="AR132" s="627">
        <f>SUMIFS('Sales 2019 - 2024'!$E:$E,'Sales 2019 - 2024'!$A:$A,$C132,'Sales 2019 - 2024'!$B:$B,$AO$2,'Sales 2019 - 2024'!$C:$C,AR$4,'Sales 2019 - 2024'!$D:$D,$A132)</f>
        <v>727.56111999999996</v>
      </c>
      <c r="AS132" s="627">
        <f>SUMIFS('Sales 2019 - 2024'!$E:$E,'Sales 2019 - 2024'!$A:$A,$C132,'Sales 2019 - 2024'!$B:$B,$AO$2,'Sales 2019 - 2024'!$C:$C,AS$4,'Sales 2019 - 2024'!$D:$D,$A132)</f>
        <v>108.77939000000001</v>
      </c>
      <c r="AT132" s="627">
        <f>SUMIFS('Sales 2019 - 2024'!$E:$E,'Sales 2019 - 2024'!$A:$A,$C132,'Sales 2019 - 2024'!$B:$B,$AO$2,'Sales 2019 - 2024'!$C:$C,AT$4,'Sales 2019 - 2024'!$D:$D,$A132)</f>
        <v>0</v>
      </c>
      <c r="AU132" s="627">
        <f>SUMIFS('Sales 2019 - 2024'!$E:$E,'Sales 2019 - 2024'!$A:$A,$C132,'Sales 2019 - 2024'!$B:$B,$AO$2,'Sales 2019 - 2024'!$C:$C,AU$4,'Sales 2019 - 2024'!$D:$D,$A132)</f>
        <v>79.999989999999997</v>
      </c>
      <c r="AV132" s="628">
        <f>SUMIFS('Sales 2019 - 2024'!$E:$E,'Sales 2019 - 2024'!$A:$A,$C132,'Sales 2019 - 2024'!$B:$B,$AO$2,'Sales 2019 - 2024'!$C:$C,AV$4,'Sales 2019 - 2024'!$D:$D,$A132)</f>
        <v>0.34083000000000002</v>
      </c>
      <c r="AW132" s="628">
        <f t="shared" si="400"/>
        <v>917.46883000000003</v>
      </c>
      <c r="AX132" s="626">
        <f>SUMIFS('Sales 2019 - 2024'!$E:$E,'Sales 2019 - 2024'!$A:$A,$C132,'Sales 2019 - 2024'!$B:$B,$AO$2,'Sales 2019 - 2024'!$C:$C,AX$4,'Sales 2019 - 2024'!$D:$D,$A132)</f>
        <v>0</v>
      </c>
      <c r="AY132" s="627">
        <f>SUMIFS('Sales 2019 - 2024'!$E:$E,'Sales 2019 - 2024'!$A:$A,$C132,'Sales 2019 - 2024'!$B:$B,$AO$2,'Sales 2019 - 2024'!$C:$C,AY$4,'Sales 2019 - 2024'!$D:$D,$A132)</f>
        <v>4.2113399999999999</v>
      </c>
      <c r="AZ132" s="627">
        <f>SUMIFS('Sales 2019 - 2024'!$E:$E,'Sales 2019 - 2024'!$A:$A,$C132,'Sales 2019 - 2024'!$B:$B,$AO$2,'Sales 2019 - 2024'!$C:$C,AZ$4,'Sales 2019 - 2024'!$D:$D,$A132)</f>
        <v>0</v>
      </c>
      <c r="BA132" s="627">
        <f>SUMIFS('Sales 2019 - 2024'!$E:$E,'Sales 2019 - 2024'!$A:$A,$C132,'Sales 2019 - 2024'!$B:$B,$AO$2,'Sales 2019 - 2024'!$C:$C,BA$4,'Sales 2019 - 2024'!$D:$D,$A132)</f>
        <v>2.4351699999999998</v>
      </c>
      <c r="BB132" s="627">
        <f>SUMIFS('Sales 2019 - 2024'!$E:$E,'Sales 2019 - 2024'!$A:$A,$C132,'Sales 2019 - 2024'!$B:$B,$AO$2,'Sales 2019 - 2024'!$C:$C,BB$4,'Sales 2019 - 2024'!$D:$D,$A132)</f>
        <v>10.21608</v>
      </c>
      <c r="BC132" s="627">
        <f>SUMIFS('Sales 2019 - 2024'!$E:$E,'Sales 2019 - 2024'!$A:$A,$C132,'Sales 2019 - 2024'!$B:$B,$AO$2,'Sales 2019 - 2024'!$C:$C,BC$4,'Sales 2019 - 2024'!$D:$D,$A132)</f>
        <v>77.298299999999998</v>
      </c>
      <c r="BD132" s="627">
        <f>SUMIFS('Sales 2019 - 2024'!$E:$E,'Sales 2019 - 2024'!$A:$A,$C132,'Sales 2019 - 2024'!$B:$B,$AO$2,'Sales 2019 - 2024'!$C:$C,BD$4,'Sales 2019 - 2024'!$D:$D,$A132)</f>
        <v>0.63998999999999995</v>
      </c>
      <c r="BE132" s="627">
        <f>SUMIFS('Sales 2019 - 2024'!$E:$E,'Sales 2019 - 2024'!$A:$A,$C132,'Sales 2019 - 2024'!$B:$B,$AO$2,'Sales 2019 - 2024'!$C:$C,BE$4,'Sales 2019 - 2024'!$D:$D,$A132)</f>
        <v>0</v>
      </c>
      <c r="BF132" s="628">
        <f>SUMIFS('Sales 2019 - 2024'!$E:$E,'Sales 2019 - 2024'!$A:$A,$C132,'Sales 2019 - 2024'!$B:$B,$AO$2,'Sales 2019 - 2024'!$C:$C,BF$4,'Sales 2019 - 2024'!$D:$D,$A132)</f>
        <v>0</v>
      </c>
      <c r="BG132" s="628">
        <f t="shared" si="401"/>
        <v>94.800879999999992</v>
      </c>
      <c r="BH132" s="745">
        <f t="shared" si="402"/>
        <v>84.618389999999863</v>
      </c>
      <c r="BI132" s="512">
        <f>SUMIFS('Sales 2019 - 2024'!Y:Y,'Sales 2019 - 2024'!W:W,'X5 Template Goals - Tab 1'!AM132,'Sales 2019 - 2024'!V:V,'X5 Template Goals - Tab 1'!A132)</f>
        <v>1096.8880999999999</v>
      </c>
      <c r="BJ132" s="751" t="b">
        <f t="shared" si="306"/>
        <v>1</v>
      </c>
      <c r="BK132" s="621"/>
      <c r="BL132" s="622"/>
      <c r="BM132" s="622"/>
      <c r="BN132" s="622"/>
      <c r="BO132" s="622"/>
      <c r="BP132" s="622"/>
      <c r="BQ132" s="622"/>
      <c r="BR132" s="629"/>
      <c r="BS132" s="628">
        <f t="shared" si="403"/>
        <v>0</v>
      </c>
    </row>
    <row r="133" spans="1:71" ht="44.25" customHeight="1" outlineLevel="1" x14ac:dyDescent="0.55000000000000004">
      <c r="A133" s="2" t="str">
        <f>B130</f>
        <v>Ice-Cream</v>
      </c>
      <c r="B133" s="760"/>
      <c r="C133" s="226" t="s">
        <v>39</v>
      </c>
      <c r="D133" s="609">
        <f>SUMIFS(AfO!D:D,AfO!$A:$A,$C133,AfO!$B:$B,$A130)/1000</f>
        <v>1.37380189</v>
      </c>
      <c r="E133" s="610">
        <f>SUMIFS(AfO!E:E,AfO!$A:$A,$C133,AfO!$B:$B,$A130)/1000</f>
        <v>1.15878233</v>
      </c>
      <c r="F133" s="610">
        <f>SUMIFS(AfO!F:F,AfO!$A:$A,$C133,AfO!$B:$B,$A130)/1000</f>
        <v>1.07815127</v>
      </c>
      <c r="G133" s="610">
        <f>SUMIFS(AfO!G:G,AfO!$A:$A,$C133,AfO!$B:$B,$A130)/1000</f>
        <v>3.2439699700000002</v>
      </c>
      <c r="H133" s="610">
        <f>SUMIFS(AfO!H:H,AfO!$A:$A,$C133,AfO!$B:$B,$A130)/1000</f>
        <v>3.4214365499999997</v>
      </c>
      <c r="I133" s="610">
        <f>SUMIFS(AfO!J:J,AfO!$A:$A,$C133,AfO!$B:$B,$A130)/1000</f>
        <v>3.4848282483333333</v>
      </c>
      <c r="J133" s="610">
        <f>SUMIFS(AfO!I:I,AfO!$A:$A,$C133,AfO!$B:$B,$A130)/1000</f>
        <v>3.9882830600000001</v>
      </c>
      <c r="K133" s="610"/>
      <c r="L133" s="357"/>
      <c r="M133" s="418"/>
      <c r="N133" s="418"/>
      <c r="O133" s="418"/>
      <c r="P133" s="418"/>
      <c r="Q133" s="418"/>
      <c r="R133" s="418"/>
      <c r="S133" s="359"/>
      <c r="T133" s="711"/>
      <c r="U133" s="357"/>
      <c r="V133" s="418"/>
      <c r="W133" s="418"/>
      <c r="X133" s="418"/>
      <c r="Y133" s="418"/>
      <c r="Z133" s="418">
        <v>4</v>
      </c>
      <c r="AA133" s="418"/>
      <c r="AB133" s="418"/>
      <c r="AC133" s="359"/>
      <c r="AD133" s="615">
        <f t="shared" si="325"/>
        <v>4</v>
      </c>
      <c r="AE133" s="488">
        <f t="shared" si="397"/>
        <v>7.9882830600000005</v>
      </c>
      <c r="AF133" s="581">
        <f t="shared" si="398"/>
        <v>0.23757740845882513</v>
      </c>
      <c r="AG133" s="490">
        <f t="shared" si="399"/>
        <v>0.14903562615481492</v>
      </c>
      <c r="AH133" s="491" cm="1">
        <f t="array" ref="AH133">_xlfn.IFS(AG133&gt;=(AF133+0.01),1,AG133&gt;=(AF133-0.01),0,AG133&lt;=(AF133-0.01),-1)</f>
        <v>-1</v>
      </c>
      <c r="AJ133" s="370"/>
      <c r="AL133" s="760"/>
      <c r="AM133" s="226" t="s">
        <v>39</v>
      </c>
      <c r="AN133" s="472"/>
      <c r="AO133" s="616">
        <f>SUMIFS('Sales 2019 - 2024'!$E:$E,'Sales 2019 - 2024'!$A:$A,$C133,'Sales 2019 - 2024'!$B:$B,$AO$2,'Sales 2019 - 2024'!$C:$C,AO$4,'Sales 2019 - 2024'!$D:$D,$A133)</f>
        <v>1.8447499999999999</v>
      </c>
      <c r="AP133" s="617">
        <f>SUMIFS('Sales 2019 - 2024'!$E:$E,'Sales 2019 - 2024'!$A:$A,$C133,'Sales 2019 - 2024'!$B:$B,$AO$2,'Sales 2019 - 2024'!$C:$C,AP$4,'Sales 2019 - 2024'!$D:$D,$A133)</f>
        <v>0</v>
      </c>
      <c r="AQ133" s="617">
        <f>SUMIFS('Sales 2019 - 2024'!$E:$E,'Sales 2019 - 2024'!$A:$A,$C133,'Sales 2019 - 2024'!$B:$B,$AO$2,'Sales 2019 - 2024'!$C:$C,AQ$4,'Sales 2019 - 2024'!$D:$D,$A133)</f>
        <v>0</v>
      </c>
      <c r="AR133" s="617">
        <f>SUMIFS('Sales 2019 - 2024'!$E:$E,'Sales 2019 - 2024'!$A:$A,$C133,'Sales 2019 - 2024'!$B:$B,$AO$2,'Sales 2019 - 2024'!$C:$C,AR$4,'Sales 2019 - 2024'!$D:$D,$A133)</f>
        <v>1942.5574799999999</v>
      </c>
      <c r="AS133" s="617">
        <f>SUMIFS('Sales 2019 - 2024'!$E:$E,'Sales 2019 - 2024'!$A:$A,$C133,'Sales 2019 - 2024'!$B:$B,$AO$2,'Sales 2019 - 2024'!$C:$C,AS$4,'Sales 2019 - 2024'!$D:$D,$A133)</f>
        <v>96.56353</v>
      </c>
      <c r="AT133" s="617">
        <f>SUMIFS('Sales 2019 - 2024'!$E:$E,'Sales 2019 - 2024'!$A:$A,$C133,'Sales 2019 - 2024'!$B:$B,$AO$2,'Sales 2019 - 2024'!$C:$C,AT$4,'Sales 2019 - 2024'!$D:$D,$A133)</f>
        <v>0</v>
      </c>
      <c r="AU133" s="617">
        <f>SUMIFS('Sales 2019 - 2024'!$E:$E,'Sales 2019 - 2024'!$A:$A,$C133,'Sales 2019 - 2024'!$B:$B,$AO$2,'Sales 2019 - 2024'!$C:$C,AU$4,'Sales 2019 - 2024'!$D:$D,$A133)</f>
        <v>15.232989999999999</v>
      </c>
      <c r="AV133" s="618">
        <f>SUMIFS('Sales 2019 - 2024'!$E:$E,'Sales 2019 - 2024'!$A:$A,$C133,'Sales 2019 - 2024'!$B:$B,$AO$2,'Sales 2019 - 2024'!$C:$C,AV$4,'Sales 2019 - 2024'!$D:$D,$A133)</f>
        <v>1.5660000000000001</v>
      </c>
      <c r="AW133" s="618">
        <f t="shared" si="400"/>
        <v>2057.7647499999998</v>
      </c>
      <c r="AX133" s="616">
        <f>SUMIFS('Sales 2019 - 2024'!$E:$E,'Sales 2019 - 2024'!$A:$A,$C133,'Sales 2019 - 2024'!$B:$B,$AO$2,'Sales 2019 - 2024'!$C:$C,AX$4,'Sales 2019 - 2024'!$D:$D,$A133)</f>
        <v>123.988</v>
      </c>
      <c r="AY133" s="617">
        <f>SUMIFS('Sales 2019 - 2024'!$E:$E,'Sales 2019 - 2024'!$A:$A,$C133,'Sales 2019 - 2024'!$B:$B,$AO$2,'Sales 2019 - 2024'!$C:$C,AY$4,'Sales 2019 - 2024'!$D:$D,$A133)</f>
        <v>178.54728</v>
      </c>
      <c r="AZ133" s="617">
        <f>SUMIFS('Sales 2019 - 2024'!$E:$E,'Sales 2019 - 2024'!$A:$A,$C133,'Sales 2019 - 2024'!$B:$B,$AO$2,'Sales 2019 - 2024'!$C:$C,AZ$4,'Sales 2019 - 2024'!$D:$D,$A133)</f>
        <v>0</v>
      </c>
      <c r="BA133" s="617">
        <f>SUMIFS('Sales 2019 - 2024'!$E:$E,'Sales 2019 - 2024'!$A:$A,$C133,'Sales 2019 - 2024'!$B:$B,$AO$2,'Sales 2019 - 2024'!$C:$C,BA$4,'Sales 2019 - 2024'!$D:$D,$A133)</f>
        <v>0</v>
      </c>
      <c r="BB133" s="617">
        <f>SUMIFS('Sales 2019 - 2024'!$E:$E,'Sales 2019 - 2024'!$A:$A,$C133,'Sales 2019 - 2024'!$B:$B,$AO$2,'Sales 2019 - 2024'!$C:$C,BB$4,'Sales 2019 - 2024'!$D:$D,$A133)</f>
        <v>0.81899999999999995</v>
      </c>
      <c r="BC133" s="617">
        <f>SUMIFS('Sales 2019 - 2024'!$E:$E,'Sales 2019 - 2024'!$A:$A,$C133,'Sales 2019 - 2024'!$B:$B,$AO$2,'Sales 2019 - 2024'!$C:$C,BC$4,'Sales 2019 - 2024'!$D:$D,$A133)</f>
        <v>946.85945000000004</v>
      </c>
      <c r="BD133" s="617">
        <f>SUMIFS('Sales 2019 - 2024'!$E:$E,'Sales 2019 - 2024'!$A:$A,$C133,'Sales 2019 - 2024'!$B:$B,$AO$2,'Sales 2019 - 2024'!$C:$C,BD$4,'Sales 2019 - 2024'!$D:$D,$A133)</f>
        <v>0</v>
      </c>
      <c r="BE133" s="617">
        <f>SUMIFS('Sales 2019 - 2024'!$E:$E,'Sales 2019 - 2024'!$A:$A,$C133,'Sales 2019 - 2024'!$B:$B,$AO$2,'Sales 2019 - 2024'!$C:$C,BE$4,'Sales 2019 - 2024'!$D:$D,$A133)</f>
        <v>6.9143999999999997</v>
      </c>
      <c r="BF133" s="618">
        <f>SUMIFS('Sales 2019 - 2024'!$E:$E,'Sales 2019 - 2024'!$A:$A,$C133,'Sales 2019 - 2024'!$B:$B,$AO$2,'Sales 2019 - 2024'!$C:$C,BF$4,'Sales 2019 - 2024'!$D:$D,$A133)</f>
        <v>0</v>
      </c>
      <c r="BG133" s="618">
        <f t="shared" si="401"/>
        <v>1257.1281299999998</v>
      </c>
      <c r="BH133" s="744">
        <f t="shared" si="402"/>
        <v>673.39018000000078</v>
      </c>
      <c r="BI133" s="494">
        <f>SUMIFS('Sales 2019 - 2024'!Y:Y,'Sales 2019 - 2024'!W:W,'X5 Template Goals - Tab 1'!AM133,'Sales 2019 - 2024'!V:V,'X5 Template Goals - Tab 1'!A133)</f>
        <v>3988.2830600000002</v>
      </c>
      <c r="BJ133" s="751" t="b">
        <f t="shared" si="306"/>
        <v>1</v>
      </c>
      <c r="BK133" s="611"/>
      <c r="BL133" s="612"/>
      <c r="BM133" s="612"/>
      <c r="BN133" s="612"/>
      <c r="BO133" s="612"/>
      <c r="BP133" s="612"/>
      <c r="BQ133" s="612"/>
      <c r="BR133" s="619"/>
      <c r="BS133" s="618">
        <f t="shared" si="403"/>
        <v>0</v>
      </c>
    </row>
    <row r="134" spans="1:71" ht="44.25" customHeight="1" outlineLevel="1" x14ac:dyDescent="0.55000000000000004">
      <c r="A134" s="2" t="str">
        <f>B130</f>
        <v>Ice-Cream</v>
      </c>
      <c r="B134" s="760"/>
      <c r="C134" s="226" t="s">
        <v>40</v>
      </c>
      <c r="D134" s="620">
        <f>SUMIFS(AfO!D:D,AfO!$A:$A,$C134,AfO!$B:$B,$A130)/1000</f>
        <v>0.16654417000000002</v>
      </c>
      <c r="E134" s="498">
        <f>SUMIFS(AfO!E:E,AfO!$A:$A,$C134,AfO!$B:$B,$A130)/1000</f>
        <v>0.14316794999999999</v>
      </c>
      <c r="F134" s="498">
        <f>SUMIFS(AfO!F:F,AfO!$A:$A,$C134,AfO!$B:$B,$A130)/1000</f>
        <v>0.23300134</v>
      </c>
      <c r="G134" s="498">
        <f>SUMIFS(AfO!G:G,AfO!$A:$A,$C134,AfO!$B:$B,$A130)/1000</f>
        <v>0.27116097</v>
      </c>
      <c r="H134" s="498">
        <f>SUMIFS(AfO!H:H,AfO!$A:$A,$C134,AfO!$B:$B,$A130)/1000</f>
        <v>0.40908398999999995</v>
      </c>
      <c r="I134" s="498">
        <f>SUMIFS(AfO!J:J,AfO!$A:$A,$C134,AfO!$B:$B,$A130)/1000</f>
        <v>0.95535358749999999</v>
      </c>
      <c r="J134" s="498">
        <f>SUMIFS(AfO!I:I,AfO!$A:$A,$C134,AfO!$B:$B,$A130)/1000</f>
        <v>0.61994476999999992</v>
      </c>
      <c r="K134" s="498"/>
      <c r="L134" s="363"/>
      <c r="M134" s="420"/>
      <c r="N134" s="420"/>
      <c r="O134" s="420"/>
      <c r="P134" s="420"/>
      <c r="Q134" s="420"/>
      <c r="R134" s="420"/>
      <c r="S134" s="365"/>
      <c r="T134" s="711"/>
      <c r="U134" s="363"/>
      <c r="V134" s="420"/>
      <c r="W134" s="420"/>
      <c r="X134" s="420"/>
      <c r="Y134" s="420"/>
      <c r="Z134" s="420">
        <v>1</v>
      </c>
      <c r="AA134" s="420"/>
      <c r="AB134" s="420"/>
      <c r="AC134" s="365"/>
      <c r="AD134" s="634">
        <f t="shared" si="325"/>
        <v>1</v>
      </c>
      <c r="AE134" s="521">
        <f t="shared" si="397"/>
        <v>1.61994477</v>
      </c>
      <c r="AF134" s="507">
        <f t="shared" si="398"/>
        <v>0.30066278190321771</v>
      </c>
      <c r="AG134" s="508">
        <f t="shared" si="399"/>
        <v>0.21179579602657661</v>
      </c>
      <c r="AH134" s="509" cm="1">
        <f t="array" ref="AH134">_xlfn.IFS(AG134&gt;=(AF134+0.01),1,AG134&gt;=(AF134-0.01),0,AG134&lt;=(AF134-0.01),-1)</f>
        <v>-1</v>
      </c>
      <c r="AJ134" s="371"/>
      <c r="AL134" s="760"/>
      <c r="AM134" s="226" t="s">
        <v>40</v>
      </c>
      <c r="AN134" s="472"/>
      <c r="AO134" s="635">
        <f>SUMIFS('Sales 2019 - 2024'!$E:$E,'Sales 2019 - 2024'!$A:$A,$C134,'Sales 2019 - 2024'!$B:$B,$AO$2,'Sales 2019 - 2024'!$C:$C,AO$4,'Sales 2019 - 2024'!$D:$D,$A134)</f>
        <v>0</v>
      </c>
      <c r="AP134" s="636">
        <f>SUMIFS('Sales 2019 - 2024'!$E:$E,'Sales 2019 - 2024'!$A:$A,$C134,'Sales 2019 - 2024'!$B:$B,$AO$2,'Sales 2019 - 2024'!$C:$C,AP$4,'Sales 2019 - 2024'!$D:$D,$A134)</f>
        <v>1.0044599999999999</v>
      </c>
      <c r="AQ134" s="636">
        <f>SUMIFS('Sales 2019 - 2024'!$E:$E,'Sales 2019 - 2024'!$A:$A,$C134,'Sales 2019 - 2024'!$B:$B,$AO$2,'Sales 2019 - 2024'!$C:$C,AQ$4,'Sales 2019 - 2024'!$D:$D,$A134)</f>
        <v>0</v>
      </c>
      <c r="AR134" s="636">
        <f>SUMIFS('Sales 2019 - 2024'!$E:$E,'Sales 2019 - 2024'!$A:$A,$C134,'Sales 2019 - 2024'!$B:$B,$AO$2,'Sales 2019 - 2024'!$C:$C,AR$4,'Sales 2019 - 2024'!$D:$D,$A134)</f>
        <v>146.54589000000001</v>
      </c>
      <c r="AS134" s="636">
        <f>SUMIFS('Sales 2019 - 2024'!$E:$E,'Sales 2019 - 2024'!$A:$A,$C134,'Sales 2019 - 2024'!$B:$B,$AO$2,'Sales 2019 - 2024'!$C:$C,AS$4,'Sales 2019 - 2024'!$D:$D,$A134)</f>
        <v>3.8812899999999999</v>
      </c>
      <c r="AT134" s="636">
        <f>SUMIFS('Sales 2019 - 2024'!$E:$E,'Sales 2019 - 2024'!$A:$A,$C134,'Sales 2019 - 2024'!$B:$B,$AO$2,'Sales 2019 - 2024'!$C:$C,AT$4,'Sales 2019 - 2024'!$D:$D,$A134)</f>
        <v>6.0415000000000001</v>
      </c>
      <c r="AU134" s="636">
        <f>SUMIFS('Sales 2019 - 2024'!$E:$E,'Sales 2019 - 2024'!$A:$A,$C134,'Sales 2019 - 2024'!$B:$B,$AO$2,'Sales 2019 - 2024'!$C:$C,AU$4,'Sales 2019 - 2024'!$D:$D,$A134)</f>
        <v>1.43272</v>
      </c>
      <c r="AV134" s="637">
        <f>SUMIFS('Sales 2019 - 2024'!$E:$E,'Sales 2019 - 2024'!$A:$A,$C134,'Sales 2019 - 2024'!$B:$B,$AO$2,'Sales 2019 - 2024'!$C:$C,AV$4,'Sales 2019 - 2024'!$D:$D,$A134)</f>
        <v>0</v>
      </c>
      <c r="AW134" s="637">
        <f t="shared" si="400"/>
        <v>158.90586000000002</v>
      </c>
      <c r="AX134" s="635">
        <f>SUMIFS('Sales 2019 - 2024'!$E:$E,'Sales 2019 - 2024'!$A:$A,$C134,'Sales 2019 - 2024'!$B:$B,$AO$2,'Sales 2019 - 2024'!$C:$C,AX$4,'Sales 2019 - 2024'!$D:$D,$A134)</f>
        <v>14.70378</v>
      </c>
      <c r="AY134" s="636">
        <f>SUMIFS('Sales 2019 - 2024'!$E:$E,'Sales 2019 - 2024'!$A:$A,$C134,'Sales 2019 - 2024'!$B:$B,$AO$2,'Sales 2019 - 2024'!$C:$C,AY$4,'Sales 2019 - 2024'!$D:$D,$A134)</f>
        <v>3.70953</v>
      </c>
      <c r="AZ134" s="636">
        <f>SUMIFS('Sales 2019 - 2024'!$E:$E,'Sales 2019 - 2024'!$A:$A,$C134,'Sales 2019 - 2024'!$B:$B,$AO$2,'Sales 2019 - 2024'!$C:$C,AZ$4,'Sales 2019 - 2024'!$D:$D,$A134)</f>
        <v>0</v>
      </c>
      <c r="BA134" s="636">
        <f>SUMIFS('Sales 2019 - 2024'!$E:$E,'Sales 2019 - 2024'!$A:$A,$C134,'Sales 2019 - 2024'!$B:$B,$AO$2,'Sales 2019 - 2024'!$C:$C,BA$4,'Sales 2019 - 2024'!$D:$D,$A134)</f>
        <v>0</v>
      </c>
      <c r="BB134" s="636">
        <f>SUMIFS('Sales 2019 - 2024'!$E:$E,'Sales 2019 - 2024'!$A:$A,$C134,'Sales 2019 - 2024'!$B:$B,$AO$2,'Sales 2019 - 2024'!$C:$C,BB$4,'Sales 2019 - 2024'!$D:$D,$A134)</f>
        <v>0</v>
      </c>
      <c r="BC134" s="636">
        <f>SUMIFS('Sales 2019 - 2024'!$E:$E,'Sales 2019 - 2024'!$A:$A,$C134,'Sales 2019 - 2024'!$B:$B,$AO$2,'Sales 2019 - 2024'!$C:$C,BC$4,'Sales 2019 - 2024'!$D:$D,$A134)</f>
        <v>421.91574000000003</v>
      </c>
      <c r="BD134" s="636">
        <f>SUMIFS('Sales 2019 - 2024'!$E:$E,'Sales 2019 - 2024'!$A:$A,$C134,'Sales 2019 - 2024'!$B:$B,$AO$2,'Sales 2019 - 2024'!$C:$C,BD$4,'Sales 2019 - 2024'!$D:$D,$A134)</f>
        <v>0</v>
      </c>
      <c r="BE134" s="636">
        <f>SUMIFS('Sales 2019 - 2024'!$E:$E,'Sales 2019 - 2024'!$A:$A,$C134,'Sales 2019 - 2024'!$B:$B,$AO$2,'Sales 2019 - 2024'!$C:$C,BE$4,'Sales 2019 - 2024'!$D:$D,$A134)</f>
        <v>0</v>
      </c>
      <c r="BF134" s="637">
        <f>SUMIFS('Sales 2019 - 2024'!$E:$E,'Sales 2019 - 2024'!$A:$A,$C134,'Sales 2019 - 2024'!$B:$B,$AO$2,'Sales 2019 - 2024'!$C:$C,BF$4,'Sales 2019 - 2024'!$D:$D,$A134)</f>
        <v>0</v>
      </c>
      <c r="BG134" s="637">
        <f t="shared" si="401"/>
        <v>440.32905000000005</v>
      </c>
      <c r="BH134" s="746">
        <f t="shared" si="402"/>
        <v>20.709859999999878</v>
      </c>
      <c r="BI134" s="524">
        <f>SUMIFS('Sales 2019 - 2024'!Y:Y,'Sales 2019 - 2024'!W:W,'X5 Template Goals - Tab 1'!AM134,'Sales 2019 - 2024'!V:V,'X5 Template Goals - Tab 1'!A134)</f>
        <v>619.94476999999995</v>
      </c>
      <c r="BJ134" s="751" t="b">
        <f t="shared" si="306"/>
        <v>1</v>
      </c>
      <c r="BK134" s="630"/>
      <c r="BL134" s="631"/>
      <c r="BM134" s="631"/>
      <c r="BN134" s="631"/>
      <c r="BO134" s="631"/>
      <c r="BP134" s="631"/>
      <c r="BQ134" s="631"/>
      <c r="BR134" s="638"/>
      <c r="BS134" s="637">
        <f t="shared" si="403"/>
        <v>0</v>
      </c>
    </row>
    <row r="135" spans="1:71" ht="44.25" customHeight="1" outlineLevel="1" x14ac:dyDescent="0.55000000000000004">
      <c r="A135" s="2" t="str">
        <f>B130</f>
        <v>Ice-Cream</v>
      </c>
      <c r="B135" s="760"/>
      <c r="C135" s="226" t="s">
        <v>41</v>
      </c>
      <c r="D135" s="609">
        <f>SUMIFS(AfO!D:D,AfO!$A:$A,$C135,AfO!$B:$B,$A130)/1000</f>
        <v>0.58918002999999997</v>
      </c>
      <c r="E135" s="610">
        <f>SUMIFS(AfO!E:E,AfO!$A:$A,$C135,AfO!$B:$B,$A130)/1000</f>
        <v>0.44163867000000001</v>
      </c>
      <c r="F135" s="610">
        <f>SUMIFS(AfO!F:F,AfO!$A:$A,$C135,AfO!$B:$B,$A130)/1000</f>
        <v>1.60502531</v>
      </c>
      <c r="G135" s="610">
        <f>SUMIFS(AfO!G:G,AfO!$A:$A,$C135,AfO!$B:$B,$A130)/1000</f>
        <v>2.0646770999999999</v>
      </c>
      <c r="H135" s="610">
        <f>SUMIFS(AfO!H:H,AfO!$A:$A,$C135,AfO!$B:$B,$A130)/1000</f>
        <v>2.3989396099999998</v>
      </c>
      <c r="I135" s="610">
        <f>SUMIFS(AfO!J:J,AfO!$A:$A,$C135,AfO!$B:$B,$A130)/1000</f>
        <v>2.0737204991666669</v>
      </c>
      <c r="J135" s="610">
        <f>SUMIFS(AfO!I:I,AfO!$A:$A,$C135,AfO!$B:$B,$A130)/1000</f>
        <v>3.8011577499999998</v>
      </c>
      <c r="K135" s="610"/>
      <c r="L135" s="357"/>
      <c r="M135" s="418"/>
      <c r="N135" s="418"/>
      <c r="O135" s="418"/>
      <c r="P135" s="418"/>
      <c r="Q135" s="418"/>
      <c r="R135" s="418"/>
      <c r="S135" s="359"/>
      <c r="T135" s="711"/>
      <c r="U135" s="357"/>
      <c r="V135" s="418"/>
      <c r="W135" s="418"/>
      <c r="X135" s="418"/>
      <c r="Y135" s="418"/>
      <c r="Z135" s="418">
        <v>7</v>
      </c>
      <c r="AA135" s="418"/>
      <c r="AB135" s="418">
        <v>2</v>
      </c>
      <c r="AC135" s="359"/>
      <c r="AD135" s="615">
        <f t="shared" si="325"/>
        <v>9</v>
      </c>
      <c r="AE135" s="488">
        <f t="shared" si="397"/>
        <v>12.80115775</v>
      </c>
      <c r="AF135" s="581">
        <f t="shared" si="398"/>
        <v>0.45188953538933441</v>
      </c>
      <c r="AG135" s="490">
        <f t="shared" si="399"/>
        <v>0.2748722594625832</v>
      </c>
      <c r="AH135" s="491" cm="1">
        <f t="array" ref="AH135">_xlfn.IFS(AG135&gt;=(AF135+0.01),1,AG135&gt;=(AF135-0.01),0,AG135&lt;=(AF135-0.01),-1)</f>
        <v>-1</v>
      </c>
      <c r="AJ135" s="370"/>
      <c r="AL135" s="760"/>
      <c r="AM135" s="226" t="s">
        <v>41</v>
      </c>
      <c r="AN135" s="472"/>
      <c r="AO135" s="616">
        <f>SUMIFS('Sales 2019 - 2024'!$E:$E,'Sales 2019 - 2024'!$A:$A,$C135,'Sales 2019 - 2024'!$B:$B,$AO$2,'Sales 2019 - 2024'!$C:$C,AO$4,'Sales 2019 - 2024'!$D:$D,$A135)</f>
        <v>0</v>
      </c>
      <c r="AP135" s="617">
        <f>SUMIFS('Sales 2019 - 2024'!$E:$E,'Sales 2019 - 2024'!$A:$A,$C135,'Sales 2019 - 2024'!$B:$B,$AO$2,'Sales 2019 - 2024'!$C:$C,AP$4,'Sales 2019 - 2024'!$D:$D,$A135)</f>
        <v>0</v>
      </c>
      <c r="AQ135" s="617">
        <f>SUMIFS('Sales 2019 - 2024'!$E:$E,'Sales 2019 - 2024'!$A:$A,$C135,'Sales 2019 - 2024'!$B:$B,$AO$2,'Sales 2019 - 2024'!$C:$C,AQ$4,'Sales 2019 - 2024'!$D:$D,$A135)</f>
        <v>0</v>
      </c>
      <c r="AR135" s="617">
        <f>SUMIFS('Sales 2019 - 2024'!$E:$E,'Sales 2019 - 2024'!$A:$A,$C135,'Sales 2019 - 2024'!$B:$B,$AO$2,'Sales 2019 - 2024'!$C:$C,AR$4,'Sales 2019 - 2024'!$D:$D,$A135)</f>
        <v>2601.4481500000002</v>
      </c>
      <c r="AS135" s="617">
        <f>SUMIFS('Sales 2019 - 2024'!$E:$E,'Sales 2019 - 2024'!$A:$A,$C135,'Sales 2019 - 2024'!$B:$B,$AO$2,'Sales 2019 - 2024'!$C:$C,AS$4,'Sales 2019 - 2024'!$D:$D,$A135)</f>
        <v>0</v>
      </c>
      <c r="AT135" s="617">
        <f>SUMIFS('Sales 2019 - 2024'!$E:$E,'Sales 2019 - 2024'!$A:$A,$C135,'Sales 2019 - 2024'!$B:$B,$AO$2,'Sales 2019 - 2024'!$C:$C,AT$4,'Sales 2019 - 2024'!$D:$D,$A135)</f>
        <v>10.215719999999999</v>
      </c>
      <c r="AU135" s="617">
        <f>SUMIFS('Sales 2019 - 2024'!$E:$E,'Sales 2019 - 2024'!$A:$A,$C135,'Sales 2019 - 2024'!$B:$B,$AO$2,'Sales 2019 - 2024'!$C:$C,AU$4,'Sales 2019 - 2024'!$D:$D,$A135)</f>
        <v>253.30269000000001</v>
      </c>
      <c r="AV135" s="618">
        <f>SUMIFS('Sales 2019 - 2024'!$E:$E,'Sales 2019 - 2024'!$A:$A,$C135,'Sales 2019 - 2024'!$B:$B,$AO$2,'Sales 2019 - 2024'!$C:$C,AV$4,'Sales 2019 - 2024'!$D:$D,$A135)</f>
        <v>0</v>
      </c>
      <c r="AW135" s="618">
        <f t="shared" si="400"/>
        <v>2864.9665600000003</v>
      </c>
      <c r="AX135" s="616">
        <f>SUMIFS('Sales 2019 - 2024'!$E:$E,'Sales 2019 - 2024'!$A:$A,$C135,'Sales 2019 - 2024'!$B:$B,$AO$2,'Sales 2019 - 2024'!$C:$C,AX$4,'Sales 2019 - 2024'!$D:$D,$A135)</f>
        <v>451.45758999999998</v>
      </c>
      <c r="AY135" s="617">
        <f>SUMIFS('Sales 2019 - 2024'!$E:$E,'Sales 2019 - 2024'!$A:$A,$C135,'Sales 2019 - 2024'!$B:$B,$AO$2,'Sales 2019 - 2024'!$C:$C,AY$4,'Sales 2019 - 2024'!$D:$D,$A135)</f>
        <v>0</v>
      </c>
      <c r="AZ135" s="617">
        <f>SUMIFS('Sales 2019 - 2024'!$E:$E,'Sales 2019 - 2024'!$A:$A,$C135,'Sales 2019 - 2024'!$B:$B,$AO$2,'Sales 2019 - 2024'!$C:$C,AZ$4,'Sales 2019 - 2024'!$D:$D,$A135)</f>
        <v>0</v>
      </c>
      <c r="BA135" s="617">
        <f>SUMIFS('Sales 2019 - 2024'!$E:$E,'Sales 2019 - 2024'!$A:$A,$C135,'Sales 2019 - 2024'!$B:$B,$AO$2,'Sales 2019 - 2024'!$C:$C,BA$4,'Sales 2019 - 2024'!$D:$D,$A135)</f>
        <v>0</v>
      </c>
      <c r="BB135" s="617">
        <f>SUMIFS('Sales 2019 - 2024'!$E:$E,'Sales 2019 - 2024'!$A:$A,$C135,'Sales 2019 - 2024'!$B:$B,$AO$2,'Sales 2019 - 2024'!$C:$C,BB$4,'Sales 2019 - 2024'!$D:$D,$A135)</f>
        <v>0</v>
      </c>
      <c r="BC135" s="617">
        <f>SUMIFS('Sales 2019 - 2024'!$E:$E,'Sales 2019 - 2024'!$A:$A,$C135,'Sales 2019 - 2024'!$B:$B,$AO$2,'Sales 2019 - 2024'!$C:$C,BC$4,'Sales 2019 - 2024'!$D:$D,$A135)</f>
        <v>98.666340000000005</v>
      </c>
      <c r="BD135" s="617">
        <f>SUMIFS('Sales 2019 - 2024'!$E:$E,'Sales 2019 - 2024'!$A:$A,$C135,'Sales 2019 - 2024'!$B:$B,$AO$2,'Sales 2019 - 2024'!$C:$C,BD$4,'Sales 2019 - 2024'!$D:$D,$A135)</f>
        <v>0.61126000000000003</v>
      </c>
      <c r="BE135" s="617">
        <f>SUMIFS('Sales 2019 - 2024'!$E:$E,'Sales 2019 - 2024'!$A:$A,$C135,'Sales 2019 - 2024'!$B:$B,$AO$2,'Sales 2019 - 2024'!$C:$C,BE$4,'Sales 2019 - 2024'!$D:$D,$A135)</f>
        <v>0</v>
      </c>
      <c r="BF135" s="618">
        <f>SUMIFS('Sales 2019 - 2024'!$E:$E,'Sales 2019 - 2024'!$A:$A,$C135,'Sales 2019 - 2024'!$B:$B,$AO$2,'Sales 2019 - 2024'!$C:$C,BF$4,'Sales 2019 - 2024'!$D:$D,$A135)</f>
        <v>0</v>
      </c>
      <c r="BG135" s="618">
        <f t="shared" si="401"/>
        <v>550.73518999999999</v>
      </c>
      <c r="BH135" s="744">
        <f t="shared" si="402"/>
        <v>385.45599999999968</v>
      </c>
      <c r="BI135" s="494">
        <f>SUMIFS('Sales 2019 - 2024'!Y:Y,'Sales 2019 - 2024'!W:W,'X5 Template Goals - Tab 1'!AM135,'Sales 2019 - 2024'!V:V,'X5 Template Goals - Tab 1'!A135)</f>
        <v>3801.1577499999999</v>
      </c>
      <c r="BJ135" s="751" t="b">
        <f t="shared" si="306"/>
        <v>1</v>
      </c>
      <c r="BK135" s="611"/>
      <c r="BL135" s="612"/>
      <c r="BM135" s="612"/>
      <c r="BN135" s="612"/>
      <c r="BO135" s="612"/>
      <c r="BP135" s="612"/>
      <c r="BQ135" s="612"/>
      <c r="BR135" s="619"/>
      <c r="BS135" s="618">
        <f t="shared" si="403"/>
        <v>0</v>
      </c>
    </row>
    <row r="136" spans="1:71" ht="44.25" customHeight="1" outlineLevel="1" x14ac:dyDescent="0.55000000000000004">
      <c r="A136" s="2" t="str">
        <f>B130</f>
        <v>Ice-Cream</v>
      </c>
      <c r="B136" s="760"/>
      <c r="C136" s="226" t="s">
        <v>42</v>
      </c>
      <c r="D136" s="620">
        <f>SUMIFS(AfO!D:D,AfO!$A:$A,$C136,AfO!$B:$B,$A130)/1000</f>
        <v>0.72504078000000005</v>
      </c>
      <c r="E136" s="498">
        <f>SUMIFS(AfO!E:E,AfO!$A:$A,$C136,AfO!$B:$B,$A130)/1000</f>
        <v>0.24577626</v>
      </c>
      <c r="F136" s="498">
        <f>SUMIFS(AfO!F:F,AfO!$A:$A,$C136,AfO!$B:$B,$A130)/1000</f>
        <v>0.28141505</v>
      </c>
      <c r="G136" s="498">
        <f>SUMIFS(AfO!G:G,AfO!$A:$A,$C136,AfO!$B:$B,$A130)/1000</f>
        <v>0.11673260000000001</v>
      </c>
      <c r="H136" s="498">
        <f>SUMIFS(AfO!H:H,AfO!$A:$A,$C136,AfO!$B:$B,$A130)/1000</f>
        <v>0.29338692999999999</v>
      </c>
      <c r="I136" s="498">
        <f>SUMIFS(AfO!J:J,AfO!$A:$A,$C136,AfO!$B:$B,$A130)/1000</f>
        <v>3.2078480075000004</v>
      </c>
      <c r="J136" s="498">
        <f>SUMIFS(AfO!I:I,AfO!$A:$A,$C136,AfO!$B:$B,$A130)/1000</f>
        <v>2.04648282</v>
      </c>
      <c r="K136" s="498"/>
      <c r="L136" s="363"/>
      <c r="M136" s="420"/>
      <c r="N136" s="420"/>
      <c r="O136" s="420"/>
      <c r="P136" s="420"/>
      <c r="Q136" s="420"/>
      <c r="R136" s="420"/>
      <c r="S136" s="365"/>
      <c r="T136" s="711"/>
      <c r="U136" s="363"/>
      <c r="V136" s="420"/>
      <c r="W136" s="420"/>
      <c r="X136" s="420"/>
      <c r="Y136" s="420"/>
      <c r="Z136" s="420">
        <v>10</v>
      </c>
      <c r="AA136" s="420"/>
      <c r="AB136" s="420">
        <v>3</v>
      </c>
      <c r="AC136" s="365"/>
      <c r="AD136" s="634">
        <f t="shared" si="325"/>
        <v>13</v>
      </c>
      <c r="AE136" s="521">
        <f t="shared" si="397"/>
        <v>15.04648282</v>
      </c>
      <c r="AF136" s="526">
        <f t="shared" si="398"/>
        <v>0.23063463520923322</v>
      </c>
      <c r="AG136" s="508">
        <f t="shared" si="399"/>
        <v>0.49034006941729413</v>
      </c>
      <c r="AH136" s="509" cm="1">
        <f t="array" ref="AH136">_xlfn.IFS(AG136&gt;=(AF136+0.01),1,AG136&gt;=(AF136-0.01),0,AG136&lt;=(AF136-0.01),-1)</f>
        <v>1</v>
      </c>
      <c r="AJ136" s="371"/>
      <c r="AL136" s="760"/>
      <c r="AM136" s="226" t="s">
        <v>42</v>
      </c>
      <c r="AN136" s="472"/>
      <c r="AO136" s="635">
        <f>SUMIFS('Sales 2019 - 2024'!$E:$E,'Sales 2019 - 2024'!$A:$A,$C136,'Sales 2019 - 2024'!$B:$B,$AO$2,'Sales 2019 - 2024'!$C:$C,AO$4,'Sales 2019 - 2024'!$D:$D,$A136)</f>
        <v>0</v>
      </c>
      <c r="AP136" s="636">
        <f>SUMIFS('Sales 2019 - 2024'!$E:$E,'Sales 2019 - 2024'!$A:$A,$C136,'Sales 2019 - 2024'!$B:$B,$AO$2,'Sales 2019 - 2024'!$C:$C,AP$4,'Sales 2019 - 2024'!$D:$D,$A136)</f>
        <v>0</v>
      </c>
      <c r="AQ136" s="636">
        <f>SUMIFS('Sales 2019 - 2024'!$E:$E,'Sales 2019 - 2024'!$A:$A,$C136,'Sales 2019 - 2024'!$B:$B,$AO$2,'Sales 2019 - 2024'!$C:$C,AQ$4,'Sales 2019 - 2024'!$D:$D,$A136)</f>
        <v>0</v>
      </c>
      <c r="AR136" s="636">
        <f>SUMIFS('Sales 2019 - 2024'!$E:$E,'Sales 2019 - 2024'!$A:$A,$C136,'Sales 2019 - 2024'!$B:$B,$AO$2,'Sales 2019 - 2024'!$C:$C,AR$4,'Sales 2019 - 2024'!$D:$D,$A136)</f>
        <v>1962.21974</v>
      </c>
      <c r="AS136" s="636">
        <f>SUMIFS('Sales 2019 - 2024'!$E:$E,'Sales 2019 - 2024'!$A:$A,$C136,'Sales 2019 - 2024'!$B:$B,$AO$2,'Sales 2019 - 2024'!$C:$C,AS$4,'Sales 2019 - 2024'!$D:$D,$A136)</f>
        <v>0</v>
      </c>
      <c r="AT136" s="636">
        <f>SUMIFS('Sales 2019 - 2024'!$E:$E,'Sales 2019 - 2024'!$A:$A,$C136,'Sales 2019 - 2024'!$B:$B,$AO$2,'Sales 2019 - 2024'!$C:$C,AT$4,'Sales 2019 - 2024'!$D:$D,$A136)</f>
        <v>0</v>
      </c>
      <c r="AU136" s="636">
        <f>SUMIFS('Sales 2019 - 2024'!$E:$E,'Sales 2019 - 2024'!$A:$A,$C136,'Sales 2019 - 2024'!$B:$B,$AO$2,'Sales 2019 - 2024'!$C:$C,AU$4,'Sales 2019 - 2024'!$D:$D,$A136)</f>
        <v>0</v>
      </c>
      <c r="AV136" s="637">
        <f>SUMIFS('Sales 2019 - 2024'!$E:$E,'Sales 2019 - 2024'!$A:$A,$C136,'Sales 2019 - 2024'!$B:$B,$AO$2,'Sales 2019 - 2024'!$C:$C,AV$4,'Sales 2019 - 2024'!$D:$D,$A136)</f>
        <v>15.53908</v>
      </c>
      <c r="AW136" s="637">
        <f t="shared" si="400"/>
        <v>1977.75882</v>
      </c>
      <c r="AX136" s="635">
        <f>SUMIFS('Sales 2019 - 2024'!$E:$E,'Sales 2019 - 2024'!$A:$A,$C136,'Sales 2019 - 2024'!$B:$B,$AO$2,'Sales 2019 - 2024'!$C:$C,AX$4,'Sales 2019 - 2024'!$D:$D,$A136)</f>
        <v>0</v>
      </c>
      <c r="AY136" s="636">
        <f>SUMIFS('Sales 2019 - 2024'!$E:$E,'Sales 2019 - 2024'!$A:$A,$C136,'Sales 2019 - 2024'!$B:$B,$AO$2,'Sales 2019 - 2024'!$C:$C,AY$4,'Sales 2019 - 2024'!$D:$D,$A136)</f>
        <v>0</v>
      </c>
      <c r="AZ136" s="636">
        <f>SUMIFS('Sales 2019 - 2024'!$E:$E,'Sales 2019 - 2024'!$A:$A,$C136,'Sales 2019 - 2024'!$B:$B,$AO$2,'Sales 2019 - 2024'!$C:$C,AZ$4,'Sales 2019 - 2024'!$D:$D,$A136)</f>
        <v>68.724000000000004</v>
      </c>
      <c r="BA136" s="636">
        <f>SUMIFS('Sales 2019 - 2024'!$E:$E,'Sales 2019 - 2024'!$A:$A,$C136,'Sales 2019 - 2024'!$B:$B,$AO$2,'Sales 2019 - 2024'!$C:$C,BA$4,'Sales 2019 - 2024'!$D:$D,$A136)</f>
        <v>0</v>
      </c>
      <c r="BB136" s="636">
        <f>SUMIFS('Sales 2019 - 2024'!$E:$E,'Sales 2019 - 2024'!$A:$A,$C136,'Sales 2019 - 2024'!$B:$B,$AO$2,'Sales 2019 - 2024'!$C:$C,BB$4,'Sales 2019 - 2024'!$D:$D,$A136)</f>
        <v>0</v>
      </c>
      <c r="BC136" s="636">
        <f>SUMIFS('Sales 2019 - 2024'!$E:$E,'Sales 2019 - 2024'!$A:$A,$C136,'Sales 2019 - 2024'!$B:$B,$AO$2,'Sales 2019 - 2024'!$C:$C,BC$4,'Sales 2019 - 2024'!$D:$D,$A136)</f>
        <v>0</v>
      </c>
      <c r="BD136" s="636">
        <f>SUMIFS('Sales 2019 - 2024'!$E:$E,'Sales 2019 - 2024'!$A:$A,$C136,'Sales 2019 - 2024'!$B:$B,$AO$2,'Sales 2019 - 2024'!$C:$C,BD$4,'Sales 2019 - 2024'!$D:$D,$A136)</f>
        <v>0</v>
      </c>
      <c r="BE136" s="636">
        <f>SUMIFS('Sales 2019 - 2024'!$E:$E,'Sales 2019 - 2024'!$A:$A,$C136,'Sales 2019 - 2024'!$B:$B,$AO$2,'Sales 2019 - 2024'!$C:$C,BE$4,'Sales 2019 - 2024'!$D:$D,$A136)</f>
        <v>0</v>
      </c>
      <c r="BF136" s="637">
        <f>SUMIFS('Sales 2019 - 2024'!$E:$E,'Sales 2019 - 2024'!$A:$A,$C136,'Sales 2019 - 2024'!$B:$B,$AO$2,'Sales 2019 - 2024'!$C:$C,BF$4,'Sales 2019 - 2024'!$D:$D,$A136)</f>
        <v>0</v>
      </c>
      <c r="BG136" s="637">
        <f t="shared" si="401"/>
        <v>68.724000000000004</v>
      </c>
      <c r="BH136" s="746">
        <f t="shared" si="402"/>
        <v>0</v>
      </c>
      <c r="BI136" s="524">
        <f>SUMIFS('Sales 2019 - 2024'!Y:Y,'Sales 2019 - 2024'!W:W,'X5 Template Goals - Tab 1'!AM136,'Sales 2019 - 2024'!V:V,'X5 Template Goals - Tab 1'!A136)</f>
        <v>2046.4828199999999</v>
      </c>
      <c r="BJ136" s="751" t="b">
        <f t="shared" si="306"/>
        <v>1</v>
      </c>
      <c r="BK136" s="630"/>
      <c r="BL136" s="631"/>
      <c r="BM136" s="631"/>
      <c r="BN136" s="631"/>
      <c r="BO136" s="631"/>
      <c r="BP136" s="631"/>
      <c r="BQ136" s="631"/>
      <c r="BR136" s="638"/>
      <c r="BS136" s="637">
        <f t="shared" si="403"/>
        <v>0</v>
      </c>
    </row>
    <row r="137" spans="1:71" ht="44.25" customHeight="1" outlineLevel="1" thickBot="1" x14ac:dyDescent="0.6">
      <c r="A137" s="2" t="str">
        <f>B130</f>
        <v>Ice-Cream</v>
      </c>
      <c r="B137" s="761"/>
      <c r="C137" s="226" t="s">
        <v>43</v>
      </c>
      <c r="D137" s="609">
        <f>SUMIFS(AfO!D:D,AfO!$A:$A,$C137,AfO!$B:$B,$A130)/1000</f>
        <v>0.38743123000000002</v>
      </c>
      <c r="E137" s="610">
        <f>SUMIFS(AfO!E:E,AfO!$A:$A,$C137,AfO!$B:$B,$A130)/1000</f>
        <v>0.22986474999999998</v>
      </c>
      <c r="F137" s="610">
        <f>SUMIFS(AfO!F:F,AfO!$A:$A,$C137,AfO!$B:$B,$A130)/1000</f>
        <v>0.34602839999999996</v>
      </c>
      <c r="G137" s="610">
        <f>SUMIFS(AfO!G:G,AfO!$A:$A,$C137,AfO!$B:$B,$A130)/1000</f>
        <v>0.34551947999999999</v>
      </c>
      <c r="H137" s="610">
        <f>SUMIFS(AfO!H:H,AfO!$A:$A,$C137,AfO!$B:$B,$A130)/1000</f>
        <v>0.77737645</v>
      </c>
      <c r="I137" s="610">
        <f>SUMIFS(AfO!J:J,AfO!$A:$A,$C137,AfO!$B:$B,$A130)/1000</f>
        <v>0.88524025333333323</v>
      </c>
      <c r="J137" s="610">
        <f>SUMIFS(AfO!I:I,AfO!$A:$A,$C137,AfO!$B:$B,$A130)/1000</f>
        <v>0.67691212000000001</v>
      </c>
      <c r="K137" s="610"/>
      <c r="L137" s="366"/>
      <c r="M137" s="421"/>
      <c r="N137" s="421"/>
      <c r="O137" s="421"/>
      <c r="P137" s="421"/>
      <c r="Q137" s="421"/>
      <c r="R137" s="421"/>
      <c r="S137" s="368"/>
      <c r="T137" s="712"/>
      <c r="U137" s="366"/>
      <c r="V137" s="421"/>
      <c r="W137" s="421"/>
      <c r="X137" s="421"/>
      <c r="Y137" s="421"/>
      <c r="Z137" s="421">
        <v>2</v>
      </c>
      <c r="AA137" s="421"/>
      <c r="AB137" s="421">
        <v>1</v>
      </c>
      <c r="AC137" s="368"/>
      <c r="AD137" s="615">
        <f t="shared" si="325"/>
        <v>3</v>
      </c>
      <c r="AE137" s="488">
        <f t="shared" si="397"/>
        <v>3.6769121199999999</v>
      </c>
      <c r="AF137" s="581">
        <f t="shared" si="398"/>
        <v>0.11806623692617491</v>
      </c>
      <c r="AG137" s="490">
        <f t="shared" si="399"/>
        <v>0.40278202412190445</v>
      </c>
      <c r="AH137" s="491" cm="1">
        <f t="array" ref="AH137">_xlfn.IFS(AG137&gt;=(AF137+0.01),1,AG137&gt;=(AF137-0.01),0,AG137&lt;=(AF137-0.01),-1)</f>
        <v>1</v>
      </c>
      <c r="AJ137" s="370"/>
      <c r="AL137" s="761"/>
      <c r="AM137" s="226" t="s">
        <v>43</v>
      </c>
      <c r="AN137" s="472"/>
      <c r="AO137" s="616">
        <f>SUMIFS('Sales 2019 - 2024'!$E:$E,'Sales 2019 - 2024'!$A:$A,$C137,'Sales 2019 - 2024'!$B:$B,$AO$2,'Sales 2019 - 2024'!$C:$C,AO$4,'Sales 2019 - 2024'!$D:$D,$A137)</f>
        <v>0</v>
      </c>
      <c r="AP137" s="617">
        <f>SUMIFS('Sales 2019 - 2024'!$E:$E,'Sales 2019 - 2024'!$A:$A,$C137,'Sales 2019 - 2024'!$B:$B,$AO$2,'Sales 2019 - 2024'!$C:$C,AP$4,'Sales 2019 - 2024'!$D:$D,$A137)</f>
        <v>0.30631999999999998</v>
      </c>
      <c r="AQ137" s="617">
        <f>SUMIFS('Sales 2019 - 2024'!$E:$E,'Sales 2019 - 2024'!$A:$A,$C137,'Sales 2019 - 2024'!$B:$B,$AO$2,'Sales 2019 - 2024'!$C:$C,AQ$4,'Sales 2019 - 2024'!$D:$D,$A137)</f>
        <v>0</v>
      </c>
      <c r="AR137" s="617">
        <f>SUMIFS('Sales 2019 - 2024'!$E:$E,'Sales 2019 - 2024'!$A:$A,$C137,'Sales 2019 - 2024'!$B:$B,$AO$2,'Sales 2019 - 2024'!$C:$C,AR$4,'Sales 2019 - 2024'!$D:$D,$A137)</f>
        <v>394.65553999999997</v>
      </c>
      <c r="AS137" s="617">
        <f>SUMIFS('Sales 2019 - 2024'!$E:$E,'Sales 2019 - 2024'!$A:$A,$C137,'Sales 2019 - 2024'!$B:$B,$AO$2,'Sales 2019 - 2024'!$C:$C,AS$4,'Sales 2019 - 2024'!$D:$D,$A137)</f>
        <v>1.6423399999999999</v>
      </c>
      <c r="AT137" s="617">
        <f>SUMIFS('Sales 2019 - 2024'!$E:$E,'Sales 2019 - 2024'!$A:$A,$C137,'Sales 2019 - 2024'!$B:$B,$AO$2,'Sales 2019 - 2024'!$C:$C,AT$4,'Sales 2019 - 2024'!$D:$D,$A137)</f>
        <v>0</v>
      </c>
      <c r="AU137" s="617">
        <f>SUMIFS('Sales 2019 - 2024'!$E:$E,'Sales 2019 - 2024'!$A:$A,$C137,'Sales 2019 - 2024'!$B:$B,$AO$2,'Sales 2019 - 2024'!$C:$C,AU$4,'Sales 2019 - 2024'!$D:$D,$A137)</f>
        <v>0</v>
      </c>
      <c r="AV137" s="618">
        <f>SUMIFS('Sales 2019 - 2024'!$E:$E,'Sales 2019 - 2024'!$A:$A,$C137,'Sales 2019 - 2024'!$B:$B,$AO$2,'Sales 2019 - 2024'!$C:$C,AV$4,'Sales 2019 - 2024'!$D:$D,$A137)</f>
        <v>0</v>
      </c>
      <c r="AW137" s="618">
        <f t="shared" si="400"/>
        <v>396.60419999999999</v>
      </c>
      <c r="AX137" s="616">
        <f>SUMIFS('Sales 2019 - 2024'!$E:$E,'Sales 2019 - 2024'!$A:$A,$C137,'Sales 2019 - 2024'!$B:$B,$AO$2,'Sales 2019 - 2024'!$C:$C,AX$4,'Sales 2019 - 2024'!$D:$D,$A137)</f>
        <v>1.4736800000000001</v>
      </c>
      <c r="AY137" s="617">
        <f>SUMIFS('Sales 2019 - 2024'!$E:$E,'Sales 2019 - 2024'!$A:$A,$C137,'Sales 2019 - 2024'!$B:$B,$AO$2,'Sales 2019 - 2024'!$C:$C,AY$4,'Sales 2019 - 2024'!$D:$D,$A137)</f>
        <v>0</v>
      </c>
      <c r="AZ137" s="617">
        <f>SUMIFS('Sales 2019 - 2024'!$E:$E,'Sales 2019 - 2024'!$A:$A,$C137,'Sales 2019 - 2024'!$B:$B,$AO$2,'Sales 2019 - 2024'!$C:$C,AZ$4,'Sales 2019 - 2024'!$D:$D,$A137)</f>
        <v>0</v>
      </c>
      <c r="BA137" s="617">
        <f>SUMIFS('Sales 2019 - 2024'!$E:$E,'Sales 2019 - 2024'!$A:$A,$C137,'Sales 2019 - 2024'!$B:$B,$AO$2,'Sales 2019 - 2024'!$C:$C,BA$4,'Sales 2019 - 2024'!$D:$D,$A137)</f>
        <v>137.46</v>
      </c>
      <c r="BB137" s="617">
        <f>SUMIFS('Sales 2019 - 2024'!$E:$E,'Sales 2019 - 2024'!$A:$A,$C137,'Sales 2019 - 2024'!$B:$B,$AO$2,'Sales 2019 - 2024'!$C:$C,BB$4,'Sales 2019 - 2024'!$D:$D,$A137)</f>
        <v>0</v>
      </c>
      <c r="BC137" s="617">
        <f>SUMIFS('Sales 2019 - 2024'!$E:$E,'Sales 2019 - 2024'!$A:$A,$C137,'Sales 2019 - 2024'!$B:$B,$AO$2,'Sales 2019 - 2024'!$C:$C,BC$4,'Sales 2019 - 2024'!$D:$D,$A137)</f>
        <v>54.062660000000001</v>
      </c>
      <c r="BD137" s="617">
        <f>SUMIFS('Sales 2019 - 2024'!$E:$E,'Sales 2019 - 2024'!$A:$A,$C137,'Sales 2019 - 2024'!$B:$B,$AO$2,'Sales 2019 - 2024'!$C:$C,BD$4,'Sales 2019 - 2024'!$D:$D,$A137)</f>
        <v>0</v>
      </c>
      <c r="BE137" s="617">
        <f>SUMIFS('Sales 2019 - 2024'!$E:$E,'Sales 2019 - 2024'!$A:$A,$C137,'Sales 2019 - 2024'!$B:$B,$AO$2,'Sales 2019 - 2024'!$C:$C,BE$4,'Sales 2019 - 2024'!$D:$D,$A137)</f>
        <v>0</v>
      </c>
      <c r="BF137" s="618">
        <f>SUMIFS('Sales 2019 - 2024'!$E:$E,'Sales 2019 - 2024'!$A:$A,$C137,'Sales 2019 - 2024'!$B:$B,$AO$2,'Sales 2019 - 2024'!$C:$C,BF$4,'Sales 2019 - 2024'!$D:$D,$A137)</f>
        <v>0</v>
      </c>
      <c r="BG137" s="618">
        <f t="shared" si="401"/>
        <v>192.99634</v>
      </c>
      <c r="BH137" s="744">
        <f t="shared" si="402"/>
        <v>87.311579999999935</v>
      </c>
      <c r="BI137" s="494">
        <f>SUMIFS('Sales 2019 - 2024'!Y:Y,'Sales 2019 - 2024'!W:W,'X5 Template Goals - Tab 1'!AM137,'Sales 2019 - 2024'!V:V,'X5 Template Goals - Tab 1'!A137)</f>
        <v>676.91211999999996</v>
      </c>
      <c r="BJ137" s="751" t="b">
        <f t="shared" si="306"/>
        <v>1</v>
      </c>
      <c r="BK137" s="611"/>
      <c r="BL137" s="612"/>
      <c r="BM137" s="612"/>
      <c r="BN137" s="612"/>
      <c r="BO137" s="612"/>
      <c r="BP137" s="612"/>
      <c r="BQ137" s="612"/>
      <c r="BR137" s="619"/>
      <c r="BS137" s="618">
        <f t="shared" si="403"/>
        <v>0</v>
      </c>
    </row>
    <row r="138" spans="1:71" s="180" customFormat="1" ht="44.25" customHeight="1" outlineLevel="1" thickTop="1" x14ac:dyDescent="0.55000000000000004">
      <c r="B138" s="344" t="s">
        <v>93</v>
      </c>
      <c r="C138" s="241" t="s">
        <v>35</v>
      </c>
      <c r="D138" s="639">
        <f>SUM(D130:D137)</f>
        <v>15.717981549999999</v>
      </c>
      <c r="E138" s="532">
        <f t="shared" ref="E138:J138" si="404">SUM(E130:E137)</f>
        <v>15.59509972</v>
      </c>
      <c r="F138" s="532">
        <f t="shared" si="404"/>
        <v>19.258535479999999</v>
      </c>
      <c r="G138" s="532">
        <f t="shared" si="404"/>
        <v>23.269646900000005</v>
      </c>
      <c r="H138" s="532">
        <f t="shared" si="404"/>
        <v>28.52825863</v>
      </c>
      <c r="I138" s="532">
        <f t="shared" si="404"/>
        <v>50.622394448333338</v>
      </c>
      <c r="J138" s="532">
        <f t="shared" si="404"/>
        <v>44.337701189999997</v>
      </c>
      <c r="K138" s="532"/>
      <c r="L138" s="714">
        <f t="shared" ref="L138:S138" si="405">SUM(L130:L137)</f>
        <v>0</v>
      </c>
      <c r="M138" s="642">
        <f t="shared" si="405"/>
        <v>0</v>
      </c>
      <c r="N138" s="642">
        <f t="shared" si="405"/>
        <v>0</v>
      </c>
      <c r="O138" s="642">
        <f t="shared" si="405"/>
        <v>0</v>
      </c>
      <c r="P138" s="642">
        <f t="shared" si="405"/>
        <v>0</v>
      </c>
      <c r="Q138" s="642">
        <f t="shared" si="405"/>
        <v>0</v>
      </c>
      <c r="R138" s="642">
        <f t="shared" si="405"/>
        <v>0</v>
      </c>
      <c r="S138" s="713">
        <f t="shared" si="405"/>
        <v>0</v>
      </c>
      <c r="T138" s="528"/>
      <c r="U138" s="714">
        <f t="shared" ref="U138" si="406">SUM(U130:U137)</f>
        <v>0</v>
      </c>
      <c r="V138" s="642">
        <f t="shared" ref="V138" si="407">SUM(V130:V137)</f>
        <v>0</v>
      </c>
      <c r="W138" s="642">
        <f t="shared" ref="W138" si="408">SUM(W130:W137)</f>
        <v>0</v>
      </c>
      <c r="X138" s="642">
        <f t="shared" ref="X138" si="409">SUM(X130:X137)</f>
        <v>0</v>
      </c>
      <c r="Y138" s="642">
        <f t="shared" ref="Y138" si="410">SUM(Y130:Y137)</f>
        <v>0</v>
      </c>
      <c r="Z138" s="642">
        <f t="shared" ref="Z138" si="411">SUM(Z130:Z137)</f>
        <v>45</v>
      </c>
      <c r="AA138" s="642">
        <f t="shared" ref="AA138" si="412">SUM(AA130:AA137)</f>
        <v>0</v>
      </c>
      <c r="AB138" s="642">
        <f t="shared" ref="AB138" si="413">SUM(AB130:AB137)</f>
        <v>8</v>
      </c>
      <c r="AC138" s="642">
        <f t="shared" ref="AC138" si="414">SUM(AC130:AC137)</f>
        <v>0</v>
      </c>
      <c r="AD138" s="643">
        <f t="shared" si="325"/>
        <v>53</v>
      </c>
      <c r="AE138" s="539">
        <f t="shared" si="397"/>
        <v>97.33770118999999</v>
      </c>
      <c r="AF138" s="540">
        <f t="shared" si="398"/>
        <v>0.23048204096105596</v>
      </c>
      <c r="AG138" s="541">
        <f t="shared" si="399"/>
        <v>0.17031179646269856</v>
      </c>
      <c r="AH138" s="542" cm="1">
        <f t="array" ref="AH138">_xlfn.IFS(AG138&gt;=(AF138+0.01),1,AG138&gt;=(AF138-0.01),0,AG138&lt;=(AF138-0.01),-1)</f>
        <v>-1</v>
      </c>
      <c r="AJ138" s="371"/>
      <c r="AL138" s="344" t="s">
        <v>93</v>
      </c>
      <c r="AM138" s="241" t="s">
        <v>35</v>
      </c>
      <c r="AN138" s="543"/>
      <c r="AO138" s="733">
        <f>SUM(AO130:AO137)</f>
        <v>61.269819999999996</v>
      </c>
      <c r="AP138" s="734">
        <f t="shared" ref="AP138:AW138" si="415">SUM(AP130:AP137)</f>
        <v>178.26005999999998</v>
      </c>
      <c r="AQ138" s="734">
        <f t="shared" si="415"/>
        <v>0</v>
      </c>
      <c r="AR138" s="734">
        <f t="shared" si="415"/>
        <v>19438.671439999998</v>
      </c>
      <c r="AS138" s="734">
        <f t="shared" si="415"/>
        <v>703.93972000000008</v>
      </c>
      <c r="AT138" s="734">
        <f t="shared" si="415"/>
        <v>16.25722</v>
      </c>
      <c r="AU138" s="734">
        <f t="shared" si="415"/>
        <v>349.96839</v>
      </c>
      <c r="AV138" s="644">
        <f t="shared" si="415"/>
        <v>29.689030000000002</v>
      </c>
      <c r="AW138" s="644">
        <f t="shared" si="415"/>
        <v>20778.055680000001</v>
      </c>
      <c r="AX138" s="733">
        <f>SUM(AX130:AX137)</f>
        <v>5918.4282200000007</v>
      </c>
      <c r="AY138" s="734">
        <f t="shared" ref="AY138:BF138" si="416">SUM(AY130:AY137)</f>
        <v>965.09673999999995</v>
      </c>
      <c r="AZ138" s="734">
        <f t="shared" si="416"/>
        <v>109.96869000000001</v>
      </c>
      <c r="BA138" s="734">
        <f t="shared" si="416"/>
        <v>562.71553000000006</v>
      </c>
      <c r="BB138" s="734">
        <f t="shared" si="416"/>
        <v>56.873040000000003</v>
      </c>
      <c r="BC138" s="734">
        <f t="shared" si="416"/>
        <v>11680.10296</v>
      </c>
      <c r="BD138" s="734">
        <f t="shared" si="416"/>
        <v>1.25125</v>
      </c>
      <c r="BE138" s="734">
        <f t="shared" si="416"/>
        <v>949.35834999999997</v>
      </c>
      <c r="BF138" s="644">
        <f t="shared" si="416"/>
        <v>0</v>
      </c>
      <c r="BG138" s="644">
        <f t="shared" si="401"/>
        <v>20243.79478</v>
      </c>
      <c r="BH138" s="736">
        <f t="shared" si="402"/>
        <v>3315.8507299999983</v>
      </c>
      <c r="BI138" s="546">
        <f>SUM(BI130:BI137)</f>
        <v>44337.70119</v>
      </c>
      <c r="BJ138" s="751" t="b">
        <f t="shared" si="306"/>
        <v>1</v>
      </c>
      <c r="BK138" s="640"/>
      <c r="BL138" s="641"/>
      <c r="BM138" s="641"/>
      <c r="BN138" s="641"/>
      <c r="BO138" s="641"/>
      <c r="BP138" s="641"/>
      <c r="BQ138" s="641"/>
      <c r="BR138" s="539"/>
      <c r="BS138" s="644">
        <f t="shared" ref="BS138" si="417">SUM(BS130:BS137)</f>
        <v>0</v>
      </c>
    </row>
    <row r="139" spans="1:71" ht="44.25" customHeight="1" outlineLevel="1" thickBot="1" x14ac:dyDescent="0.6">
      <c r="B139" s="550" t="str">
        <f>B138</f>
        <v>Ice-Cream</v>
      </c>
      <c r="C139" s="551" t="s">
        <v>76</v>
      </c>
      <c r="D139" s="552"/>
      <c r="E139" s="553"/>
      <c r="F139" s="553"/>
      <c r="G139" s="553"/>
      <c r="H139" s="553"/>
      <c r="I139" s="553"/>
      <c r="J139" s="553"/>
      <c r="K139" s="554"/>
      <c r="L139" s="555">
        <v>0</v>
      </c>
      <c r="M139" s="556">
        <v>0</v>
      </c>
      <c r="N139" s="556">
        <v>0</v>
      </c>
      <c r="O139" s="556">
        <v>0</v>
      </c>
      <c r="P139" s="556">
        <v>0</v>
      </c>
      <c r="Q139" s="556">
        <v>0</v>
      </c>
      <c r="R139" s="556">
        <v>0</v>
      </c>
      <c r="S139" s="562">
        <v>0</v>
      </c>
      <c r="T139" s="558"/>
      <c r="U139" s="703">
        <v>0</v>
      </c>
      <c r="V139" s="594">
        <v>2.9554635000000218E-2</v>
      </c>
      <c r="W139" s="594">
        <v>2.9554635000000218E-2</v>
      </c>
      <c r="X139" s="594">
        <v>2.9554635000000218E-2</v>
      </c>
      <c r="Y139" s="594">
        <v>2.9554635000000218E-2</v>
      </c>
      <c r="Z139" s="594">
        <v>22.6</v>
      </c>
      <c r="AA139" s="594">
        <v>0</v>
      </c>
      <c r="AB139" s="594">
        <v>7.5</v>
      </c>
      <c r="AC139" s="594">
        <v>0</v>
      </c>
      <c r="AD139" s="596">
        <f t="shared" si="325"/>
        <v>30.218218540000002</v>
      </c>
      <c r="AE139" s="645">
        <f>J138+AD139</f>
        <v>74.555919729999999</v>
      </c>
      <c r="AF139" s="563">
        <f>AF138</f>
        <v>0.23048204096105596</v>
      </c>
      <c r="AG139" s="564">
        <f>(((AE139/J138))^(1/5))-1</f>
        <v>0.10953700676760247</v>
      </c>
      <c r="AH139" s="565" cm="1">
        <f t="array" ref="AH139">_xlfn.IFS(AG139&gt;=(AF139+0.01),1,AG139&gt;=(AF139-0.01),0,AG139&lt;=(AF139-0.01),-1)</f>
        <v>-1</v>
      </c>
      <c r="AJ139" s="370"/>
      <c r="AL139" s="550" t="str">
        <f>AL138</f>
        <v>Ice-Cream</v>
      </c>
      <c r="AM139" s="551" t="s">
        <v>76</v>
      </c>
      <c r="AN139" s="566"/>
      <c r="AO139" s="567"/>
      <c r="AP139" s="568"/>
      <c r="AQ139" s="568"/>
      <c r="AR139" s="568"/>
      <c r="AS139" s="568"/>
      <c r="AT139" s="568"/>
      <c r="AU139" s="568"/>
      <c r="AV139" s="569"/>
      <c r="AW139" s="569"/>
      <c r="AX139" s="567"/>
      <c r="AY139" s="568"/>
      <c r="AZ139" s="568"/>
      <c r="BA139" s="568"/>
      <c r="BB139" s="568"/>
      <c r="BC139" s="568"/>
      <c r="BD139" s="568"/>
      <c r="BE139" s="568"/>
      <c r="BF139" s="569"/>
      <c r="BG139" s="569"/>
      <c r="BH139" s="569"/>
      <c r="BI139" s="737"/>
      <c r="BJ139" s="751" t="b">
        <f t="shared" si="306"/>
        <v>1</v>
      </c>
      <c r="BK139" s="567"/>
      <c r="BL139" s="568"/>
      <c r="BM139" s="568"/>
      <c r="BN139" s="568"/>
      <c r="BO139" s="568"/>
      <c r="BP139" s="568"/>
      <c r="BQ139" s="568"/>
      <c r="BR139" s="569"/>
      <c r="BS139" s="569"/>
    </row>
    <row r="140" spans="1:71" ht="44.25" customHeight="1" x14ac:dyDescent="0.55000000000000004">
      <c r="B140" s="768" t="s">
        <v>94</v>
      </c>
      <c r="C140" s="225" t="s">
        <v>36</v>
      </c>
      <c r="D140" s="599">
        <f>SUM(D150,D160,D170,D180,D190,D200)</f>
        <v>79.356414779999994</v>
      </c>
      <c r="E140" s="459">
        <f t="shared" ref="E140:J140" si="418">SUM(E150,E160,E170,E180,E190,E200)</f>
        <v>86.898914300000001</v>
      </c>
      <c r="F140" s="459">
        <f t="shared" si="418"/>
        <v>112.25545862</v>
      </c>
      <c r="G140" s="459">
        <f t="shared" si="418"/>
        <v>144.73152938999999</v>
      </c>
      <c r="H140" s="459">
        <f t="shared" si="418"/>
        <v>151.81330152999999</v>
      </c>
      <c r="I140" s="459">
        <f t="shared" si="418"/>
        <v>162.42049324416666</v>
      </c>
      <c r="J140" s="459">
        <f t="shared" si="418"/>
        <v>197.69313326000002</v>
      </c>
      <c r="K140" s="459"/>
      <c r="L140" s="600"/>
      <c r="M140" s="603"/>
      <c r="N140" s="603"/>
      <c r="O140" s="603"/>
      <c r="P140" s="603"/>
      <c r="Q140" s="603"/>
      <c r="R140" s="603"/>
      <c r="S140" s="608"/>
      <c r="T140" s="463"/>
      <c r="U140" s="704">
        <f>SUM(U150,U160,U170,U180,U190,U200)</f>
        <v>9</v>
      </c>
      <c r="V140" s="603">
        <f t="shared" ref="V140:AC140" si="419">SUM(V150,V160,V170,V180,V190,V200)</f>
        <v>20</v>
      </c>
      <c r="W140" s="603">
        <f t="shared" si="419"/>
        <v>16</v>
      </c>
      <c r="X140" s="603">
        <f t="shared" si="419"/>
        <v>16</v>
      </c>
      <c r="Y140" s="603">
        <f t="shared" si="419"/>
        <v>10</v>
      </c>
      <c r="Z140" s="603">
        <f t="shared" si="419"/>
        <v>0</v>
      </c>
      <c r="AA140" s="603">
        <f t="shared" si="419"/>
        <v>0</v>
      </c>
      <c r="AB140" s="603">
        <f t="shared" si="419"/>
        <v>0</v>
      </c>
      <c r="AC140" s="603">
        <f t="shared" si="419"/>
        <v>0</v>
      </c>
      <c r="AD140" s="604">
        <f t="shared" si="325"/>
        <v>71</v>
      </c>
      <c r="AE140" s="468">
        <f t="shared" ref="AE140:AE148" si="420">AD140+J140</f>
        <v>268.69313326000002</v>
      </c>
      <c r="AF140" s="469">
        <f t="shared" ref="AF140:AF148" si="421">(((J140/D140))^(1/5))-1</f>
        <v>0.20027817476032794</v>
      </c>
      <c r="AG140" s="470">
        <f t="shared" ref="AG140:AG148" si="422">(((AE140/J140))^(1/5))-1</f>
        <v>6.3293102408684021E-2</v>
      </c>
      <c r="AH140" s="471" cm="1">
        <f t="array" ref="AH140">_xlfn.IFS(AG140&gt;=(AF140+0.01),1,AG140&gt;=(AF140-0.01),0,AG140&lt;=(AF140-0.01),-1)</f>
        <v>-1</v>
      </c>
      <c r="AJ140" s="371"/>
      <c r="AL140" s="768" t="s">
        <v>94</v>
      </c>
      <c r="AM140" s="225" t="s">
        <v>36</v>
      </c>
      <c r="AN140" s="472"/>
      <c r="AO140" s="605">
        <f>SUM(AO150,AO160,AO170,AO180,AO190,AO200)</f>
        <v>670.39237999999989</v>
      </c>
      <c r="AP140" s="606">
        <f t="shared" ref="AP140:BH140" si="423">SUM(AP150,AP160,AP170,AP180,AP190,AP200)</f>
        <v>557.15419999999995</v>
      </c>
      <c r="AQ140" s="606">
        <f t="shared" si="423"/>
        <v>77.126109999999997</v>
      </c>
      <c r="AR140" s="606">
        <f t="shared" si="423"/>
        <v>29896.00808</v>
      </c>
      <c r="AS140" s="606">
        <f t="shared" si="423"/>
        <v>1029.8457800000001</v>
      </c>
      <c r="AT140" s="606">
        <f t="shared" si="423"/>
        <v>78.016269999999992</v>
      </c>
      <c r="AU140" s="606">
        <f t="shared" si="423"/>
        <v>13.79457</v>
      </c>
      <c r="AV140" s="607">
        <f t="shared" si="423"/>
        <v>414.23312000000004</v>
      </c>
      <c r="AW140" s="607">
        <f>SUM(AW150,AW160,AW170,AW180,AW190,AW200)</f>
        <v>32736.570509999998</v>
      </c>
      <c r="AX140" s="605">
        <f t="shared" si="423"/>
        <v>13280.769070000002</v>
      </c>
      <c r="AY140" s="606">
        <f t="shared" si="423"/>
        <v>42250.521030000004</v>
      </c>
      <c r="AZ140" s="606">
        <f t="shared" si="423"/>
        <v>14955.55431</v>
      </c>
      <c r="BA140" s="606">
        <f t="shared" si="423"/>
        <v>18298.571489999998</v>
      </c>
      <c r="BB140" s="606">
        <f t="shared" si="423"/>
        <v>3966.4209099999998</v>
      </c>
      <c r="BC140" s="606">
        <f t="shared" si="423"/>
        <v>6216.8551400000006</v>
      </c>
      <c r="BD140" s="606">
        <f t="shared" si="423"/>
        <v>167.85691000000003</v>
      </c>
      <c r="BE140" s="606">
        <f t="shared" si="423"/>
        <v>26135.030119999999</v>
      </c>
      <c r="BF140" s="607">
        <f t="shared" si="423"/>
        <v>0</v>
      </c>
      <c r="BG140" s="607">
        <f t="shared" si="423"/>
        <v>125271.57897999999</v>
      </c>
      <c r="BH140" s="743">
        <f t="shared" si="423"/>
        <v>39684.983770000006</v>
      </c>
      <c r="BI140" s="475">
        <f t="shared" ref="BI140" si="424">SUM(BI150,BI160,BI170,BI180,BI190,BI200)</f>
        <v>197693.13326</v>
      </c>
      <c r="BJ140" s="751" t="b">
        <f t="shared" si="306"/>
        <v>1</v>
      </c>
      <c r="BK140" s="600"/>
      <c r="BL140" s="601"/>
      <c r="BM140" s="601"/>
      <c r="BN140" s="601"/>
      <c r="BO140" s="601"/>
      <c r="BP140" s="601"/>
      <c r="BQ140" s="601"/>
      <c r="BR140" s="608"/>
      <c r="BS140" s="607">
        <f t="shared" ref="BS140:BS147" si="425">SUM(BK140:BR140)</f>
        <v>0</v>
      </c>
    </row>
    <row r="141" spans="1:71" ht="44.25" customHeight="1" x14ac:dyDescent="0.55000000000000004">
      <c r="B141" s="769"/>
      <c r="C141" s="226" t="s">
        <v>37</v>
      </c>
      <c r="D141" s="609">
        <f t="shared" ref="D141:J141" si="426">SUM(D151,D161,D171,D181,D191,D201)</f>
        <v>10.28770634</v>
      </c>
      <c r="E141" s="610">
        <f t="shared" si="426"/>
        <v>12.25251048</v>
      </c>
      <c r="F141" s="610">
        <f t="shared" si="426"/>
        <v>12.614955050000001</v>
      </c>
      <c r="G141" s="610">
        <f t="shared" si="426"/>
        <v>18.821575469999999</v>
      </c>
      <c r="H141" s="610">
        <f t="shared" si="426"/>
        <v>21.358275190000001</v>
      </c>
      <c r="I141" s="610">
        <f t="shared" si="426"/>
        <v>18.097200495833334</v>
      </c>
      <c r="J141" s="610">
        <f t="shared" si="426"/>
        <v>22.730827050000002</v>
      </c>
      <c r="K141" s="610"/>
      <c r="L141" s="611"/>
      <c r="M141" s="614"/>
      <c r="N141" s="614"/>
      <c r="O141" s="614"/>
      <c r="P141" s="614"/>
      <c r="Q141" s="614"/>
      <c r="R141" s="614"/>
      <c r="S141" s="619"/>
      <c r="T141" s="483"/>
      <c r="U141" s="705">
        <f t="shared" ref="U141:AC141" si="427">SUM(U151,U161,U171,U181,U191,U201)</f>
        <v>2</v>
      </c>
      <c r="V141" s="614">
        <f t="shared" si="427"/>
        <v>3</v>
      </c>
      <c r="W141" s="614">
        <f t="shared" si="427"/>
        <v>5</v>
      </c>
      <c r="X141" s="614">
        <f t="shared" si="427"/>
        <v>7</v>
      </c>
      <c r="Y141" s="614">
        <f t="shared" si="427"/>
        <v>3</v>
      </c>
      <c r="Z141" s="614">
        <f t="shared" si="427"/>
        <v>0</v>
      </c>
      <c r="AA141" s="614">
        <f t="shared" si="427"/>
        <v>0</v>
      </c>
      <c r="AB141" s="614">
        <f t="shared" si="427"/>
        <v>0</v>
      </c>
      <c r="AC141" s="614">
        <f t="shared" si="427"/>
        <v>0</v>
      </c>
      <c r="AD141" s="615">
        <f t="shared" ref="AD141:AD172" si="428">SUM(L141:AC141)</f>
        <v>20</v>
      </c>
      <c r="AE141" s="619">
        <f t="shared" si="420"/>
        <v>42.730827050000002</v>
      </c>
      <c r="AF141" s="581">
        <f t="shared" si="421"/>
        <v>0.17181576298156553</v>
      </c>
      <c r="AG141" s="490">
        <f t="shared" si="422"/>
        <v>0.1345541068425895</v>
      </c>
      <c r="AH141" s="491" cm="1">
        <f t="array" ref="AH141">_xlfn.IFS(AG141&gt;=(AF141+0.01),1,AG141&gt;=(AF141-0.01),0,AG141&lt;=(AF141-0.01),-1)</f>
        <v>-1</v>
      </c>
      <c r="AJ141" s="370"/>
      <c r="AL141" s="769"/>
      <c r="AM141" s="226" t="s">
        <v>37</v>
      </c>
      <c r="AN141" s="472"/>
      <c r="AO141" s="616">
        <f t="shared" ref="AO141:BH141" si="429">SUM(AO151,AO161,AO171,AO181,AO191,AO201)</f>
        <v>184.71296000000001</v>
      </c>
      <c r="AP141" s="617">
        <f t="shared" si="429"/>
        <v>190.96572</v>
      </c>
      <c r="AQ141" s="617">
        <f t="shared" si="429"/>
        <v>1.5088999999999999</v>
      </c>
      <c r="AR141" s="617">
        <f t="shared" si="429"/>
        <v>4707.3391599999995</v>
      </c>
      <c r="AS141" s="617">
        <f t="shared" si="429"/>
        <v>8117.3974600000001</v>
      </c>
      <c r="AT141" s="617">
        <f t="shared" si="429"/>
        <v>153.66394</v>
      </c>
      <c r="AU141" s="617">
        <f t="shared" si="429"/>
        <v>31.861689999999999</v>
      </c>
      <c r="AV141" s="618">
        <f t="shared" si="429"/>
        <v>127.03223999999999</v>
      </c>
      <c r="AW141" s="618">
        <f t="shared" si="429"/>
        <v>13514.48207</v>
      </c>
      <c r="AX141" s="616">
        <f t="shared" si="429"/>
        <v>471.80997000000002</v>
      </c>
      <c r="AY141" s="617">
        <f t="shared" si="429"/>
        <v>1241.1725299999998</v>
      </c>
      <c r="AZ141" s="617">
        <f t="shared" si="429"/>
        <v>230.83401000000001</v>
      </c>
      <c r="BA141" s="617">
        <f t="shared" si="429"/>
        <v>2908.9899599999999</v>
      </c>
      <c r="BB141" s="617">
        <f t="shared" si="429"/>
        <v>74.043109999999999</v>
      </c>
      <c r="BC141" s="617">
        <f t="shared" si="429"/>
        <v>1411.6687999999999</v>
      </c>
      <c r="BD141" s="617">
        <f t="shared" si="429"/>
        <v>24.113800000000001</v>
      </c>
      <c r="BE141" s="617">
        <f t="shared" si="429"/>
        <v>0</v>
      </c>
      <c r="BF141" s="618">
        <f t="shared" si="429"/>
        <v>0</v>
      </c>
      <c r="BG141" s="618">
        <f t="shared" si="429"/>
        <v>6362.6321800000005</v>
      </c>
      <c r="BH141" s="744">
        <f t="shared" si="429"/>
        <v>2853.7128000000002</v>
      </c>
      <c r="BI141" s="494">
        <f t="shared" ref="BI141" si="430">SUM(BI151,BI161,BI171,BI181,BI191,BI201)</f>
        <v>22730.82705</v>
      </c>
      <c r="BJ141" s="751" t="b">
        <f t="shared" si="306"/>
        <v>1</v>
      </c>
      <c r="BK141" s="611"/>
      <c r="BL141" s="612"/>
      <c r="BM141" s="612"/>
      <c r="BN141" s="612"/>
      <c r="BO141" s="612"/>
      <c r="BP141" s="612"/>
      <c r="BQ141" s="612"/>
      <c r="BR141" s="619"/>
      <c r="BS141" s="618">
        <f t="shared" si="425"/>
        <v>0</v>
      </c>
    </row>
    <row r="142" spans="1:71" ht="44.25" customHeight="1" x14ac:dyDescent="0.55000000000000004">
      <c r="B142" s="769"/>
      <c r="C142" s="226" t="s">
        <v>38</v>
      </c>
      <c r="D142" s="620">
        <f t="shared" ref="D142:J142" si="431">SUM(D152,D162,D172,D182,D192,D202)</f>
        <v>4.0014639699999996</v>
      </c>
      <c r="E142" s="498">
        <f t="shared" si="431"/>
        <v>3.22792455</v>
      </c>
      <c r="F142" s="498">
        <f t="shared" si="431"/>
        <v>5.8764278699999988</v>
      </c>
      <c r="G142" s="498">
        <f t="shared" si="431"/>
        <v>6.0846061999999996</v>
      </c>
      <c r="H142" s="498">
        <f t="shared" si="431"/>
        <v>6.43357359</v>
      </c>
      <c r="I142" s="498">
        <f t="shared" si="431"/>
        <v>7.4329365650000003</v>
      </c>
      <c r="J142" s="498">
        <f t="shared" si="431"/>
        <v>18.380259010000003</v>
      </c>
      <c r="K142" s="498"/>
      <c r="L142" s="621"/>
      <c r="M142" s="624"/>
      <c r="N142" s="624"/>
      <c r="O142" s="624"/>
      <c r="P142" s="624"/>
      <c r="Q142" s="624"/>
      <c r="R142" s="624"/>
      <c r="S142" s="629"/>
      <c r="T142" s="483"/>
      <c r="U142" s="706">
        <f t="shared" ref="U142:AC142" si="432">SUM(U152,U162,U172,U182,U192,U202)</f>
        <v>2</v>
      </c>
      <c r="V142" s="624">
        <f t="shared" si="432"/>
        <v>6</v>
      </c>
      <c r="W142" s="624">
        <f t="shared" si="432"/>
        <v>7</v>
      </c>
      <c r="X142" s="624">
        <f t="shared" si="432"/>
        <v>4</v>
      </c>
      <c r="Y142" s="624">
        <f t="shared" si="432"/>
        <v>4</v>
      </c>
      <c r="Z142" s="624">
        <f t="shared" si="432"/>
        <v>0</v>
      </c>
      <c r="AA142" s="624">
        <f t="shared" si="432"/>
        <v>0</v>
      </c>
      <c r="AB142" s="624">
        <f t="shared" si="432"/>
        <v>0</v>
      </c>
      <c r="AC142" s="624">
        <f t="shared" si="432"/>
        <v>0</v>
      </c>
      <c r="AD142" s="625">
        <f t="shared" si="428"/>
        <v>23</v>
      </c>
      <c r="AE142" s="506">
        <f t="shared" si="420"/>
        <v>41.380259010000003</v>
      </c>
      <c r="AF142" s="507">
        <f t="shared" si="421"/>
        <v>0.35652106838041542</v>
      </c>
      <c r="AG142" s="508">
        <f t="shared" si="422"/>
        <v>0.17621933867649742</v>
      </c>
      <c r="AH142" s="509" cm="1">
        <f t="array" ref="AH142">_xlfn.IFS(AG142&gt;=(AF142+0.01),1,AG142&gt;=(AF142-0.01),0,AG142&lt;=(AF142-0.01),-1)</f>
        <v>-1</v>
      </c>
      <c r="AJ142" s="370"/>
      <c r="AL142" s="769"/>
      <c r="AM142" s="226" t="s">
        <v>38</v>
      </c>
      <c r="AN142" s="472"/>
      <c r="AO142" s="626">
        <f t="shared" ref="AO142:BH142" si="433">SUM(AO152,AO162,AO172,AO182,AO192,AO202)</f>
        <v>22.642499999999998</v>
      </c>
      <c r="AP142" s="627">
        <f t="shared" si="433"/>
        <v>16.30566</v>
      </c>
      <c r="AQ142" s="627">
        <f t="shared" si="433"/>
        <v>0</v>
      </c>
      <c r="AR142" s="627">
        <f t="shared" si="433"/>
        <v>5991.5401200000006</v>
      </c>
      <c r="AS142" s="627">
        <f t="shared" si="433"/>
        <v>565.16061999999999</v>
      </c>
      <c r="AT142" s="627">
        <f t="shared" si="433"/>
        <v>61.893939999999994</v>
      </c>
      <c r="AU142" s="627">
        <f t="shared" si="433"/>
        <v>865.78826000000004</v>
      </c>
      <c r="AV142" s="628">
        <f t="shared" si="433"/>
        <v>31.103999999999999</v>
      </c>
      <c r="AW142" s="628">
        <f t="shared" si="433"/>
        <v>7554.4351000000006</v>
      </c>
      <c r="AX142" s="626">
        <f t="shared" si="433"/>
        <v>53.28058</v>
      </c>
      <c r="AY142" s="627">
        <f t="shared" si="433"/>
        <v>1201.59428</v>
      </c>
      <c r="AZ142" s="627">
        <f t="shared" si="433"/>
        <v>389.28843000000001</v>
      </c>
      <c r="BA142" s="627">
        <f t="shared" si="433"/>
        <v>55.969250000000002</v>
      </c>
      <c r="BB142" s="627">
        <f t="shared" si="433"/>
        <v>58.524430000000002</v>
      </c>
      <c r="BC142" s="627">
        <f t="shared" si="433"/>
        <v>127.48042000000001</v>
      </c>
      <c r="BD142" s="627">
        <f t="shared" si="433"/>
        <v>98.089609999999993</v>
      </c>
      <c r="BE142" s="627">
        <f t="shared" si="433"/>
        <v>0</v>
      </c>
      <c r="BF142" s="628">
        <f t="shared" si="433"/>
        <v>0</v>
      </c>
      <c r="BG142" s="628">
        <f t="shared" si="433"/>
        <v>1984.2269999999999</v>
      </c>
      <c r="BH142" s="745">
        <f t="shared" si="433"/>
        <v>8841.5969100000002</v>
      </c>
      <c r="BI142" s="512">
        <f t="shared" ref="BI142" si="434">SUM(BI152,BI162,BI172,BI182,BI192,BI202)</f>
        <v>18380.259010000002</v>
      </c>
      <c r="BJ142" s="751" t="b">
        <f t="shared" si="306"/>
        <v>1</v>
      </c>
      <c r="BK142" s="621"/>
      <c r="BL142" s="622"/>
      <c r="BM142" s="622"/>
      <c r="BN142" s="622"/>
      <c r="BO142" s="622"/>
      <c r="BP142" s="622"/>
      <c r="BQ142" s="622"/>
      <c r="BR142" s="629"/>
      <c r="BS142" s="628">
        <f t="shared" si="425"/>
        <v>0</v>
      </c>
    </row>
    <row r="143" spans="1:71" ht="44.25" customHeight="1" x14ac:dyDescent="0.55000000000000004">
      <c r="B143" s="769"/>
      <c r="C143" s="226" t="s">
        <v>39</v>
      </c>
      <c r="D143" s="609">
        <f t="shared" ref="D143:J143" si="435">SUM(D153,D163,D173,D183,D193,D203)</f>
        <v>16.570465219999999</v>
      </c>
      <c r="E143" s="610">
        <f t="shared" si="435"/>
        <v>7.3628675799999996</v>
      </c>
      <c r="F143" s="610">
        <f t="shared" si="435"/>
        <v>25.733178900000002</v>
      </c>
      <c r="G143" s="610">
        <f t="shared" si="435"/>
        <v>25.601641709999996</v>
      </c>
      <c r="H143" s="610">
        <f t="shared" si="435"/>
        <v>27.758108810000003</v>
      </c>
      <c r="I143" s="610">
        <f t="shared" si="435"/>
        <v>28.062929663333332</v>
      </c>
      <c r="J143" s="610">
        <f t="shared" si="435"/>
        <v>31.595950369999997</v>
      </c>
      <c r="K143" s="610"/>
      <c r="L143" s="611"/>
      <c r="M143" s="614"/>
      <c r="N143" s="614"/>
      <c r="O143" s="614"/>
      <c r="P143" s="614"/>
      <c r="Q143" s="614"/>
      <c r="R143" s="614"/>
      <c r="S143" s="619"/>
      <c r="T143" s="483"/>
      <c r="U143" s="705">
        <f t="shared" ref="U143:AC143" si="436">SUM(U153,U163,U173,U183,U193,U203)</f>
        <v>5</v>
      </c>
      <c r="V143" s="614">
        <f t="shared" si="436"/>
        <v>4</v>
      </c>
      <c r="W143" s="614">
        <f t="shared" si="436"/>
        <v>9</v>
      </c>
      <c r="X143" s="614">
        <f t="shared" si="436"/>
        <v>5</v>
      </c>
      <c r="Y143" s="614">
        <f t="shared" si="436"/>
        <v>6</v>
      </c>
      <c r="Z143" s="614">
        <f t="shared" si="436"/>
        <v>0</v>
      </c>
      <c r="AA143" s="614">
        <f t="shared" si="436"/>
        <v>0</v>
      </c>
      <c r="AB143" s="614">
        <f t="shared" si="436"/>
        <v>0</v>
      </c>
      <c r="AC143" s="614">
        <f t="shared" si="436"/>
        <v>0</v>
      </c>
      <c r="AD143" s="615">
        <f t="shared" si="428"/>
        <v>29</v>
      </c>
      <c r="AE143" s="488">
        <f t="shared" si="420"/>
        <v>60.595950369999997</v>
      </c>
      <c r="AF143" s="581">
        <f t="shared" si="421"/>
        <v>0.13778274784576716</v>
      </c>
      <c r="AG143" s="490">
        <f t="shared" si="422"/>
        <v>0.13910153120514068</v>
      </c>
      <c r="AH143" s="491" cm="1">
        <f t="array" ref="AH143">_xlfn.IFS(AG143&gt;=(AF143+0.01),1,AG143&gt;=(AF143-0.01),0,AG143&lt;=(AF143-0.01),-1)</f>
        <v>0</v>
      </c>
      <c r="AJ143" s="370"/>
      <c r="AL143" s="769"/>
      <c r="AM143" s="226" t="s">
        <v>39</v>
      </c>
      <c r="AN143" s="472"/>
      <c r="AO143" s="616">
        <f t="shared" ref="AO143:BH143" si="437">SUM(AO153,AO163,AO173,AO183,AO193,AO203)</f>
        <v>6.5544700000000002</v>
      </c>
      <c r="AP143" s="617">
        <f t="shared" si="437"/>
        <v>47.53866</v>
      </c>
      <c r="AQ143" s="617">
        <f t="shared" si="437"/>
        <v>242.11799999999999</v>
      </c>
      <c r="AR143" s="617">
        <f t="shared" si="437"/>
        <v>11174.127329999999</v>
      </c>
      <c r="AS143" s="617">
        <f t="shared" si="437"/>
        <v>874.41982000000007</v>
      </c>
      <c r="AT143" s="617">
        <f t="shared" si="437"/>
        <v>146.43499</v>
      </c>
      <c r="AU143" s="617">
        <f t="shared" si="437"/>
        <v>182.73991000000001</v>
      </c>
      <c r="AV143" s="618">
        <f t="shared" si="437"/>
        <v>120.81412999999999</v>
      </c>
      <c r="AW143" s="618">
        <f t="shared" si="437"/>
        <v>12794.747309999999</v>
      </c>
      <c r="AX143" s="616">
        <f t="shared" si="437"/>
        <v>1119.39249</v>
      </c>
      <c r="AY143" s="617">
        <f t="shared" si="437"/>
        <v>1719.3570199999999</v>
      </c>
      <c r="AZ143" s="617">
        <f t="shared" si="437"/>
        <v>1412.44532</v>
      </c>
      <c r="BA143" s="617">
        <f t="shared" si="437"/>
        <v>1040.11707</v>
      </c>
      <c r="BB143" s="617">
        <f t="shared" si="437"/>
        <v>8287.5848999999998</v>
      </c>
      <c r="BC143" s="617">
        <f t="shared" si="437"/>
        <v>871.68166999999994</v>
      </c>
      <c r="BD143" s="617">
        <f t="shared" si="437"/>
        <v>5.4399899999999999</v>
      </c>
      <c r="BE143" s="617">
        <f t="shared" si="437"/>
        <v>1505</v>
      </c>
      <c r="BF143" s="618">
        <f t="shared" si="437"/>
        <v>0</v>
      </c>
      <c r="BG143" s="618">
        <f t="shared" si="437"/>
        <v>15961.018459999999</v>
      </c>
      <c r="BH143" s="744">
        <f t="shared" si="437"/>
        <v>2840.1846</v>
      </c>
      <c r="BI143" s="494">
        <f t="shared" ref="BI143" si="438">SUM(BI153,BI163,BI173,BI183,BI193,BI203)</f>
        <v>31595.950369999999</v>
      </c>
      <c r="BJ143" s="751" t="b">
        <f t="shared" si="306"/>
        <v>1</v>
      </c>
      <c r="BK143" s="611"/>
      <c r="BL143" s="612"/>
      <c r="BM143" s="612"/>
      <c r="BN143" s="612"/>
      <c r="BO143" s="612"/>
      <c r="BP143" s="612"/>
      <c r="BQ143" s="612"/>
      <c r="BR143" s="619"/>
      <c r="BS143" s="618">
        <f t="shared" si="425"/>
        <v>0</v>
      </c>
    </row>
    <row r="144" spans="1:71" ht="44.25" customHeight="1" x14ac:dyDescent="0.55000000000000004">
      <c r="B144" s="769"/>
      <c r="C144" s="226" t="s">
        <v>40</v>
      </c>
      <c r="D144" s="620">
        <f t="shared" ref="D144:J144" si="439">SUM(D154,D164,D174,D184,D194,D204)</f>
        <v>6.2050151600000003</v>
      </c>
      <c r="E144" s="498">
        <f t="shared" si="439"/>
        <v>5.4040415900000003</v>
      </c>
      <c r="F144" s="498">
        <f t="shared" si="439"/>
        <v>7.8195051099999997</v>
      </c>
      <c r="G144" s="498">
        <f t="shared" si="439"/>
        <v>10.29626813</v>
      </c>
      <c r="H144" s="498">
        <f t="shared" si="439"/>
        <v>10.48143702</v>
      </c>
      <c r="I144" s="498">
        <f t="shared" si="439"/>
        <v>13.339127552500001</v>
      </c>
      <c r="J144" s="498">
        <f t="shared" si="439"/>
        <v>15.000762599999998</v>
      </c>
      <c r="K144" s="498"/>
      <c r="L144" s="630"/>
      <c r="M144" s="633"/>
      <c r="N144" s="633"/>
      <c r="O144" s="633"/>
      <c r="P144" s="633"/>
      <c r="Q144" s="633"/>
      <c r="R144" s="633"/>
      <c r="S144" s="638"/>
      <c r="T144" s="483"/>
      <c r="U144" s="707">
        <f t="shared" ref="U144:AC144" si="440">SUM(U154,U164,U174,U184,U194,U204)</f>
        <v>5</v>
      </c>
      <c r="V144" s="633">
        <f t="shared" si="440"/>
        <v>7</v>
      </c>
      <c r="W144" s="633">
        <f t="shared" si="440"/>
        <v>8</v>
      </c>
      <c r="X144" s="633">
        <f t="shared" si="440"/>
        <v>5</v>
      </c>
      <c r="Y144" s="633">
        <f t="shared" si="440"/>
        <v>3</v>
      </c>
      <c r="Z144" s="633">
        <f t="shared" si="440"/>
        <v>0</v>
      </c>
      <c r="AA144" s="633">
        <f t="shared" si="440"/>
        <v>0</v>
      </c>
      <c r="AB144" s="633">
        <f t="shared" si="440"/>
        <v>0</v>
      </c>
      <c r="AC144" s="633">
        <f t="shared" si="440"/>
        <v>0</v>
      </c>
      <c r="AD144" s="634">
        <f t="shared" si="428"/>
        <v>28</v>
      </c>
      <c r="AE144" s="521">
        <f t="shared" si="420"/>
        <v>43.000762600000002</v>
      </c>
      <c r="AF144" s="507">
        <f t="shared" si="421"/>
        <v>0.19309245210753079</v>
      </c>
      <c r="AG144" s="508">
        <f t="shared" si="422"/>
        <v>0.23444732787142231</v>
      </c>
      <c r="AH144" s="509" cm="1">
        <f t="array" ref="AH144">_xlfn.IFS(AG144&gt;=(AF144+0.01),1,AG144&gt;=(AF144-0.01),0,AG144&lt;=(AF144-0.01),-1)</f>
        <v>1</v>
      </c>
      <c r="AJ144" s="371"/>
      <c r="AL144" s="769"/>
      <c r="AM144" s="226" t="s">
        <v>40</v>
      </c>
      <c r="AN144" s="472"/>
      <c r="AO144" s="635">
        <f t="shared" ref="AO144:BH144" si="441">SUM(AO154,AO164,AO174,AO184,AO194,AO204)</f>
        <v>139.33582000000001</v>
      </c>
      <c r="AP144" s="636">
        <f t="shared" si="441"/>
        <v>612.74436999999989</v>
      </c>
      <c r="AQ144" s="636">
        <f t="shared" si="441"/>
        <v>30.983249999999998</v>
      </c>
      <c r="AR144" s="636">
        <f t="shared" si="441"/>
        <v>2918.2476699999997</v>
      </c>
      <c r="AS144" s="636">
        <f t="shared" si="441"/>
        <v>1860.5738700000002</v>
      </c>
      <c r="AT144" s="636">
        <f t="shared" si="441"/>
        <v>283.76060999999999</v>
      </c>
      <c r="AU144" s="636">
        <f t="shared" si="441"/>
        <v>669.68879000000004</v>
      </c>
      <c r="AV144" s="637">
        <f t="shared" si="441"/>
        <v>25.24973</v>
      </c>
      <c r="AW144" s="637">
        <f t="shared" si="441"/>
        <v>6540.5841100000007</v>
      </c>
      <c r="AX144" s="635">
        <f t="shared" si="441"/>
        <v>55.145029999999991</v>
      </c>
      <c r="AY144" s="636">
        <f t="shared" si="441"/>
        <v>4081.3832199999997</v>
      </c>
      <c r="AZ144" s="636">
        <f t="shared" si="441"/>
        <v>109.42740000000001</v>
      </c>
      <c r="BA144" s="636">
        <f t="shared" si="441"/>
        <v>346.99151000000001</v>
      </c>
      <c r="BB144" s="636">
        <f t="shared" si="441"/>
        <v>227.67958999999999</v>
      </c>
      <c r="BC144" s="636">
        <f t="shared" si="441"/>
        <v>1142.9157300000002</v>
      </c>
      <c r="BD144" s="636">
        <f t="shared" si="441"/>
        <v>7.1491499999999997</v>
      </c>
      <c r="BE144" s="636">
        <f t="shared" si="441"/>
        <v>193.92364000000001</v>
      </c>
      <c r="BF144" s="637">
        <f t="shared" si="441"/>
        <v>0</v>
      </c>
      <c r="BG144" s="637">
        <f t="shared" si="441"/>
        <v>6164.6152700000002</v>
      </c>
      <c r="BH144" s="746">
        <f t="shared" si="441"/>
        <v>2295.5632199999982</v>
      </c>
      <c r="BI144" s="524">
        <f t="shared" ref="BI144" si="442">SUM(BI154,BI164,BI174,BI184,BI194,BI204)</f>
        <v>15000.7626</v>
      </c>
      <c r="BJ144" s="751" t="b">
        <f t="shared" si="306"/>
        <v>1</v>
      </c>
      <c r="BK144" s="630"/>
      <c r="BL144" s="631"/>
      <c r="BM144" s="631"/>
      <c r="BN144" s="631"/>
      <c r="BO144" s="631"/>
      <c r="BP144" s="631"/>
      <c r="BQ144" s="631"/>
      <c r="BR144" s="638"/>
      <c r="BS144" s="637">
        <f t="shared" si="425"/>
        <v>0</v>
      </c>
    </row>
    <row r="145" spans="1:71" ht="44.25" customHeight="1" x14ac:dyDescent="0.55000000000000004">
      <c r="B145" s="769"/>
      <c r="C145" s="226" t="s">
        <v>41</v>
      </c>
      <c r="D145" s="609">
        <f t="shared" ref="D145:J145" si="443">SUM(D155,D165,D175,D185,D195,D205)</f>
        <v>16.887314880000002</v>
      </c>
      <c r="E145" s="610">
        <f t="shared" si="443"/>
        <v>12.58867687</v>
      </c>
      <c r="F145" s="610">
        <f t="shared" si="443"/>
        <v>25.630645520000002</v>
      </c>
      <c r="G145" s="610">
        <f t="shared" si="443"/>
        <v>31.255907120000003</v>
      </c>
      <c r="H145" s="610">
        <f t="shared" si="443"/>
        <v>47.41597616</v>
      </c>
      <c r="I145" s="610">
        <f t="shared" si="443"/>
        <v>43.185607760000003</v>
      </c>
      <c r="J145" s="610">
        <f t="shared" si="443"/>
        <v>52.803942089999993</v>
      </c>
      <c r="K145" s="610"/>
      <c r="L145" s="611"/>
      <c r="M145" s="614"/>
      <c r="N145" s="614"/>
      <c r="O145" s="614"/>
      <c r="P145" s="614"/>
      <c r="Q145" s="614"/>
      <c r="R145" s="614"/>
      <c r="S145" s="619"/>
      <c r="T145" s="483"/>
      <c r="U145" s="705">
        <f t="shared" ref="U145:AC145" si="444">SUM(U155,U165,U175,U185,U195,U205)</f>
        <v>8</v>
      </c>
      <c r="V145" s="614">
        <f t="shared" si="444"/>
        <v>4</v>
      </c>
      <c r="W145" s="614">
        <f t="shared" si="444"/>
        <v>10</v>
      </c>
      <c r="X145" s="614">
        <f t="shared" si="444"/>
        <v>5</v>
      </c>
      <c r="Y145" s="614">
        <f t="shared" si="444"/>
        <v>7</v>
      </c>
      <c r="Z145" s="614">
        <f t="shared" si="444"/>
        <v>0</v>
      </c>
      <c r="AA145" s="614">
        <f t="shared" si="444"/>
        <v>0</v>
      </c>
      <c r="AB145" s="614">
        <f t="shared" si="444"/>
        <v>0</v>
      </c>
      <c r="AC145" s="614">
        <f t="shared" si="444"/>
        <v>0</v>
      </c>
      <c r="AD145" s="615">
        <f t="shared" si="428"/>
        <v>34</v>
      </c>
      <c r="AE145" s="488">
        <f t="shared" si="420"/>
        <v>86.803942089999993</v>
      </c>
      <c r="AF145" s="581">
        <f t="shared" si="421"/>
        <v>0.25609113043116816</v>
      </c>
      <c r="AG145" s="490">
        <f t="shared" si="422"/>
        <v>0.1045226354810862</v>
      </c>
      <c r="AH145" s="491" cm="1">
        <f t="array" ref="AH145">_xlfn.IFS(AG145&gt;=(AF145+0.01),1,AG145&gt;=(AF145-0.01),0,AG145&lt;=(AF145-0.01),-1)</f>
        <v>-1</v>
      </c>
      <c r="AJ145" s="370"/>
      <c r="AL145" s="769"/>
      <c r="AM145" s="226" t="s">
        <v>41</v>
      </c>
      <c r="AN145" s="472"/>
      <c r="AO145" s="616">
        <f t="shared" ref="AO145:BH145" si="445">SUM(AO155,AO165,AO175,AO185,AO195,AO205)</f>
        <v>1817.14985</v>
      </c>
      <c r="AP145" s="617">
        <f t="shared" si="445"/>
        <v>115.82438</v>
      </c>
      <c r="AQ145" s="617">
        <f t="shared" si="445"/>
        <v>13152.640469999998</v>
      </c>
      <c r="AR145" s="617">
        <f t="shared" si="445"/>
        <v>17498.874449999999</v>
      </c>
      <c r="AS145" s="617">
        <f t="shared" si="445"/>
        <v>2890.2334599999999</v>
      </c>
      <c r="AT145" s="617">
        <f t="shared" si="445"/>
        <v>1110.13167</v>
      </c>
      <c r="AU145" s="617">
        <f t="shared" si="445"/>
        <v>71.686949999999996</v>
      </c>
      <c r="AV145" s="618">
        <f t="shared" si="445"/>
        <v>19.228000000000002</v>
      </c>
      <c r="AW145" s="618">
        <f t="shared" si="445"/>
        <v>36675.769229999998</v>
      </c>
      <c r="AX145" s="616">
        <f t="shared" si="445"/>
        <v>2547.2642799999999</v>
      </c>
      <c r="AY145" s="617">
        <f t="shared" si="445"/>
        <v>305.47951999999998</v>
      </c>
      <c r="AZ145" s="617">
        <f t="shared" si="445"/>
        <v>2744.4155599999999</v>
      </c>
      <c r="BA145" s="617">
        <f t="shared" si="445"/>
        <v>1150.5712100000001</v>
      </c>
      <c r="BB145" s="617">
        <f t="shared" si="445"/>
        <v>927.39476000000002</v>
      </c>
      <c r="BC145" s="617">
        <f t="shared" si="445"/>
        <v>590.12782000000004</v>
      </c>
      <c r="BD145" s="617">
        <f t="shared" si="445"/>
        <v>48.634039999999999</v>
      </c>
      <c r="BE145" s="617">
        <f t="shared" si="445"/>
        <v>326.01859000000002</v>
      </c>
      <c r="BF145" s="618">
        <f t="shared" si="445"/>
        <v>0</v>
      </c>
      <c r="BG145" s="618">
        <f t="shared" si="445"/>
        <v>8639.905780000001</v>
      </c>
      <c r="BH145" s="744">
        <f t="shared" si="445"/>
        <v>7488.2670800000033</v>
      </c>
      <c r="BI145" s="494">
        <f t="shared" ref="BI145" si="446">SUM(BI155,BI165,BI175,BI185,BI195,BI205)</f>
        <v>52803.942089999997</v>
      </c>
      <c r="BJ145" s="751" t="b">
        <f t="shared" si="306"/>
        <v>1</v>
      </c>
      <c r="BK145" s="611"/>
      <c r="BL145" s="612"/>
      <c r="BM145" s="612"/>
      <c r="BN145" s="612"/>
      <c r="BO145" s="612"/>
      <c r="BP145" s="612"/>
      <c r="BQ145" s="612"/>
      <c r="BR145" s="619"/>
      <c r="BS145" s="618">
        <f t="shared" si="425"/>
        <v>0</v>
      </c>
    </row>
    <row r="146" spans="1:71" ht="44.25" customHeight="1" x14ac:dyDescent="0.55000000000000004">
      <c r="B146" s="769"/>
      <c r="C146" s="226" t="s">
        <v>42</v>
      </c>
      <c r="D146" s="620">
        <f t="shared" ref="D146:J146" si="447">SUM(D156,D166,D176,D186,D196,D206)</f>
        <v>13.81633733</v>
      </c>
      <c r="E146" s="498">
        <f t="shared" si="447"/>
        <v>21.50390273</v>
      </c>
      <c r="F146" s="498">
        <f t="shared" si="447"/>
        <v>33.927271149999996</v>
      </c>
      <c r="G146" s="498">
        <f t="shared" si="447"/>
        <v>46.234753009999999</v>
      </c>
      <c r="H146" s="498">
        <f t="shared" si="447"/>
        <v>32.208875499999998</v>
      </c>
      <c r="I146" s="498">
        <f t="shared" si="447"/>
        <v>31.802976875000002</v>
      </c>
      <c r="J146" s="498">
        <f t="shared" si="447"/>
        <v>44.047184639999998</v>
      </c>
      <c r="K146" s="498"/>
      <c r="L146" s="630"/>
      <c r="M146" s="633"/>
      <c r="N146" s="633"/>
      <c r="O146" s="633"/>
      <c r="P146" s="633"/>
      <c r="Q146" s="633"/>
      <c r="R146" s="633"/>
      <c r="S146" s="638"/>
      <c r="T146" s="483"/>
      <c r="U146" s="707">
        <f t="shared" ref="U146:AC146" si="448">SUM(U156,U166,U176,U186,U196,U206)</f>
        <v>3</v>
      </c>
      <c r="V146" s="633">
        <f t="shared" si="448"/>
        <v>10</v>
      </c>
      <c r="W146" s="633">
        <f t="shared" si="448"/>
        <v>19</v>
      </c>
      <c r="X146" s="633">
        <f t="shared" si="448"/>
        <v>8</v>
      </c>
      <c r="Y146" s="633">
        <f t="shared" si="448"/>
        <v>5</v>
      </c>
      <c r="Z146" s="633">
        <f t="shared" si="448"/>
        <v>0</v>
      </c>
      <c r="AA146" s="633">
        <f t="shared" si="448"/>
        <v>0</v>
      </c>
      <c r="AB146" s="633">
        <f t="shared" si="448"/>
        <v>0</v>
      </c>
      <c r="AC146" s="633">
        <f t="shared" si="448"/>
        <v>0</v>
      </c>
      <c r="AD146" s="634">
        <f t="shared" si="428"/>
        <v>45</v>
      </c>
      <c r="AE146" s="521">
        <f t="shared" si="420"/>
        <v>89.047184639999998</v>
      </c>
      <c r="AF146" s="526">
        <f t="shared" si="421"/>
        <v>0.26097084504821777</v>
      </c>
      <c r="AG146" s="508">
        <f t="shared" si="422"/>
        <v>0.15117250351818967</v>
      </c>
      <c r="AH146" s="509" cm="1">
        <f t="array" ref="AH146">_xlfn.IFS(AG146&gt;=(AF146+0.01),1,AG146&gt;=(AF146-0.01),0,AG146&lt;=(AF146-0.01),-1)</f>
        <v>-1</v>
      </c>
      <c r="AJ146" s="371"/>
      <c r="AL146" s="769"/>
      <c r="AM146" s="226" t="s">
        <v>42</v>
      </c>
      <c r="AN146" s="472"/>
      <c r="AO146" s="635">
        <f t="shared" ref="AO146:BH146" si="449">SUM(AO156,AO166,AO176,AO186,AO196,AO206)</f>
        <v>0</v>
      </c>
      <c r="AP146" s="636">
        <f t="shared" si="449"/>
        <v>12.959</v>
      </c>
      <c r="AQ146" s="636">
        <f t="shared" si="449"/>
        <v>0</v>
      </c>
      <c r="AR146" s="636">
        <f t="shared" si="449"/>
        <v>14883.110850000001</v>
      </c>
      <c r="AS146" s="636">
        <f t="shared" si="449"/>
        <v>44.448430000000002</v>
      </c>
      <c r="AT146" s="636">
        <f t="shared" si="449"/>
        <v>0</v>
      </c>
      <c r="AU146" s="636">
        <f t="shared" si="449"/>
        <v>112.12600999999999</v>
      </c>
      <c r="AV146" s="637">
        <f t="shared" si="449"/>
        <v>15.034609999999999</v>
      </c>
      <c r="AW146" s="637">
        <f t="shared" si="449"/>
        <v>15067.678900000001</v>
      </c>
      <c r="AX146" s="635">
        <f t="shared" si="449"/>
        <v>4097.4629699999996</v>
      </c>
      <c r="AY146" s="636">
        <f t="shared" si="449"/>
        <v>3244.1172499999998</v>
      </c>
      <c r="AZ146" s="636">
        <f t="shared" si="449"/>
        <v>16528.436610000001</v>
      </c>
      <c r="BA146" s="636">
        <f t="shared" si="449"/>
        <v>36.960799999999999</v>
      </c>
      <c r="BB146" s="636">
        <f t="shared" si="449"/>
        <v>0</v>
      </c>
      <c r="BC146" s="636">
        <f t="shared" si="449"/>
        <v>0</v>
      </c>
      <c r="BD146" s="636">
        <f t="shared" si="449"/>
        <v>0</v>
      </c>
      <c r="BE146" s="636">
        <f t="shared" si="449"/>
        <v>0</v>
      </c>
      <c r="BF146" s="637">
        <f t="shared" si="449"/>
        <v>0</v>
      </c>
      <c r="BG146" s="637">
        <f t="shared" si="449"/>
        <v>23906.977629999998</v>
      </c>
      <c r="BH146" s="746">
        <f t="shared" si="449"/>
        <v>5072.5281099999993</v>
      </c>
      <c r="BI146" s="524">
        <f t="shared" ref="BI146" si="450">SUM(BI156,BI166,BI176,BI186,BI196,BI206)</f>
        <v>44047.184640000007</v>
      </c>
      <c r="BJ146" s="751" t="b">
        <f t="shared" si="306"/>
        <v>1</v>
      </c>
      <c r="BK146" s="630"/>
      <c r="BL146" s="631"/>
      <c r="BM146" s="631"/>
      <c r="BN146" s="631"/>
      <c r="BO146" s="631"/>
      <c r="BP146" s="631"/>
      <c r="BQ146" s="631"/>
      <c r="BR146" s="638"/>
      <c r="BS146" s="637">
        <f t="shared" si="425"/>
        <v>0</v>
      </c>
    </row>
    <row r="147" spans="1:71" ht="44.25" customHeight="1" x14ac:dyDescent="0.55000000000000004">
      <c r="B147" s="770"/>
      <c r="C147" s="226" t="s">
        <v>43</v>
      </c>
      <c r="D147" s="609">
        <f t="shared" ref="D147:J147" si="451">SUM(D157,D167,D177,D187,D197,D207)</f>
        <v>2.0607657000000001</v>
      </c>
      <c r="E147" s="610">
        <f t="shared" si="451"/>
        <v>2.44837952</v>
      </c>
      <c r="F147" s="610">
        <f t="shared" si="451"/>
        <v>6.2963534499999998</v>
      </c>
      <c r="G147" s="610">
        <f t="shared" si="451"/>
        <v>6.818834279999999</v>
      </c>
      <c r="H147" s="610">
        <f t="shared" si="451"/>
        <v>3.7271618699999998</v>
      </c>
      <c r="I147" s="610">
        <f t="shared" si="451"/>
        <v>3.4630848150000002</v>
      </c>
      <c r="J147" s="610">
        <f t="shared" si="451"/>
        <v>8.2357895699999997</v>
      </c>
      <c r="K147" s="610"/>
      <c r="L147" s="698"/>
      <c r="M147" s="699"/>
      <c r="N147" s="699"/>
      <c r="O147" s="699"/>
      <c r="P147" s="699"/>
      <c r="Q147" s="699"/>
      <c r="R147" s="699"/>
      <c r="S147" s="700"/>
      <c r="T147" s="528"/>
      <c r="U147" s="708">
        <f t="shared" ref="U147:AC147" si="452">SUM(U157,U167,U177,U187,U197,U207)</f>
        <v>2</v>
      </c>
      <c r="V147" s="614">
        <f t="shared" si="452"/>
        <v>6</v>
      </c>
      <c r="W147" s="614">
        <f t="shared" si="452"/>
        <v>9</v>
      </c>
      <c r="X147" s="614">
        <f t="shared" si="452"/>
        <v>5</v>
      </c>
      <c r="Y147" s="614">
        <f t="shared" si="452"/>
        <v>3</v>
      </c>
      <c r="Z147" s="614">
        <f t="shared" si="452"/>
        <v>0</v>
      </c>
      <c r="AA147" s="614">
        <f t="shared" si="452"/>
        <v>0</v>
      </c>
      <c r="AB147" s="614">
        <f t="shared" si="452"/>
        <v>0</v>
      </c>
      <c r="AC147" s="614">
        <f t="shared" si="452"/>
        <v>0</v>
      </c>
      <c r="AD147" s="615">
        <f t="shared" si="428"/>
        <v>25</v>
      </c>
      <c r="AE147" s="488">
        <f t="shared" si="420"/>
        <v>33.235789570000001</v>
      </c>
      <c r="AF147" s="581">
        <f t="shared" si="421"/>
        <v>0.31927497615315059</v>
      </c>
      <c r="AG147" s="490">
        <f t="shared" si="422"/>
        <v>0.32184384094935026</v>
      </c>
      <c r="AH147" s="491" cm="1">
        <f t="array" ref="AH147">_xlfn.IFS(AG147&gt;=(AF147+0.01),1,AG147&gt;=(AF147-0.01),0,AG147&lt;=(AF147-0.01),-1)</f>
        <v>0</v>
      </c>
      <c r="AJ147" s="370"/>
      <c r="AL147" s="770"/>
      <c r="AM147" s="226" t="s">
        <v>43</v>
      </c>
      <c r="AN147" s="472"/>
      <c r="AO147" s="616">
        <f t="shared" ref="AO147:BH147" si="453">SUM(AO157,AO167,AO177,AO187,AO197,AO207)</f>
        <v>8.0749399999999998</v>
      </c>
      <c r="AP147" s="617">
        <f t="shared" si="453"/>
        <v>54.787909999999997</v>
      </c>
      <c r="AQ147" s="617">
        <f t="shared" si="453"/>
        <v>0</v>
      </c>
      <c r="AR147" s="617">
        <f t="shared" si="453"/>
        <v>817.13282000000004</v>
      </c>
      <c r="AS147" s="617">
        <f t="shared" si="453"/>
        <v>236.36941999999999</v>
      </c>
      <c r="AT147" s="617">
        <f t="shared" si="453"/>
        <v>0</v>
      </c>
      <c r="AU147" s="617">
        <f t="shared" si="453"/>
        <v>0</v>
      </c>
      <c r="AV147" s="618">
        <f t="shared" si="453"/>
        <v>0</v>
      </c>
      <c r="AW147" s="618">
        <f t="shared" si="453"/>
        <v>1116.36509</v>
      </c>
      <c r="AX147" s="616">
        <f t="shared" si="453"/>
        <v>54.838079999999998</v>
      </c>
      <c r="AY147" s="617">
        <f t="shared" si="453"/>
        <v>987.30945000000008</v>
      </c>
      <c r="AZ147" s="617">
        <f t="shared" si="453"/>
        <v>0</v>
      </c>
      <c r="BA147" s="617">
        <f t="shared" si="453"/>
        <v>960.09794999999997</v>
      </c>
      <c r="BB147" s="617">
        <f t="shared" si="453"/>
        <v>787.99239999999998</v>
      </c>
      <c r="BC147" s="617">
        <f t="shared" si="453"/>
        <v>35.129800000000003</v>
      </c>
      <c r="BD147" s="617">
        <f t="shared" si="453"/>
        <v>0</v>
      </c>
      <c r="BE147" s="617">
        <f t="shared" si="453"/>
        <v>488.90053</v>
      </c>
      <c r="BF147" s="618">
        <f t="shared" si="453"/>
        <v>0</v>
      </c>
      <c r="BG147" s="618">
        <f t="shared" si="453"/>
        <v>3314.2682099999997</v>
      </c>
      <c r="BH147" s="744">
        <f t="shared" si="453"/>
        <v>3805.1562699999995</v>
      </c>
      <c r="BI147" s="494">
        <f t="shared" ref="BI147" si="454">SUM(BI157,BI167,BI177,BI187,BI197,BI207)</f>
        <v>8235.7895700000008</v>
      </c>
      <c r="BJ147" s="751" t="b">
        <f t="shared" si="306"/>
        <v>1</v>
      </c>
      <c r="BK147" s="611"/>
      <c r="BL147" s="612"/>
      <c r="BM147" s="612"/>
      <c r="BN147" s="612"/>
      <c r="BO147" s="612"/>
      <c r="BP147" s="612"/>
      <c r="BQ147" s="612"/>
      <c r="BR147" s="619"/>
      <c r="BS147" s="618">
        <f t="shared" si="425"/>
        <v>0</v>
      </c>
    </row>
    <row r="148" spans="1:71" s="180" customFormat="1" ht="44.25" customHeight="1" x14ac:dyDescent="0.55000000000000004">
      <c r="B148" s="344" t="s">
        <v>94</v>
      </c>
      <c r="C148" s="241" t="s">
        <v>35</v>
      </c>
      <c r="D148" s="639">
        <f>SUM(D140:D147)</f>
        <v>149.18548337999999</v>
      </c>
      <c r="E148" s="532">
        <f t="shared" ref="E148:J148" si="455">SUM(E140:E147)</f>
        <v>151.68721762000001</v>
      </c>
      <c r="F148" s="532">
        <f t="shared" si="455"/>
        <v>230.15379566999999</v>
      </c>
      <c r="G148" s="532">
        <f t="shared" si="455"/>
        <v>289.84511530999998</v>
      </c>
      <c r="H148" s="532">
        <f t="shared" si="455"/>
        <v>301.19670966999996</v>
      </c>
      <c r="I148" s="532">
        <f t="shared" si="455"/>
        <v>307.80435697083334</v>
      </c>
      <c r="J148" s="532">
        <f t="shared" si="455"/>
        <v>390.48784859</v>
      </c>
      <c r="K148" s="532"/>
      <c r="L148" s="672"/>
      <c r="M148" s="673"/>
      <c r="N148" s="673"/>
      <c r="O148" s="673"/>
      <c r="P148" s="673"/>
      <c r="Q148" s="673"/>
      <c r="R148" s="673"/>
      <c r="S148" s="713"/>
      <c r="T148" s="715"/>
      <c r="U148" s="714">
        <f t="shared" ref="U148" si="456">SUM(U140:U147)</f>
        <v>36</v>
      </c>
      <c r="V148" s="642">
        <f t="shared" ref="V148" si="457">SUM(V140:V147)</f>
        <v>60</v>
      </c>
      <c r="W148" s="642">
        <f t="shared" ref="W148" si="458">SUM(W140:W147)</f>
        <v>83</v>
      </c>
      <c r="X148" s="642">
        <f t="shared" ref="X148" si="459">SUM(X140:X147)</f>
        <v>55</v>
      </c>
      <c r="Y148" s="642">
        <f t="shared" ref="Y148" si="460">SUM(Y140:Y147)</f>
        <v>41</v>
      </c>
      <c r="Z148" s="642">
        <f t="shared" ref="Z148" si="461">SUM(Z140:Z147)</f>
        <v>0</v>
      </c>
      <c r="AA148" s="642">
        <f t="shared" ref="AA148" si="462">SUM(AA140:AA147)</f>
        <v>0</v>
      </c>
      <c r="AB148" s="642">
        <f t="shared" ref="AB148" si="463">SUM(AB140:AB147)</f>
        <v>0</v>
      </c>
      <c r="AC148" s="642">
        <f t="shared" ref="AC148" si="464">SUM(AC140:AC147)</f>
        <v>0</v>
      </c>
      <c r="AD148" s="643">
        <f t="shared" si="428"/>
        <v>275</v>
      </c>
      <c r="AE148" s="539">
        <f t="shared" si="420"/>
        <v>665.48784859</v>
      </c>
      <c r="AF148" s="540">
        <f t="shared" si="421"/>
        <v>0.21220533657623886</v>
      </c>
      <c r="AG148" s="541">
        <f t="shared" si="422"/>
        <v>0.11251665471256356</v>
      </c>
      <c r="AH148" s="542" cm="1">
        <f t="array" ref="AH148">_xlfn.IFS(AG148&gt;=(AF148+0.01),1,AG148&gt;=(AF148-0.01),0,AG148&lt;=(AF148-0.01),-1)</f>
        <v>-1</v>
      </c>
      <c r="AJ148" s="371"/>
      <c r="AL148" s="344" t="s">
        <v>94</v>
      </c>
      <c r="AM148" s="241" t="s">
        <v>35</v>
      </c>
      <c r="AN148" s="543"/>
      <c r="AO148" s="733">
        <f t="shared" ref="AO148:BH148" si="465">SUM(AO158,AO168,AO178,AO188,AO198,AO208)</f>
        <v>2848.86292</v>
      </c>
      <c r="AP148" s="734">
        <f t="shared" si="465"/>
        <v>1608.2799</v>
      </c>
      <c r="AQ148" s="734">
        <f t="shared" si="465"/>
        <v>13504.376730000002</v>
      </c>
      <c r="AR148" s="734">
        <f t="shared" si="465"/>
        <v>87886.380479999993</v>
      </c>
      <c r="AS148" s="734">
        <f t="shared" si="465"/>
        <v>15618.448859999999</v>
      </c>
      <c r="AT148" s="734">
        <f t="shared" si="465"/>
        <v>1833.9014199999999</v>
      </c>
      <c r="AU148" s="734">
        <f t="shared" si="465"/>
        <v>1947.6861799999997</v>
      </c>
      <c r="AV148" s="644">
        <f t="shared" si="465"/>
        <v>752.69582999999989</v>
      </c>
      <c r="AW148" s="644">
        <f t="shared" si="465"/>
        <v>126000.63232</v>
      </c>
      <c r="AX148" s="733">
        <f t="shared" si="465"/>
        <v>21679.962469999999</v>
      </c>
      <c r="AY148" s="734">
        <f t="shared" si="465"/>
        <v>55030.934300000001</v>
      </c>
      <c r="AZ148" s="734">
        <f t="shared" si="465"/>
        <v>36370.401639999996</v>
      </c>
      <c r="BA148" s="734">
        <f t="shared" si="465"/>
        <v>24798.269239999994</v>
      </c>
      <c r="BB148" s="734">
        <f t="shared" si="465"/>
        <v>14329.640100000001</v>
      </c>
      <c r="BC148" s="734">
        <f t="shared" si="465"/>
        <v>10395.85938</v>
      </c>
      <c r="BD148" s="734">
        <f t="shared" si="465"/>
        <v>351.2835</v>
      </c>
      <c r="BE148" s="734">
        <f t="shared" si="465"/>
        <v>28648.872879999999</v>
      </c>
      <c r="BF148" s="644">
        <f t="shared" si="465"/>
        <v>0</v>
      </c>
      <c r="BG148" s="644">
        <f t="shared" si="465"/>
        <v>191605.22350999998</v>
      </c>
      <c r="BH148" s="736">
        <f t="shared" si="465"/>
        <v>72881.992760000008</v>
      </c>
      <c r="BI148" s="546">
        <f t="shared" ref="BI148" si="466">J148*1000</f>
        <v>390487.84859000001</v>
      </c>
      <c r="BJ148" s="751" t="b">
        <f t="shared" si="306"/>
        <v>1</v>
      </c>
      <c r="BK148" s="640"/>
      <c r="BL148" s="641"/>
      <c r="BM148" s="641"/>
      <c r="BN148" s="641"/>
      <c r="BO148" s="641"/>
      <c r="BP148" s="641"/>
      <c r="BQ148" s="641"/>
      <c r="BR148" s="539"/>
      <c r="BS148" s="644">
        <f>SUM(BK148:BR148)</f>
        <v>0</v>
      </c>
    </row>
    <row r="149" spans="1:71" ht="44.25" customHeight="1" thickBot="1" x14ac:dyDescent="0.6">
      <c r="B149" s="550" t="str">
        <f>B148</f>
        <v>Food (Agneta)</v>
      </c>
      <c r="C149" s="551" t="s">
        <v>76</v>
      </c>
      <c r="D149" s="552"/>
      <c r="E149" s="553"/>
      <c r="F149" s="553"/>
      <c r="G149" s="553"/>
      <c r="H149" s="553"/>
      <c r="I149" s="553"/>
      <c r="J149" s="553"/>
      <c r="K149" s="554"/>
      <c r="L149" s="555"/>
      <c r="M149" s="556"/>
      <c r="N149" s="556"/>
      <c r="O149" s="556"/>
      <c r="P149" s="556"/>
      <c r="Q149" s="556"/>
      <c r="R149" s="556"/>
      <c r="S149" s="562"/>
      <c r="T149" s="558"/>
      <c r="U149" s="703">
        <f t="shared" ref="U149:AC149" si="467">SUM(U159,U169,U179,U189,U199,U209)</f>
        <v>30.759227693750002</v>
      </c>
      <c r="V149" s="594">
        <f t="shared" si="467"/>
        <v>58.750826209999992</v>
      </c>
      <c r="W149" s="594">
        <f t="shared" si="467"/>
        <v>82.093714971874988</v>
      </c>
      <c r="X149" s="594">
        <f t="shared" si="467"/>
        <v>51.979645972500002</v>
      </c>
      <c r="Y149" s="594">
        <f t="shared" si="467"/>
        <v>47.141500629999996</v>
      </c>
      <c r="Z149" s="594">
        <f t="shared" si="467"/>
        <v>0</v>
      </c>
      <c r="AA149" s="594">
        <f t="shared" si="467"/>
        <v>0.6</v>
      </c>
      <c r="AB149" s="594">
        <f t="shared" si="467"/>
        <v>0.28159000624999986</v>
      </c>
      <c r="AC149" s="594">
        <f t="shared" si="467"/>
        <v>0</v>
      </c>
      <c r="AD149" s="596">
        <f t="shared" si="428"/>
        <v>271.60650548437502</v>
      </c>
      <c r="AE149" s="645">
        <f>J148+AD149</f>
        <v>662.09435407437502</v>
      </c>
      <c r="AF149" s="563">
        <f>AF148</f>
        <v>0.21220533657623886</v>
      </c>
      <c r="AG149" s="564">
        <f>(((AE149/J148))^(1/5))-1</f>
        <v>0.11137973137123813</v>
      </c>
      <c r="AH149" s="565" cm="1">
        <f t="array" ref="AH149">_xlfn.IFS(AG149&gt;=(AF149+0.01),1,AG149&gt;=(AF149-0.01),0,AG149&lt;=(AF149-0.01),-1)</f>
        <v>-1</v>
      </c>
      <c r="AJ149" s="370"/>
      <c r="AL149" s="550" t="str">
        <f>AL148</f>
        <v>Food (Agneta)</v>
      </c>
      <c r="AM149" s="551" t="s">
        <v>76</v>
      </c>
      <c r="AN149" s="566"/>
      <c r="AO149" s="567"/>
      <c r="AP149" s="568"/>
      <c r="AQ149" s="568"/>
      <c r="AR149" s="568"/>
      <c r="AS149" s="568"/>
      <c r="AT149" s="568"/>
      <c r="AU149" s="568"/>
      <c r="AV149" s="569"/>
      <c r="AW149" s="569"/>
      <c r="AX149" s="567"/>
      <c r="AY149" s="568"/>
      <c r="AZ149" s="568"/>
      <c r="BA149" s="568"/>
      <c r="BB149" s="568"/>
      <c r="BC149" s="568"/>
      <c r="BD149" s="568"/>
      <c r="BE149" s="568"/>
      <c r="BF149" s="569"/>
      <c r="BG149" s="569"/>
      <c r="BH149" s="569"/>
      <c r="BI149" s="737"/>
      <c r="BJ149" s="751" t="b">
        <f t="shared" si="306"/>
        <v>1</v>
      </c>
      <c r="BK149" s="567"/>
      <c r="BL149" s="568"/>
      <c r="BM149" s="568"/>
      <c r="BN149" s="568"/>
      <c r="BO149" s="568"/>
      <c r="BP149" s="568"/>
      <c r="BQ149" s="568"/>
      <c r="BR149" s="569"/>
      <c r="BS149" s="569"/>
    </row>
    <row r="150" spans="1:71" ht="44.25" customHeight="1" outlineLevel="1" thickTop="1" x14ac:dyDescent="0.55000000000000004">
      <c r="A150" s="2" t="str">
        <f>B150</f>
        <v>Bakery</v>
      </c>
      <c r="B150" s="759" t="s">
        <v>53</v>
      </c>
      <c r="C150" s="225" t="s">
        <v>36</v>
      </c>
      <c r="D150" s="599">
        <f>SUMIFS(AfO!D:D,AfO!$A:$A,$C150,AfO!$B:$B,$A150)/1000</f>
        <v>29.143688859999997</v>
      </c>
      <c r="E150" s="459">
        <f>SUMIFS(AfO!E:E,AfO!$A:$A,$C150,AfO!$B:$B,$A150)/1000</f>
        <v>28.783159749999999</v>
      </c>
      <c r="F150" s="459">
        <f>SUMIFS(AfO!F:F,AfO!$A:$A,$C150,AfO!$B:$B,$A150)/1000</f>
        <v>32.628085730000002</v>
      </c>
      <c r="G150" s="459">
        <f>SUMIFS(AfO!G:G,AfO!$A:$A,$C150,AfO!$B:$B,$A150)/1000</f>
        <v>39.834997420000001</v>
      </c>
      <c r="H150" s="459">
        <f>SUMIFS(AfO!H:H,AfO!$A:$A,$C150,AfO!$B:$B,$A150)/1000</f>
        <v>41.927327120000001</v>
      </c>
      <c r="I150" s="459">
        <f>SUMIFS(AfO!J:J,AfO!$A:$A,$C150,AfO!$B:$B,$A150)/1000</f>
        <v>47.141509511666662</v>
      </c>
      <c r="J150" s="459">
        <f>SUMIFS(AfO!I:I,AfO!$A:$A,$C150,AfO!$B:$B,$A150)/1000</f>
        <v>51.659203589999997</v>
      </c>
      <c r="K150" s="459"/>
      <c r="L150" s="600"/>
      <c r="M150" s="603"/>
      <c r="N150" s="603"/>
      <c r="O150" s="603"/>
      <c r="P150" s="603"/>
      <c r="Q150" s="603"/>
      <c r="R150" s="603"/>
      <c r="S150" s="608"/>
      <c r="T150" s="710"/>
      <c r="U150" s="354"/>
      <c r="V150" s="417">
        <v>20</v>
      </c>
      <c r="W150" s="417"/>
      <c r="X150" s="417"/>
      <c r="Y150" s="417"/>
      <c r="Z150" s="417"/>
      <c r="AA150" s="417"/>
      <c r="AB150" s="417"/>
      <c r="AC150" s="356"/>
      <c r="AD150" s="604">
        <f t="shared" si="428"/>
        <v>20</v>
      </c>
      <c r="AE150" s="468">
        <f t="shared" ref="AE150:AE158" si="468">AD150+J150</f>
        <v>71.659203590000004</v>
      </c>
      <c r="AF150" s="469">
        <f t="shared" ref="AF150:AF158" si="469">(((J150/D150))^(1/5))-1</f>
        <v>0.12129693998851243</v>
      </c>
      <c r="AG150" s="470">
        <f t="shared" ref="AG150:AG158" si="470">(((AE150/J150))^(1/5))-1</f>
        <v>6.7640043046880427E-2</v>
      </c>
      <c r="AH150" s="509" cm="1">
        <f t="array" ref="AH150">_xlfn.IFS(AG150&gt;=(AF150+0.01),1,AG150&gt;=(AF150-0.01),0,AG150&lt;=(AF150-0.01),-1)</f>
        <v>-1</v>
      </c>
      <c r="AJ150" s="371"/>
      <c r="AL150" s="759" t="s">
        <v>53</v>
      </c>
      <c r="AM150" s="225" t="s">
        <v>36</v>
      </c>
      <c r="AN150" s="472"/>
      <c r="AO150" s="605">
        <f>SUMIFS('Sales 2019 - 2024'!$E:$E,'Sales 2019 - 2024'!$A:$A,$C150,'Sales 2019 - 2024'!$B:$B,$AO$2,'Sales 2019 - 2024'!$C:$C,AO$4,'Sales 2019 - 2024'!$D:$D,$A150)</f>
        <v>231.54103000000001</v>
      </c>
      <c r="AP150" s="606">
        <f>SUMIFS('Sales 2019 - 2024'!$E:$E,'Sales 2019 - 2024'!$A:$A,$C150,'Sales 2019 - 2024'!$B:$B,$AO$2,'Sales 2019 - 2024'!$C:$C,AP$4,'Sales 2019 - 2024'!$D:$D,$A150)</f>
        <v>217.69379000000001</v>
      </c>
      <c r="AQ150" s="606">
        <f>SUMIFS('Sales 2019 - 2024'!$E:$E,'Sales 2019 - 2024'!$A:$A,$C150,'Sales 2019 - 2024'!$B:$B,$AO$2,'Sales 2019 - 2024'!$C:$C,AQ$4,'Sales 2019 - 2024'!$D:$D,$A150)</f>
        <v>0.63297999999999999</v>
      </c>
      <c r="AR150" s="606">
        <f>SUMIFS('Sales 2019 - 2024'!$E:$E,'Sales 2019 - 2024'!$A:$A,$C150,'Sales 2019 - 2024'!$B:$B,$AO$2,'Sales 2019 - 2024'!$C:$C,AR$4,'Sales 2019 - 2024'!$D:$D,$A150)</f>
        <v>5660.1101500000004</v>
      </c>
      <c r="AS150" s="606">
        <f>SUMIFS('Sales 2019 - 2024'!$E:$E,'Sales 2019 - 2024'!$A:$A,$C150,'Sales 2019 - 2024'!$B:$B,$AO$2,'Sales 2019 - 2024'!$C:$C,AS$4,'Sales 2019 - 2024'!$D:$D,$A150)</f>
        <v>218.35371000000001</v>
      </c>
      <c r="AT150" s="606">
        <f>SUMIFS('Sales 2019 - 2024'!$E:$E,'Sales 2019 - 2024'!$A:$A,$C150,'Sales 2019 - 2024'!$B:$B,$AO$2,'Sales 2019 - 2024'!$C:$C,AT$4,'Sales 2019 - 2024'!$D:$D,$A150)</f>
        <v>1.3731599999999999</v>
      </c>
      <c r="AU150" s="606">
        <f>SUMIFS('Sales 2019 - 2024'!$E:$E,'Sales 2019 - 2024'!$A:$A,$C150,'Sales 2019 - 2024'!$B:$B,$AO$2,'Sales 2019 - 2024'!$C:$C,AU$4,'Sales 2019 - 2024'!$D:$D,$A150)</f>
        <v>0</v>
      </c>
      <c r="AV150" s="607">
        <f>SUMIFS('Sales 2019 - 2024'!$E:$E,'Sales 2019 - 2024'!$A:$A,$C150,'Sales 2019 - 2024'!$B:$B,$AO$2,'Sales 2019 - 2024'!$C:$C,AV$4,'Sales 2019 - 2024'!$D:$D,$A150)</f>
        <v>367.02802000000003</v>
      </c>
      <c r="AW150" s="607">
        <f>SUM(AO150:AV150)</f>
        <v>6696.7328400000006</v>
      </c>
      <c r="AX150" s="605">
        <f>SUMIFS('Sales 2019 - 2024'!$E:$E,'Sales 2019 - 2024'!$A:$A,$C150,'Sales 2019 - 2024'!$B:$B,$AO$2,'Sales 2019 - 2024'!$C:$C,AX$4,'Sales 2019 - 2024'!$D:$D,$A150)</f>
        <v>1877.22299</v>
      </c>
      <c r="AY150" s="606">
        <f>SUMIFS('Sales 2019 - 2024'!$E:$E,'Sales 2019 - 2024'!$A:$A,$C150,'Sales 2019 - 2024'!$B:$B,$AO$2,'Sales 2019 - 2024'!$C:$C,AY$4,'Sales 2019 - 2024'!$D:$D,$A150)</f>
        <v>29118.18334</v>
      </c>
      <c r="AZ150" s="606">
        <f>SUMIFS('Sales 2019 - 2024'!$E:$E,'Sales 2019 - 2024'!$A:$A,$C150,'Sales 2019 - 2024'!$B:$B,$AO$2,'Sales 2019 - 2024'!$C:$C,AZ$4,'Sales 2019 - 2024'!$D:$D,$A150)</f>
        <v>2296.8854299999998</v>
      </c>
      <c r="BA150" s="606">
        <f>SUMIFS('Sales 2019 - 2024'!$E:$E,'Sales 2019 - 2024'!$A:$A,$C150,'Sales 2019 - 2024'!$B:$B,$AO$2,'Sales 2019 - 2024'!$C:$C,BA$4,'Sales 2019 - 2024'!$D:$D,$A150)</f>
        <v>2361.4841999999999</v>
      </c>
      <c r="BB150" s="606">
        <f>SUMIFS('Sales 2019 - 2024'!$E:$E,'Sales 2019 - 2024'!$A:$A,$C150,'Sales 2019 - 2024'!$B:$B,$AO$2,'Sales 2019 - 2024'!$C:$C,BB$4,'Sales 2019 - 2024'!$D:$D,$A150)</f>
        <v>438.25002000000001</v>
      </c>
      <c r="BC150" s="606">
        <f>SUMIFS('Sales 2019 - 2024'!$E:$E,'Sales 2019 - 2024'!$A:$A,$C150,'Sales 2019 - 2024'!$B:$B,$AO$2,'Sales 2019 - 2024'!$C:$C,BC$4,'Sales 2019 - 2024'!$D:$D,$A150)</f>
        <v>939.99980000000005</v>
      </c>
      <c r="BD150" s="606">
        <f>SUMIFS('Sales 2019 - 2024'!$E:$E,'Sales 2019 - 2024'!$A:$A,$C150,'Sales 2019 - 2024'!$B:$B,$AO$2,'Sales 2019 - 2024'!$C:$C,BD$4,'Sales 2019 - 2024'!$D:$D,$A150)</f>
        <v>0</v>
      </c>
      <c r="BE150" s="606">
        <f>SUMIFS('Sales 2019 - 2024'!$E:$E,'Sales 2019 - 2024'!$A:$A,$C150,'Sales 2019 - 2024'!$B:$B,$AO$2,'Sales 2019 - 2024'!$C:$C,BE$4,'Sales 2019 - 2024'!$D:$D,$A150)</f>
        <v>502.54793999999998</v>
      </c>
      <c r="BF150" s="607">
        <f>SUMIFS('Sales 2019 - 2024'!$E:$E,'Sales 2019 - 2024'!$A:$A,$C150,'Sales 2019 - 2024'!$B:$B,$AO$2,'Sales 2019 - 2024'!$C:$C,BF$4,'Sales 2019 - 2024'!$D:$D,$A150)</f>
        <v>0</v>
      </c>
      <c r="BG150" s="607">
        <f>SUM(AX150:BF150)</f>
        <v>37534.573719999993</v>
      </c>
      <c r="BH150" s="743">
        <f>BI150-BG150-AW150</f>
        <v>7427.8970300000037</v>
      </c>
      <c r="BI150" s="475">
        <f>SUMIFS('Sales 2019 - 2024'!Y:Y,'Sales 2019 - 2024'!W:W,'X5 Template Goals - Tab 1'!AM150,'Sales 2019 - 2024'!V:V,'X5 Template Goals - Tab 1'!A150)</f>
        <v>51659.203589999997</v>
      </c>
      <c r="BJ150" s="751" t="b">
        <f t="shared" si="306"/>
        <v>1</v>
      </c>
      <c r="BK150" s="600"/>
      <c r="BL150" s="601"/>
      <c r="BM150" s="601"/>
      <c r="BN150" s="601"/>
      <c r="BO150" s="601"/>
      <c r="BP150" s="601"/>
      <c r="BQ150" s="601"/>
      <c r="BR150" s="608"/>
      <c r="BS150" s="607">
        <f>SUM(BK150:BR150)</f>
        <v>0</v>
      </c>
    </row>
    <row r="151" spans="1:71" ht="44.25" customHeight="1" outlineLevel="1" x14ac:dyDescent="0.55000000000000004">
      <c r="A151" s="2" t="str">
        <f>B150</f>
        <v>Bakery</v>
      </c>
      <c r="B151" s="760"/>
      <c r="C151" s="226" t="s">
        <v>37</v>
      </c>
      <c r="D151" s="609">
        <f>SUMIFS(AfO!D:D,AfO!$A:$A,$C151,AfO!$B:$B,$A150)/1000</f>
        <v>0.10223515999999999</v>
      </c>
      <c r="E151" s="610">
        <f>SUMIFS(AfO!E:E,AfO!$A:$A,$C151,AfO!$B:$B,$A150)/1000</f>
        <v>0.34311313999999998</v>
      </c>
      <c r="F151" s="610">
        <f>SUMIFS(AfO!F:F,AfO!$A:$A,$C151,AfO!$B:$B,$A150)/1000</f>
        <v>0.62864052000000004</v>
      </c>
      <c r="G151" s="610">
        <f>SUMIFS(AfO!G:G,AfO!$A:$A,$C151,AfO!$B:$B,$A150)/1000</f>
        <v>1.0574982399999999</v>
      </c>
      <c r="H151" s="610">
        <f>SUMIFS(AfO!H:H,AfO!$A:$A,$C151,AfO!$B:$B,$A150)/1000</f>
        <v>1.3412006200000002</v>
      </c>
      <c r="I151" s="610">
        <f>SUMIFS(AfO!J:J,AfO!$A:$A,$C151,AfO!$B:$B,$A150)/1000</f>
        <v>1.8818905324999999</v>
      </c>
      <c r="J151" s="610">
        <f>SUMIFS(AfO!I:I,AfO!$A:$A,$C151,AfO!$B:$B,$A150)/1000</f>
        <v>1.68047225</v>
      </c>
      <c r="K151" s="610"/>
      <c r="L151" s="611"/>
      <c r="M151" s="614"/>
      <c r="N151" s="614"/>
      <c r="O151" s="614"/>
      <c r="P151" s="614"/>
      <c r="Q151" s="614"/>
      <c r="R151" s="614"/>
      <c r="S151" s="619"/>
      <c r="T151" s="711"/>
      <c r="U151" s="357"/>
      <c r="V151" s="418">
        <v>3</v>
      </c>
      <c r="W151" s="418"/>
      <c r="X151" s="418"/>
      <c r="Y151" s="418"/>
      <c r="Z151" s="418"/>
      <c r="AA151" s="418"/>
      <c r="AB151" s="418"/>
      <c r="AC151" s="359"/>
      <c r="AD151" s="615">
        <f t="shared" si="428"/>
        <v>3</v>
      </c>
      <c r="AE151" s="488">
        <f t="shared" si="468"/>
        <v>4.6804722500000002</v>
      </c>
      <c r="AF151" s="581">
        <f t="shared" si="469"/>
        <v>0.75051651678335185</v>
      </c>
      <c r="AG151" s="490">
        <f t="shared" si="470"/>
        <v>0.22735915354164393</v>
      </c>
      <c r="AH151" s="491" cm="1">
        <f t="array" ref="AH151">_xlfn.IFS(AG151&gt;=(AF151+0.01),1,AG151&gt;=(AF151-0.01),0,AG151&lt;=(AF151-0.01),-1)</f>
        <v>-1</v>
      </c>
      <c r="AJ151" s="370"/>
      <c r="AL151" s="760"/>
      <c r="AM151" s="226" t="s">
        <v>37</v>
      </c>
      <c r="AN151" s="472"/>
      <c r="AO151" s="616">
        <f>SUMIFS('Sales 2019 - 2024'!$E:$E,'Sales 2019 - 2024'!$A:$A,$C151,'Sales 2019 - 2024'!$B:$B,$AO$2,'Sales 2019 - 2024'!$C:$C,AO$4,'Sales 2019 - 2024'!$D:$D,$A151)</f>
        <v>12.52</v>
      </c>
      <c r="AP151" s="617">
        <f>SUMIFS('Sales 2019 - 2024'!$E:$E,'Sales 2019 - 2024'!$A:$A,$C151,'Sales 2019 - 2024'!$B:$B,$AO$2,'Sales 2019 - 2024'!$C:$C,AP$4,'Sales 2019 - 2024'!$D:$D,$A151)</f>
        <v>11.044140000000001</v>
      </c>
      <c r="AQ151" s="617">
        <f>SUMIFS('Sales 2019 - 2024'!$E:$E,'Sales 2019 - 2024'!$A:$A,$C151,'Sales 2019 - 2024'!$B:$B,$AO$2,'Sales 2019 - 2024'!$C:$C,AQ$4,'Sales 2019 - 2024'!$D:$D,$A151)</f>
        <v>0</v>
      </c>
      <c r="AR151" s="617">
        <f>SUMIFS('Sales 2019 - 2024'!$E:$E,'Sales 2019 - 2024'!$A:$A,$C151,'Sales 2019 - 2024'!$B:$B,$AO$2,'Sales 2019 - 2024'!$C:$C,AR$4,'Sales 2019 - 2024'!$D:$D,$A151)</f>
        <v>51.971870000000003</v>
      </c>
      <c r="AS151" s="617">
        <f>SUMIFS('Sales 2019 - 2024'!$E:$E,'Sales 2019 - 2024'!$A:$A,$C151,'Sales 2019 - 2024'!$B:$B,$AO$2,'Sales 2019 - 2024'!$C:$C,AS$4,'Sales 2019 - 2024'!$D:$D,$A151)</f>
        <v>80.136849999999995</v>
      </c>
      <c r="AT151" s="617">
        <f>SUMIFS('Sales 2019 - 2024'!$E:$E,'Sales 2019 - 2024'!$A:$A,$C151,'Sales 2019 - 2024'!$B:$B,$AO$2,'Sales 2019 - 2024'!$C:$C,AT$4,'Sales 2019 - 2024'!$D:$D,$A151)</f>
        <v>0</v>
      </c>
      <c r="AU151" s="617">
        <f>SUMIFS('Sales 2019 - 2024'!$E:$E,'Sales 2019 - 2024'!$A:$A,$C151,'Sales 2019 - 2024'!$B:$B,$AO$2,'Sales 2019 - 2024'!$C:$C,AU$4,'Sales 2019 - 2024'!$D:$D,$A151)</f>
        <v>0</v>
      </c>
      <c r="AV151" s="618">
        <f>SUMIFS('Sales 2019 - 2024'!$E:$E,'Sales 2019 - 2024'!$A:$A,$C151,'Sales 2019 - 2024'!$B:$B,$AO$2,'Sales 2019 - 2024'!$C:$C,AV$4,'Sales 2019 - 2024'!$D:$D,$A151)</f>
        <v>0</v>
      </c>
      <c r="AW151" s="618">
        <f t="shared" ref="AW151:AW157" si="471">SUM(AO151:AV151)</f>
        <v>155.67286000000001</v>
      </c>
      <c r="AX151" s="616">
        <f>SUMIFS('Sales 2019 - 2024'!$E:$E,'Sales 2019 - 2024'!$A:$A,$C151,'Sales 2019 - 2024'!$B:$B,$AO$2,'Sales 2019 - 2024'!$C:$C,AX$4,'Sales 2019 - 2024'!$D:$D,$A151)</f>
        <v>0</v>
      </c>
      <c r="AY151" s="617">
        <f>SUMIFS('Sales 2019 - 2024'!$E:$E,'Sales 2019 - 2024'!$A:$A,$C151,'Sales 2019 - 2024'!$B:$B,$AO$2,'Sales 2019 - 2024'!$C:$C,AY$4,'Sales 2019 - 2024'!$D:$D,$A151)</f>
        <v>719.09802000000002</v>
      </c>
      <c r="AZ151" s="617">
        <f>SUMIFS('Sales 2019 - 2024'!$E:$E,'Sales 2019 - 2024'!$A:$A,$C151,'Sales 2019 - 2024'!$B:$B,$AO$2,'Sales 2019 - 2024'!$C:$C,AZ$4,'Sales 2019 - 2024'!$D:$D,$A151)</f>
        <v>0</v>
      </c>
      <c r="BA151" s="617">
        <f>SUMIFS('Sales 2019 - 2024'!$E:$E,'Sales 2019 - 2024'!$A:$A,$C151,'Sales 2019 - 2024'!$B:$B,$AO$2,'Sales 2019 - 2024'!$C:$C,BA$4,'Sales 2019 - 2024'!$D:$D,$A151)</f>
        <v>516.34177999999997</v>
      </c>
      <c r="BB151" s="617">
        <f>SUMIFS('Sales 2019 - 2024'!$E:$E,'Sales 2019 - 2024'!$A:$A,$C151,'Sales 2019 - 2024'!$B:$B,$AO$2,'Sales 2019 - 2024'!$C:$C,BB$4,'Sales 2019 - 2024'!$D:$D,$A151)</f>
        <v>35.000230000000002</v>
      </c>
      <c r="BC151" s="617">
        <f>SUMIFS('Sales 2019 - 2024'!$E:$E,'Sales 2019 - 2024'!$A:$A,$C151,'Sales 2019 - 2024'!$B:$B,$AO$2,'Sales 2019 - 2024'!$C:$C,BC$4,'Sales 2019 - 2024'!$D:$D,$A151)</f>
        <v>148.33186000000001</v>
      </c>
      <c r="BD151" s="617">
        <f>SUMIFS('Sales 2019 - 2024'!$E:$E,'Sales 2019 - 2024'!$A:$A,$C151,'Sales 2019 - 2024'!$B:$B,$AO$2,'Sales 2019 - 2024'!$C:$C,BD$4,'Sales 2019 - 2024'!$D:$D,$A151)</f>
        <v>0</v>
      </c>
      <c r="BE151" s="617">
        <f>SUMIFS('Sales 2019 - 2024'!$E:$E,'Sales 2019 - 2024'!$A:$A,$C151,'Sales 2019 - 2024'!$B:$B,$AO$2,'Sales 2019 - 2024'!$C:$C,BE$4,'Sales 2019 - 2024'!$D:$D,$A151)</f>
        <v>0</v>
      </c>
      <c r="BF151" s="618">
        <f>SUMIFS('Sales 2019 - 2024'!$E:$E,'Sales 2019 - 2024'!$A:$A,$C151,'Sales 2019 - 2024'!$B:$B,$AO$2,'Sales 2019 - 2024'!$C:$C,BF$4,'Sales 2019 - 2024'!$D:$D,$A151)</f>
        <v>0</v>
      </c>
      <c r="BG151" s="618">
        <f t="shared" ref="BG151:BG158" si="472">SUM(AX151:BF151)</f>
        <v>1418.7718900000002</v>
      </c>
      <c r="BH151" s="744">
        <f t="shared" ref="BH151:BH158" si="473">BI151-BG151-AW151</f>
        <v>106.0274999999998</v>
      </c>
      <c r="BI151" s="494">
        <f>SUMIFS('Sales 2019 - 2024'!Y:Y,'Sales 2019 - 2024'!W:W,'X5 Template Goals - Tab 1'!AM151,'Sales 2019 - 2024'!V:V,'X5 Template Goals - Tab 1'!A151)</f>
        <v>1680.47225</v>
      </c>
      <c r="BJ151" s="751" t="b">
        <f t="shared" si="306"/>
        <v>1</v>
      </c>
      <c r="BK151" s="611"/>
      <c r="BL151" s="612"/>
      <c r="BM151" s="612"/>
      <c r="BN151" s="612"/>
      <c r="BO151" s="612"/>
      <c r="BP151" s="612"/>
      <c r="BQ151" s="612"/>
      <c r="BR151" s="619"/>
      <c r="BS151" s="618">
        <f t="shared" ref="BS151:BS157" si="474">SUM(BK151:BR151)</f>
        <v>0</v>
      </c>
    </row>
    <row r="152" spans="1:71" ht="44.25" customHeight="1" outlineLevel="1" x14ac:dyDescent="0.55000000000000004">
      <c r="A152" s="2" t="str">
        <f>B150</f>
        <v>Bakery</v>
      </c>
      <c r="B152" s="760"/>
      <c r="C152" s="226" t="s">
        <v>38</v>
      </c>
      <c r="D152" s="620">
        <f>SUMIFS(AfO!D:D,AfO!$A:$A,$C152,AfO!$B:$B,$A150)/1000</f>
        <v>0.37151521999999998</v>
      </c>
      <c r="E152" s="498">
        <f>SUMIFS(AfO!E:E,AfO!$A:$A,$C152,AfO!$B:$B,$A150)/1000</f>
        <v>0.43129903999999997</v>
      </c>
      <c r="F152" s="498">
        <f>SUMIFS(AfO!F:F,AfO!$A:$A,$C152,AfO!$B:$B,$A150)/1000</f>
        <v>0.70005011000000006</v>
      </c>
      <c r="G152" s="498">
        <f>SUMIFS(AfO!G:G,AfO!$A:$A,$C152,AfO!$B:$B,$A150)/1000</f>
        <v>1.2743634500000001</v>
      </c>
      <c r="H152" s="498">
        <f>SUMIFS(AfO!H:H,AfO!$A:$A,$C152,AfO!$B:$B,$A150)/1000</f>
        <v>0.60645006000000001</v>
      </c>
      <c r="I152" s="498">
        <f>SUMIFS(AfO!J:J,AfO!$A:$A,$C152,AfO!$B:$B,$A150)/1000</f>
        <v>1.0288335466666667</v>
      </c>
      <c r="J152" s="498">
        <f>SUMIFS(AfO!I:I,AfO!$A:$A,$C152,AfO!$B:$B,$A150)/1000</f>
        <v>4.2557490799999993</v>
      </c>
      <c r="K152" s="498"/>
      <c r="L152" s="621"/>
      <c r="M152" s="624"/>
      <c r="N152" s="624"/>
      <c r="O152" s="624"/>
      <c r="P152" s="624"/>
      <c r="Q152" s="624"/>
      <c r="R152" s="624"/>
      <c r="S152" s="629"/>
      <c r="T152" s="711"/>
      <c r="U152" s="360"/>
      <c r="V152" s="419">
        <v>6</v>
      </c>
      <c r="W152" s="419"/>
      <c r="X152" s="419"/>
      <c r="Y152" s="419"/>
      <c r="Z152" s="419"/>
      <c r="AA152" s="419"/>
      <c r="AB152" s="419"/>
      <c r="AC152" s="362"/>
      <c r="AD152" s="625">
        <f t="shared" si="428"/>
        <v>6</v>
      </c>
      <c r="AE152" s="506">
        <f t="shared" si="468"/>
        <v>10.255749079999999</v>
      </c>
      <c r="AF152" s="507">
        <f t="shared" si="469"/>
        <v>0.62854543952386832</v>
      </c>
      <c r="AG152" s="508">
        <f t="shared" si="470"/>
        <v>0.1923349507637222</v>
      </c>
      <c r="AH152" s="509" cm="1">
        <f t="array" ref="AH152">_xlfn.IFS(AG152&gt;=(AF152+0.01),1,AG152&gt;=(AF152-0.01),0,AG152&lt;=(AF152-0.01),-1)</f>
        <v>-1</v>
      </c>
      <c r="AJ152" s="371"/>
      <c r="AL152" s="760"/>
      <c r="AM152" s="226" t="s">
        <v>38</v>
      </c>
      <c r="AN152" s="472"/>
      <c r="AO152" s="626">
        <f>SUMIFS('Sales 2019 - 2024'!$E:$E,'Sales 2019 - 2024'!$A:$A,$C152,'Sales 2019 - 2024'!$B:$B,$AO$2,'Sales 2019 - 2024'!$C:$C,AO$4,'Sales 2019 - 2024'!$D:$D,$A152)</f>
        <v>0</v>
      </c>
      <c r="AP152" s="627">
        <f>SUMIFS('Sales 2019 - 2024'!$E:$E,'Sales 2019 - 2024'!$A:$A,$C152,'Sales 2019 - 2024'!$B:$B,$AO$2,'Sales 2019 - 2024'!$C:$C,AP$4,'Sales 2019 - 2024'!$D:$D,$A152)</f>
        <v>0</v>
      </c>
      <c r="AQ152" s="627">
        <f>SUMIFS('Sales 2019 - 2024'!$E:$E,'Sales 2019 - 2024'!$A:$A,$C152,'Sales 2019 - 2024'!$B:$B,$AO$2,'Sales 2019 - 2024'!$C:$C,AQ$4,'Sales 2019 - 2024'!$D:$D,$A152)</f>
        <v>0</v>
      </c>
      <c r="AR152" s="627">
        <f>SUMIFS('Sales 2019 - 2024'!$E:$E,'Sales 2019 - 2024'!$A:$A,$C152,'Sales 2019 - 2024'!$B:$B,$AO$2,'Sales 2019 - 2024'!$C:$C,AR$4,'Sales 2019 - 2024'!$D:$D,$A152)</f>
        <v>2.9152</v>
      </c>
      <c r="AS152" s="627">
        <f>SUMIFS('Sales 2019 - 2024'!$E:$E,'Sales 2019 - 2024'!$A:$A,$C152,'Sales 2019 - 2024'!$B:$B,$AO$2,'Sales 2019 - 2024'!$C:$C,AS$4,'Sales 2019 - 2024'!$D:$D,$A152)</f>
        <v>1.056</v>
      </c>
      <c r="AT152" s="627">
        <f>SUMIFS('Sales 2019 - 2024'!$E:$E,'Sales 2019 - 2024'!$A:$A,$C152,'Sales 2019 - 2024'!$B:$B,$AO$2,'Sales 2019 - 2024'!$C:$C,AT$4,'Sales 2019 - 2024'!$D:$D,$A152)</f>
        <v>5.6860799999999996</v>
      </c>
      <c r="AU152" s="627">
        <f>SUMIFS('Sales 2019 - 2024'!$E:$E,'Sales 2019 - 2024'!$A:$A,$C152,'Sales 2019 - 2024'!$B:$B,$AO$2,'Sales 2019 - 2024'!$C:$C,AU$4,'Sales 2019 - 2024'!$D:$D,$A152)</f>
        <v>62.750779999999999</v>
      </c>
      <c r="AV152" s="628">
        <f>SUMIFS('Sales 2019 - 2024'!$E:$E,'Sales 2019 - 2024'!$A:$A,$C152,'Sales 2019 - 2024'!$B:$B,$AO$2,'Sales 2019 - 2024'!$C:$C,AV$4,'Sales 2019 - 2024'!$D:$D,$A152)</f>
        <v>20.736000000000001</v>
      </c>
      <c r="AW152" s="628">
        <f t="shared" si="471"/>
        <v>93.14406000000001</v>
      </c>
      <c r="AX152" s="626">
        <f>SUMIFS('Sales 2019 - 2024'!$E:$E,'Sales 2019 - 2024'!$A:$A,$C152,'Sales 2019 - 2024'!$B:$B,$AO$2,'Sales 2019 - 2024'!$C:$C,AX$4,'Sales 2019 - 2024'!$D:$D,$A152)</f>
        <v>6.6556600000000001</v>
      </c>
      <c r="AY152" s="627">
        <f>SUMIFS('Sales 2019 - 2024'!$E:$E,'Sales 2019 - 2024'!$A:$A,$C152,'Sales 2019 - 2024'!$B:$B,$AO$2,'Sales 2019 - 2024'!$C:$C,AY$4,'Sales 2019 - 2024'!$D:$D,$A152)</f>
        <v>668.48716999999999</v>
      </c>
      <c r="AZ152" s="627">
        <f>SUMIFS('Sales 2019 - 2024'!$E:$E,'Sales 2019 - 2024'!$A:$A,$C152,'Sales 2019 - 2024'!$B:$B,$AO$2,'Sales 2019 - 2024'!$C:$C,AZ$4,'Sales 2019 - 2024'!$D:$D,$A152)</f>
        <v>0</v>
      </c>
      <c r="BA152" s="627">
        <f>SUMIFS('Sales 2019 - 2024'!$E:$E,'Sales 2019 - 2024'!$A:$A,$C152,'Sales 2019 - 2024'!$B:$B,$AO$2,'Sales 2019 - 2024'!$C:$C,BA$4,'Sales 2019 - 2024'!$D:$D,$A152)</f>
        <v>5</v>
      </c>
      <c r="BB152" s="627">
        <f>SUMIFS('Sales 2019 - 2024'!$E:$E,'Sales 2019 - 2024'!$A:$A,$C152,'Sales 2019 - 2024'!$B:$B,$AO$2,'Sales 2019 - 2024'!$C:$C,BB$4,'Sales 2019 - 2024'!$D:$D,$A152)</f>
        <v>0</v>
      </c>
      <c r="BC152" s="627">
        <f>SUMIFS('Sales 2019 - 2024'!$E:$E,'Sales 2019 - 2024'!$A:$A,$C152,'Sales 2019 - 2024'!$B:$B,$AO$2,'Sales 2019 - 2024'!$C:$C,BC$4,'Sales 2019 - 2024'!$D:$D,$A152)</f>
        <v>17.507010000000001</v>
      </c>
      <c r="BD152" s="627">
        <f>SUMIFS('Sales 2019 - 2024'!$E:$E,'Sales 2019 - 2024'!$A:$A,$C152,'Sales 2019 - 2024'!$B:$B,$AO$2,'Sales 2019 - 2024'!$C:$C,BD$4,'Sales 2019 - 2024'!$D:$D,$A152)</f>
        <v>98.089609999999993</v>
      </c>
      <c r="BE152" s="627">
        <f>SUMIFS('Sales 2019 - 2024'!$E:$E,'Sales 2019 - 2024'!$A:$A,$C152,'Sales 2019 - 2024'!$B:$B,$AO$2,'Sales 2019 - 2024'!$C:$C,BE$4,'Sales 2019 - 2024'!$D:$D,$A152)</f>
        <v>0</v>
      </c>
      <c r="BF152" s="628">
        <f>SUMIFS('Sales 2019 - 2024'!$E:$E,'Sales 2019 - 2024'!$A:$A,$C152,'Sales 2019 - 2024'!$B:$B,$AO$2,'Sales 2019 - 2024'!$C:$C,BF$4,'Sales 2019 - 2024'!$D:$D,$A152)</f>
        <v>0</v>
      </c>
      <c r="BG152" s="628">
        <f t="shared" si="472"/>
        <v>795.73945000000003</v>
      </c>
      <c r="BH152" s="745">
        <f t="shared" si="473"/>
        <v>3366.8655699999995</v>
      </c>
      <c r="BI152" s="512">
        <f>SUMIFS('Sales 2019 - 2024'!Y:Y,'Sales 2019 - 2024'!W:W,'X5 Template Goals - Tab 1'!AM152,'Sales 2019 - 2024'!V:V,'X5 Template Goals - Tab 1'!A152)</f>
        <v>4255.7490799999996</v>
      </c>
      <c r="BJ152" s="751" t="b">
        <f t="shared" si="306"/>
        <v>1</v>
      </c>
      <c r="BK152" s="621"/>
      <c r="BL152" s="622"/>
      <c r="BM152" s="622"/>
      <c r="BN152" s="622"/>
      <c r="BO152" s="622"/>
      <c r="BP152" s="622"/>
      <c r="BQ152" s="622"/>
      <c r="BR152" s="629"/>
      <c r="BS152" s="628">
        <f t="shared" si="474"/>
        <v>0</v>
      </c>
    </row>
    <row r="153" spans="1:71" ht="44.25" customHeight="1" outlineLevel="1" x14ac:dyDescent="0.55000000000000004">
      <c r="A153" s="2" t="str">
        <f>B150</f>
        <v>Bakery</v>
      </c>
      <c r="B153" s="760"/>
      <c r="C153" s="226" t="s">
        <v>39</v>
      </c>
      <c r="D153" s="609">
        <f>SUMIFS(AfO!D:D,AfO!$A:$A,$C153,AfO!$B:$B,$A150)/1000</f>
        <v>0.5556102100000001</v>
      </c>
      <c r="E153" s="610">
        <f>SUMIFS(AfO!E:E,AfO!$A:$A,$C153,AfO!$B:$B,$A150)/1000</f>
        <v>0.62637086999999991</v>
      </c>
      <c r="F153" s="610">
        <f>SUMIFS(AfO!F:F,AfO!$A:$A,$C153,AfO!$B:$B,$A150)/1000</f>
        <v>0.56106635000000005</v>
      </c>
      <c r="G153" s="610">
        <f>SUMIFS(AfO!G:G,AfO!$A:$A,$C153,AfO!$B:$B,$A150)/1000</f>
        <v>0.99422875999999993</v>
      </c>
      <c r="H153" s="610">
        <f>SUMIFS(AfO!H:H,AfO!$A:$A,$C153,AfO!$B:$B,$A150)/1000</f>
        <v>1.8171223000000001</v>
      </c>
      <c r="I153" s="610">
        <f>SUMIFS(AfO!J:J,AfO!$A:$A,$C153,AfO!$B:$B,$A150)/1000</f>
        <v>2.9938317233333334</v>
      </c>
      <c r="J153" s="610">
        <f>SUMIFS(AfO!I:I,AfO!$A:$A,$C153,AfO!$B:$B,$A150)/1000</f>
        <v>3.8030763799999998</v>
      </c>
      <c r="K153" s="610"/>
      <c r="L153" s="611"/>
      <c r="M153" s="614"/>
      <c r="N153" s="614"/>
      <c r="O153" s="614"/>
      <c r="P153" s="614"/>
      <c r="Q153" s="614"/>
      <c r="R153" s="614"/>
      <c r="S153" s="619"/>
      <c r="T153" s="711"/>
      <c r="U153" s="357"/>
      <c r="V153" s="418">
        <v>4</v>
      </c>
      <c r="W153" s="418"/>
      <c r="X153" s="418"/>
      <c r="Y153" s="418"/>
      <c r="Z153" s="418"/>
      <c r="AA153" s="418"/>
      <c r="AB153" s="418"/>
      <c r="AC153" s="359"/>
      <c r="AD153" s="615">
        <f t="shared" si="428"/>
        <v>4</v>
      </c>
      <c r="AE153" s="488">
        <f t="shared" si="468"/>
        <v>7.8030763800000003</v>
      </c>
      <c r="AF153" s="581">
        <f t="shared" si="469"/>
        <v>0.46917309326251377</v>
      </c>
      <c r="AG153" s="490">
        <f t="shared" si="470"/>
        <v>0.15458566746591562</v>
      </c>
      <c r="AH153" s="491" cm="1">
        <f t="array" ref="AH153">_xlfn.IFS(AG153&gt;=(AF153+0.01),1,AG153&gt;=(AF153-0.01),0,AG153&lt;=(AF153-0.01),-1)</f>
        <v>-1</v>
      </c>
      <c r="AJ153" s="370"/>
      <c r="AL153" s="760"/>
      <c r="AM153" s="226" t="s">
        <v>39</v>
      </c>
      <c r="AN153" s="472"/>
      <c r="AO153" s="616">
        <f>SUMIFS('Sales 2019 - 2024'!$E:$E,'Sales 2019 - 2024'!$A:$A,$C153,'Sales 2019 - 2024'!$B:$B,$AO$2,'Sales 2019 - 2024'!$C:$C,AO$4,'Sales 2019 - 2024'!$D:$D,$A153)</f>
        <v>0</v>
      </c>
      <c r="AP153" s="617">
        <f>SUMIFS('Sales 2019 - 2024'!$E:$E,'Sales 2019 - 2024'!$A:$A,$C153,'Sales 2019 - 2024'!$B:$B,$AO$2,'Sales 2019 - 2024'!$C:$C,AP$4,'Sales 2019 - 2024'!$D:$D,$A153)</f>
        <v>0</v>
      </c>
      <c r="AQ153" s="617">
        <f>SUMIFS('Sales 2019 - 2024'!$E:$E,'Sales 2019 - 2024'!$A:$A,$C153,'Sales 2019 - 2024'!$B:$B,$AO$2,'Sales 2019 - 2024'!$C:$C,AQ$4,'Sales 2019 - 2024'!$D:$D,$A153)</f>
        <v>71.86354</v>
      </c>
      <c r="AR153" s="617">
        <f>SUMIFS('Sales 2019 - 2024'!$E:$E,'Sales 2019 - 2024'!$A:$A,$C153,'Sales 2019 - 2024'!$B:$B,$AO$2,'Sales 2019 - 2024'!$C:$C,AR$4,'Sales 2019 - 2024'!$D:$D,$A153)</f>
        <v>733.82552999999996</v>
      </c>
      <c r="AS153" s="617">
        <f>SUMIFS('Sales 2019 - 2024'!$E:$E,'Sales 2019 - 2024'!$A:$A,$C153,'Sales 2019 - 2024'!$B:$B,$AO$2,'Sales 2019 - 2024'!$C:$C,AS$4,'Sales 2019 - 2024'!$D:$D,$A153)</f>
        <v>56.691209999999998</v>
      </c>
      <c r="AT153" s="617">
        <f>SUMIFS('Sales 2019 - 2024'!$E:$E,'Sales 2019 - 2024'!$A:$A,$C153,'Sales 2019 - 2024'!$B:$B,$AO$2,'Sales 2019 - 2024'!$C:$C,AT$4,'Sales 2019 - 2024'!$D:$D,$A153)</f>
        <v>0</v>
      </c>
      <c r="AU153" s="617">
        <f>SUMIFS('Sales 2019 - 2024'!$E:$E,'Sales 2019 - 2024'!$A:$A,$C153,'Sales 2019 - 2024'!$B:$B,$AO$2,'Sales 2019 - 2024'!$C:$C,AU$4,'Sales 2019 - 2024'!$D:$D,$A153)</f>
        <v>0</v>
      </c>
      <c r="AV153" s="618">
        <f>SUMIFS('Sales 2019 - 2024'!$E:$E,'Sales 2019 - 2024'!$A:$A,$C153,'Sales 2019 - 2024'!$B:$B,$AO$2,'Sales 2019 - 2024'!$C:$C,AV$4,'Sales 2019 - 2024'!$D:$D,$A153)</f>
        <v>7.3387099999999998</v>
      </c>
      <c r="AW153" s="618">
        <f t="shared" si="471"/>
        <v>869.71898999999985</v>
      </c>
      <c r="AX153" s="616">
        <f>SUMIFS('Sales 2019 - 2024'!$E:$E,'Sales 2019 - 2024'!$A:$A,$C153,'Sales 2019 - 2024'!$B:$B,$AO$2,'Sales 2019 - 2024'!$C:$C,AX$4,'Sales 2019 - 2024'!$D:$D,$A153)</f>
        <v>175.22990999999999</v>
      </c>
      <c r="AY153" s="617">
        <f>SUMIFS('Sales 2019 - 2024'!$E:$E,'Sales 2019 - 2024'!$A:$A,$C153,'Sales 2019 - 2024'!$B:$B,$AO$2,'Sales 2019 - 2024'!$C:$C,AY$4,'Sales 2019 - 2024'!$D:$D,$A153)</f>
        <v>1017.54043</v>
      </c>
      <c r="AZ153" s="617">
        <f>SUMIFS('Sales 2019 - 2024'!$E:$E,'Sales 2019 - 2024'!$A:$A,$C153,'Sales 2019 - 2024'!$B:$B,$AO$2,'Sales 2019 - 2024'!$C:$C,AZ$4,'Sales 2019 - 2024'!$D:$D,$A153)</f>
        <v>50.603479999999998</v>
      </c>
      <c r="BA153" s="617">
        <f>SUMIFS('Sales 2019 - 2024'!$E:$E,'Sales 2019 - 2024'!$A:$A,$C153,'Sales 2019 - 2024'!$B:$B,$AO$2,'Sales 2019 - 2024'!$C:$C,BA$4,'Sales 2019 - 2024'!$D:$D,$A153)</f>
        <v>280.40674999999999</v>
      </c>
      <c r="BB153" s="617">
        <f>SUMIFS('Sales 2019 - 2024'!$E:$E,'Sales 2019 - 2024'!$A:$A,$C153,'Sales 2019 - 2024'!$B:$B,$AO$2,'Sales 2019 - 2024'!$C:$C,BB$4,'Sales 2019 - 2024'!$D:$D,$A153)</f>
        <v>242.36582999999999</v>
      </c>
      <c r="BC153" s="617">
        <f>SUMIFS('Sales 2019 - 2024'!$E:$E,'Sales 2019 - 2024'!$A:$A,$C153,'Sales 2019 - 2024'!$B:$B,$AO$2,'Sales 2019 - 2024'!$C:$C,BC$4,'Sales 2019 - 2024'!$D:$D,$A153)</f>
        <v>391.09688999999997</v>
      </c>
      <c r="BD153" s="617">
        <f>SUMIFS('Sales 2019 - 2024'!$E:$E,'Sales 2019 - 2024'!$A:$A,$C153,'Sales 2019 - 2024'!$B:$B,$AO$2,'Sales 2019 - 2024'!$C:$C,BD$4,'Sales 2019 - 2024'!$D:$D,$A153)</f>
        <v>0</v>
      </c>
      <c r="BE153" s="617">
        <f>SUMIFS('Sales 2019 - 2024'!$E:$E,'Sales 2019 - 2024'!$A:$A,$C153,'Sales 2019 - 2024'!$B:$B,$AO$2,'Sales 2019 - 2024'!$C:$C,BE$4,'Sales 2019 - 2024'!$D:$D,$A153)</f>
        <v>0</v>
      </c>
      <c r="BF153" s="618">
        <f>SUMIFS('Sales 2019 - 2024'!$E:$E,'Sales 2019 - 2024'!$A:$A,$C153,'Sales 2019 - 2024'!$B:$B,$AO$2,'Sales 2019 - 2024'!$C:$C,BF$4,'Sales 2019 - 2024'!$D:$D,$A153)</f>
        <v>0</v>
      </c>
      <c r="BG153" s="618">
        <f t="shared" si="472"/>
        <v>2157.2432899999999</v>
      </c>
      <c r="BH153" s="744">
        <f t="shared" si="473"/>
        <v>776.11410000000024</v>
      </c>
      <c r="BI153" s="494">
        <f>SUMIFS('Sales 2019 - 2024'!Y:Y,'Sales 2019 - 2024'!W:W,'X5 Template Goals - Tab 1'!AM153,'Sales 2019 - 2024'!V:V,'X5 Template Goals - Tab 1'!A153)</f>
        <v>3803.07638</v>
      </c>
      <c r="BJ153" s="751" t="b">
        <f t="shared" si="306"/>
        <v>1</v>
      </c>
      <c r="BK153" s="611"/>
      <c r="BL153" s="612"/>
      <c r="BM153" s="612"/>
      <c r="BN153" s="612"/>
      <c r="BO153" s="612"/>
      <c r="BP153" s="612"/>
      <c r="BQ153" s="612"/>
      <c r="BR153" s="619"/>
      <c r="BS153" s="618">
        <f t="shared" si="474"/>
        <v>0</v>
      </c>
    </row>
    <row r="154" spans="1:71" ht="44.25" customHeight="1" outlineLevel="1" x14ac:dyDescent="0.55000000000000004">
      <c r="A154" s="2" t="str">
        <f>B150</f>
        <v>Bakery</v>
      </c>
      <c r="B154" s="760"/>
      <c r="C154" s="226" t="s">
        <v>40</v>
      </c>
      <c r="D154" s="620">
        <f>SUMIFS(AfO!D:D,AfO!$A:$A,$C154,AfO!$B:$B,$A150)/1000</f>
        <v>1.1938958800000001</v>
      </c>
      <c r="E154" s="498">
        <f>SUMIFS(AfO!E:E,AfO!$A:$A,$C154,AfO!$B:$B,$A150)/1000</f>
        <v>1.0356536000000001</v>
      </c>
      <c r="F154" s="498">
        <f>SUMIFS(AfO!F:F,AfO!$A:$A,$C154,AfO!$B:$B,$A150)/1000</f>
        <v>1.41467012</v>
      </c>
      <c r="G154" s="498">
        <f>SUMIFS(AfO!G:G,AfO!$A:$A,$C154,AfO!$B:$B,$A150)/1000</f>
        <v>1.66347274</v>
      </c>
      <c r="H154" s="498">
        <f>SUMIFS(AfO!H:H,AfO!$A:$A,$C154,AfO!$B:$B,$A150)/1000</f>
        <v>2.3349137199999999</v>
      </c>
      <c r="I154" s="498">
        <f>SUMIFS(AfO!J:J,AfO!$A:$A,$C154,AfO!$B:$B,$A150)/1000</f>
        <v>3.0225273475000001</v>
      </c>
      <c r="J154" s="498">
        <f>SUMIFS(AfO!I:I,AfO!$A:$A,$C154,AfO!$B:$B,$A150)/1000</f>
        <v>3.6229122600000001</v>
      </c>
      <c r="K154" s="498"/>
      <c r="L154" s="630"/>
      <c r="M154" s="633"/>
      <c r="N154" s="633"/>
      <c r="O154" s="633"/>
      <c r="P154" s="633"/>
      <c r="Q154" s="633"/>
      <c r="R154" s="633"/>
      <c r="S154" s="638"/>
      <c r="T154" s="711"/>
      <c r="U154" s="363"/>
      <c r="V154" s="420">
        <v>7</v>
      </c>
      <c r="W154" s="420"/>
      <c r="X154" s="420"/>
      <c r="Y154" s="420"/>
      <c r="Z154" s="420"/>
      <c r="AA154" s="420"/>
      <c r="AB154" s="420"/>
      <c r="AC154" s="365"/>
      <c r="AD154" s="634">
        <f t="shared" si="428"/>
        <v>7</v>
      </c>
      <c r="AE154" s="521">
        <f t="shared" si="468"/>
        <v>10.62291226</v>
      </c>
      <c r="AF154" s="507">
        <f t="shared" si="469"/>
        <v>0.24858545824102718</v>
      </c>
      <c r="AG154" s="508">
        <f t="shared" si="470"/>
        <v>0.24004417209689866</v>
      </c>
      <c r="AH154" s="509" cm="1">
        <f t="array" ref="AH154">_xlfn.IFS(AG154&gt;=(AF154+0.01),1,AG154&gt;=(AF154-0.01),0,AG154&lt;=(AF154-0.01),-1)</f>
        <v>0</v>
      </c>
      <c r="AJ154" s="371"/>
      <c r="AL154" s="760"/>
      <c r="AM154" s="226" t="s">
        <v>40</v>
      </c>
      <c r="AN154" s="472"/>
      <c r="AO154" s="635">
        <f>SUMIFS('Sales 2019 - 2024'!$E:$E,'Sales 2019 - 2024'!$A:$A,$C154,'Sales 2019 - 2024'!$B:$B,$AO$2,'Sales 2019 - 2024'!$C:$C,AO$4,'Sales 2019 - 2024'!$D:$D,$A154)</f>
        <v>115.536</v>
      </c>
      <c r="AP154" s="636">
        <f>SUMIFS('Sales 2019 - 2024'!$E:$E,'Sales 2019 - 2024'!$A:$A,$C154,'Sales 2019 - 2024'!$B:$B,$AO$2,'Sales 2019 - 2024'!$C:$C,AP$4,'Sales 2019 - 2024'!$D:$D,$A154)</f>
        <v>26.247260000000001</v>
      </c>
      <c r="AQ154" s="636">
        <f>SUMIFS('Sales 2019 - 2024'!$E:$E,'Sales 2019 - 2024'!$A:$A,$C154,'Sales 2019 - 2024'!$B:$B,$AO$2,'Sales 2019 - 2024'!$C:$C,AQ$4,'Sales 2019 - 2024'!$D:$D,$A154)</f>
        <v>0.54666000000000003</v>
      </c>
      <c r="AR154" s="636">
        <f>SUMIFS('Sales 2019 - 2024'!$E:$E,'Sales 2019 - 2024'!$A:$A,$C154,'Sales 2019 - 2024'!$B:$B,$AO$2,'Sales 2019 - 2024'!$C:$C,AR$4,'Sales 2019 - 2024'!$D:$D,$A154)</f>
        <v>987.77700000000004</v>
      </c>
      <c r="AS154" s="636">
        <f>SUMIFS('Sales 2019 - 2024'!$E:$E,'Sales 2019 - 2024'!$A:$A,$C154,'Sales 2019 - 2024'!$B:$B,$AO$2,'Sales 2019 - 2024'!$C:$C,AS$4,'Sales 2019 - 2024'!$D:$D,$A154)</f>
        <v>232.21478999999999</v>
      </c>
      <c r="AT154" s="636">
        <f>SUMIFS('Sales 2019 - 2024'!$E:$E,'Sales 2019 - 2024'!$A:$A,$C154,'Sales 2019 - 2024'!$B:$B,$AO$2,'Sales 2019 - 2024'!$C:$C,AT$4,'Sales 2019 - 2024'!$D:$D,$A154)</f>
        <v>1.17449</v>
      </c>
      <c r="AU154" s="636">
        <f>SUMIFS('Sales 2019 - 2024'!$E:$E,'Sales 2019 - 2024'!$A:$A,$C154,'Sales 2019 - 2024'!$B:$B,$AO$2,'Sales 2019 - 2024'!$C:$C,AU$4,'Sales 2019 - 2024'!$D:$D,$A154)</f>
        <v>9.3345500000000001</v>
      </c>
      <c r="AV154" s="637">
        <f>SUMIFS('Sales 2019 - 2024'!$E:$E,'Sales 2019 - 2024'!$A:$A,$C154,'Sales 2019 - 2024'!$B:$B,$AO$2,'Sales 2019 - 2024'!$C:$C,AV$4,'Sales 2019 - 2024'!$D:$D,$A154)</f>
        <v>0</v>
      </c>
      <c r="AW154" s="637">
        <f t="shared" si="471"/>
        <v>1372.8307500000003</v>
      </c>
      <c r="AX154" s="635">
        <f>SUMIFS('Sales 2019 - 2024'!$E:$E,'Sales 2019 - 2024'!$A:$A,$C154,'Sales 2019 - 2024'!$B:$B,$AO$2,'Sales 2019 - 2024'!$C:$C,AX$4,'Sales 2019 - 2024'!$D:$D,$A154)</f>
        <v>1.7987</v>
      </c>
      <c r="AY154" s="636">
        <f>SUMIFS('Sales 2019 - 2024'!$E:$E,'Sales 2019 - 2024'!$A:$A,$C154,'Sales 2019 - 2024'!$B:$B,$AO$2,'Sales 2019 - 2024'!$C:$C,AY$4,'Sales 2019 - 2024'!$D:$D,$A154)</f>
        <v>1985.23297</v>
      </c>
      <c r="AZ154" s="636">
        <f>SUMIFS('Sales 2019 - 2024'!$E:$E,'Sales 2019 - 2024'!$A:$A,$C154,'Sales 2019 - 2024'!$B:$B,$AO$2,'Sales 2019 - 2024'!$C:$C,AZ$4,'Sales 2019 - 2024'!$D:$D,$A154)</f>
        <v>0</v>
      </c>
      <c r="BA154" s="636">
        <f>SUMIFS('Sales 2019 - 2024'!$E:$E,'Sales 2019 - 2024'!$A:$A,$C154,'Sales 2019 - 2024'!$B:$B,$AO$2,'Sales 2019 - 2024'!$C:$C,BA$4,'Sales 2019 - 2024'!$D:$D,$A154)</f>
        <v>105.87457000000001</v>
      </c>
      <c r="BB154" s="636">
        <f>SUMIFS('Sales 2019 - 2024'!$E:$E,'Sales 2019 - 2024'!$A:$A,$C154,'Sales 2019 - 2024'!$B:$B,$AO$2,'Sales 2019 - 2024'!$C:$C,BB$4,'Sales 2019 - 2024'!$D:$D,$A154)</f>
        <v>22.451160000000002</v>
      </c>
      <c r="BC154" s="636">
        <f>SUMIFS('Sales 2019 - 2024'!$E:$E,'Sales 2019 - 2024'!$A:$A,$C154,'Sales 2019 - 2024'!$B:$B,$AO$2,'Sales 2019 - 2024'!$C:$C,BC$4,'Sales 2019 - 2024'!$D:$D,$A154)</f>
        <v>108.49550000000001</v>
      </c>
      <c r="BD154" s="636">
        <f>SUMIFS('Sales 2019 - 2024'!$E:$E,'Sales 2019 - 2024'!$A:$A,$C154,'Sales 2019 - 2024'!$B:$B,$AO$2,'Sales 2019 - 2024'!$C:$C,BD$4,'Sales 2019 - 2024'!$D:$D,$A154)</f>
        <v>0</v>
      </c>
      <c r="BE154" s="636">
        <f>SUMIFS('Sales 2019 - 2024'!$E:$E,'Sales 2019 - 2024'!$A:$A,$C154,'Sales 2019 - 2024'!$B:$B,$AO$2,'Sales 2019 - 2024'!$C:$C,BE$4,'Sales 2019 - 2024'!$D:$D,$A154)</f>
        <v>0</v>
      </c>
      <c r="BF154" s="637">
        <f>SUMIFS('Sales 2019 - 2024'!$E:$E,'Sales 2019 - 2024'!$A:$A,$C154,'Sales 2019 - 2024'!$B:$B,$AO$2,'Sales 2019 - 2024'!$C:$C,BF$4,'Sales 2019 - 2024'!$D:$D,$A154)</f>
        <v>0</v>
      </c>
      <c r="BG154" s="637">
        <f t="shared" si="472"/>
        <v>2223.8529000000003</v>
      </c>
      <c r="BH154" s="746">
        <f t="shared" si="473"/>
        <v>26.228609999999435</v>
      </c>
      <c r="BI154" s="524">
        <f>SUMIFS('Sales 2019 - 2024'!Y:Y,'Sales 2019 - 2024'!W:W,'X5 Template Goals - Tab 1'!AM154,'Sales 2019 - 2024'!V:V,'X5 Template Goals - Tab 1'!A154)</f>
        <v>3622.9122600000001</v>
      </c>
      <c r="BJ154" s="751" t="b">
        <f t="shared" si="306"/>
        <v>1</v>
      </c>
      <c r="BK154" s="630"/>
      <c r="BL154" s="631"/>
      <c r="BM154" s="631"/>
      <c r="BN154" s="631"/>
      <c r="BO154" s="631"/>
      <c r="BP154" s="631"/>
      <c r="BQ154" s="631"/>
      <c r="BR154" s="638"/>
      <c r="BS154" s="637">
        <f t="shared" si="474"/>
        <v>0</v>
      </c>
    </row>
    <row r="155" spans="1:71" ht="44.25" customHeight="1" outlineLevel="1" x14ac:dyDescent="0.55000000000000004">
      <c r="A155" s="2" t="str">
        <f>B150</f>
        <v>Bakery</v>
      </c>
      <c r="B155" s="760"/>
      <c r="C155" s="226" t="s">
        <v>41</v>
      </c>
      <c r="D155" s="609">
        <f>SUMIFS(AfO!D:D,AfO!$A:$A,$C155,AfO!$B:$B,$A150)/1000</f>
        <v>6.4993139999999991E-2</v>
      </c>
      <c r="E155" s="610">
        <f>SUMIFS(AfO!E:E,AfO!$A:$A,$C155,AfO!$B:$B,$A150)/1000</f>
        <v>0.16538489000000001</v>
      </c>
      <c r="F155" s="610">
        <f>SUMIFS(AfO!F:F,AfO!$A:$A,$C155,AfO!$B:$B,$A150)/1000</f>
        <v>1.9607811500000001</v>
      </c>
      <c r="G155" s="610">
        <f>SUMIFS(AfO!G:G,AfO!$A:$A,$C155,AfO!$B:$B,$A150)/1000</f>
        <v>2.6680149900000001</v>
      </c>
      <c r="H155" s="610">
        <f>SUMIFS(AfO!H:H,AfO!$A:$A,$C155,AfO!$B:$B,$A150)/1000</f>
        <v>3.3514846600000001</v>
      </c>
      <c r="I155" s="610">
        <f>SUMIFS(AfO!J:J,AfO!$A:$A,$C155,AfO!$B:$B,$A150)/1000</f>
        <v>2.0624141783333334</v>
      </c>
      <c r="J155" s="610">
        <f>SUMIFS(AfO!I:I,AfO!$A:$A,$C155,AfO!$B:$B,$A150)/1000</f>
        <v>3.7830354600000002</v>
      </c>
      <c r="K155" s="610"/>
      <c r="L155" s="611"/>
      <c r="M155" s="614"/>
      <c r="N155" s="614"/>
      <c r="O155" s="614"/>
      <c r="P155" s="614"/>
      <c r="Q155" s="614"/>
      <c r="R155" s="614"/>
      <c r="S155" s="619"/>
      <c r="T155" s="711"/>
      <c r="U155" s="357"/>
      <c r="V155" s="418">
        <v>4</v>
      </c>
      <c r="W155" s="418"/>
      <c r="X155" s="418"/>
      <c r="Y155" s="418"/>
      <c r="Z155" s="418"/>
      <c r="AA155" s="418"/>
      <c r="AB155" s="418"/>
      <c r="AC155" s="359"/>
      <c r="AD155" s="615">
        <f t="shared" si="428"/>
        <v>4</v>
      </c>
      <c r="AE155" s="488">
        <f t="shared" si="468"/>
        <v>7.7830354600000007</v>
      </c>
      <c r="AF155" s="581">
        <f t="shared" si="469"/>
        <v>1.2542110718048058</v>
      </c>
      <c r="AG155" s="490">
        <f t="shared" si="470"/>
        <v>0.15521207401676129</v>
      </c>
      <c r="AH155" s="491" cm="1">
        <f t="array" ref="AH155">_xlfn.IFS(AG155&gt;=(AF155+0.01),1,AG155&gt;=(AF155-0.01),0,AG155&lt;=(AF155-0.01),-1)</f>
        <v>-1</v>
      </c>
      <c r="AJ155" s="370"/>
      <c r="AL155" s="760"/>
      <c r="AM155" s="226" t="s">
        <v>41</v>
      </c>
      <c r="AN155" s="472"/>
      <c r="AO155" s="616">
        <f>SUMIFS('Sales 2019 - 2024'!$E:$E,'Sales 2019 - 2024'!$A:$A,$C155,'Sales 2019 - 2024'!$B:$B,$AO$2,'Sales 2019 - 2024'!$C:$C,AO$4,'Sales 2019 - 2024'!$D:$D,$A155)</f>
        <v>0</v>
      </c>
      <c r="AP155" s="617">
        <f>SUMIFS('Sales 2019 - 2024'!$E:$E,'Sales 2019 - 2024'!$A:$A,$C155,'Sales 2019 - 2024'!$B:$B,$AO$2,'Sales 2019 - 2024'!$C:$C,AP$4,'Sales 2019 - 2024'!$D:$D,$A155)</f>
        <v>0</v>
      </c>
      <c r="AQ155" s="617">
        <f>SUMIFS('Sales 2019 - 2024'!$E:$E,'Sales 2019 - 2024'!$A:$A,$C155,'Sales 2019 - 2024'!$B:$B,$AO$2,'Sales 2019 - 2024'!$C:$C,AQ$4,'Sales 2019 - 2024'!$D:$D,$A155)</f>
        <v>1.1271599999999999</v>
      </c>
      <c r="AR155" s="617">
        <f>SUMIFS('Sales 2019 - 2024'!$E:$E,'Sales 2019 - 2024'!$A:$A,$C155,'Sales 2019 - 2024'!$B:$B,$AO$2,'Sales 2019 - 2024'!$C:$C,AR$4,'Sales 2019 - 2024'!$D:$D,$A155)</f>
        <v>2067.20235</v>
      </c>
      <c r="AS155" s="617">
        <f>SUMIFS('Sales 2019 - 2024'!$E:$E,'Sales 2019 - 2024'!$A:$A,$C155,'Sales 2019 - 2024'!$B:$B,$AO$2,'Sales 2019 - 2024'!$C:$C,AS$4,'Sales 2019 - 2024'!$D:$D,$A155)</f>
        <v>161.15872999999999</v>
      </c>
      <c r="AT155" s="617">
        <f>SUMIFS('Sales 2019 - 2024'!$E:$E,'Sales 2019 - 2024'!$A:$A,$C155,'Sales 2019 - 2024'!$B:$B,$AO$2,'Sales 2019 - 2024'!$C:$C,AT$4,'Sales 2019 - 2024'!$D:$D,$A155)</f>
        <v>0</v>
      </c>
      <c r="AU155" s="617">
        <f>SUMIFS('Sales 2019 - 2024'!$E:$E,'Sales 2019 - 2024'!$A:$A,$C155,'Sales 2019 - 2024'!$B:$B,$AO$2,'Sales 2019 - 2024'!$C:$C,AU$4,'Sales 2019 - 2024'!$D:$D,$A155)</f>
        <v>9.5692199999999996</v>
      </c>
      <c r="AV155" s="618">
        <f>SUMIFS('Sales 2019 - 2024'!$E:$E,'Sales 2019 - 2024'!$A:$A,$C155,'Sales 2019 - 2024'!$B:$B,$AO$2,'Sales 2019 - 2024'!$C:$C,AV$4,'Sales 2019 - 2024'!$D:$D,$A155)</f>
        <v>0</v>
      </c>
      <c r="AW155" s="618">
        <f t="shared" si="471"/>
        <v>2239.05746</v>
      </c>
      <c r="AX155" s="616">
        <f>SUMIFS('Sales 2019 - 2024'!$E:$E,'Sales 2019 - 2024'!$A:$A,$C155,'Sales 2019 - 2024'!$B:$B,$AO$2,'Sales 2019 - 2024'!$C:$C,AX$4,'Sales 2019 - 2024'!$D:$D,$A155)</f>
        <v>863.41444000000001</v>
      </c>
      <c r="AY155" s="617">
        <f>SUMIFS('Sales 2019 - 2024'!$E:$E,'Sales 2019 - 2024'!$A:$A,$C155,'Sales 2019 - 2024'!$B:$B,$AO$2,'Sales 2019 - 2024'!$C:$C,AY$4,'Sales 2019 - 2024'!$D:$D,$A155)</f>
        <v>42.868929999999999</v>
      </c>
      <c r="AZ155" s="617">
        <f>SUMIFS('Sales 2019 - 2024'!$E:$E,'Sales 2019 - 2024'!$A:$A,$C155,'Sales 2019 - 2024'!$B:$B,$AO$2,'Sales 2019 - 2024'!$C:$C,AZ$4,'Sales 2019 - 2024'!$D:$D,$A155)</f>
        <v>185.71308999999999</v>
      </c>
      <c r="BA155" s="617">
        <f>SUMIFS('Sales 2019 - 2024'!$E:$E,'Sales 2019 - 2024'!$A:$A,$C155,'Sales 2019 - 2024'!$B:$B,$AO$2,'Sales 2019 - 2024'!$C:$C,BA$4,'Sales 2019 - 2024'!$D:$D,$A155)</f>
        <v>118.69569</v>
      </c>
      <c r="BB155" s="617">
        <f>SUMIFS('Sales 2019 - 2024'!$E:$E,'Sales 2019 - 2024'!$A:$A,$C155,'Sales 2019 - 2024'!$B:$B,$AO$2,'Sales 2019 - 2024'!$C:$C,BB$4,'Sales 2019 - 2024'!$D:$D,$A155)</f>
        <v>108.43285</v>
      </c>
      <c r="BC155" s="617">
        <f>SUMIFS('Sales 2019 - 2024'!$E:$E,'Sales 2019 - 2024'!$A:$A,$C155,'Sales 2019 - 2024'!$B:$B,$AO$2,'Sales 2019 - 2024'!$C:$C,BC$4,'Sales 2019 - 2024'!$D:$D,$A155)</f>
        <v>205.86</v>
      </c>
      <c r="BD155" s="617">
        <f>SUMIFS('Sales 2019 - 2024'!$E:$E,'Sales 2019 - 2024'!$A:$A,$C155,'Sales 2019 - 2024'!$B:$B,$AO$2,'Sales 2019 - 2024'!$C:$C,BD$4,'Sales 2019 - 2024'!$D:$D,$A155)</f>
        <v>0</v>
      </c>
      <c r="BE155" s="617">
        <f>SUMIFS('Sales 2019 - 2024'!$E:$E,'Sales 2019 - 2024'!$A:$A,$C155,'Sales 2019 - 2024'!$B:$B,$AO$2,'Sales 2019 - 2024'!$C:$C,BE$4,'Sales 2019 - 2024'!$D:$D,$A155)</f>
        <v>0</v>
      </c>
      <c r="BF155" s="618">
        <f>SUMIFS('Sales 2019 - 2024'!$E:$E,'Sales 2019 - 2024'!$A:$A,$C155,'Sales 2019 - 2024'!$B:$B,$AO$2,'Sales 2019 - 2024'!$C:$C,BF$4,'Sales 2019 - 2024'!$D:$D,$A155)</f>
        <v>0</v>
      </c>
      <c r="BG155" s="618">
        <f t="shared" si="472"/>
        <v>1524.9850000000001</v>
      </c>
      <c r="BH155" s="744">
        <f t="shared" si="473"/>
        <v>18.992999999999938</v>
      </c>
      <c r="BI155" s="494">
        <f>SUMIFS('Sales 2019 - 2024'!Y:Y,'Sales 2019 - 2024'!W:W,'X5 Template Goals - Tab 1'!AM155,'Sales 2019 - 2024'!V:V,'X5 Template Goals - Tab 1'!A155)</f>
        <v>3783.0354600000001</v>
      </c>
      <c r="BJ155" s="751" t="b">
        <f t="shared" si="306"/>
        <v>1</v>
      </c>
      <c r="BK155" s="611"/>
      <c r="BL155" s="612"/>
      <c r="BM155" s="612"/>
      <c r="BN155" s="612"/>
      <c r="BO155" s="612"/>
      <c r="BP155" s="612"/>
      <c r="BQ155" s="612"/>
      <c r="BR155" s="619"/>
      <c r="BS155" s="618">
        <f t="shared" si="474"/>
        <v>0</v>
      </c>
    </row>
    <row r="156" spans="1:71" ht="44.25" customHeight="1" outlineLevel="1" x14ac:dyDescent="0.55000000000000004">
      <c r="A156" s="2" t="str">
        <f>B150</f>
        <v>Bakery</v>
      </c>
      <c r="B156" s="760"/>
      <c r="C156" s="226" t="s">
        <v>42</v>
      </c>
      <c r="D156" s="620">
        <f>SUMIFS(AfO!D:D,AfO!$A:$A,$C156,AfO!$B:$B,$A150)/1000</f>
        <v>1.21413558</v>
      </c>
      <c r="E156" s="498">
        <f>SUMIFS(AfO!E:E,AfO!$A:$A,$C156,AfO!$B:$B,$A150)/1000</f>
        <v>0.87516893000000007</v>
      </c>
      <c r="F156" s="498">
        <f>SUMIFS(AfO!F:F,AfO!$A:$A,$C156,AfO!$B:$B,$A150)/1000</f>
        <v>2.7755197600000003</v>
      </c>
      <c r="G156" s="498">
        <f>SUMIFS(AfO!G:G,AfO!$A:$A,$C156,AfO!$B:$B,$A150)/1000</f>
        <v>1.9312943</v>
      </c>
      <c r="H156" s="498">
        <f>SUMIFS(AfO!H:H,AfO!$A:$A,$C156,AfO!$B:$B,$A150)/1000</f>
        <v>1.9651580799999999</v>
      </c>
      <c r="I156" s="498">
        <f>SUMIFS(AfO!J:J,AfO!$A:$A,$C156,AfO!$B:$B,$A150)/1000</f>
        <v>1.4846871449999999</v>
      </c>
      <c r="J156" s="498">
        <f>SUMIFS(AfO!I:I,AfO!$A:$A,$C156,AfO!$B:$B,$A150)/1000</f>
        <v>2.5497665199999999</v>
      </c>
      <c r="K156" s="498"/>
      <c r="L156" s="630"/>
      <c r="M156" s="633"/>
      <c r="N156" s="633"/>
      <c r="O156" s="633"/>
      <c r="P156" s="633"/>
      <c r="Q156" s="633"/>
      <c r="R156" s="633"/>
      <c r="S156" s="638"/>
      <c r="T156" s="711"/>
      <c r="U156" s="363"/>
      <c r="V156" s="420">
        <v>10</v>
      </c>
      <c r="W156" s="420"/>
      <c r="X156" s="420"/>
      <c r="Y156" s="420"/>
      <c r="Z156" s="420"/>
      <c r="AA156" s="420"/>
      <c r="AB156" s="420"/>
      <c r="AC156" s="365"/>
      <c r="AD156" s="634">
        <f t="shared" si="428"/>
        <v>10</v>
      </c>
      <c r="AE156" s="521">
        <f t="shared" si="468"/>
        <v>12.54976652</v>
      </c>
      <c r="AF156" s="526">
        <f t="shared" si="469"/>
        <v>0.15996970161464041</v>
      </c>
      <c r="AG156" s="508">
        <f t="shared" si="470"/>
        <v>0.37539374956628491</v>
      </c>
      <c r="AH156" s="509" cm="1">
        <f t="array" ref="AH156">_xlfn.IFS(AG156&gt;=(AF156+0.01),1,AG156&gt;=(AF156-0.01),0,AG156&lt;=(AF156-0.01),-1)</f>
        <v>1</v>
      </c>
      <c r="AJ156" s="371"/>
      <c r="AL156" s="760"/>
      <c r="AM156" s="226" t="s">
        <v>42</v>
      </c>
      <c r="AN156" s="472"/>
      <c r="AO156" s="635">
        <f>SUMIFS('Sales 2019 - 2024'!$E:$E,'Sales 2019 - 2024'!$A:$A,$C156,'Sales 2019 - 2024'!$B:$B,$AO$2,'Sales 2019 - 2024'!$C:$C,AO$4,'Sales 2019 - 2024'!$D:$D,$A156)</f>
        <v>0</v>
      </c>
      <c r="AP156" s="636">
        <f>SUMIFS('Sales 2019 - 2024'!$E:$E,'Sales 2019 - 2024'!$A:$A,$C156,'Sales 2019 - 2024'!$B:$B,$AO$2,'Sales 2019 - 2024'!$C:$C,AP$4,'Sales 2019 - 2024'!$D:$D,$A156)</f>
        <v>0</v>
      </c>
      <c r="AQ156" s="636">
        <f>SUMIFS('Sales 2019 - 2024'!$E:$E,'Sales 2019 - 2024'!$A:$A,$C156,'Sales 2019 - 2024'!$B:$B,$AO$2,'Sales 2019 - 2024'!$C:$C,AQ$4,'Sales 2019 - 2024'!$D:$D,$A156)</f>
        <v>0</v>
      </c>
      <c r="AR156" s="636">
        <f>SUMIFS('Sales 2019 - 2024'!$E:$E,'Sales 2019 - 2024'!$A:$A,$C156,'Sales 2019 - 2024'!$B:$B,$AO$2,'Sales 2019 - 2024'!$C:$C,AR$4,'Sales 2019 - 2024'!$D:$D,$A156)</f>
        <v>0</v>
      </c>
      <c r="AS156" s="636">
        <f>SUMIFS('Sales 2019 - 2024'!$E:$E,'Sales 2019 - 2024'!$A:$A,$C156,'Sales 2019 - 2024'!$B:$B,$AO$2,'Sales 2019 - 2024'!$C:$C,AS$4,'Sales 2019 - 2024'!$D:$D,$A156)</f>
        <v>0</v>
      </c>
      <c r="AT156" s="636">
        <f>SUMIFS('Sales 2019 - 2024'!$E:$E,'Sales 2019 - 2024'!$A:$A,$C156,'Sales 2019 - 2024'!$B:$B,$AO$2,'Sales 2019 - 2024'!$C:$C,AT$4,'Sales 2019 - 2024'!$D:$D,$A156)</f>
        <v>0</v>
      </c>
      <c r="AU156" s="636">
        <f>SUMIFS('Sales 2019 - 2024'!$E:$E,'Sales 2019 - 2024'!$A:$A,$C156,'Sales 2019 - 2024'!$B:$B,$AO$2,'Sales 2019 - 2024'!$C:$C,AU$4,'Sales 2019 - 2024'!$D:$D,$A156)</f>
        <v>0</v>
      </c>
      <c r="AV156" s="637">
        <f>SUMIFS('Sales 2019 - 2024'!$E:$E,'Sales 2019 - 2024'!$A:$A,$C156,'Sales 2019 - 2024'!$B:$B,$AO$2,'Sales 2019 - 2024'!$C:$C,AV$4,'Sales 2019 - 2024'!$D:$D,$A156)</f>
        <v>0</v>
      </c>
      <c r="AW156" s="637">
        <f t="shared" si="471"/>
        <v>0</v>
      </c>
      <c r="AX156" s="635">
        <f>SUMIFS('Sales 2019 - 2024'!$E:$E,'Sales 2019 - 2024'!$A:$A,$C156,'Sales 2019 - 2024'!$B:$B,$AO$2,'Sales 2019 - 2024'!$C:$C,AX$4,'Sales 2019 - 2024'!$D:$D,$A156)</f>
        <v>93.108000000000004</v>
      </c>
      <c r="AY156" s="636">
        <f>SUMIFS('Sales 2019 - 2024'!$E:$E,'Sales 2019 - 2024'!$A:$A,$C156,'Sales 2019 - 2024'!$B:$B,$AO$2,'Sales 2019 - 2024'!$C:$C,AY$4,'Sales 2019 - 2024'!$D:$D,$A156)</f>
        <v>2383.3355200000001</v>
      </c>
      <c r="AZ156" s="636">
        <f>SUMIFS('Sales 2019 - 2024'!$E:$E,'Sales 2019 - 2024'!$A:$A,$C156,'Sales 2019 - 2024'!$B:$B,$AO$2,'Sales 2019 - 2024'!$C:$C,AZ$4,'Sales 2019 - 2024'!$D:$D,$A156)</f>
        <v>63.503999999999998</v>
      </c>
      <c r="BA156" s="636">
        <f>SUMIFS('Sales 2019 - 2024'!$E:$E,'Sales 2019 - 2024'!$A:$A,$C156,'Sales 2019 - 2024'!$B:$B,$AO$2,'Sales 2019 - 2024'!$C:$C,BA$4,'Sales 2019 - 2024'!$D:$D,$A156)</f>
        <v>9.8190000000000008</v>
      </c>
      <c r="BB156" s="636">
        <f>SUMIFS('Sales 2019 - 2024'!$E:$E,'Sales 2019 - 2024'!$A:$A,$C156,'Sales 2019 - 2024'!$B:$B,$AO$2,'Sales 2019 - 2024'!$C:$C,BB$4,'Sales 2019 - 2024'!$D:$D,$A156)</f>
        <v>0</v>
      </c>
      <c r="BC156" s="636">
        <f>SUMIFS('Sales 2019 - 2024'!$E:$E,'Sales 2019 - 2024'!$A:$A,$C156,'Sales 2019 - 2024'!$B:$B,$AO$2,'Sales 2019 - 2024'!$C:$C,BC$4,'Sales 2019 - 2024'!$D:$D,$A156)</f>
        <v>0</v>
      </c>
      <c r="BD156" s="636">
        <f>SUMIFS('Sales 2019 - 2024'!$E:$E,'Sales 2019 - 2024'!$A:$A,$C156,'Sales 2019 - 2024'!$B:$B,$AO$2,'Sales 2019 - 2024'!$C:$C,BD$4,'Sales 2019 - 2024'!$D:$D,$A156)</f>
        <v>0</v>
      </c>
      <c r="BE156" s="636">
        <f>SUMIFS('Sales 2019 - 2024'!$E:$E,'Sales 2019 - 2024'!$A:$A,$C156,'Sales 2019 - 2024'!$B:$B,$AO$2,'Sales 2019 - 2024'!$C:$C,BE$4,'Sales 2019 - 2024'!$D:$D,$A156)</f>
        <v>0</v>
      </c>
      <c r="BF156" s="637">
        <f>SUMIFS('Sales 2019 - 2024'!$E:$E,'Sales 2019 - 2024'!$A:$A,$C156,'Sales 2019 - 2024'!$B:$B,$AO$2,'Sales 2019 - 2024'!$C:$C,BF$4,'Sales 2019 - 2024'!$D:$D,$A156)</f>
        <v>0</v>
      </c>
      <c r="BG156" s="637">
        <f t="shared" si="472"/>
        <v>2549.7665200000001</v>
      </c>
      <c r="BH156" s="746">
        <f t="shared" si="473"/>
        <v>0</v>
      </c>
      <c r="BI156" s="524">
        <f>SUMIFS('Sales 2019 - 2024'!Y:Y,'Sales 2019 - 2024'!W:W,'X5 Template Goals - Tab 1'!AM156,'Sales 2019 - 2024'!V:V,'X5 Template Goals - Tab 1'!A156)</f>
        <v>2549.7665200000001</v>
      </c>
      <c r="BJ156" s="751" t="b">
        <f t="shared" si="306"/>
        <v>1</v>
      </c>
      <c r="BK156" s="630"/>
      <c r="BL156" s="631"/>
      <c r="BM156" s="631"/>
      <c r="BN156" s="631"/>
      <c r="BO156" s="631"/>
      <c r="BP156" s="631"/>
      <c r="BQ156" s="631"/>
      <c r="BR156" s="638"/>
      <c r="BS156" s="637">
        <f t="shared" si="474"/>
        <v>0</v>
      </c>
    </row>
    <row r="157" spans="1:71" ht="44.25" customHeight="1" outlineLevel="1" thickBot="1" x14ac:dyDescent="0.6">
      <c r="A157" s="2" t="str">
        <f>B150</f>
        <v>Bakery</v>
      </c>
      <c r="B157" s="761"/>
      <c r="C157" s="226" t="s">
        <v>43</v>
      </c>
      <c r="D157" s="609">
        <f>SUMIFS(AfO!D:D,AfO!$A:$A,$C157,AfO!$B:$B,$A150)/1000</f>
        <v>0.13802994000000002</v>
      </c>
      <c r="E157" s="610">
        <f>SUMIFS(AfO!E:E,AfO!$A:$A,$C157,AfO!$B:$B,$A150)/1000</f>
        <v>0.12470291</v>
      </c>
      <c r="F157" s="610">
        <f>SUMIFS(AfO!F:F,AfO!$A:$A,$C157,AfO!$B:$B,$A150)/1000</f>
        <v>0.11527094</v>
      </c>
      <c r="G157" s="610">
        <f>SUMIFS(AfO!G:G,AfO!$A:$A,$C157,AfO!$B:$B,$A150)/1000</f>
        <v>0.20870785</v>
      </c>
      <c r="H157" s="610">
        <f>SUMIFS(AfO!H:H,AfO!$A:$A,$C157,AfO!$B:$B,$A150)/1000</f>
        <v>3.9747610000000003E-2</v>
      </c>
      <c r="I157" s="610">
        <f>SUMIFS(AfO!J:J,AfO!$A:$A,$C157,AfO!$B:$B,$A150)/1000</f>
        <v>2.2651722499999999E-2</v>
      </c>
      <c r="J157" s="610">
        <f>SUMIFS(AfO!I:I,AfO!$A:$A,$C157,AfO!$B:$B,$A150)/1000</f>
        <v>0.53451886999999998</v>
      </c>
      <c r="K157" s="610"/>
      <c r="L157" s="698"/>
      <c r="M157" s="699"/>
      <c r="N157" s="699"/>
      <c r="O157" s="699"/>
      <c r="P157" s="699"/>
      <c r="Q157" s="699"/>
      <c r="R157" s="699"/>
      <c r="S157" s="700"/>
      <c r="T157" s="712"/>
      <c r="U157" s="366"/>
      <c r="V157" s="421">
        <v>6</v>
      </c>
      <c r="W157" s="421"/>
      <c r="X157" s="421"/>
      <c r="Y157" s="421"/>
      <c r="Z157" s="421"/>
      <c r="AA157" s="421"/>
      <c r="AB157" s="421"/>
      <c r="AC157" s="368"/>
      <c r="AD157" s="615">
        <f t="shared" si="428"/>
        <v>6</v>
      </c>
      <c r="AE157" s="488">
        <f t="shared" si="468"/>
        <v>6.5345188700000003</v>
      </c>
      <c r="AF157" s="581">
        <f t="shared" si="469"/>
        <v>0.31098568181058317</v>
      </c>
      <c r="AG157" s="490">
        <f t="shared" si="470"/>
        <v>0.64987147870302286</v>
      </c>
      <c r="AH157" s="491" cm="1">
        <f t="array" ref="AH157">_xlfn.IFS(AG157&gt;=(AF157+0.01),1,AG157&gt;=(AF157-0.01),0,AG157&lt;=(AF157-0.01),-1)</f>
        <v>1</v>
      </c>
      <c r="AJ157" s="370"/>
      <c r="AL157" s="761"/>
      <c r="AM157" s="226" t="s">
        <v>43</v>
      </c>
      <c r="AN157" s="472"/>
      <c r="AO157" s="616">
        <f>SUMIFS('Sales 2019 - 2024'!$E:$E,'Sales 2019 - 2024'!$A:$A,$C157,'Sales 2019 - 2024'!$B:$B,$AO$2,'Sales 2019 - 2024'!$C:$C,AO$4,'Sales 2019 - 2024'!$D:$D,$A157)</f>
        <v>0</v>
      </c>
      <c r="AP157" s="617">
        <f>SUMIFS('Sales 2019 - 2024'!$E:$E,'Sales 2019 - 2024'!$A:$A,$C157,'Sales 2019 - 2024'!$B:$B,$AO$2,'Sales 2019 - 2024'!$C:$C,AP$4,'Sales 2019 - 2024'!$D:$D,$A157)</f>
        <v>0.38395000000000001</v>
      </c>
      <c r="AQ157" s="617">
        <f>SUMIFS('Sales 2019 - 2024'!$E:$E,'Sales 2019 - 2024'!$A:$A,$C157,'Sales 2019 - 2024'!$B:$B,$AO$2,'Sales 2019 - 2024'!$C:$C,AQ$4,'Sales 2019 - 2024'!$D:$D,$A157)</f>
        <v>0</v>
      </c>
      <c r="AR157" s="617">
        <f>SUMIFS('Sales 2019 - 2024'!$E:$E,'Sales 2019 - 2024'!$A:$A,$C157,'Sales 2019 - 2024'!$B:$B,$AO$2,'Sales 2019 - 2024'!$C:$C,AR$4,'Sales 2019 - 2024'!$D:$D,$A157)</f>
        <v>1.6140399999999999</v>
      </c>
      <c r="AS157" s="617">
        <f>SUMIFS('Sales 2019 - 2024'!$E:$E,'Sales 2019 - 2024'!$A:$A,$C157,'Sales 2019 - 2024'!$B:$B,$AO$2,'Sales 2019 - 2024'!$C:$C,AS$4,'Sales 2019 - 2024'!$D:$D,$A157)</f>
        <v>0</v>
      </c>
      <c r="AT157" s="617">
        <f>SUMIFS('Sales 2019 - 2024'!$E:$E,'Sales 2019 - 2024'!$A:$A,$C157,'Sales 2019 - 2024'!$B:$B,$AO$2,'Sales 2019 - 2024'!$C:$C,AT$4,'Sales 2019 - 2024'!$D:$D,$A157)</f>
        <v>0</v>
      </c>
      <c r="AU157" s="617">
        <f>SUMIFS('Sales 2019 - 2024'!$E:$E,'Sales 2019 - 2024'!$A:$A,$C157,'Sales 2019 - 2024'!$B:$B,$AO$2,'Sales 2019 - 2024'!$C:$C,AU$4,'Sales 2019 - 2024'!$D:$D,$A157)</f>
        <v>0</v>
      </c>
      <c r="AV157" s="618">
        <f>SUMIFS('Sales 2019 - 2024'!$E:$E,'Sales 2019 - 2024'!$A:$A,$C157,'Sales 2019 - 2024'!$B:$B,$AO$2,'Sales 2019 - 2024'!$C:$C,AV$4,'Sales 2019 - 2024'!$D:$D,$A157)</f>
        <v>0</v>
      </c>
      <c r="AW157" s="618">
        <f t="shared" si="471"/>
        <v>1.9979899999999999</v>
      </c>
      <c r="AX157" s="616">
        <f>SUMIFS('Sales 2019 - 2024'!$E:$E,'Sales 2019 - 2024'!$A:$A,$C157,'Sales 2019 - 2024'!$B:$B,$AO$2,'Sales 2019 - 2024'!$C:$C,AX$4,'Sales 2019 - 2024'!$D:$D,$A157)</f>
        <v>15.31452</v>
      </c>
      <c r="AY157" s="617">
        <f>SUMIFS('Sales 2019 - 2024'!$E:$E,'Sales 2019 - 2024'!$A:$A,$C157,'Sales 2019 - 2024'!$B:$B,$AO$2,'Sales 2019 - 2024'!$C:$C,AY$4,'Sales 2019 - 2024'!$D:$D,$A157)</f>
        <v>13.810499999999999</v>
      </c>
      <c r="AZ157" s="617">
        <f>SUMIFS('Sales 2019 - 2024'!$E:$E,'Sales 2019 - 2024'!$A:$A,$C157,'Sales 2019 - 2024'!$B:$B,$AO$2,'Sales 2019 - 2024'!$C:$C,AZ$4,'Sales 2019 - 2024'!$D:$D,$A157)</f>
        <v>0</v>
      </c>
      <c r="BA157" s="617">
        <f>SUMIFS('Sales 2019 - 2024'!$E:$E,'Sales 2019 - 2024'!$A:$A,$C157,'Sales 2019 - 2024'!$B:$B,$AO$2,'Sales 2019 - 2024'!$C:$C,BA$4,'Sales 2019 - 2024'!$D:$D,$A157)</f>
        <v>0</v>
      </c>
      <c r="BB157" s="617">
        <f>SUMIFS('Sales 2019 - 2024'!$E:$E,'Sales 2019 - 2024'!$A:$A,$C157,'Sales 2019 - 2024'!$B:$B,$AO$2,'Sales 2019 - 2024'!$C:$C,BB$4,'Sales 2019 - 2024'!$D:$D,$A157)</f>
        <v>0</v>
      </c>
      <c r="BC157" s="617">
        <f>SUMIFS('Sales 2019 - 2024'!$E:$E,'Sales 2019 - 2024'!$A:$A,$C157,'Sales 2019 - 2024'!$B:$B,$AO$2,'Sales 2019 - 2024'!$C:$C,BC$4,'Sales 2019 - 2024'!$D:$D,$A157)</f>
        <v>0</v>
      </c>
      <c r="BD157" s="617">
        <f>SUMIFS('Sales 2019 - 2024'!$E:$E,'Sales 2019 - 2024'!$A:$A,$C157,'Sales 2019 - 2024'!$B:$B,$AO$2,'Sales 2019 - 2024'!$C:$C,BD$4,'Sales 2019 - 2024'!$D:$D,$A157)</f>
        <v>0</v>
      </c>
      <c r="BE157" s="617">
        <f>SUMIFS('Sales 2019 - 2024'!$E:$E,'Sales 2019 - 2024'!$A:$A,$C157,'Sales 2019 - 2024'!$B:$B,$AO$2,'Sales 2019 - 2024'!$C:$C,BE$4,'Sales 2019 - 2024'!$D:$D,$A157)</f>
        <v>0</v>
      </c>
      <c r="BF157" s="618">
        <f>SUMIFS('Sales 2019 - 2024'!$E:$E,'Sales 2019 - 2024'!$A:$A,$C157,'Sales 2019 - 2024'!$B:$B,$AO$2,'Sales 2019 - 2024'!$C:$C,BF$4,'Sales 2019 - 2024'!$D:$D,$A157)</f>
        <v>0</v>
      </c>
      <c r="BG157" s="618">
        <f t="shared" si="472"/>
        <v>29.125019999999999</v>
      </c>
      <c r="BH157" s="744">
        <f t="shared" si="473"/>
        <v>503.39585999999997</v>
      </c>
      <c r="BI157" s="494">
        <f>SUMIFS('Sales 2019 - 2024'!Y:Y,'Sales 2019 - 2024'!W:W,'X5 Template Goals - Tab 1'!AM157,'Sales 2019 - 2024'!V:V,'X5 Template Goals - Tab 1'!A157)</f>
        <v>534.51886999999999</v>
      </c>
      <c r="BJ157" s="751" t="b">
        <f t="shared" si="306"/>
        <v>1</v>
      </c>
      <c r="BK157" s="611"/>
      <c r="BL157" s="612"/>
      <c r="BM157" s="612"/>
      <c r="BN157" s="612"/>
      <c r="BO157" s="612"/>
      <c r="BP157" s="612"/>
      <c r="BQ157" s="612"/>
      <c r="BR157" s="619"/>
      <c r="BS157" s="618">
        <f t="shared" si="474"/>
        <v>0</v>
      </c>
    </row>
    <row r="158" spans="1:71" s="180" customFormat="1" ht="44.25" customHeight="1" outlineLevel="1" thickTop="1" x14ac:dyDescent="0.55000000000000004">
      <c r="B158" s="344" t="s">
        <v>53</v>
      </c>
      <c r="C158" s="241" t="s">
        <v>35</v>
      </c>
      <c r="D158" s="639">
        <f>SUM(D150:D157)</f>
        <v>32.784103989999998</v>
      </c>
      <c r="E158" s="532">
        <f t="shared" ref="E158:J158" si="475">SUM(E150:E157)</f>
        <v>32.384853129999996</v>
      </c>
      <c r="F158" s="532">
        <f t="shared" si="475"/>
        <v>40.784084679999999</v>
      </c>
      <c r="G158" s="532">
        <f t="shared" si="475"/>
        <v>49.63257775000001</v>
      </c>
      <c r="H158" s="532">
        <f t="shared" si="475"/>
        <v>53.383404170000006</v>
      </c>
      <c r="I158" s="532">
        <f t="shared" si="475"/>
        <v>59.638345707500008</v>
      </c>
      <c r="J158" s="532">
        <f t="shared" si="475"/>
        <v>71.888734409999998</v>
      </c>
      <c r="K158" s="532"/>
      <c r="L158" s="672"/>
      <c r="M158" s="673"/>
      <c r="N158" s="673"/>
      <c r="O158" s="673"/>
      <c r="P158" s="673"/>
      <c r="Q158" s="673"/>
      <c r="R158" s="673"/>
      <c r="S158" s="713"/>
      <c r="T158" s="528"/>
      <c r="U158" s="714">
        <f t="shared" ref="U158" si="476">SUM(U150:U157)</f>
        <v>0</v>
      </c>
      <c r="V158" s="642">
        <f t="shared" ref="V158" si="477">SUM(V150:V157)</f>
        <v>60</v>
      </c>
      <c r="W158" s="642">
        <f t="shared" ref="W158" si="478">SUM(W150:W157)</f>
        <v>0</v>
      </c>
      <c r="X158" s="642">
        <f t="shared" ref="X158" si="479">SUM(X150:X157)</f>
        <v>0</v>
      </c>
      <c r="Y158" s="642">
        <f t="shared" ref="Y158" si="480">SUM(Y150:Y157)</f>
        <v>0</v>
      </c>
      <c r="Z158" s="642">
        <f t="shared" ref="Z158" si="481">SUM(Z150:Z157)</f>
        <v>0</v>
      </c>
      <c r="AA158" s="642">
        <f t="shared" ref="AA158" si="482">SUM(AA150:AA157)</f>
        <v>0</v>
      </c>
      <c r="AB158" s="642">
        <f t="shared" ref="AB158" si="483">SUM(AB150:AB157)</f>
        <v>0</v>
      </c>
      <c r="AC158" s="642">
        <f t="shared" ref="AC158" si="484">SUM(AC150:AC157)</f>
        <v>0</v>
      </c>
      <c r="AD158" s="643">
        <f t="shared" si="428"/>
        <v>60</v>
      </c>
      <c r="AE158" s="539">
        <f t="shared" si="468"/>
        <v>131.88873440999998</v>
      </c>
      <c r="AF158" s="540">
        <f t="shared" si="469"/>
        <v>0.17003675280260055</v>
      </c>
      <c r="AG158" s="541">
        <f t="shared" si="470"/>
        <v>0.1290401145000255</v>
      </c>
      <c r="AH158" s="542" cm="1">
        <f t="array" ref="AH158">_xlfn.IFS(AG158&gt;=(AF158+0.01),1,AG158&gt;=(AF158-0.01),0,AG158&lt;=(AF158-0.01),-1)</f>
        <v>-1</v>
      </c>
      <c r="AJ158" s="371"/>
      <c r="AL158" s="344" t="s">
        <v>53</v>
      </c>
      <c r="AM158" s="241" t="s">
        <v>35</v>
      </c>
      <c r="AN158" s="543"/>
      <c r="AO158" s="733">
        <f>SUM(AO150:AO157)</f>
        <v>359.59703000000002</v>
      </c>
      <c r="AP158" s="734">
        <f t="shared" ref="AP158:AW158" si="485">SUM(AP150:AP157)</f>
        <v>255.36914000000002</v>
      </c>
      <c r="AQ158" s="734">
        <f t="shared" si="485"/>
        <v>74.17034000000001</v>
      </c>
      <c r="AR158" s="734">
        <f t="shared" si="485"/>
        <v>9505.4161400000012</v>
      </c>
      <c r="AS158" s="734">
        <f t="shared" si="485"/>
        <v>749.61128999999994</v>
      </c>
      <c r="AT158" s="734">
        <f t="shared" si="485"/>
        <v>8.2337299999999995</v>
      </c>
      <c r="AU158" s="734">
        <f t="shared" si="485"/>
        <v>81.65455</v>
      </c>
      <c r="AV158" s="644">
        <f t="shared" si="485"/>
        <v>395.10273000000001</v>
      </c>
      <c r="AW158" s="644">
        <f t="shared" si="485"/>
        <v>11429.15495</v>
      </c>
      <c r="AX158" s="733">
        <f>SUM(AX150:AX157)</f>
        <v>3032.7442199999996</v>
      </c>
      <c r="AY158" s="734">
        <f t="shared" ref="AY158:BF158" si="486">SUM(AY150:AY157)</f>
        <v>35948.556879999996</v>
      </c>
      <c r="AZ158" s="734">
        <f t="shared" si="486"/>
        <v>2596.7060000000001</v>
      </c>
      <c r="BA158" s="734">
        <f t="shared" si="486"/>
        <v>3397.6219899999996</v>
      </c>
      <c r="BB158" s="734">
        <f t="shared" si="486"/>
        <v>846.50009</v>
      </c>
      <c r="BC158" s="734">
        <f t="shared" si="486"/>
        <v>1811.29106</v>
      </c>
      <c r="BD158" s="734">
        <f t="shared" si="486"/>
        <v>98.089609999999993</v>
      </c>
      <c r="BE158" s="734">
        <f t="shared" si="486"/>
        <v>502.54793999999998</v>
      </c>
      <c r="BF158" s="644">
        <f t="shared" si="486"/>
        <v>0</v>
      </c>
      <c r="BG158" s="644">
        <f t="shared" si="472"/>
        <v>48234.057789999999</v>
      </c>
      <c r="BH158" s="736">
        <f t="shared" si="473"/>
        <v>12225.521670000006</v>
      </c>
      <c r="BI158" s="546">
        <f>SUM(BI150:BI157)</f>
        <v>71888.734410000005</v>
      </c>
      <c r="BJ158" s="751" t="b">
        <f t="shared" si="306"/>
        <v>1</v>
      </c>
      <c r="BK158" s="640"/>
      <c r="BL158" s="641"/>
      <c r="BM158" s="641"/>
      <c r="BN158" s="641"/>
      <c r="BO158" s="641"/>
      <c r="BP158" s="641"/>
      <c r="BQ158" s="641"/>
      <c r="BR158" s="539"/>
      <c r="BS158" s="644">
        <f t="shared" ref="BS158" si="487">SUM(BS150:BS157)</f>
        <v>0</v>
      </c>
    </row>
    <row r="159" spans="1:71" ht="44.25" customHeight="1" outlineLevel="1" thickBot="1" x14ac:dyDescent="0.6">
      <c r="B159" s="550" t="str">
        <f>B158</f>
        <v>Bakery</v>
      </c>
      <c r="C159" s="551" t="s">
        <v>76</v>
      </c>
      <c r="D159" s="552"/>
      <c r="E159" s="553"/>
      <c r="F159" s="553"/>
      <c r="G159" s="553"/>
      <c r="H159" s="553"/>
      <c r="I159" s="553"/>
      <c r="J159" s="553"/>
      <c r="K159" s="554"/>
      <c r="L159" s="555"/>
      <c r="M159" s="556"/>
      <c r="N159" s="556"/>
      <c r="O159" s="556"/>
      <c r="P159" s="556"/>
      <c r="Q159" s="556"/>
      <c r="R159" s="556"/>
      <c r="S159" s="562"/>
      <c r="T159" s="558"/>
      <c r="U159" s="703">
        <v>1.1587376300000001</v>
      </c>
      <c r="V159" s="594">
        <v>56.779443154999996</v>
      </c>
      <c r="W159" s="594">
        <v>2.6200207899999999</v>
      </c>
      <c r="X159" s="594">
        <v>0</v>
      </c>
      <c r="Y159" s="594">
        <v>0</v>
      </c>
      <c r="Z159" s="594">
        <v>0</v>
      </c>
      <c r="AA159" s="594">
        <v>0</v>
      </c>
      <c r="AB159" s="594">
        <v>0</v>
      </c>
      <c r="AC159" s="594">
        <v>0</v>
      </c>
      <c r="AD159" s="596">
        <f t="shared" si="428"/>
        <v>60.558201574999991</v>
      </c>
      <c r="AE159" s="645">
        <f>J158+AD159</f>
        <v>132.44693598499998</v>
      </c>
      <c r="AF159" s="563">
        <f>AF158</f>
        <v>0.17003675280260055</v>
      </c>
      <c r="AG159" s="564">
        <f>(((AE159/J158))^(1/5))-1</f>
        <v>0.1299942031492336</v>
      </c>
      <c r="AH159" s="565" cm="1">
        <f t="array" ref="AH159">_xlfn.IFS(AG159&gt;=(AF159+0.01),1,AG159&gt;=(AF159-0.01),0,AG159&lt;=(AF159-0.01),-1)</f>
        <v>-1</v>
      </c>
      <c r="AJ159" s="370"/>
      <c r="AL159" s="550" t="str">
        <f>AL158</f>
        <v>Bakery</v>
      </c>
      <c r="AM159" s="551" t="s">
        <v>76</v>
      </c>
      <c r="AN159" s="566"/>
      <c r="AO159" s="567"/>
      <c r="AP159" s="568"/>
      <c r="AQ159" s="568"/>
      <c r="AR159" s="568"/>
      <c r="AS159" s="568"/>
      <c r="AT159" s="568"/>
      <c r="AU159" s="568"/>
      <c r="AV159" s="569"/>
      <c r="AW159" s="569"/>
      <c r="AX159" s="567"/>
      <c r="AY159" s="568"/>
      <c r="AZ159" s="568"/>
      <c r="BA159" s="568"/>
      <c r="BB159" s="568"/>
      <c r="BC159" s="568"/>
      <c r="BD159" s="568"/>
      <c r="BE159" s="568"/>
      <c r="BF159" s="569"/>
      <c r="BG159" s="569"/>
      <c r="BH159" s="569"/>
      <c r="BI159" s="737"/>
      <c r="BJ159" s="751" t="b">
        <f t="shared" si="306"/>
        <v>1</v>
      </c>
      <c r="BK159" s="567"/>
      <c r="BL159" s="568"/>
      <c r="BM159" s="568"/>
      <c r="BN159" s="568"/>
      <c r="BO159" s="568"/>
      <c r="BP159" s="568"/>
      <c r="BQ159" s="568"/>
      <c r="BR159" s="569"/>
      <c r="BS159" s="569"/>
    </row>
    <row r="160" spans="1:71" ht="44.25" customHeight="1" outlineLevel="1" thickTop="1" x14ac:dyDescent="0.55000000000000004">
      <c r="A160" s="2" t="str">
        <f>B160</f>
        <v>Cereal</v>
      </c>
      <c r="B160" s="759" t="s">
        <v>95</v>
      </c>
      <c r="C160" s="225" t="s">
        <v>36</v>
      </c>
      <c r="D160" s="599">
        <f>SUMIFS(AfO!D:D,AfO!$A:$A,$C160,AfO!$B:$B,$A160)/1000</f>
        <v>16.268592529999999</v>
      </c>
      <c r="E160" s="459">
        <f>SUMIFS(AfO!E:E,AfO!$A:$A,$C160,AfO!$B:$B,$A160)/1000</f>
        <v>19.425995289999999</v>
      </c>
      <c r="F160" s="459">
        <f>SUMIFS(AfO!F:F,AfO!$A:$A,$C160,AfO!$B:$B,$A160)/1000</f>
        <v>20.64213204</v>
      </c>
      <c r="G160" s="459">
        <f>SUMIFS(AfO!G:G,AfO!$A:$A,$C160,AfO!$B:$B,$A160)/1000</f>
        <v>22.766569009999998</v>
      </c>
      <c r="H160" s="459">
        <f>SUMIFS(AfO!H:H,AfO!$A:$A,$C160,AfO!$B:$B,$A160)/1000</f>
        <v>17.407932779999999</v>
      </c>
      <c r="I160" s="459">
        <f>SUMIFS(AfO!J:J,AfO!$A:$A,$C160,AfO!$B:$B,$A160)/1000</f>
        <v>17.030811993333334</v>
      </c>
      <c r="J160" s="459">
        <f>SUMIFS(AfO!I:I,AfO!$A:$A,$C160,AfO!$B:$B,$A160)/1000</f>
        <v>15.615807800000001</v>
      </c>
      <c r="K160" s="459"/>
      <c r="L160" s="600"/>
      <c r="M160" s="603"/>
      <c r="N160" s="603"/>
      <c r="O160" s="603"/>
      <c r="P160" s="603"/>
      <c r="Q160" s="603"/>
      <c r="R160" s="603"/>
      <c r="S160" s="608"/>
      <c r="T160" s="710"/>
      <c r="U160" s="354"/>
      <c r="V160" s="417"/>
      <c r="W160" s="417">
        <v>6</v>
      </c>
      <c r="X160" s="417"/>
      <c r="Y160" s="417"/>
      <c r="Z160" s="417"/>
      <c r="AA160" s="417"/>
      <c r="AB160" s="417"/>
      <c r="AC160" s="356"/>
      <c r="AD160" s="604">
        <f t="shared" si="428"/>
        <v>6</v>
      </c>
      <c r="AE160" s="468">
        <f t="shared" ref="AE160:AE168" si="488">AD160+J160</f>
        <v>21.615807799999999</v>
      </c>
      <c r="AF160" s="469">
        <f t="shared" ref="AF160:AF168" si="489">(((J160/D160))^(1/5))-1</f>
        <v>-8.1570866784674845E-3</v>
      </c>
      <c r="AG160" s="470">
        <f t="shared" ref="AG160:AG168" si="490">(((AE160/J160))^(1/5))-1</f>
        <v>6.7189154531536621E-2</v>
      </c>
      <c r="AH160" s="509" cm="1">
        <f t="array" ref="AH160">_xlfn.IFS(AG160&gt;=(AF160+0.01),1,AG160&gt;=(AF160-0.01),0,AG160&lt;=(AF160-0.01),-1)</f>
        <v>1</v>
      </c>
      <c r="AJ160" s="371"/>
      <c r="AL160" s="759" t="s">
        <v>95</v>
      </c>
      <c r="AM160" s="225" t="s">
        <v>36</v>
      </c>
      <c r="AN160" s="472"/>
      <c r="AO160" s="605">
        <f>SUMIFS('Sales 2019 - 2024'!$E:$E,'Sales 2019 - 2024'!$A:$A,$C160,'Sales 2019 - 2024'!$B:$B,$AO$2,'Sales 2019 - 2024'!$C:$C,AO$4,'Sales 2019 - 2024'!$D:$D,$A160)</f>
        <v>0</v>
      </c>
      <c r="AP160" s="606">
        <f>SUMIFS('Sales 2019 - 2024'!$E:$E,'Sales 2019 - 2024'!$A:$A,$C160,'Sales 2019 - 2024'!$B:$B,$AO$2,'Sales 2019 - 2024'!$C:$C,AP$4,'Sales 2019 - 2024'!$D:$D,$A160)</f>
        <v>0</v>
      </c>
      <c r="AQ160" s="606">
        <f>SUMIFS('Sales 2019 - 2024'!$E:$E,'Sales 2019 - 2024'!$A:$A,$C160,'Sales 2019 - 2024'!$B:$B,$AO$2,'Sales 2019 - 2024'!$C:$C,AQ$4,'Sales 2019 - 2024'!$D:$D,$A160)</f>
        <v>0</v>
      </c>
      <c r="AR160" s="606">
        <f>SUMIFS('Sales 2019 - 2024'!$E:$E,'Sales 2019 - 2024'!$A:$A,$C160,'Sales 2019 - 2024'!$B:$B,$AO$2,'Sales 2019 - 2024'!$C:$C,AR$4,'Sales 2019 - 2024'!$D:$D,$A160)</f>
        <v>741.85239000000001</v>
      </c>
      <c r="AS160" s="606">
        <f>SUMIFS('Sales 2019 - 2024'!$E:$E,'Sales 2019 - 2024'!$A:$A,$C160,'Sales 2019 - 2024'!$B:$B,$AO$2,'Sales 2019 - 2024'!$C:$C,AS$4,'Sales 2019 - 2024'!$D:$D,$A160)</f>
        <v>0</v>
      </c>
      <c r="AT160" s="606">
        <f>SUMIFS('Sales 2019 - 2024'!$E:$E,'Sales 2019 - 2024'!$A:$A,$C160,'Sales 2019 - 2024'!$B:$B,$AO$2,'Sales 2019 - 2024'!$C:$C,AT$4,'Sales 2019 - 2024'!$D:$D,$A160)</f>
        <v>0</v>
      </c>
      <c r="AU160" s="606">
        <f>SUMIFS('Sales 2019 - 2024'!$E:$E,'Sales 2019 - 2024'!$A:$A,$C160,'Sales 2019 - 2024'!$B:$B,$AO$2,'Sales 2019 - 2024'!$C:$C,AU$4,'Sales 2019 - 2024'!$D:$D,$A160)</f>
        <v>0</v>
      </c>
      <c r="AV160" s="607">
        <f>SUMIFS('Sales 2019 - 2024'!$E:$E,'Sales 2019 - 2024'!$A:$A,$C160,'Sales 2019 - 2024'!$B:$B,$AO$2,'Sales 2019 - 2024'!$C:$C,AV$4,'Sales 2019 - 2024'!$D:$D,$A160)</f>
        <v>2.4210600000000002</v>
      </c>
      <c r="AW160" s="607">
        <f>SUM(AO160:AV160)</f>
        <v>744.27345000000003</v>
      </c>
      <c r="AX160" s="605">
        <f>SUMIFS('Sales 2019 - 2024'!$E:$E,'Sales 2019 - 2024'!$A:$A,$C160,'Sales 2019 - 2024'!$B:$B,$AO$2,'Sales 2019 - 2024'!$C:$C,AX$4,'Sales 2019 - 2024'!$D:$D,$A160)</f>
        <v>807.91075999999998</v>
      </c>
      <c r="AY160" s="606">
        <f>SUMIFS('Sales 2019 - 2024'!$E:$E,'Sales 2019 - 2024'!$A:$A,$C160,'Sales 2019 - 2024'!$B:$B,$AO$2,'Sales 2019 - 2024'!$C:$C,AY$4,'Sales 2019 - 2024'!$D:$D,$A160)</f>
        <v>4262.43282</v>
      </c>
      <c r="AZ160" s="606">
        <f>SUMIFS('Sales 2019 - 2024'!$E:$E,'Sales 2019 - 2024'!$A:$A,$C160,'Sales 2019 - 2024'!$B:$B,$AO$2,'Sales 2019 - 2024'!$C:$C,AZ$4,'Sales 2019 - 2024'!$D:$D,$A160)</f>
        <v>6850.7381999999998</v>
      </c>
      <c r="BA160" s="606">
        <f>SUMIFS('Sales 2019 - 2024'!$E:$E,'Sales 2019 - 2024'!$A:$A,$C160,'Sales 2019 - 2024'!$B:$B,$AO$2,'Sales 2019 - 2024'!$C:$C,BA$4,'Sales 2019 - 2024'!$D:$D,$A160)</f>
        <v>245.02440000000001</v>
      </c>
      <c r="BB160" s="606">
        <f>SUMIFS('Sales 2019 - 2024'!$E:$E,'Sales 2019 - 2024'!$A:$A,$C160,'Sales 2019 - 2024'!$B:$B,$AO$2,'Sales 2019 - 2024'!$C:$C,BB$4,'Sales 2019 - 2024'!$D:$D,$A160)</f>
        <v>0</v>
      </c>
      <c r="BC160" s="606">
        <f>SUMIFS('Sales 2019 - 2024'!$E:$E,'Sales 2019 - 2024'!$A:$A,$C160,'Sales 2019 - 2024'!$B:$B,$AO$2,'Sales 2019 - 2024'!$C:$C,BC$4,'Sales 2019 - 2024'!$D:$D,$A160)</f>
        <v>48.750030000000002</v>
      </c>
      <c r="BD160" s="606">
        <f>SUMIFS('Sales 2019 - 2024'!$E:$E,'Sales 2019 - 2024'!$A:$A,$C160,'Sales 2019 - 2024'!$B:$B,$AO$2,'Sales 2019 - 2024'!$C:$C,BD$4,'Sales 2019 - 2024'!$D:$D,$A160)</f>
        <v>1.6173</v>
      </c>
      <c r="BE160" s="606">
        <f>SUMIFS('Sales 2019 - 2024'!$E:$E,'Sales 2019 - 2024'!$A:$A,$C160,'Sales 2019 - 2024'!$B:$B,$AO$2,'Sales 2019 - 2024'!$C:$C,BE$4,'Sales 2019 - 2024'!$D:$D,$A160)</f>
        <v>1401.42662</v>
      </c>
      <c r="BF160" s="607">
        <f>SUMIFS('Sales 2019 - 2024'!$E:$E,'Sales 2019 - 2024'!$A:$A,$C160,'Sales 2019 - 2024'!$B:$B,$AO$2,'Sales 2019 - 2024'!$C:$C,BF$4,'Sales 2019 - 2024'!$D:$D,$A160)</f>
        <v>0</v>
      </c>
      <c r="BG160" s="607">
        <f>SUM(AX160:BF160)</f>
        <v>13617.90013</v>
      </c>
      <c r="BH160" s="743">
        <f>BI160-BG160-AW160</f>
        <v>1253.6342200000004</v>
      </c>
      <c r="BI160" s="475">
        <f>SUMIFS('Sales 2019 - 2024'!Y:Y,'Sales 2019 - 2024'!W:W,'X5 Template Goals - Tab 1'!AM160,'Sales 2019 - 2024'!V:V,'X5 Template Goals - Tab 1'!A160)</f>
        <v>15615.8078</v>
      </c>
      <c r="BJ160" s="751" t="b">
        <f t="shared" si="306"/>
        <v>1</v>
      </c>
      <c r="BK160" s="600"/>
      <c r="BL160" s="601"/>
      <c r="BM160" s="601"/>
      <c r="BN160" s="601"/>
      <c r="BO160" s="601"/>
      <c r="BP160" s="601"/>
      <c r="BQ160" s="601"/>
      <c r="BR160" s="608"/>
      <c r="BS160" s="607">
        <f>SUM(BK160:BR160)</f>
        <v>0</v>
      </c>
    </row>
    <row r="161" spans="1:71" ht="44.25" customHeight="1" outlineLevel="1" x14ac:dyDescent="0.55000000000000004">
      <c r="A161" s="2" t="str">
        <f>B160</f>
        <v>Cereal</v>
      </c>
      <c r="B161" s="760"/>
      <c r="C161" s="226" t="s">
        <v>37</v>
      </c>
      <c r="D161" s="609">
        <f>SUMIFS(AfO!D:D,AfO!$A:$A,$C161,AfO!$B:$B,$A160)/1000</f>
        <v>3.2200000000000001E-6</v>
      </c>
      <c r="E161" s="610">
        <f>SUMIFS(AfO!E:E,AfO!$A:$A,$C161,AfO!$B:$B,$A160)/1000</f>
        <v>0</v>
      </c>
      <c r="F161" s="610">
        <f>SUMIFS(AfO!F:F,AfO!$A:$A,$C161,AfO!$B:$B,$A160)/1000</f>
        <v>0</v>
      </c>
      <c r="G161" s="610">
        <f>SUMIFS(AfO!G:G,AfO!$A:$A,$C161,AfO!$B:$B,$A160)/1000</f>
        <v>0</v>
      </c>
      <c r="H161" s="610">
        <f>SUMIFS(AfO!H:H,AfO!$A:$A,$C161,AfO!$B:$B,$A160)/1000</f>
        <v>0</v>
      </c>
      <c r="I161" s="610">
        <f>SUMIFS(AfO!J:J,AfO!$A:$A,$C161,AfO!$B:$B,$A160)/1000</f>
        <v>0</v>
      </c>
      <c r="J161" s="610">
        <f>SUMIFS(AfO!I:I,AfO!$A:$A,$C161,AfO!$B:$B,$A160)/1000</f>
        <v>0</v>
      </c>
      <c r="K161" s="610"/>
      <c r="L161" s="611"/>
      <c r="M161" s="614"/>
      <c r="N161" s="614"/>
      <c r="O161" s="614"/>
      <c r="P161" s="614"/>
      <c r="Q161" s="614"/>
      <c r="R161" s="614"/>
      <c r="S161" s="619"/>
      <c r="T161" s="711"/>
      <c r="U161" s="357"/>
      <c r="V161" s="418"/>
      <c r="W161" s="418">
        <v>2</v>
      </c>
      <c r="X161" s="418"/>
      <c r="Y161" s="418"/>
      <c r="Z161" s="418"/>
      <c r="AA161" s="418"/>
      <c r="AB161" s="418"/>
      <c r="AC161" s="359"/>
      <c r="AD161" s="615">
        <f t="shared" si="428"/>
        <v>2</v>
      </c>
      <c r="AE161" s="488">
        <f t="shared" si="488"/>
        <v>2</v>
      </c>
      <c r="AF161" s="581">
        <f t="shared" si="489"/>
        <v>-1</v>
      </c>
      <c r="AG161" s="490" t="e">
        <f t="shared" si="490"/>
        <v>#DIV/0!</v>
      </c>
      <c r="AH161" s="491" t="e" cm="1">
        <f t="array" ref="AH161">_xlfn.IFS(AG161&gt;=(AF161+0.01),1,AG161&gt;=(AF161-0.01),0,AG161&lt;=(AF161-0.01),-1)</f>
        <v>#DIV/0!</v>
      </c>
      <c r="AJ161" s="370"/>
      <c r="AL161" s="760"/>
      <c r="AM161" s="226" t="s">
        <v>37</v>
      </c>
      <c r="AN161" s="472"/>
      <c r="AO161" s="616">
        <f>SUMIFS('Sales 2019 - 2024'!$E:$E,'Sales 2019 - 2024'!$A:$A,$C161,'Sales 2019 - 2024'!$B:$B,$AO$2,'Sales 2019 - 2024'!$C:$C,AO$4,'Sales 2019 - 2024'!$D:$D,$A161)</f>
        <v>0</v>
      </c>
      <c r="AP161" s="617">
        <f>SUMIFS('Sales 2019 - 2024'!$E:$E,'Sales 2019 - 2024'!$A:$A,$C161,'Sales 2019 - 2024'!$B:$B,$AO$2,'Sales 2019 - 2024'!$C:$C,AP$4,'Sales 2019 - 2024'!$D:$D,$A161)</f>
        <v>0</v>
      </c>
      <c r="AQ161" s="617">
        <f>SUMIFS('Sales 2019 - 2024'!$E:$E,'Sales 2019 - 2024'!$A:$A,$C161,'Sales 2019 - 2024'!$B:$B,$AO$2,'Sales 2019 - 2024'!$C:$C,AQ$4,'Sales 2019 - 2024'!$D:$D,$A161)</f>
        <v>0</v>
      </c>
      <c r="AR161" s="617">
        <f>SUMIFS('Sales 2019 - 2024'!$E:$E,'Sales 2019 - 2024'!$A:$A,$C161,'Sales 2019 - 2024'!$B:$B,$AO$2,'Sales 2019 - 2024'!$C:$C,AR$4,'Sales 2019 - 2024'!$D:$D,$A161)</f>
        <v>0</v>
      </c>
      <c r="AS161" s="617">
        <f>SUMIFS('Sales 2019 - 2024'!$E:$E,'Sales 2019 - 2024'!$A:$A,$C161,'Sales 2019 - 2024'!$B:$B,$AO$2,'Sales 2019 - 2024'!$C:$C,AS$4,'Sales 2019 - 2024'!$D:$D,$A161)</f>
        <v>0</v>
      </c>
      <c r="AT161" s="617">
        <f>SUMIFS('Sales 2019 - 2024'!$E:$E,'Sales 2019 - 2024'!$A:$A,$C161,'Sales 2019 - 2024'!$B:$B,$AO$2,'Sales 2019 - 2024'!$C:$C,AT$4,'Sales 2019 - 2024'!$D:$D,$A161)</f>
        <v>0</v>
      </c>
      <c r="AU161" s="617">
        <f>SUMIFS('Sales 2019 - 2024'!$E:$E,'Sales 2019 - 2024'!$A:$A,$C161,'Sales 2019 - 2024'!$B:$B,$AO$2,'Sales 2019 - 2024'!$C:$C,AU$4,'Sales 2019 - 2024'!$D:$D,$A161)</f>
        <v>0</v>
      </c>
      <c r="AV161" s="618">
        <f>SUMIFS('Sales 2019 - 2024'!$E:$E,'Sales 2019 - 2024'!$A:$A,$C161,'Sales 2019 - 2024'!$B:$B,$AO$2,'Sales 2019 - 2024'!$C:$C,AV$4,'Sales 2019 - 2024'!$D:$D,$A161)</f>
        <v>0</v>
      </c>
      <c r="AW161" s="618">
        <f t="shared" ref="AW161:AW167" si="491">SUM(AO161:AV161)</f>
        <v>0</v>
      </c>
      <c r="AX161" s="616">
        <f>SUMIFS('Sales 2019 - 2024'!$E:$E,'Sales 2019 - 2024'!$A:$A,$C161,'Sales 2019 - 2024'!$B:$B,$AO$2,'Sales 2019 - 2024'!$C:$C,AX$4,'Sales 2019 - 2024'!$D:$D,$A161)</f>
        <v>0</v>
      </c>
      <c r="AY161" s="617">
        <f>SUMIFS('Sales 2019 - 2024'!$E:$E,'Sales 2019 - 2024'!$A:$A,$C161,'Sales 2019 - 2024'!$B:$B,$AO$2,'Sales 2019 - 2024'!$C:$C,AY$4,'Sales 2019 - 2024'!$D:$D,$A161)</f>
        <v>0</v>
      </c>
      <c r="AZ161" s="617">
        <f>SUMIFS('Sales 2019 - 2024'!$E:$E,'Sales 2019 - 2024'!$A:$A,$C161,'Sales 2019 - 2024'!$B:$B,$AO$2,'Sales 2019 - 2024'!$C:$C,AZ$4,'Sales 2019 - 2024'!$D:$D,$A161)</f>
        <v>0</v>
      </c>
      <c r="BA161" s="617">
        <f>SUMIFS('Sales 2019 - 2024'!$E:$E,'Sales 2019 - 2024'!$A:$A,$C161,'Sales 2019 - 2024'!$B:$B,$AO$2,'Sales 2019 - 2024'!$C:$C,BA$4,'Sales 2019 - 2024'!$D:$D,$A161)</f>
        <v>0</v>
      </c>
      <c r="BB161" s="617">
        <f>SUMIFS('Sales 2019 - 2024'!$E:$E,'Sales 2019 - 2024'!$A:$A,$C161,'Sales 2019 - 2024'!$B:$B,$AO$2,'Sales 2019 - 2024'!$C:$C,BB$4,'Sales 2019 - 2024'!$D:$D,$A161)</f>
        <v>0</v>
      </c>
      <c r="BC161" s="617">
        <f>SUMIFS('Sales 2019 - 2024'!$E:$E,'Sales 2019 - 2024'!$A:$A,$C161,'Sales 2019 - 2024'!$B:$B,$AO$2,'Sales 2019 - 2024'!$C:$C,BC$4,'Sales 2019 - 2024'!$D:$D,$A161)</f>
        <v>0</v>
      </c>
      <c r="BD161" s="617">
        <f>SUMIFS('Sales 2019 - 2024'!$E:$E,'Sales 2019 - 2024'!$A:$A,$C161,'Sales 2019 - 2024'!$B:$B,$AO$2,'Sales 2019 - 2024'!$C:$C,BD$4,'Sales 2019 - 2024'!$D:$D,$A161)</f>
        <v>0</v>
      </c>
      <c r="BE161" s="617">
        <f>SUMIFS('Sales 2019 - 2024'!$E:$E,'Sales 2019 - 2024'!$A:$A,$C161,'Sales 2019 - 2024'!$B:$B,$AO$2,'Sales 2019 - 2024'!$C:$C,BE$4,'Sales 2019 - 2024'!$D:$D,$A161)</f>
        <v>0</v>
      </c>
      <c r="BF161" s="618">
        <f>SUMIFS('Sales 2019 - 2024'!$E:$E,'Sales 2019 - 2024'!$A:$A,$C161,'Sales 2019 - 2024'!$B:$B,$AO$2,'Sales 2019 - 2024'!$C:$C,BF$4,'Sales 2019 - 2024'!$D:$D,$A161)</f>
        <v>0</v>
      </c>
      <c r="BG161" s="618">
        <f t="shared" ref="BG161:BG168" si="492">SUM(AX161:BF161)</f>
        <v>0</v>
      </c>
      <c r="BH161" s="744">
        <f t="shared" ref="BH161:BH168" si="493">BI161-BG161-AW161</f>
        <v>0</v>
      </c>
      <c r="BI161" s="494">
        <f>SUMIFS('Sales 2019 - 2024'!Y:Y,'Sales 2019 - 2024'!W:W,'X5 Template Goals - Tab 1'!AM161,'Sales 2019 - 2024'!V:V,'X5 Template Goals - Tab 1'!A161)</f>
        <v>0</v>
      </c>
      <c r="BJ161" s="751" t="b">
        <f t="shared" si="306"/>
        <v>1</v>
      </c>
      <c r="BK161" s="611"/>
      <c r="BL161" s="612"/>
      <c r="BM161" s="612"/>
      <c r="BN161" s="612"/>
      <c r="BO161" s="612"/>
      <c r="BP161" s="612"/>
      <c r="BQ161" s="612"/>
      <c r="BR161" s="619"/>
      <c r="BS161" s="618">
        <f t="shared" ref="BS161:BS167" si="494">SUM(BK161:BR161)</f>
        <v>0</v>
      </c>
    </row>
    <row r="162" spans="1:71" ht="44.25" customHeight="1" outlineLevel="1" x14ac:dyDescent="0.55000000000000004">
      <c r="A162" s="2" t="str">
        <f>B160</f>
        <v>Cereal</v>
      </c>
      <c r="B162" s="760"/>
      <c r="C162" s="226" t="s">
        <v>38</v>
      </c>
      <c r="D162" s="620">
        <f>SUMIFS(AfO!D:D,AfO!$A:$A,$C162,AfO!$B:$B,$A160)/1000</f>
        <v>0.13803979000000002</v>
      </c>
      <c r="E162" s="498">
        <f>SUMIFS(AfO!E:E,AfO!$A:$A,$C162,AfO!$B:$B,$A160)/1000</f>
        <v>0.11011232</v>
      </c>
      <c r="F162" s="498">
        <f>SUMIFS(AfO!F:F,AfO!$A:$A,$C162,AfO!$B:$B,$A160)/1000</f>
        <v>9.3770320000000004E-2</v>
      </c>
      <c r="G162" s="498">
        <f>SUMIFS(AfO!G:G,AfO!$A:$A,$C162,AfO!$B:$B,$A160)/1000</f>
        <v>0.13912722</v>
      </c>
      <c r="H162" s="498">
        <f>SUMIFS(AfO!H:H,AfO!$A:$A,$C162,AfO!$B:$B,$A160)/1000</f>
        <v>0.17754096000000003</v>
      </c>
      <c r="I162" s="498">
        <f>SUMIFS(AfO!J:J,AfO!$A:$A,$C162,AfO!$B:$B,$A160)/1000</f>
        <v>0.25742194166666665</v>
      </c>
      <c r="J162" s="498">
        <f>SUMIFS(AfO!I:I,AfO!$A:$A,$C162,AfO!$B:$B,$A160)/1000</f>
        <v>0.88446537999999997</v>
      </c>
      <c r="K162" s="498"/>
      <c r="L162" s="621"/>
      <c r="M162" s="624"/>
      <c r="N162" s="624"/>
      <c r="O162" s="624"/>
      <c r="P162" s="624"/>
      <c r="Q162" s="624"/>
      <c r="R162" s="624"/>
      <c r="S162" s="629"/>
      <c r="T162" s="711"/>
      <c r="U162" s="360"/>
      <c r="V162" s="419"/>
      <c r="W162" s="419">
        <v>4</v>
      </c>
      <c r="X162" s="419"/>
      <c r="Y162" s="419"/>
      <c r="Z162" s="419"/>
      <c r="AA162" s="419"/>
      <c r="AB162" s="419"/>
      <c r="AC162" s="362"/>
      <c r="AD162" s="625">
        <f t="shared" si="428"/>
        <v>4</v>
      </c>
      <c r="AE162" s="506">
        <f t="shared" si="488"/>
        <v>4.88446538</v>
      </c>
      <c r="AF162" s="507">
        <f t="shared" si="489"/>
        <v>0.44989085187344413</v>
      </c>
      <c r="AG162" s="508">
        <f t="shared" si="490"/>
        <v>0.40743141141122918</v>
      </c>
      <c r="AH162" s="509" cm="1">
        <f t="array" ref="AH162">_xlfn.IFS(AG162&gt;=(AF162+0.01),1,AG162&gt;=(AF162-0.01),0,AG162&lt;=(AF162-0.01),-1)</f>
        <v>-1</v>
      </c>
      <c r="AJ162" s="371"/>
      <c r="AL162" s="760"/>
      <c r="AM162" s="226" t="s">
        <v>38</v>
      </c>
      <c r="AN162" s="472"/>
      <c r="AO162" s="626">
        <f>SUMIFS('Sales 2019 - 2024'!$E:$E,'Sales 2019 - 2024'!$A:$A,$C162,'Sales 2019 - 2024'!$B:$B,$AO$2,'Sales 2019 - 2024'!$C:$C,AO$4,'Sales 2019 - 2024'!$D:$D,$A162)</f>
        <v>0</v>
      </c>
      <c r="AP162" s="627">
        <f>SUMIFS('Sales 2019 - 2024'!$E:$E,'Sales 2019 - 2024'!$A:$A,$C162,'Sales 2019 - 2024'!$B:$B,$AO$2,'Sales 2019 - 2024'!$C:$C,AP$4,'Sales 2019 - 2024'!$D:$D,$A162)</f>
        <v>0</v>
      </c>
      <c r="AQ162" s="627">
        <f>SUMIFS('Sales 2019 - 2024'!$E:$E,'Sales 2019 - 2024'!$A:$A,$C162,'Sales 2019 - 2024'!$B:$B,$AO$2,'Sales 2019 - 2024'!$C:$C,AQ$4,'Sales 2019 - 2024'!$D:$D,$A162)</f>
        <v>0</v>
      </c>
      <c r="AR162" s="627">
        <f>SUMIFS('Sales 2019 - 2024'!$E:$E,'Sales 2019 - 2024'!$A:$A,$C162,'Sales 2019 - 2024'!$B:$B,$AO$2,'Sales 2019 - 2024'!$C:$C,AR$4,'Sales 2019 - 2024'!$D:$D,$A162)</f>
        <v>0</v>
      </c>
      <c r="AS162" s="627">
        <f>SUMIFS('Sales 2019 - 2024'!$E:$E,'Sales 2019 - 2024'!$A:$A,$C162,'Sales 2019 - 2024'!$B:$B,$AO$2,'Sales 2019 - 2024'!$C:$C,AS$4,'Sales 2019 - 2024'!$D:$D,$A162)</f>
        <v>0</v>
      </c>
      <c r="AT162" s="627">
        <f>SUMIFS('Sales 2019 - 2024'!$E:$E,'Sales 2019 - 2024'!$A:$A,$C162,'Sales 2019 - 2024'!$B:$B,$AO$2,'Sales 2019 - 2024'!$C:$C,AT$4,'Sales 2019 - 2024'!$D:$D,$A162)</f>
        <v>0</v>
      </c>
      <c r="AU162" s="627">
        <f>SUMIFS('Sales 2019 - 2024'!$E:$E,'Sales 2019 - 2024'!$A:$A,$C162,'Sales 2019 - 2024'!$B:$B,$AO$2,'Sales 2019 - 2024'!$C:$C,AU$4,'Sales 2019 - 2024'!$D:$D,$A162)</f>
        <v>306.25</v>
      </c>
      <c r="AV162" s="628">
        <f>SUMIFS('Sales 2019 - 2024'!$E:$E,'Sales 2019 - 2024'!$A:$A,$C162,'Sales 2019 - 2024'!$B:$B,$AO$2,'Sales 2019 - 2024'!$C:$C,AV$4,'Sales 2019 - 2024'!$D:$D,$A162)</f>
        <v>0</v>
      </c>
      <c r="AW162" s="628">
        <f t="shared" si="491"/>
        <v>306.25</v>
      </c>
      <c r="AX162" s="626">
        <f>SUMIFS('Sales 2019 - 2024'!$E:$E,'Sales 2019 - 2024'!$A:$A,$C162,'Sales 2019 - 2024'!$B:$B,$AO$2,'Sales 2019 - 2024'!$C:$C,AX$4,'Sales 2019 - 2024'!$D:$D,$A162)</f>
        <v>0</v>
      </c>
      <c r="AY162" s="627">
        <f>SUMIFS('Sales 2019 - 2024'!$E:$E,'Sales 2019 - 2024'!$A:$A,$C162,'Sales 2019 - 2024'!$B:$B,$AO$2,'Sales 2019 - 2024'!$C:$C,AY$4,'Sales 2019 - 2024'!$D:$D,$A162)</f>
        <v>0</v>
      </c>
      <c r="AZ162" s="627">
        <f>SUMIFS('Sales 2019 - 2024'!$E:$E,'Sales 2019 - 2024'!$A:$A,$C162,'Sales 2019 - 2024'!$B:$B,$AO$2,'Sales 2019 - 2024'!$C:$C,AZ$4,'Sales 2019 - 2024'!$D:$D,$A162)</f>
        <v>17.13</v>
      </c>
      <c r="BA162" s="627">
        <f>SUMIFS('Sales 2019 - 2024'!$E:$E,'Sales 2019 - 2024'!$A:$A,$C162,'Sales 2019 - 2024'!$B:$B,$AO$2,'Sales 2019 - 2024'!$C:$C,BA$4,'Sales 2019 - 2024'!$D:$D,$A162)</f>
        <v>0</v>
      </c>
      <c r="BB162" s="627">
        <f>SUMIFS('Sales 2019 - 2024'!$E:$E,'Sales 2019 - 2024'!$A:$A,$C162,'Sales 2019 - 2024'!$B:$B,$AO$2,'Sales 2019 - 2024'!$C:$C,BB$4,'Sales 2019 - 2024'!$D:$D,$A162)</f>
        <v>0</v>
      </c>
      <c r="BC162" s="627">
        <f>SUMIFS('Sales 2019 - 2024'!$E:$E,'Sales 2019 - 2024'!$A:$A,$C162,'Sales 2019 - 2024'!$B:$B,$AO$2,'Sales 2019 - 2024'!$C:$C,BC$4,'Sales 2019 - 2024'!$D:$D,$A162)</f>
        <v>0.92240999999999995</v>
      </c>
      <c r="BD162" s="627">
        <f>SUMIFS('Sales 2019 - 2024'!$E:$E,'Sales 2019 - 2024'!$A:$A,$C162,'Sales 2019 - 2024'!$B:$B,$AO$2,'Sales 2019 - 2024'!$C:$C,BD$4,'Sales 2019 - 2024'!$D:$D,$A162)</f>
        <v>0</v>
      </c>
      <c r="BE162" s="627">
        <f>SUMIFS('Sales 2019 - 2024'!$E:$E,'Sales 2019 - 2024'!$A:$A,$C162,'Sales 2019 - 2024'!$B:$B,$AO$2,'Sales 2019 - 2024'!$C:$C,BE$4,'Sales 2019 - 2024'!$D:$D,$A162)</f>
        <v>0</v>
      </c>
      <c r="BF162" s="628">
        <f>SUMIFS('Sales 2019 - 2024'!$E:$E,'Sales 2019 - 2024'!$A:$A,$C162,'Sales 2019 - 2024'!$B:$B,$AO$2,'Sales 2019 - 2024'!$C:$C,BF$4,'Sales 2019 - 2024'!$D:$D,$A162)</f>
        <v>0</v>
      </c>
      <c r="BG162" s="628">
        <f t="shared" si="492"/>
        <v>18.052409999999998</v>
      </c>
      <c r="BH162" s="745">
        <f t="shared" si="493"/>
        <v>560.16296999999997</v>
      </c>
      <c r="BI162" s="512">
        <f>SUMIFS('Sales 2019 - 2024'!Y:Y,'Sales 2019 - 2024'!W:W,'X5 Template Goals - Tab 1'!AM162,'Sales 2019 - 2024'!V:V,'X5 Template Goals - Tab 1'!A162)</f>
        <v>884.46537999999998</v>
      </c>
      <c r="BJ162" s="751" t="b">
        <f t="shared" si="306"/>
        <v>1</v>
      </c>
      <c r="BK162" s="621"/>
      <c r="BL162" s="622"/>
      <c r="BM162" s="622"/>
      <c r="BN162" s="622"/>
      <c r="BO162" s="622"/>
      <c r="BP162" s="622"/>
      <c r="BQ162" s="622"/>
      <c r="BR162" s="629"/>
      <c r="BS162" s="628">
        <f t="shared" si="494"/>
        <v>0</v>
      </c>
    </row>
    <row r="163" spans="1:71" ht="44.25" customHeight="1" outlineLevel="1" x14ac:dyDescent="0.55000000000000004">
      <c r="A163" s="2" t="str">
        <f>B160</f>
        <v>Cereal</v>
      </c>
      <c r="B163" s="760"/>
      <c r="C163" s="226" t="s">
        <v>39</v>
      </c>
      <c r="D163" s="609">
        <f>SUMIFS(AfO!D:D,AfO!$A:$A,$C163,AfO!$B:$B,$A160)/1000</f>
        <v>9.6871000000000001E-4</v>
      </c>
      <c r="E163" s="610">
        <f>SUMIFS(AfO!E:E,AfO!$A:$A,$C163,AfO!$B:$B,$A160)/1000</f>
        <v>9.9244900000000011E-3</v>
      </c>
      <c r="F163" s="610">
        <f>SUMIFS(AfO!F:F,AfO!$A:$A,$C163,AfO!$B:$B,$A160)/1000</f>
        <v>2.9093819999999999E-2</v>
      </c>
      <c r="G163" s="610">
        <f>SUMIFS(AfO!G:G,AfO!$A:$A,$C163,AfO!$B:$B,$A160)/1000</f>
        <v>0.35283296999999997</v>
      </c>
      <c r="H163" s="610">
        <f>SUMIFS(AfO!H:H,AfO!$A:$A,$C163,AfO!$B:$B,$A160)/1000</f>
        <v>0.72321762000000001</v>
      </c>
      <c r="I163" s="610">
        <f>SUMIFS(AfO!J:J,AfO!$A:$A,$C163,AfO!$B:$B,$A160)/1000</f>
        <v>0.95130696749999999</v>
      </c>
      <c r="J163" s="610">
        <f>SUMIFS(AfO!I:I,AfO!$A:$A,$C163,AfO!$B:$B,$A160)/1000</f>
        <v>1.04033632</v>
      </c>
      <c r="K163" s="610"/>
      <c r="L163" s="611"/>
      <c r="M163" s="614"/>
      <c r="N163" s="614"/>
      <c r="O163" s="614"/>
      <c r="P163" s="614"/>
      <c r="Q163" s="614"/>
      <c r="R163" s="614"/>
      <c r="S163" s="619"/>
      <c r="T163" s="711"/>
      <c r="U163" s="357"/>
      <c r="V163" s="418"/>
      <c r="W163" s="418">
        <v>2</v>
      </c>
      <c r="X163" s="418"/>
      <c r="Y163" s="418"/>
      <c r="Z163" s="418"/>
      <c r="AA163" s="418"/>
      <c r="AB163" s="418"/>
      <c r="AC163" s="359"/>
      <c r="AD163" s="615">
        <f t="shared" si="428"/>
        <v>2</v>
      </c>
      <c r="AE163" s="488">
        <f t="shared" si="488"/>
        <v>3.0403363199999998</v>
      </c>
      <c r="AF163" s="581">
        <f t="shared" si="489"/>
        <v>3.0382759780684729</v>
      </c>
      <c r="AG163" s="490">
        <f t="shared" si="490"/>
        <v>0.23922330827849669</v>
      </c>
      <c r="AH163" s="491" cm="1">
        <f t="array" ref="AH163">_xlfn.IFS(AG163&gt;=(AF163+0.01),1,AG163&gt;=(AF163-0.01),0,AG163&lt;=(AF163-0.01),-1)</f>
        <v>-1</v>
      </c>
      <c r="AJ163" s="370"/>
      <c r="AL163" s="760"/>
      <c r="AM163" s="226" t="s">
        <v>39</v>
      </c>
      <c r="AN163" s="472"/>
      <c r="AO163" s="616">
        <f>SUMIFS('Sales 2019 - 2024'!$E:$E,'Sales 2019 - 2024'!$A:$A,$C163,'Sales 2019 - 2024'!$B:$B,$AO$2,'Sales 2019 - 2024'!$C:$C,AO$4,'Sales 2019 - 2024'!$D:$D,$A163)</f>
        <v>0</v>
      </c>
      <c r="AP163" s="617">
        <f>SUMIFS('Sales 2019 - 2024'!$E:$E,'Sales 2019 - 2024'!$A:$A,$C163,'Sales 2019 - 2024'!$B:$B,$AO$2,'Sales 2019 - 2024'!$C:$C,AP$4,'Sales 2019 - 2024'!$D:$D,$A163)</f>
        <v>2.6849099999999999</v>
      </c>
      <c r="AQ163" s="617">
        <f>SUMIFS('Sales 2019 - 2024'!$E:$E,'Sales 2019 - 2024'!$A:$A,$C163,'Sales 2019 - 2024'!$B:$B,$AO$2,'Sales 2019 - 2024'!$C:$C,AQ$4,'Sales 2019 - 2024'!$D:$D,$A163)</f>
        <v>11.737539999999999</v>
      </c>
      <c r="AR163" s="617">
        <f>SUMIFS('Sales 2019 - 2024'!$E:$E,'Sales 2019 - 2024'!$A:$A,$C163,'Sales 2019 - 2024'!$B:$B,$AO$2,'Sales 2019 - 2024'!$C:$C,AR$4,'Sales 2019 - 2024'!$D:$D,$A163)</f>
        <v>292.03537999999998</v>
      </c>
      <c r="AS163" s="617">
        <f>SUMIFS('Sales 2019 - 2024'!$E:$E,'Sales 2019 - 2024'!$A:$A,$C163,'Sales 2019 - 2024'!$B:$B,$AO$2,'Sales 2019 - 2024'!$C:$C,AS$4,'Sales 2019 - 2024'!$D:$D,$A163)</f>
        <v>4.5249899999999998</v>
      </c>
      <c r="AT163" s="617">
        <f>SUMIFS('Sales 2019 - 2024'!$E:$E,'Sales 2019 - 2024'!$A:$A,$C163,'Sales 2019 - 2024'!$B:$B,$AO$2,'Sales 2019 - 2024'!$C:$C,AT$4,'Sales 2019 - 2024'!$D:$D,$A163)</f>
        <v>0</v>
      </c>
      <c r="AU163" s="617">
        <f>SUMIFS('Sales 2019 - 2024'!$E:$E,'Sales 2019 - 2024'!$A:$A,$C163,'Sales 2019 - 2024'!$B:$B,$AO$2,'Sales 2019 - 2024'!$C:$C,AU$4,'Sales 2019 - 2024'!$D:$D,$A163)</f>
        <v>0</v>
      </c>
      <c r="AV163" s="618">
        <f>SUMIFS('Sales 2019 - 2024'!$E:$E,'Sales 2019 - 2024'!$A:$A,$C163,'Sales 2019 - 2024'!$B:$B,$AO$2,'Sales 2019 - 2024'!$C:$C,AV$4,'Sales 2019 - 2024'!$D:$D,$A163)</f>
        <v>0</v>
      </c>
      <c r="AW163" s="618">
        <f t="shared" si="491"/>
        <v>310.98282</v>
      </c>
      <c r="AX163" s="616">
        <f>SUMIFS('Sales 2019 - 2024'!$E:$E,'Sales 2019 - 2024'!$A:$A,$C163,'Sales 2019 - 2024'!$B:$B,$AO$2,'Sales 2019 - 2024'!$C:$C,AX$4,'Sales 2019 - 2024'!$D:$D,$A163)</f>
        <v>0</v>
      </c>
      <c r="AY163" s="617">
        <f>SUMIFS('Sales 2019 - 2024'!$E:$E,'Sales 2019 - 2024'!$A:$A,$C163,'Sales 2019 - 2024'!$B:$B,$AO$2,'Sales 2019 - 2024'!$C:$C,AY$4,'Sales 2019 - 2024'!$D:$D,$A163)</f>
        <v>39.149749999999997</v>
      </c>
      <c r="AZ163" s="617">
        <f>SUMIFS('Sales 2019 - 2024'!$E:$E,'Sales 2019 - 2024'!$A:$A,$C163,'Sales 2019 - 2024'!$B:$B,$AO$2,'Sales 2019 - 2024'!$C:$C,AZ$4,'Sales 2019 - 2024'!$D:$D,$A163)</f>
        <v>370.9896</v>
      </c>
      <c r="BA163" s="617">
        <f>SUMIFS('Sales 2019 - 2024'!$E:$E,'Sales 2019 - 2024'!$A:$A,$C163,'Sales 2019 - 2024'!$B:$B,$AO$2,'Sales 2019 - 2024'!$C:$C,BA$4,'Sales 2019 - 2024'!$D:$D,$A163)</f>
        <v>0</v>
      </c>
      <c r="BB163" s="617">
        <f>SUMIFS('Sales 2019 - 2024'!$E:$E,'Sales 2019 - 2024'!$A:$A,$C163,'Sales 2019 - 2024'!$B:$B,$AO$2,'Sales 2019 - 2024'!$C:$C,BB$4,'Sales 2019 - 2024'!$D:$D,$A163)</f>
        <v>238.54906</v>
      </c>
      <c r="BC163" s="617">
        <f>SUMIFS('Sales 2019 - 2024'!$E:$E,'Sales 2019 - 2024'!$A:$A,$C163,'Sales 2019 - 2024'!$B:$B,$AO$2,'Sales 2019 - 2024'!$C:$C,BC$4,'Sales 2019 - 2024'!$D:$D,$A163)</f>
        <v>13.519259999999999</v>
      </c>
      <c r="BD163" s="617">
        <f>SUMIFS('Sales 2019 - 2024'!$E:$E,'Sales 2019 - 2024'!$A:$A,$C163,'Sales 2019 - 2024'!$B:$B,$AO$2,'Sales 2019 - 2024'!$C:$C,BD$4,'Sales 2019 - 2024'!$D:$D,$A163)</f>
        <v>0</v>
      </c>
      <c r="BE163" s="617">
        <f>SUMIFS('Sales 2019 - 2024'!$E:$E,'Sales 2019 - 2024'!$A:$A,$C163,'Sales 2019 - 2024'!$B:$B,$AO$2,'Sales 2019 - 2024'!$C:$C,BE$4,'Sales 2019 - 2024'!$D:$D,$A163)</f>
        <v>0</v>
      </c>
      <c r="BF163" s="618">
        <f>SUMIFS('Sales 2019 - 2024'!$E:$E,'Sales 2019 - 2024'!$A:$A,$C163,'Sales 2019 - 2024'!$B:$B,$AO$2,'Sales 2019 - 2024'!$C:$C,BF$4,'Sales 2019 - 2024'!$D:$D,$A163)</f>
        <v>0</v>
      </c>
      <c r="BG163" s="618">
        <f t="shared" si="492"/>
        <v>662.20767000000001</v>
      </c>
      <c r="BH163" s="744">
        <f t="shared" si="493"/>
        <v>67.145829999999876</v>
      </c>
      <c r="BI163" s="494">
        <f>SUMIFS('Sales 2019 - 2024'!Y:Y,'Sales 2019 - 2024'!W:W,'X5 Template Goals - Tab 1'!AM163,'Sales 2019 - 2024'!V:V,'X5 Template Goals - Tab 1'!A163)</f>
        <v>1040.3363199999999</v>
      </c>
      <c r="BJ163" s="751" t="b">
        <f t="shared" si="306"/>
        <v>1</v>
      </c>
      <c r="BK163" s="611"/>
      <c r="BL163" s="612"/>
      <c r="BM163" s="612"/>
      <c r="BN163" s="612"/>
      <c r="BO163" s="612"/>
      <c r="BP163" s="612"/>
      <c r="BQ163" s="612"/>
      <c r="BR163" s="619"/>
      <c r="BS163" s="618">
        <f t="shared" si="494"/>
        <v>0</v>
      </c>
    </row>
    <row r="164" spans="1:71" ht="44.25" customHeight="1" outlineLevel="1" x14ac:dyDescent="0.55000000000000004">
      <c r="A164" s="2" t="str">
        <f>B160</f>
        <v>Cereal</v>
      </c>
      <c r="B164" s="760"/>
      <c r="C164" s="226" t="s">
        <v>40</v>
      </c>
      <c r="D164" s="620">
        <f>SUMIFS(AfO!D:D,AfO!$A:$A,$C164,AfO!$B:$B,$A160)/1000</f>
        <v>0.25356550999999999</v>
      </c>
      <c r="E164" s="498">
        <f>SUMIFS(AfO!E:E,AfO!$A:$A,$C164,AfO!$B:$B,$A160)/1000</f>
        <v>0.22460238000000002</v>
      </c>
      <c r="F164" s="498">
        <f>SUMIFS(AfO!F:F,AfO!$A:$A,$C164,AfO!$B:$B,$A160)/1000</f>
        <v>0.31271039</v>
      </c>
      <c r="G164" s="498">
        <f>SUMIFS(AfO!G:G,AfO!$A:$A,$C164,AfO!$B:$B,$A160)/1000</f>
        <v>0.43473392999999999</v>
      </c>
      <c r="H164" s="498">
        <f>SUMIFS(AfO!H:H,AfO!$A:$A,$C164,AfO!$B:$B,$A160)/1000</f>
        <v>0.36398957999999998</v>
      </c>
      <c r="I164" s="498">
        <f>SUMIFS(AfO!J:J,AfO!$A:$A,$C164,AfO!$B:$B,$A160)/1000</f>
        <v>0.14552945250000002</v>
      </c>
      <c r="J164" s="498">
        <f>SUMIFS(AfO!I:I,AfO!$A:$A,$C164,AfO!$B:$B,$A160)/1000</f>
        <v>5.908045E-2</v>
      </c>
      <c r="K164" s="498"/>
      <c r="L164" s="630"/>
      <c r="M164" s="633"/>
      <c r="N164" s="633"/>
      <c r="O164" s="633"/>
      <c r="P164" s="633"/>
      <c r="Q164" s="633"/>
      <c r="R164" s="633"/>
      <c r="S164" s="638"/>
      <c r="T164" s="711"/>
      <c r="U164" s="363"/>
      <c r="V164" s="420"/>
      <c r="W164" s="420">
        <v>5</v>
      </c>
      <c r="X164" s="420"/>
      <c r="Y164" s="420"/>
      <c r="Z164" s="420"/>
      <c r="AA164" s="420"/>
      <c r="AB164" s="420"/>
      <c r="AC164" s="365"/>
      <c r="AD164" s="634">
        <f t="shared" si="428"/>
        <v>5</v>
      </c>
      <c r="AE164" s="521">
        <f t="shared" si="488"/>
        <v>5.0590804499999997</v>
      </c>
      <c r="AF164" s="507">
        <f t="shared" si="489"/>
        <v>-0.25274174257605231</v>
      </c>
      <c r="AG164" s="508">
        <f t="shared" si="490"/>
        <v>1.4351491042024636</v>
      </c>
      <c r="AH164" s="509" cm="1">
        <f t="array" ref="AH164">_xlfn.IFS(AG164&gt;=(AF164+0.01),1,AG164&gt;=(AF164-0.01),0,AG164&lt;=(AF164-0.01),-1)</f>
        <v>1</v>
      </c>
      <c r="AJ164" s="371"/>
      <c r="AL164" s="760"/>
      <c r="AM164" s="226" t="s">
        <v>40</v>
      </c>
      <c r="AN164" s="472"/>
      <c r="AO164" s="635">
        <f>SUMIFS('Sales 2019 - 2024'!$E:$E,'Sales 2019 - 2024'!$A:$A,$C164,'Sales 2019 - 2024'!$B:$B,$AO$2,'Sales 2019 - 2024'!$C:$C,AO$4,'Sales 2019 - 2024'!$D:$D,$A164)</f>
        <v>0</v>
      </c>
      <c r="AP164" s="636">
        <f>SUMIFS('Sales 2019 - 2024'!$E:$E,'Sales 2019 - 2024'!$A:$A,$C164,'Sales 2019 - 2024'!$B:$B,$AO$2,'Sales 2019 - 2024'!$C:$C,AP$4,'Sales 2019 - 2024'!$D:$D,$A164)</f>
        <v>0</v>
      </c>
      <c r="AQ164" s="636">
        <f>SUMIFS('Sales 2019 - 2024'!$E:$E,'Sales 2019 - 2024'!$A:$A,$C164,'Sales 2019 - 2024'!$B:$B,$AO$2,'Sales 2019 - 2024'!$C:$C,AQ$4,'Sales 2019 - 2024'!$D:$D,$A164)</f>
        <v>0</v>
      </c>
      <c r="AR164" s="636">
        <f>SUMIFS('Sales 2019 - 2024'!$E:$E,'Sales 2019 - 2024'!$A:$A,$C164,'Sales 2019 - 2024'!$B:$B,$AO$2,'Sales 2019 - 2024'!$C:$C,AR$4,'Sales 2019 - 2024'!$D:$D,$A164)</f>
        <v>0</v>
      </c>
      <c r="AS164" s="636">
        <f>SUMIFS('Sales 2019 - 2024'!$E:$E,'Sales 2019 - 2024'!$A:$A,$C164,'Sales 2019 - 2024'!$B:$B,$AO$2,'Sales 2019 - 2024'!$C:$C,AS$4,'Sales 2019 - 2024'!$D:$D,$A164)</f>
        <v>0</v>
      </c>
      <c r="AT164" s="636">
        <f>SUMIFS('Sales 2019 - 2024'!$E:$E,'Sales 2019 - 2024'!$A:$A,$C164,'Sales 2019 - 2024'!$B:$B,$AO$2,'Sales 2019 - 2024'!$C:$C,AT$4,'Sales 2019 - 2024'!$D:$D,$A164)</f>
        <v>0</v>
      </c>
      <c r="AU164" s="636">
        <f>SUMIFS('Sales 2019 - 2024'!$E:$E,'Sales 2019 - 2024'!$A:$A,$C164,'Sales 2019 - 2024'!$B:$B,$AO$2,'Sales 2019 - 2024'!$C:$C,AU$4,'Sales 2019 - 2024'!$D:$D,$A164)</f>
        <v>0</v>
      </c>
      <c r="AV164" s="637">
        <f>SUMIFS('Sales 2019 - 2024'!$E:$E,'Sales 2019 - 2024'!$A:$A,$C164,'Sales 2019 - 2024'!$B:$B,$AO$2,'Sales 2019 - 2024'!$C:$C,AV$4,'Sales 2019 - 2024'!$D:$D,$A164)</f>
        <v>0</v>
      </c>
      <c r="AW164" s="637">
        <f t="shared" si="491"/>
        <v>0</v>
      </c>
      <c r="AX164" s="635">
        <f>SUMIFS('Sales 2019 - 2024'!$E:$E,'Sales 2019 - 2024'!$A:$A,$C164,'Sales 2019 - 2024'!$B:$B,$AO$2,'Sales 2019 - 2024'!$C:$C,AX$4,'Sales 2019 - 2024'!$D:$D,$A164)</f>
        <v>0</v>
      </c>
      <c r="AY164" s="636">
        <f>SUMIFS('Sales 2019 - 2024'!$E:$E,'Sales 2019 - 2024'!$A:$A,$C164,'Sales 2019 - 2024'!$B:$B,$AO$2,'Sales 2019 - 2024'!$C:$C,AY$4,'Sales 2019 - 2024'!$D:$D,$A164)</f>
        <v>0.72023999999999999</v>
      </c>
      <c r="AZ164" s="636">
        <f>SUMIFS('Sales 2019 - 2024'!$E:$E,'Sales 2019 - 2024'!$A:$A,$C164,'Sales 2019 - 2024'!$B:$B,$AO$2,'Sales 2019 - 2024'!$C:$C,AZ$4,'Sales 2019 - 2024'!$D:$D,$A164)</f>
        <v>9.7355699999999992</v>
      </c>
      <c r="BA164" s="636">
        <f>SUMIFS('Sales 2019 - 2024'!$E:$E,'Sales 2019 - 2024'!$A:$A,$C164,'Sales 2019 - 2024'!$B:$B,$AO$2,'Sales 2019 - 2024'!$C:$C,BA$4,'Sales 2019 - 2024'!$D:$D,$A164)</f>
        <v>29.783770000000001</v>
      </c>
      <c r="BB164" s="636">
        <f>SUMIFS('Sales 2019 - 2024'!$E:$E,'Sales 2019 - 2024'!$A:$A,$C164,'Sales 2019 - 2024'!$B:$B,$AO$2,'Sales 2019 - 2024'!$C:$C,BB$4,'Sales 2019 - 2024'!$D:$D,$A164)</f>
        <v>0</v>
      </c>
      <c r="BC164" s="636">
        <f>SUMIFS('Sales 2019 - 2024'!$E:$E,'Sales 2019 - 2024'!$A:$A,$C164,'Sales 2019 - 2024'!$B:$B,$AO$2,'Sales 2019 - 2024'!$C:$C,BC$4,'Sales 2019 - 2024'!$D:$D,$A164)</f>
        <v>3.7772700000000001</v>
      </c>
      <c r="BD164" s="636">
        <f>SUMIFS('Sales 2019 - 2024'!$E:$E,'Sales 2019 - 2024'!$A:$A,$C164,'Sales 2019 - 2024'!$B:$B,$AO$2,'Sales 2019 - 2024'!$C:$C,BD$4,'Sales 2019 - 2024'!$D:$D,$A164)</f>
        <v>0</v>
      </c>
      <c r="BE164" s="636">
        <f>SUMIFS('Sales 2019 - 2024'!$E:$E,'Sales 2019 - 2024'!$A:$A,$C164,'Sales 2019 - 2024'!$B:$B,$AO$2,'Sales 2019 - 2024'!$C:$C,BE$4,'Sales 2019 - 2024'!$D:$D,$A164)</f>
        <v>0</v>
      </c>
      <c r="BF164" s="637">
        <f>SUMIFS('Sales 2019 - 2024'!$E:$E,'Sales 2019 - 2024'!$A:$A,$C164,'Sales 2019 - 2024'!$B:$B,$AO$2,'Sales 2019 - 2024'!$C:$C,BF$4,'Sales 2019 - 2024'!$D:$D,$A164)</f>
        <v>0</v>
      </c>
      <c r="BG164" s="637">
        <f t="shared" si="492"/>
        <v>44.016850000000005</v>
      </c>
      <c r="BH164" s="746">
        <f t="shared" si="493"/>
        <v>15.063599999999994</v>
      </c>
      <c r="BI164" s="524">
        <f>SUMIFS('Sales 2019 - 2024'!Y:Y,'Sales 2019 - 2024'!W:W,'X5 Template Goals - Tab 1'!AM164,'Sales 2019 - 2024'!V:V,'X5 Template Goals - Tab 1'!A164)</f>
        <v>59.080449999999999</v>
      </c>
      <c r="BJ164" s="751" t="b">
        <f t="shared" si="306"/>
        <v>1</v>
      </c>
      <c r="BK164" s="630"/>
      <c r="BL164" s="631"/>
      <c r="BM164" s="631"/>
      <c r="BN164" s="631"/>
      <c r="BO164" s="631"/>
      <c r="BP164" s="631"/>
      <c r="BQ164" s="631"/>
      <c r="BR164" s="638"/>
      <c r="BS164" s="637">
        <f t="shared" si="494"/>
        <v>0</v>
      </c>
    </row>
    <row r="165" spans="1:71" ht="44.25" customHeight="1" outlineLevel="1" x14ac:dyDescent="0.55000000000000004">
      <c r="A165" s="2" t="str">
        <f>B160</f>
        <v>Cereal</v>
      </c>
      <c r="B165" s="760"/>
      <c r="C165" s="226" t="s">
        <v>41</v>
      </c>
      <c r="D165" s="609">
        <f>SUMIFS(AfO!D:D,AfO!$A:$A,$C165,AfO!$B:$B,$A160)/1000</f>
        <v>2.4568110000000001E-2</v>
      </c>
      <c r="E165" s="610">
        <f>SUMIFS(AfO!E:E,AfO!$A:$A,$C165,AfO!$B:$B,$A160)/1000</f>
        <v>0.11277205</v>
      </c>
      <c r="F165" s="610">
        <f>SUMIFS(AfO!F:F,AfO!$A:$A,$C165,AfO!$B:$B,$A160)/1000</f>
        <v>3.24875581</v>
      </c>
      <c r="G165" s="610">
        <f>SUMIFS(AfO!G:G,AfO!$A:$A,$C165,AfO!$B:$B,$A160)/1000</f>
        <v>6.7199214000000005</v>
      </c>
      <c r="H165" s="610">
        <f>SUMIFS(AfO!H:H,AfO!$A:$A,$C165,AfO!$B:$B,$A160)/1000</f>
        <v>13.89440344</v>
      </c>
      <c r="I165" s="610">
        <f>SUMIFS(AfO!J:J,AfO!$A:$A,$C165,AfO!$B:$B,$A160)/1000</f>
        <v>4.9403286233333326</v>
      </c>
      <c r="J165" s="610">
        <f>SUMIFS(AfO!I:I,AfO!$A:$A,$C165,AfO!$B:$B,$A160)/1000</f>
        <v>14.615584</v>
      </c>
      <c r="K165" s="610"/>
      <c r="L165" s="611"/>
      <c r="M165" s="614"/>
      <c r="N165" s="614"/>
      <c r="O165" s="614"/>
      <c r="P165" s="614"/>
      <c r="Q165" s="614"/>
      <c r="R165" s="614"/>
      <c r="S165" s="619"/>
      <c r="T165" s="711"/>
      <c r="U165" s="357"/>
      <c r="V165" s="418"/>
      <c r="W165" s="418">
        <v>6</v>
      </c>
      <c r="X165" s="418"/>
      <c r="Y165" s="418"/>
      <c r="Z165" s="418"/>
      <c r="AA165" s="418"/>
      <c r="AB165" s="418"/>
      <c r="AC165" s="359"/>
      <c r="AD165" s="615">
        <f t="shared" si="428"/>
        <v>6</v>
      </c>
      <c r="AE165" s="488">
        <f t="shared" si="488"/>
        <v>20.615583999999998</v>
      </c>
      <c r="AF165" s="581">
        <f t="shared" si="489"/>
        <v>2.5883011565013141</v>
      </c>
      <c r="AG165" s="490">
        <f t="shared" si="490"/>
        <v>7.1213146052532705E-2</v>
      </c>
      <c r="AH165" s="491" cm="1">
        <f t="array" ref="AH165">_xlfn.IFS(AG165&gt;=(AF165+0.01),1,AG165&gt;=(AF165-0.01),0,AG165&lt;=(AF165-0.01),-1)</f>
        <v>-1</v>
      </c>
      <c r="AJ165" s="370"/>
      <c r="AL165" s="760"/>
      <c r="AM165" s="226" t="s">
        <v>41</v>
      </c>
      <c r="AN165" s="472"/>
      <c r="AO165" s="616">
        <f>SUMIFS('Sales 2019 - 2024'!$E:$E,'Sales 2019 - 2024'!$A:$A,$C165,'Sales 2019 - 2024'!$B:$B,$AO$2,'Sales 2019 - 2024'!$C:$C,AO$4,'Sales 2019 - 2024'!$D:$D,$A165)</f>
        <v>227.71838</v>
      </c>
      <c r="AP165" s="617">
        <f>SUMIFS('Sales 2019 - 2024'!$E:$E,'Sales 2019 - 2024'!$A:$A,$C165,'Sales 2019 - 2024'!$B:$B,$AO$2,'Sales 2019 - 2024'!$C:$C,AP$4,'Sales 2019 - 2024'!$D:$D,$A165)</f>
        <v>0</v>
      </c>
      <c r="AQ165" s="617">
        <f>SUMIFS('Sales 2019 - 2024'!$E:$E,'Sales 2019 - 2024'!$A:$A,$C165,'Sales 2019 - 2024'!$B:$B,$AO$2,'Sales 2019 - 2024'!$C:$C,AQ$4,'Sales 2019 - 2024'!$D:$D,$A165)</f>
        <v>11133.761769999999</v>
      </c>
      <c r="AR165" s="617">
        <f>SUMIFS('Sales 2019 - 2024'!$E:$E,'Sales 2019 - 2024'!$A:$A,$C165,'Sales 2019 - 2024'!$B:$B,$AO$2,'Sales 2019 - 2024'!$C:$C,AR$4,'Sales 2019 - 2024'!$D:$D,$A165)</f>
        <v>3.00779</v>
      </c>
      <c r="AS165" s="617">
        <f>SUMIFS('Sales 2019 - 2024'!$E:$E,'Sales 2019 - 2024'!$A:$A,$C165,'Sales 2019 - 2024'!$B:$B,$AO$2,'Sales 2019 - 2024'!$C:$C,AS$4,'Sales 2019 - 2024'!$D:$D,$A165)</f>
        <v>0</v>
      </c>
      <c r="AT165" s="617">
        <f>SUMIFS('Sales 2019 - 2024'!$E:$E,'Sales 2019 - 2024'!$A:$A,$C165,'Sales 2019 - 2024'!$B:$B,$AO$2,'Sales 2019 - 2024'!$C:$C,AT$4,'Sales 2019 - 2024'!$D:$D,$A165)</f>
        <v>0</v>
      </c>
      <c r="AU165" s="617">
        <f>SUMIFS('Sales 2019 - 2024'!$E:$E,'Sales 2019 - 2024'!$A:$A,$C165,'Sales 2019 - 2024'!$B:$B,$AO$2,'Sales 2019 - 2024'!$C:$C,AU$4,'Sales 2019 - 2024'!$D:$D,$A165)</f>
        <v>0</v>
      </c>
      <c r="AV165" s="618">
        <f>SUMIFS('Sales 2019 - 2024'!$E:$E,'Sales 2019 - 2024'!$A:$A,$C165,'Sales 2019 - 2024'!$B:$B,$AO$2,'Sales 2019 - 2024'!$C:$C,AV$4,'Sales 2019 - 2024'!$D:$D,$A165)</f>
        <v>0</v>
      </c>
      <c r="AW165" s="618">
        <f t="shared" si="491"/>
        <v>11364.487939999999</v>
      </c>
      <c r="AX165" s="616">
        <f>SUMIFS('Sales 2019 - 2024'!$E:$E,'Sales 2019 - 2024'!$A:$A,$C165,'Sales 2019 - 2024'!$B:$B,$AO$2,'Sales 2019 - 2024'!$C:$C,AX$4,'Sales 2019 - 2024'!$D:$D,$A165)</f>
        <v>13.345560000000001</v>
      </c>
      <c r="AY165" s="617">
        <f>SUMIFS('Sales 2019 - 2024'!$E:$E,'Sales 2019 - 2024'!$A:$A,$C165,'Sales 2019 - 2024'!$B:$B,$AO$2,'Sales 2019 - 2024'!$C:$C,AY$4,'Sales 2019 - 2024'!$D:$D,$A165)</f>
        <v>0</v>
      </c>
      <c r="AZ165" s="617">
        <f>SUMIFS('Sales 2019 - 2024'!$E:$E,'Sales 2019 - 2024'!$A:$A,$C165,'Sales 2019 - 2024'!$B:$B,$AO$2,'Sales 2019 - 2024'!$C:$C,AZ$4,'Sales 2019 - 2024'!$D:$D,$A165)</f>
        <v>247.67437000000001</v>
      </c>
      <c r="BA165" s="617">
        <f>SUMIFS('Sales 2019 - 2024'!$E:$E,'Sales 2019 - 2024'!$A:$A,$C165,'Sales 2019 - 2024'!$B:$B,$AO$2,'Sales 2019 - 2024'!$C:$C,BA$4,'Sales 2019 - 2024'!$D:$D,$A165)</f>
        <v>290.93324999999999</v>
      </c>
      <c r="BB165" s="617">
        <f>SUMIFS('Sales 2019 - 2024'!$E:$E,'Sales 2019 - 2024'!$A:$A,$C165,'Sales 2019 - 2024'!$B:$B,$AO$2,'Sales 2019 - 2024'!$C:$C,BB$4,'Sales 2019 - 2024'!$D:$D,$A165)</f>
        <v>700.00001999999995</v>
      </c>
      <c r="BC165" s="617">
        <f>SUMIFS('Sales 2019 - 2024'!$E:$E,'Sales 2019 - 2024'!$A:$A,$C165,'Sales 2019 - 2024'!$B:$B,$AO$2,'Sales 2019 - 2024'!$C:$C,BC$4,'Sales 2019 - 2024'!$D:$D,$A165)</f>
        <v>18.45477</v>
      </c>
      <c r="BD165" s="617">
        <f>SUMIFS('Sales 2019 - 2024'!$E:$E,'Sales 2019 - 2024'!$A:$A,$C165,'Sales 2019 - 2024'!$B:$B,$AO$2,'Sales 2019 - 2024'!$C:$C,BD$4,'Sales 2019 - 2024'!$D:$D,$A165)</f>
        <v>0</v>
      </c>
      <c r="BE165" s="617">
        <f>SUMIFS('Sales 2019 - 2024'!$E:$E,'Sales 2019 - 2024'!$A:$A,$C165,'Sales 2019 - 2024'!$B:$B,$AO$2,'Sales 2019 - 2024'!$C:$C,BE$4,'Sales 2019 - 2024'!$D:$D,$A165)</f>
        <v>119.73936</v>
      </c>
      <c r="BF165" s="618">
        <f>SUMIFS('Sales 2019 - 2024'!$E:$E,'Sales 2019 - 2024'!$A:$A,$C165,'Sales 2019 - 2024'!$B:$B,$AO$2,'Sales 2019 - 2024'!$C:$C,BF$4,'Sales 2019 - 2024'!$D:$D,$A165)</f>
        <v>0</v>
      </c>
      <c r="BG165" s="618">
        <f t="shared" si="492"/>
        <v>1390.14733</v>
      </c>
      <c r="BH165" s="744">
        <f t="shared" si="493"/>
        <v>1860.9487300000019</v>
      </c>
      <c r="BI165" s="494">
        <f>SUMIFS('Sales 2019 - 2024'!Y:Y,'Sales 2019 - 2024'!W:W,'X5 Template Goals - Tab 1'!AM165,'Sales 2019 - 2024'!V:V,'X5 Template Goals - Tab 1'!A165)</f>
        <v>14615.584000000001</v>
      </c>
      <c r="BJ165" s="751" t="b">
        <f t="shared" si="306"/>
        <v>1</v>
      </c>
      <c r="BK165" s="611"/>
      <c r="BL165" s="612"/>
      <c r="BM165" s="612"/>
      <c r="BN165" s="612"/>
      <c r="BO165" s="612"/>
      <c r="BP165" s="612"/>
      <c r="BQ165" s="612"/>
      <c r="BR165" s="619"/>
      <c r="BS165" s="618">
        <f t="shared" si="494"/>
        <v>0</v>
      </c>
    </row>
    <row r="166" spans="1:71" ht="44.25" customHeight="1" outlineLevel="1" x14ac:dyDescent="0.55000000000000004">
      <c r="A166" s="2" t="str">
        <f>B160</f>
        <v>Cereal</v>
      </c>
      <c r="B166" s="760"/>
      <c r="C166" s="226" t="s">
        <v>42</v>
      </c>
      <c r="D166" s="620">
        <f>SUMIFS(AfO!D:D,AfO!$A:$A,$C166,AfO!$B:$B,$A160)/1000</f>
        <v>0.32767380000000002</v>
      </c>
      <c r="E166" s="498">
        <f>SUMIFS(AfO!E:E,AfO!$A:$A,$C166,AfO!$B:$B,$A160)/1000</f>
        <v>1.2867774999999999</v>
      </c>
      <c r="F166" s="498">
        <f>SUMIFS(AfO!F:F,AfO!$A:$A,$C166,AfO!$B:$B,$A160)/1000</f>
        <v>4.1853514199999999</v>
      </c>
      <c r="G166" s="498">
        <f>SUMIFS(AfO!G:G,AfO!$A:$A,$C166,AfO!$B:$B,$A160)/1000</f>
        <v>10.363833199999998</v>
      </c>
      <c r="H166" s="498">
        <f>SUMIFS(AfO!H:H,AfO!$A:$A,$C166,AfO!$B:$B,$A160)/1000</f>
        <v>9.1919099400000004</v>
      </c>
      <c r="I166" s="498">
        <f>SUMIFS(AfO!J:J,AfO!$A:$A,$C166,AfO!$B:$B,$A160)/1000</f>
        <v>5.2400124324999995</v>
      </c>
      <c r="J166" s="498">
        <f>SUMIFS(AfO!I:I,AfO!$A:$A,$C166,AfO!$B:$B,$A160)/1000</f>
        <v>10.795654560000001</v>
      </c>
      <c r="K166" s="498"/>
      <c r="L166" s="630"/>
      <c r="M166" s="633"/>
      <c r="N166" s="633"/>
      <c r="O166" s="633"/>
      <c r="P166" s="633"/>
      <c r="Q166" s="633"/>
      <c r="R166" s="633"/>
      <c r="S166" s="638"/>
      <c r="T166" s="711"/>
      <c r="U166" s="363"/>
      <c r="V166" s="420"/>
      <c r="W166" s="420">
        <v>9</v>
      </c>
      <c r="X166" s="420"/>
      <c r="Y166" s="420"/>
      <c r="Z166" s="420"/>
      <c r="AA166" s="420"/>
      <c r="AB166" s="420"/>
      <c r="AC166" s="365"/>
      <c r="AD166" s="634">
        <f t="shared" si="428"/>
        <v>9</v>
      </c>
      <c r="AE166" s="521">
        <f t="shared" si="488"/>
        <v>19.795654560000003</v>
      </c>
      <c r="AF166" s="526">
        <f t="shared" si="489"/>
        <v>1.0116918311041614</v>
      </c>
      <c r="AG166" s="508">
        <f t="shared" si="490"/>
        <v>0.12892262629818818</v>
      </c>
      <c r="AH166" s="509" cm="1">
        <f t="array" ref="AH166">_xlfn.IFS(AG166&gt;=(AF166+0.01),1,AG166&gt;=(AF166-0.01),0,AG166&lt;=(AF166-0.01),-1)</f>
        <v>-1</v>
      </c>
      <c r="AJ166" s="371"/>
      <c r="AL166" s="760"/>
      <c r="AM166" s="226" t="s">
        <v>42</v>
      </c>
      <c r="AN166" s="472"/>
      <c r="AO166" s="635">
        <f>SUMIFS('Sales 2019 - 2024'!$E:$E,'Sales 2019 - 2024'!$A:$A,$C166,'Sales 2019 - 2024'!$B:$B,$AO$2,'Sales 2019 - 2024'!$C:$C,AO$4,'Sales 2019 - 2024'!$D:$D,$A166)</f>
        <v>0</v>
      </c>
      <c r="AP166" s="636">
        <f>SUMIFS('Sales 2019 - 2024'!$E:$E,'Sales 2019 - 2024'!$A:$A,$C166,'Sales 2019 - 2024'!$B:$B,$AO$2,'Sales 2019 - 2024'!$C:$C,AP$4,'Sales 2019 - 2024'!$D:$D,$A166)</f>
        <v>0</v>
      </c>
      <c r="AQ166" s="636">
        <f>SUMIFS('Sales 2019 - 2024'!$E:$E,'Sales 2019 - 2024'!$A:$A,$C166,'Sales 2019 - 2024'!$B:$B,$AO$2,'Sales 2019 - 2024'!$C:$C,AQ$4,'Sales 2019 - 2024'!$D:$D,$A166)</f>
        <v>0</v>
      </c>
      <c r="AR166" s="636">
        <f>SUMIFS('Sales 2019 - 2024'!$E:$E,'Sales 2019 - 2024'!$A:$A,$C166,'Sales 2019 - 2024'!$B:$B,$AO$2,'Sales 2019 - 2024'!$C:$C,AR$4,'Sales 2019 - 2024'!$D:$D,$A166)</f>
        <v>0</v>
      </c>
      <c r="AS166" s="636">
        <f>SUMIFS('Sales 2019 - 2024'!$E:$E,'Sales 2019 - 2024'!$A:$A,$C166,'Sales 2019 - 2024'!$B:$B,$AO$2,'Sales 2019 - 2024'!$C:$C,AS$4,'Sales 2019 - 2024'!$D:$D,$A166)</f>
        <v>0</v>
      </c>
      <c r="AT166" s="636">
        <f>SUMIFS('Sales 2019 - 2024'!$E:$E,'Sales 2019 - 2024'!$A:$A,$C166,'Sales 2019 - 2024'!$B:$B,$AO$2,'Sales 2019 - 2024'!$C:$C,AT$4,'Sales 2019 - 2024'!$D:$D,$A166)</f>
        <v>0</v>
      </c>
      <c r="AU166" s="636">
        <f>SUMIFS('Sales 2019 - 2024'!$E:$E,'Sales 2019 - 2024'!$A:$A,$C166,'Sales 2019 - 2024'!$B:$B,$AO$2,'Sales 2019 - 2024'!$C:$C,AU$4,'Sales 2019 - 2024'!$D:$D,$A166)</f>
        <v>0</v>
      </c>
      <c r="AV166" s="637">
        <f>SUMIFS('Sales 2019 - 2024'!$E:$E,'Sales 2019 - 2024'!$A:$A,$C166,'Sales 2019 - 2024'!$B:$B,$AO$2,'Sales 2019 - 2024'!$C:$C,AV$4,'Sales 2019 - 2024'!$D:$D,$A166)</f>
        <v>0</v>
      </c>
      <c r="AW166" s="637">
        <f t="shared" si="491"/>
        <v>0</v>
      </c>
      <c r="AX166" s="635">
        <f>SUMIFS('Sales 2019 - 2024'!$E:$E,'Sales 2019 - 2024'!$A:$A,$C166,'Sales 2019 - 2024'!$B:$B,$AO$2,'Sales 2019 - 2024'!$C:$C,AX$4,'Sales 2019 - 2024'!$D:$D,$A166)</f>
        <v>511.43200000000002</v>
      </c>
      <c r="AY166" s="636">
        <f>SUMIFS('Sales 2019 - 2024'!$E:$E,'Sales 2019 - 2024'!$A:$A,$C166,'Sales 2019 - 2024'!$B:$B,$AO$2,'Sales 2019 - 2024'!$C:$C,AY$4,'Sales 2019 - 2024'!$D:$D,$A166)</f>
        <v>0</v>
      </c>
      <c r="AZ166" s="636">
        <f>SUMIFS('Sales 2019 - 2024'!$E:$E,'Sales 2019 - 2024'!$A:$A,$C166,'Sales 2019 - 2024'!$B:$B,$AO$2,'Sales 2019 - 2024'!$C:$C,AZ$4,'Sales 2019 - 2024'!$D:$D,$A166)</f>
        <v>9933.78377</v>
      </c>
      <c r="BA166" s="636">
        <f>SUMIFS('Sales 2019 - 2024'!$E:$E,'Sales 2019 - 2024'!$A:$A,$C166,'Sales 2019 - 2024'!$B:$B,$AO$2,'Sales 2019 - 2024'!$C:$C,BA$4,'Sales 2019 - 2024'!$D:$D,$A166)</f>
        <v>0</v>
      </c>
      <c r="BB166" s="636">
        <f>SUMIFS('Sales 2019 - 2024'!$E:$E,'Sales 2019 - 2024'!$A:$A,$C166,'Sales 2019 - 2024'!$B:$B,$AO$2,'Sales 2019 - 2024'!$C:$C,BB$4,'Sales 2019 - 2024'!$D:$D,$A166)</f>
        <v>0</v>
      </c>
      <c r="BC166" s="636">
        <f>SUMIFS('Sales 2019 - 2024'!$E:$E,'Sales 2019 - 2024'!$A:$A,$C166,'Sales 2019 - 2024'!$B:$B,$AO$2,'Sales 2019 - 2024'!$C:$C,BC$4,'Sales 2019 - 2024'!$D:$D,$A166)</f>
        <v>0</v>
      </c>
      <c r="BD166" s="636">
        <f>SUMIFS('Sales 2019 - 2024'!$E:$E,'Sales 2019 - 2024'!$A:$A,$C166,'Sales 2019 - 2024'!$B:$B,$AO$2,'Sales 2019 - 2024'!$C:$C,BD$4,'Sales 2019 - 2024'!$D:$D,$A166)</f>
        <v>0</v>
      </c>
      <c r="BE166" s="636">
        <f>SUMIFS('Sales 2019 - 2024'!$E:$E,'Sales 2019 - 2024'!$A:$A,$C166,'Sales 2019 - 2024'!$B:$B,$AO$2,'Sales 2019 - 2024'!$C:$C,BE$4,'Sales 2019 - 2024'!$D:$D,$A166)</f>
        <v>0</v>
      </c>
      <c r="BF166" s="637">
        <f>SUMIFS('Sales 2019 - 2024'!$E:$E,'Sales 2019 - 2024'!$A:$A,$C166,'Sales 2019 - 2024'!$B:$B,$AO$2,'Sales 2019 - 2024'!$C:$C,BF$4,'Sales 2019 - 2024'!$D:$D,$A166)</f>
        <v>0</v>
      </c>
      <c r="BG166" s="637">
        <f t="shared" si="492"/>
        <v>10445.215770000001</v>
      </c>
      <c r="BH166" s="746">
        <f t="shared" si="493"/>
        <v>350.43879000000015</v>
      </c>
      <c r="BI166" s="524">
        <f>SUMIFS('Sales 2019 - 2024'!Y:Y,'Sales 2019 - 2024'!W:W,'X5 Template Goals - Tab 1'!AM166,'Sales 2019 - 2024'!V:V,'X5 Template Goals - Tab 1'!A166)</f>
        <v>10795.654560000001</v>
      </c>
      <c r="BJ166" s="751" t="b">
        <f t="shared" si="306"/>
        <v>1</v>
      </c>
      <c r="BK166" s="630"/>
      <c r="BL166" s="631"/>
      <c r="BM166" s="631"/>
      <c r="BN166" s="631"/>
      <c r="BO166" s="631"/>
      <c r="BP166" s="631"/>
      <c r="BQ166" s="631"/>
      <c r="BR166" s="638"/>
      <c r="BS166" s="637">
        <f t="shared" si="494"/>
        <v>0</v>
      </c>
    </row>
    <row r="167" spans="1:71" ht="44.25" customHeight="1" outlineLevel="1" thickBot="1" x14ac:dyDescent="0.6">
      <c r="A167" s="2" t="str">
        <f>B160</f>
        <v>Cereal</v>
      </c>
      <c r="B167" s="761"/>
      <c r="C167" s="226" t="s">
        <v>43</v>
      </c>
      <c r="D167" s="609">
        <f>SUMIFS(AfO!D:D,AfO!$A:$A,$C167,AfO!$B:$B,$A160)/1000</f>
        <v>0</v>
      </c>
      <c r="E167" s="610">
        <f>SUMIFS(AfO!E:E,AfO!$A:$A,$C167,AfO!$B:$B,$A160)/1000</f>
        <v>0</v>
      </c>
      <c r="F167" s="610">
        <f>SUMIFS(AfO!F:F,AfO!$A:$A,$C167,AfO!$B:$B,$A160)/1000</f>
        <v>3.1013899999999999E-3</v>
      </c>
      <c r="G167" s="610">
        <f>SUMIFS(AfO!G:G,AfO!$A:$A,$C167,AfO!$B:$B,$A160)/1000</f>
        <v>-2.4000000000000003E-7</v>
      </c>
      <c r="H167" s="610">
        <f>SUMIFS(AfO!H:H,AfO!$A:$A,$C167,AfO!$B:$B,$A160)/1000</f>
        <v>-1.3999999999999998E-7</v>
      </c>
      <c r="I167" s="610">
        <f>SUMIFS(AfO!J:J,AfO!$A:$A,$C167,AfO!$B:$B,$A160)/1000</f>
        <v>-1.993333333333333E-6</v>
      </c>
      <c r="J167" s="610">
        <f>SUMIFS(AfO!I:I,AfO!$A:$A,$C167,AfO!$B:$B,$A160)/1000</f>
        <v>0</v>
      </c>
      <c r="K167" s="610"/>
      <c r="L167" s="698"/>
      <c r="M167" s="699"/>
      <c r="N167" s="699"/>
      <c r="O167" s="699"/>
      <c r="P167" s="699"/>
      <c r="Q167" s="699"/>
      <c r="R167" s="699"/>
      <c r="S167" s="700"/>
      <c r="T167" s="712"/>
      <c r="U167" s="366"/>
      <c r="V167" s="421"/>
      <c r="W167" s="421">
        <v>5</v>
      </c>
      <c r="X167" s="421"/>
      <c r="Y167" s="421"/>
      <c r="Z167" s="421"/>
      <c r="AA167" s="421"/>
      <c r="AB167" s="421"/>
      <c r="AC167" s="368"/>
      <c r="AD167" s="615">
        <f t="shared" si="428"/>
        <v>5</v>
      </c>
      <c r="AE167" s="488">
        <f t="shared" si="488"/>
        <v>5</v>
      </c>
      <c r="AF167" s="581" t="e">
        <f t="shared" si="489"/>
        <v>#DIV/0!</v>
      </c>
      <c r="AG167" s="490" t="e">
        <f t="shared" si="490"/>
        <v>#DIV/0!</v>
      </c>
      <c r="AH167" s="491" t="e" cm="1">
        <f t="array" ref="AH167">_xlfn.IFS(AG167&gt;=(AF167+0.01),1,AG167&gt;=(AF167-0.01),0,AG167&lt;=(AF167-0.01),-1)</f>
        <v>#DIV/0!</v>
      </c>
      <c r="AJ167" s="370"/>
      <c r="AL167" s="761"/>
      <c r="AM167" s="226" t="s">
        <v>43</v>
      </c>
      <c r="AN167" s="472"/>
      <c r="AO167" s="616">
        <f>SUMIFS('Sales 2019 - 2024'!$E:$E,'Sales 2019 - 2024'!$A:$A,$C167,'Sales 2019 - 2024'!$B:$B,$AO$2,'Sales 2019 - 2024'!$C:$C,AO$4,'Sales 2019 - 2024'!$D:$D,$A167)</f>
        <v>0</v>
      </c>
      <c r="AP167" s="617">
        <f>SUMIFS('Sales 2019 - 2024'!$E:$E,'Sales 2019 - 2024'!$A:$A,$C167,'Sales 2019 - 2024'!$B:$B,$AO$2,'Sales 2019 - 2024'!$C:$C,AP$4,'Sales 2019 - 2024'!$D:$D,$A167)</f>
        <v>0</v>
      </c>
      <c r="AQ167" s="617">
        <f>SUMIFS('Sales 2019 - 2024'!$E:$E,'Sales 2019 - 2024'!$A:$A,$C167,'Sales 2019 - 2024'!$B:$B,$AO$2,'Sales 2019 - 2024'!$C:$C,AQ$4,'Sales 2019 - 2024'!$D:$D,$A167)</f>
        <v>0</v>
      </c>
      <c r="AR167" s="617">
        <f>SUMIFS('Sales 2019 - 2024'!$E:$E,'Sales 2019 - 2024'!$A:$A,$C167,'Sales 2019 - 2024'!$B:$B,$AO$2,'Sales 2019 - 2024'!$C:$C,AR$4,'Sales 2019 - 2024'!$D:$D,$A167)</f>
        <v>0</v>
      </c>
      <c r="AS167" s="617">
        <f>SUMIFS('Sales 2019 - 2024'!$E:$E,'Sales 2019 - 2024'!$A:$A,$C167,'Sales 2019 - 2024'!$B:$B,$AO$2,'Sales 2019 - 2024'!$C:$C,AS$4,'Sales 2019 - 2024'!$D:$D,$A167)</f>
        <v>0</v>
      </c>
      <c r="AT167" s="617">
        <f>SUMIFS('Sales 2019 - 2024'!$E:$E,'Sales 2019 - 2024'!$A:$A,$C167,'Sales 2019 - 2024'!$B:$B,$AO$2,'Sales 2019 - 2024'!$C:$C,AT$4,'Sales 2019 - 2024'!$D:$D,$A167)</f>
        <v>0</v>
      </c>
      <c r="AU167" s="617">
        <f>SUMIFS('Sales 2019 - 2024'!$E:$E,'Sales 2019 - 2024'!$A:$A,$C167,'Sales 2019 - 2024'!$B:$B,$AO$2,'Sales 2019 - 2024'!$C:$C,AU$4,'Sales 2019 - 2024'!$D:$D,$A167)</f>
        <v>0</v>
      </c>
      <c r="AV167" s="618">
        <f>SUMIFS('Sales 2019 - 2024'!$E:$E,'Sales 2019 - 2024'!$A:$A,$C167,'Sales 2019 - 2024'!$B:$B,$AO$2,'Sales 2019 - 2024'!$C:$C,AV$4,'Sales 2019 - 2024'!$D:$D,$A167)</f>
        <v>0</v>
      </c>
      <c r="AW167" s="618">
        <f t="shared" si="491"/>
        <v>0</v>
      </c>
      <c r="AX167" s="616">
        <f>SUMIFS('Sales 2019 - 2024'!$E:$E,'Sales 2019 - 2024'!$A:$A,$C167,'Sales 2019 - 2024'!$B:$B,$AO$2,'Sales 2019 - 2024'!$C:$C,AX$4,'Sales 2019 - 2024'!$D:$D,$A167)</f>
        <v>0</v>
      </c>
      <c r="AY167" s="617">
        <f>SUMIFS('Sales 2019 - 2024'!$E:$E,'Sales 2019 - 2024'!$A:$A,$C167,'Sales 2019 - 2024'!$B:$B,$AO$2,'Sales 2019 - 2024'!$C:$C,AY$4,'Sales 2019 - 2024'!$D:$D,$A167)</f>
        <v>0</v>
      </c>
      <c r="AZ167" s="617">
        <f>SUMIFS('Sales 2019 - 2024'!$E:$E,'Sales 2019 - 2024'!$A:$A,$C167,'Sales 2019 - 2024'!$B:$B,$AO$2,'Sales 2019 - 2024'!$C:$C,AZ$4,'Sales 2019 - 2024'!$D:$D,$A167)</f>
        <v>0</v>
      </c>
      <c r="BA167" s="617">
        <f>SUMIFS('Sales 2019 - 2024'!$E:$E,'Sales 2019 - 2024'!$A:$A,$C167,'Sales 2019 - 2024'!$B:$B,$AO$2,'Sales 2019 - 2024'!$C:$C,BA$4,'Sales 2019 - 2024'!$D:$D,$A167)</f>
        <v>0</v>
      </c>
      <c r="BB167" s="617">
        <f>SUMIFS('Sales 2019 - 2024'!$E:$E,'Sales 2019 - 2024'!$A:$A,$C167,'Sales 2019 - 2024'!$B:$B,$AO$2,'Sales 2019 - 2024'!$C:$C,BB$4,'Sales 2019 - 2024'!$D:$D,$A167)</f>
        <v>0</v>
      </c>
      <c r="BC167" s="617">
        <f>SUMIFS('Sales 2019 - 2024'!$E:$E,'Sales 2019 - 2024'!$A:$A,$C167,'Sales 2019 - 2024'!$B:$B,$AO$2,'Sales 2019 - 2024'!$C:$C,BC$4,'Sales 2019 - 2024'!$D:$D,$A167)</f>
        <v>0</v>
      </c>
      <c r="BD167" s="617">
        <f>SUMIFS('Sales 2019 - 2024'!$E:$E,'Sales 2019 - 2024'!$A:$A,$C167,'Sales 2019 - 2024'!$B:$B,$AO$2,'Sales 2019 - 2024'!$C:$C,BD$4,'Sales 2019 - 2024'!$D:$D,$A167)</f>
        <v>0</v>
      </c>
      <c r="BE167" s="617">
        <f>SUMIFS('Sales 2019 - 2024'!$E:$E,'Sales 2019 - 2024'!$A:$A,$C167,'Sales 2019 - 2024'!$B:$B,$AO$2,'Sales 2019 - 2024'!$C:$C,BE$4,'Sales 2019 - 2024'!$D:$D,$A167)</f>
        <v>0</v>
      </c>
      <c r="BF167" s="618">
        <f>SUMIFS('Sales 2019 - 2024'!$E:$E,'Sales 2019 - 2024'!$A:$A,$C167,'Sales 2019 - 2024'!$B:$B,$AO$2,'Sales 2019 - 2024'!$C:$C,BF$4,'Sales 2019 - 2024'!$D:$D,$A167)</f>
        <v>0</v>
      </c>
      <c r="BG167" s="618">
        <f t="shared" si="492"/>
        <v>0</v>
      </c>
      <c r="BH167" s="744">
        <f t="shared" si="493"/>
        <v>0</v>
      </c>
      <c r="BI167" s="494">
        <f>SUMIFS('Sales 2019 - 2024'!Y:Y,'Sales 2019 - 2024'!W:W,'X5 Template Goals - Tab 1'!AM167,'Sales 2019 - 2024'!V:V,'X5 Template Goals - Tab 1'!A167)</f>
        <v>0</v>
      </c>
      <c r="BJ167" s="751" t="b">
        <f t="shared" si="306"/>
        <v>1</v>
      </c>
      <c r="BK167" s="611"/>
      <c r="BL167" s="612"/>
      <c r="BM167" s="612"/>
      <c r="BN167" s="612"/>
      <c r="BO167" s="612"/>
      <c r="BP167" s="612"/>
      <c r="BQ167" s="612"/>
      <c r="BR167" s="619"/>
      <c r="BS167" s="618">
        <f t="shared" si="494"/>
        <v>0</v>
      </c>
    </row>
    <row r="168" spans="1:71" s="180" customFormat="1" ht="44.25" customHeight="1" outlineLevel="1" thickTop="1" x14ac:dyDescent="0.55000000000000004">
      <c r="B168" s="344" t="s">
        <v>95</v>
      </c>
      <c r="C168" s="241" t="s">
        <v>35</v>
      </c>
      <c r="D168" s="639">
        <f>SUM(D160:D167)</f>
        <v>17.01341167</v>
      </c>
      <c r="E168" s="532">
        <f t="shared" ref="E168:J168" si="495">SUM(E160:E167)</f>
        <v>21.170184029999998</v>
      </c>
      <c r="F168" s="532">
        <f t="shared" si="495"/>
        <v>28.51491519</v>
      </c>
      <c r="G168" s="532">
        <f t="shared" si="495"/>
        <v>40.777017489999999</v>
      </c>
      <c r="H168" s="532">
        <f t="shared" si="495"/>
        <v>41.758994180000002</v>
      </c>
      <c r="I168" s="532">
        <f t="shared" si="495"/>
        <v>28.565409417499996</v>
      </c>
      <c r="J168" s="532">
        <f t="shared" si="495"/>
        <v>43.010928510000006</v>
      </c>
      <c r="K168" s="532"/>
      <c r="L168" s="672"/>
      <c r="M168" s="673"/>
      <c r="N168" s="673"/>
      <c r="O168" s="673"/>
      <c r="P168" s="673"/>
      <c r="Q168" s="673"/>
      <c r="R168" s="673"/>
      <c r="S168" s="713"/>
      <c r="T168" s="528"/>
      <c r="U168" s="714">
        <f t="shared" ref="U168" si="496">SUM(U160:U167)</f>
        <v>0</v>
      </c>
      <c r="V168" s="642">
        <f t="shared" ref="V168" si="497">SUM(V160:V167)</f>
        <v>0</v>
      </c>
      <c r="W168" s="642">
        <f t="shared" ref="W168" si="498">SUM(W160:W167)</f>
        <v>39</v>
      </c>
      <c r="X168" s="642">
        <f t="shared" ref="X168" si="499">SUM(X160:X167)</f>
        <v>0</v>
      </c>
      <c r="Y168" s="642">
        <f t="shared" ref="Y168" si="500">SUM(Y160:Y167)</f>
        <v>0</v>
      </c>
      <c r="Z168" s="642">
        <f t="shared" ref="Z168" si="501">SUM(Z160:Z167)</f>
        <v>0</v>
      </c>
      <c r="AA168" s="642">
        <f t="shared" ref="AA168" si="502">SUM(AA160:AA167)</f>
        <v>0</v>
      </c>
      <c r="AB168" s="642">
        <f t="shared" ref="AB168" si="503">SUM(AB160:AB167)</f>
        <v>0</v>
      </c>
      <c r="AC168" s="642">
        <f t="shared" ref="AC168" si="504">SUM(AC160:AC167)</f>
        <v>0</v>
      </c>
      <c r="AD168" s="643">
        <f t="shared" si="428"/>
        <v>39</v>
      </c>
      <c r="AE168" s="539">
        <f t="shared" si="488"/>
        <v>82.010928510000014</v>
      </c>
      <c r="AF168" s="540">
        <f t="shared" si="489"/>
        <v>0.20380871057290983</v>
      </c>
      <c r="AG168" s="541">
        <f t="shared" si="490"/>
        <v>0.13778075118697486</v>
      </c>
      <c r="AH168" s="542" cm="1">
        <f t="array" ref="AH168">_xlfn.IFS(AG168&gt;=(AF168+0.01),1,AG168&gt;=(AF168-0.01),0,AG168&lt;=(AF168-0.01),-1)</f>
        <v>-1</v>
      </c>
      <c r="AJ168" s="371"/>
      <c r="AL168" s="344" t="s">
        <v>95</v>
      </c>
      <c r="AM168" s="241" t="s">
        <v>35</v>
      </c>
      <c r="AN168" s="543"/>
      <c r="AO168" s="733">
        <f>SUM(AO160:AO167)</f>
        <v>227.71838</v>
      </c>
      <c r="AP168" s="734">
        <f t="shared" ref="AP168:AW168" si="505">SUM(AP160:AP167)</f>
        <v>2.6849099999999999</v>
      </c>
      <c r="AQ168" s="734">
        <f t="shared" si="505"/>
        <v>11145.499309999999</v>
      </c>
      <c r="AR168" s="734">
        <f t="shared" si="505"/>
        <v>1036.8955599999999</v>
      </c>
      <c r="AS168" s="734">
        <f t="shared" si="505"/>
        <v>4.5249899999999998</v>
      </c>
      <c r="AT168" s="734">
        <f t="shared" si="505"/>
        <v>0</v>
      </c>
      <c r="AU168" s="734">
        <f t="shared" si="505"/>
        <v>306.25</v>
      </c>
      <c r="AV168" s="644">
        <f t="shared" si="505"/>
        <v>2.4210600000000002</v>
      </c>
      <c r="AW168" s="644">
        <f t="shared" si="505"/>
        <v>12725.994209999999</v>
      </c>
      <c r="AX168" s="733">
        <f>SUM(AX160:AX167)</f>
        <v>1332.68832</v>
      </c>
      <c r="AY168" s="734">
        <f t="shared" ref="AY168:BF168" si="506">SUM(AY160:AY167)</f>
        <v>4302.3028099999992</v>
      </c>
      <c r="AZ168" s="734">
        <f t="shared" si="506"/>
        <v>17430.051509999998</v>
      </c>
      <c r="BA168" s="734">
        <f t="shared" si="506"/>
        <v>565.74142000000006</v>
      </c>
      <c r="BB168" s="734">
        <f t="shared" si="506"/>
        <v>938.54908</v>
      </c>
      <c r="BC168" s="734">
        <f t="shared" si="506"/>
        <v>85.423739999999995</v>
      </c>
      <c r="BD168" s="734">
        <f t="shared" si="506"/>
        <v>1.6173</v>
      </c>
      <c r="BE168" s="734">
        <f t="shared" si="506"/>
        <v>1521.16598</v>
      </c>
      <c r="BF168" s="644">
        <f t="shared" si="506"/>
        <v>0</v>
      </c>
      <c r="BG168" s="644">
        <f t="shared" si="492"/>
        <v>26177.540159999997</v>
      </c>
      <c r="BH168" s="736">
        <f t="shared" si="493"/>
        <v>4107.3941400000094</v>
      </c>
      <c r="BI168" s="546">
        <f>SUM(BI160:BI167)</f>
        <v>43010.928510000005</v>
      </c>
      <c r="BJ168" s="751" t="b">
        <f t="shared" ref="BJ168:BJ231" si="507">J168*1000=BI168</f>
        <v>1</v>
      </c>
      <c r="BK168" s="640"/>
      <c r="BL168" s="641"/>
      <c r="BM168" s="641"/>
      <c r="BN168" s="641"/>
      <c r="BO168" s="641"/>
      <c r="BP168" s="641"/>
      <c r="BQ168" s="641"/>
      <c r="BR168" s="539"/>
      <c r="BS168" s="644">
        <f t="shared" ref="BS168" si="508">SUM(BS160:BS167)</f>
        <v>0</v>
      </c>
    </row>
    <row r="169" spans="1:71" ht="44.25" customHeight="1" outlineLevel="1" thickBot="1" x14ac:dyDescent="0.6">
      <c r="B169" s="550" t="str">
        <f>B168</f>
        <v>Cereal</v>
      </c>
      <c r="C169" s="551" t="s">
        <v>76</v>
      </c>
      <c r="D169" s="552"/>
      <c r="E169" s="553"/>
      <c r="F169" s="553"/>
      <c r="G169" s="553"/>
      <c r="H169" s="553"/>
      <c r="I169" s="553"/>
      <c r="J169" s="553"/>
      <c r="K169" s="554"/>
      <c r="L169" s="555"/>
      <c r="M169" s="556"/>
      <c r="N169" s="556"/>
      <c r="O169" s="556"/>
      <c r="P169" s="556"/>
      <c r="Q169" s="556"/>
      <c r="R169" s="556"/>
      <c r="S169" s="562"/>
      <c r="T169" s="558"/>
      <c r="U169" s="703">
        <v>0</v>
      </c>
      <c r="V169" s="594">
        <v>0</v>
      </c>
      <c r="W169" s="594">
        <v>37.667476983124999</v>
      </c>
      <c r="X169" s="594">
        <v>0</v>
      </c>
      <c r="Y169" s="594">
        <v>0</v>
      </c>
      <c r="Z169" s="594">
        <v>0</v>
      </c>
      <c r="AA169" s="594">
        <v>0</v>
      </c>
      <c r="AB169" s="594">
        <v>0</v>
      </c>
      <c r="AC169" s="594">
        <v>0</v>
      </c>
      <c r="AD169" s="596">
        <f t="shared" si="428"/>
        <v>37.667476983124999</v>
      </c>
      <c r="AE169" s="645">
        <f>J168+AD169</f>
        <v>80.678405493125013</v>
      </c>
      <c r="AF169" s="563">
        <f>AF168</f>
        <v>0.20380871057290983</v>
      </c>
      <c r="AG169" s="564">
        <f>(((AE169/J168))^(1/5))-1</f>
        <v>0.13405912562905375</v>
      </c>
      <c r="AH169" s="565" cm="1">
        <f t="array" ref="AH169">_xlfn.IFS(AG169&gt;=(AF169+0.01),1,AG169&gt;=(AF169-0.01),0,AG169&lt;=(AF169-0.01),-1)</f>
        <v>-1</v>
      </c>
      <c r="AJ169" s="370"/>
      <c r="AL169" s="550" t="str">
        <f>AL168</f>
        <v>Cereal</v>
      </c>
      <c r="AM169" s="551" t="s">
        <v>76</v>
      </c>
      <c r="AN169" s="566"/>
      <c r="AO169" s="567"/>
      <c r="AP169" s="568"/>
      <c r="AQ169" s="568"/>
      <c r="AR169" s="568"/>
      <c r="AS169" s="568"/>
      <c r="AT169" s="568"/>
      <c r="AU169" s="568"/>
      <c r="AV169" s="569"/>
      <c r="AW169" s="569"/>
      <c r="AX169" s="567"/>
      <c r="AY169" s="568"/>
      <c r="AZ169" s="568"/>
      <c r="BA169" s="568"/>
      <c r="BB169" s="568"/>
      <c r="BC169" s="568"/>
      <c r="BD169" s="568"/>
      <c r="BE169" s="568"/>
      <c r="BF169" s="569"/>
      <c r="BG169" s="569"/>
      <c r="BH169" s="569"/>
      <c r="BI169" s="737"/>
      <c r="BJ169" s="751" t="b">
        <f t="shared" si="507"/>
        <v>1</v>
      </c>
      <c r="BK169" s="567"/>
      <c r="BL169" s="568"/>
      <c r="BM169" s="568"/>
      <c r="BN169" s="568"/>
      <c r="BO169" s="568"/>
      <c r="BP169" s="568"/>
      <c r="BQ169" s="568"/>
      <c r="BR169" s="569"/>
      <c r="BS169" s="569"/>
    </row>
    <row r="170" spans="1:71" ht="44.25" customHeight="1" outlineLevel="1" thickTop="1" x14ac:dyDescent="0.55000000000000004">
      <c r="A170" s="2" t="str">
        <f>B170</f>
        <v>Confectionery</v>
      </c>
      <c r="B170" s="759" t="s">
        <v>55</v>
      </c>
      <c r="C170" s="225" t="s">
        <v>36</v>
      </c>
      <c r="D170" s="599">
        <f>SUMIFS(AfO!D:D,AfO!$A:$A,$C170,AfO!$B:$B,$A170)/1000</f>
        <v>11.95204487</v>
      </c>
      <c r="E170" s="459">
        <f>SUMIFS(AfO!E:E,AfO!$A:$A,$C170,AfO!$B:$B,$A170)/1000</f>
        <v>14.1037158</v>
      </c>
      <c r="F170" s="459">
        <f>SUMIFS(AfO!F:F,AfO!$A:$A,$C170,AfO!$B:$B,$A170)/1000</f>
        <v>18.547989140000002</v>
      </c>
      <c r="G170" s="459">
        <f>SUMIFS(AfO!G:G,AfO!$A:$A,$C170,AfO!$B:$B,$A170)/1000</f>
        <v>26.19174898</v>
      </c>
      <c r="H170" s="459">
        <f>SUMIFS(AfO!H:H,AfO!$A:$A,$C170,AfO!$B:$B,$A170)/1000</f>
        <v>27.656185730000001</v>
      </c>
      <c r="I170" s="459">
        <f>SUMIFS(AfO!J:J,AfO!$A:$A,$C170,AfO!$B:$B,$A170)/1000</f>
        <v>26.07123011583333</v>
      </c>
      <c r="J170" s="459">
        <f>SUMIFS(AfO!I:I,AfO!$A:$A,$C170,AfO!$B:$B,$A170)/1000</f>
        <v>34.391346800000001</v>
      </c>
      <c r="K170" s="459"/>
      <c r="L170" s="600"/>
      <c r="M170" s="603"/>
      <c r="N170" s="603"/>
      <c r="O170" s="603"/>
      <c r="P170" s="603"/>
      <c r="Q170" s="603"/>
      <c r="R170" s="603"/>
      <c r="S170" s="608"/>
      <c r="T170" s="710"/>
      <c r="U170" s="354"/>
      <c r="V170" s="417"/>
      <c r="W170" s="417"/>
      <c r="X170" s="417">
        <v>16</v>
      </c>
      <c r="Y170" s="417"/>
      <c r="Z170" s="417"/>
      <c r="AA170" s="417"/>
      <c r="AB170" s="417"/>
      <c r="AC170" s="356"/>
      <c r="AD170" s="604">
        <f t="shared" si="428"/>
        <v>16</v>
      </c>
      <c r="AE170" s="468">
        <f t="shared" ref="AE170:AE178" si="509">AD170+J170</f>
        <v>50.391346800000001</v>
      </c>
      <c r="AF170" s="469">
        <f t="shared" ref="AF170:AF178" si="510">(((J170/D170))^(1/5))-1</f>
        <v>0.23538235423069254</v>
      </c>
      <c r="AG170" s="470">
        <f t="shared" ref="AG170:AG178" si="511">(((AE170/J170))^(1/5))-1</f>
        <v>7.9397372230670893E-2</v>
      </c>
      <c r="AH170" s="509" cm="1">
        <f t="array" ref="AH170">_xlfn.IFS(AG170&gt;=(AF170+0.01),1,AG170&gt;=(AF170-0.01),0,AG170&lt;=(AF170-0.01),-1)</f>
        <v>-1</v>
      </c>
      <c r="AJ170" s="371"/>
      <c r="AL170" s="759" t="s">
        <v>55</v>
      </c>
      <c r="AM170" s="225" t="s">
        <v>36</v>
      </c>
      <c r="AN170" s="472"/>
      <c r="AO170" s="605">
        <f>SUMIFS('Sales 2019 - 2024'!$E:$E,'Sales 2019 - 2024'!$A:$A,$C170,'Sales 2019 - 2024'!$B:$B,$AO$2,'Sales 2019 - 2024'!$C:$C,AO$4,'Sales 2019 - 2024'!$D:$D,$A170)</f>
        <v>21.050899999999999</v>
      </c>
      <c r="AP170" s="606">
        <f>SUMIFS('Sales 2019 - 2024'!$E:$E,'Sales 2019 - 2024'!$A:$A,$C170,'Sales 2019 - 2024'!$B:$B,$AO$2,'Sales 2019 - 2024'!$C:$C,AP$4,'Sales 2019 - 2024'!$D:$D,$A170)</f>
        <v>97.173220000000001</v>
      </c>
      <c r="AQ170" s="606">
        <f>SUMIFS('Sales 2019 - 2024'!$E:$E,'Sales 2019 - 2024'!$A:$A,$C170,'Sales 2019 - 2024'!$B:$B,$AO$2,'Sales 2019 - 2024'!$C:$C,AQ$4,'Sales 2019 - 2024'!$D:$D,$A170)</f>
        <v>0</v>
      </c>
      <c r="AR170" s="606">
        <f>SUMIFS('Sales 2019 - 2024'!$E:$E,'Sales 2019 - 2024'!$A:$A,$C170,'Sales 2019 - 2024'!$B:$B,$AO$2,'Sales 2019 - 2024'!$C:$C,AR$4,'Sales 2019 - 2024'!$D:$D,$A170)</f>
        <v>4614.4660000000003</v>
      </c>
      <c r="AS170" s="606">
        <f>SUMIFS('Sales 2019 - 2024'!$E:$E,'Sales 2019 - 2024'!$A:$A,$C170,'Sales 2019 - 2024'!$B:$B,$AO$2,'Sales 2019 - 2024'!$C:$C,AS$4,'Sales 2019 - 2024'!$D:$D,$A170)</f>
        <v>125.42991000000001</v>
      </c>
      <c r="AT170" s="606">
        <f>SUMIFS('Sales 2019 - 2024'!$E:$E,'Sales 2019 - 2024'!$A:$A,$C170,'Sales 2019 - 2024'!$B:$B,$AO$2,'Sales 2019 - 2024'!$C:$C,AT$4,'Sales 2019 - 2024'!$D:$D,$A170)</f>
        <v>0</v>
      </c>
      <c r="AU170" s="606">
        <f>SUMIFS('Sales 2019 - 2024'!$E:$E,'Sales 2019 - 2024'!$A:$A,$C170,'Sales 2019 - 2024'!$B:$B,$AO$2,'Sales 2019 - 2024'!$C:$C,AU$4,'Sales 2019 - 2024'!$D:$D,$A170)</f>
        <v>0</v>
      </c>
      <c r="AV170" s="607">
        <f>SUMIFS('Sales 2019 - 2024'!$E:$E,'Sales 2019 - 2024'!$A:$A,$C170,'Sales 2019 - 2024'!$B:$B,$AO$2,'Sales 2019 - 2024'!$C:$C,AV$4,'Sales 2019 - 2024'!$D:$D,$A170)</f>
        <v>1.3586100000000001</v>
      </c>
      <c r="AW170" s="607">
        <f>SUM(AO170:AV170)</f>
        <v>4859.4786400000003</v>
      </c>
      <c r="AX170" s="605">
        <f>SUMIFS('Sales 2019 - 2024'!$E:$E,'Sales 2019 - 2024'!$A:$A,$C170,'Sales 2019 - 2024'!$B:$B,$AO$2,'Sales 2019 - 2024'!$C:$C,AX$4,'Sales 2019 - 2024'!$D:$D,$A170)</f>
        <v>7432.0469400000002</v>
      </c>
      <c r="AY170" s="606">
        <f>SUMIFS('Sales 2019 - 2024'!$E:$E,'Sales 2019 - 2024'!$A:$A,$C170,'Sales 2019 - 2024'!$B:$B,$AO$2,'Sales 2019 - 2024'!$C:$C,AY$4,'Sales 2019 - 2024'!$D:$D,$A170)</f>
        <v>2649.9671199999998</v>
      </c>
      <c r="AZ170" s="606">
        <f>SUMIFS('Sales 2019 - 2024'!$E:$E,'Sales 2019 - 2024'!$A:$A,$C170,'Sales 2019 - 2024'!$B:$B,$AO$2,'Sales 2019 - 2024'!$C:$C,AZ$4,'Sales 2019 - 2024'!$D:$D,$A170)</f>
        <v>348.09230000000002</v>
      </c>
      <c r="BA170" s="606">
        <f>SUMIFS('Sales 2019 - 2024'!$E:$E,'Sales 2019 - 2024'!$A:$A,$C170,'Sales 2019 - 2024'!$B:$B,$AO$2,'Sales 2019 - 2024'!$C:$C,BA$4,'Sales 2019 - 2024'!$D:$D,$A170)</f>
        <v>14582.524960000001</v>
      </c>
      <c r="BB170" s="606">
        <f>SUMIFS('Sales 2019 - 2024'!$E:$E,'Sales 2019 - 2024'!$A:$A,$C170,'Sales 2019 - 2024'!$B:$B,$AO$2,'Sales 2019 - 2024'!$C:$C,BB$4,'Sales 2019 - 2024'!$D:$D,$A170)</f>
        <v>1316.6309200000001</v>
      </c>
      <c r="BC170" s="606">
        <f>SUMIFS('Sales 2019 - 2024'!$E:$E,'Sales 2019 - 2024'!$A:$A,$C170,'Sales 2019 - 2024'!$B:$B,$AO$2,'Sales 2019 - 2024'!$C:$C,BC$4,'Sales 2019 - 2024'!$D:$D,$A170)</f>
        <v>297.41187000000002</v>
      </c>
      <c r="BD170" s="606">
        <f>SUMIFS('Sales 2019 - 2024'!$E:$E,'Sales 2019 - 2024'!$A:$A,$C170,'Sales 2019 - 2024'!$B:$B,$AO$2,'Sales 2019 - 2024'!$C:$C,BD$4,'Sales 2019 - 2024'!$D:$D,$A170)</f>
        <v>0</v>
      </c>
      <c r="BE170" s="606">
        <f>SUMIFS('Sales 2019 - 2024'!$E:$E,'Sales 2019 - 2024'!$A:$A,$C170,'Sales 2019 - 2024'!$B:$B,$AO$2,'Sales 2019 - 2024'!$C:$C,BE$4,'Sales 2019 - 2024'!$D:$D,$A170)</f>
        <v>506.02564999999998</v>
      </c>
      <c r="BF170" s="607">
        <f>SUMIFS('Sales 2019 - 2024'!$E:$E,'Sales 2019 - 2024'!$A:$A,$C170,'Sales 2019 - 2024'!$B:$B,$AO$2,'Sales 2019 - 2024'!$C:$C,BF$4,'Sales 2019 - 2024'!$D:$D,$A170)</f>
        <v>0</v>
      </c>
      <c r="BG170" s="607">
        <f>SUM(AX170:BF170)</f>
        <v>27132.69976</v>
      </c>
      <c r="BH170" s="743">
        <f>BI170-BG170-AW170</f>
        <v>2399.1683999999996</v>
      </c>
      <c r="BI170" s="475">
        <f>SUMIFS('Sales 2019 - 2024'!Y:Y,'Sales 2019 - 2024'!W:W,'X5 Template Goals - Tab 1'!AM170,'Sales 2019 - 2024'!V:V,'X5 Template Goals - Tab 1'!A170)</f>
        <v>34391.346799999999</v>
      </c>
      <c r="BJ170" s="751" t="b">
        <f t="shared" si="507"/>
        <v>1</v>
      </c>
      <c r="BK170" s="600"/>
      <c r="BL170" s="601"/>
      <c r="BM170" s="601"/>
      <c r="BN170" s="601"/>
      <c r="BO170" s="601"/>
      <c r="BP170" s="601"/>
      <c r="BQ170" s="601"/>
      <c r="BR170" s="608"/>
      <c r="BS170" s="607">
        <f>SUM(BK170:BR170)</f>
        <v>0</v>
      </c>
    </row>
    <row r="171" spans="1:71" ht="44.25" customHeight="1" outlineLevel="1" x14ac:dyDescent="0.55000000000000004">
      <c r="A171" s="2" t="str">
        <f>B170</f>
        <v>Confectionery</v>
      </c>
      <c r="B171" s="760"/>
      <c r="C171" s="226" t="s">
        <v>37</v>
      </c>
      <c r="D171" s="609">
        <f>SUMIFS(AfO!D:D,AfO!$A:$A,$C171,AfO!$B:$B,$A170)/1000</f>
        <v>2.6023418999999999</v>
      </c>
      <c r="E171" s="610">
        <f>SUMIFS(AfO!E:E,AfO!$A:$A,$C171,AfO!$B:$B,$A170)/1000</f>
        <v>3.1521554099999998</v>
      </c>
      <c r="F171" s="610">
        <f>SUMIFS(AfO!F:F,AfO!$A:$A,$C171,AfO!$B:$B,$A170)/1000</f>
        <v>3.6083340499999998</v>
      </c>
      <c r="G171" s="610">
        <f>SUMIFS(AfO!G:G,AfO!$A:$A,$C171,AfO!$B:$B,$A170)/1000</f>
        <v>6.1858318499999996</v>
      </c>
      <c r="H171" s="610">
        <f>SUMIFS(AfO!H:H,AfO!$A:$A,$C171,AfO!$B:$B,$A170)/1000</f>
        <v>6.5206411799999993</v>
      </c>
      <c r="I171" s="610">
        <f>SUMIFS(AfO!J:J,AfO!$A:$A,$C171,AfO!$B:$B,$A170)/1000</f>
        <v>5.4423350375000004</v>
      </c>
      <c r="J171" s="610">
        <f>SUMIFS(AfO!I:I,AfO!$A:$A,$C171,AfO!$B:$B,$A170)/1000</f>
        <v>8.0808628700000007</v>
      </c>
      <c r="K171" s="610"/>
      <c r="L171" s="611"/>
      <c r="M171" s="614"/>
      <c r="N171" s="614"/>
      <c r="O171" s="614"/>
      <c r="P171" s="614"/>
      <c r="Q171" s="614"/>
      <c r="R171" s="614"/>
      <c r="S171" s="619"/>
      <c r="T171" s="711"/>
      <c r="U171" s="357"/>
      <c r="V171" s="418"/>
      <c r="W171" s="418"/>
      <c r="X171" s="418">
        <v>7</v>
      </c>
      <c r="Y171" s="418"/>
      <c r="Z171" s="418"/>
      <c r="AA171" s="418"/>
      <c r="AB171" s="418"/>
      <c r="AC171" s="359"/>
      <c r="AD171" s="615">
        <f t="shared" si="428"/>
        <v>7</v>
      </c>
      <c r="AE171" s="488">
        <f t="shared" si="509"/>
        <v>15.080862870000001</v>
      </c>
      <c r="AF171" s="581">
        <f t="shared" si="510"/>
        <v>0.25434983358844865</v>
      </c>
      <c r="AG171" s="490">
        <f t="shared" si="511"/>
        <v>0.13290551458078537</v>
      </c>
      <c r="AH171" s="491" cm="1">
        <f t="array" ref="AH171">_xlfn.IFS(AG171&gt;=(AF171+0.01),1,AG171&gt;=(AF171-0.01),0,AG171&lt;=(AF171-0.01),-1)</f>
        <v>-1</v>
      </c>
      <c r="AJ171" s="370"/>
      <c r="AL171" s="760"/>
      <c r="AM171" s="226" t="s">
        <v>37</v>
      </c>
      <c r="AN171" s="472"/>
      <c r="AO171" s="616">
        <f>SUMIFS('Sales 2019 - 2024'!$E:$E,'Sales 2019 - 2024'!$A:$A,$C171,'Sales 2019 - 2024'!$B:$B,$AO$2,'Sales 2019 - 2024'!$C:$C,AO$4,'Sales 2019 - 2024'!$D:$D,$A171)</f>
        <v>42.24</v>
      </c>
      <c r="AP171" s="617">
        <f>SUMIFS('Sales 2019 - 2024'!$E:$E,'Sales 2019 - 2024'!$A:$A,$C171,'Sales 2019 - 2024'!$B:$B,$AO$2,'Sales 2019 - 2024'!$C:$C,AP$4,'Sales 2019 - 2024'!$D:$D,$A171)</f>
        <v>11.631159999999999</v>
      </c>
      <c r="AQ171" s="617">
        <f>SUMIFS('Sales 2019 - 2024'!$E:$E,'Sales 2019 - 2024'!$A:$A,$C171,'Sales 2019 - 2024'!$B:$B,$AO$2,'Sales 2019 - 2024'!$C:$C,AQ$4,'Sales 2019 - 2024'!$D:$D,$A171)</f>
        <v>0</v>
      </c>
      <c r="AR171" s="617">
        <f>SUMIFS('Sales 2019 - 2024'!$E:$E,'Sales 2019 - 2024'!$A:$A,$C171,'Sales 2019 - 2024'!$B:$B,$AO$2,'Sales 2019 - 2024'!$C:$C,AR$4,'Sales 2019 - 2024'!$D:$D,$A171)</f>
        <v>2869.6690800000001</v>
      </c>
      <c r="AS171" s="617">
        <f>SUMIFS('Sales 2019 - 2024'!$E:$E,'Sales 2019 - 2024'!$A:$A,$C171,'Sales 2019 - 2024'!$B:$B,$AO$2,'Sales 2019 - 2024'!$C:$C,AS$4,'Sales 2019 - 2024'!$D:$D,$A171)</f>
        <v>110.39774</v>
      </c>
      <c r="AT171" s="617">
        <f>SUMIFS('Sales 2019 - 2024'!$E:$E,'Sales 2019 - 2024'!$A:$A,$C171,'Sales 2019 - 2024'!$B:$B,$AO$2,'Sales 2019 - 2024'!$C:$C,AT$4,'Sales 2019 - 2024'!$D:$D,$A171)</f>
        <v>0</v>
      </c>
      <c r="AU171" s="617">
        <f>SUMIFS('Sales 2019 - 2024'!$E:$E,'Sales 2019 - 2024'!$A:$A,$C171,'Sales 2019 - 2024'!$B:$B,$AO$2,'Sales 2019 - 2024'!$C:$C,AU$4,'Sales 2019 - 2024'!$D:$D,$A171)</f>
        <v>31.861689999999999</v>
      </c>
      <c r="AV171" s="618">
        <f>SUMIFS('Sales 2019 - 2024'!$E:$E,'Sales 2019 - 2024'!$A:$A,$C171,'Sales 2019 - 2024'!$B:$B,$AO$2,'Sales 2019 - 2024'!$C:$C,AV$4,'Sales 2019 - 2024'!$D:$D,$A171)</f>
        <v>0.59399999999999997</v>
      </c>
      <c r="AW171" s="618">
        <f t="shared" ref="AW171:AW177" si="512">SUM(AO171:AV171)</f>
        <v>3066.3936700000004</v>
      </c>
      <c r="AX171" s="616">
        <f>SUMIFS('Sales 2019 - 2024'!$E:$E,'Sales 2019 - 2024'!$A:$A,$C171,'Sales 2019 - 2024'!$B:$B,$AO$2,'Sales 2019 - 2024'!$C:$C,AX$4,'Sales 2019 - 2024'!$D:$D,$A171)</f>
        <v>402.42840000000001</v>
      </c>
      <c r="AY171" s="617">
        <f>SUMIFS('Sales 2019 - 2024'!$E:$E,'Sales 2019 - 2024'!$A:$A,$C171,'Sales 2019 - 2024'!$B:$B,$AO$2,'Sales 2019 - 2024'!$C:$C,AY$4,'Sales 2019 - 2024'!$D:$D,$A171)</f>
        <v>432.73324000000002</v>
      </c>
      <c r="AZ171" s="617">
        <f>SUMIFS('Sales 2019 - 2024'!$E:$E,'Sales 2019 - 2024'!$A:$A,$C171,'Sales 2019 - 2024'!$B:$B,$AO$2,'Sales 2019 - 2024'!$C:$C,AZ$4,'Sales 2019 - 2024'!$D:$D,$A171)</f>
        <v>218.249</v>
      </c>
      <c r="BA171" s="617">
        <f>SUMIFS('Sales 2019 - 2024'!$E:$E,'Sales 2019 - 2024'!$A:$A,$C171,'Sales 2019 - 2024'!$B:$B,$AO$2,'Sales 2019 - 2024'!$C:$C,BA$4,'Sales 2019 - 2024'!$D:$D,$A171)</f>
        <v>2315.3869599999998</v>
      </c>
      <c r="BB171" s="617">
        <f>SUMIFS('Sales 2019 - 2024'!$E:$E,'Sales 2019 - 2024'!$A:$A,$C171,'Sales 2019 - 2024'!$B:$B,$AO$2,'Sales 2019 - 2024'!$C:$C,BB$4,'Sales 2019 - 2024'!$D:$D,$A171)</f>
        <v>0</v>
      </c>
      <c r="BC171" s="617">
        <f>SUMIFS('Sales 2019 - 2024'!$E:$E,'Sales 2019 - 2024'!$A:$A,$C171,'Sales 2019 - 2024'!$B:$B,$AO$2,'Sales 2019 - 2024'!$C:$C,BC$4,'Sales 2019 - 2024'!$D:$D,$A171)</f>
        <v>246.18093999999999</v>
      </c>
      <c r="BD171" s="617">
        <f>SUMIFS('Sales 2019 - 2024'!$E:$E,'Sales 2019 - 2024'!$A:$A,$C171,'Sales 2019 - 2024'!$B:$B,$AO$2,'Sales 2019 - 2024'!$C:$C,BD$4,'Sales 2019 - 2024'!$D:$D,$A171)</f>
        <v>10.796900000000001</v>
      </c>
      <c r="BE171" s="617">
        <f>SUMIFS('Sales 2019 - 2024'!$E:$E,'Sales 2019 - 2024'!$A:$A,$C171,'Sales 2019 - 2024'!$B:$B,$AO$2,'Sales 2019 - 2024'!$C:$C,BE$4,'Sales 2019 - 2024'!$D:$D,$A171)</f>
        <v>0</v>
      </c>
      <c r="BF171" s="618">
        <f>SUMIFS('Sales 2019 - 2024'!$E:$E,'Sales 2019 - 2024'!$A:$A,$C171,'Sales 2019 - 2024'!$B:$B,$AO$2,'Sales 2019 - 2024'!$C:$C,BF$4,'Sales 2019 - 2024'!$D:$D,$A171)</f>
        <v>0</v>
      </c>
      <c r="BG171" s="618">
        <f t="shared" ref="BG171:BG178" si="513">SUM(AX171:BF171)</f>
        <v>3625.7754399999999</v>
      </c>
      <c r="BH171" s="744">
        <f t="shared" ref="BH171:BH178" si="514">BI171-BG171-AW171</f>
        <v>1388.6937599999992</v>
      </c>
      <c r="BI171" s="494">
        <f>SUMIFS('Sales 2019 - 2024'!Y:Y,'Sales 2019 - 2024'!W:W,'X5 Template Goals - Tab 1'!AM171,'Sales 2019 - 2024'!V:V,'X5 Template Goals - Tab 1'!A171)</f>
        <v>8080.8628699999999</v>
      </c>
      <c r="BJ171" s="751" t="b">
        <f t="shared" si="507"/>
        <v>1</v>
      </c>
      <c r="BK171" s="611"/>
      <c r="BL171" s="612"/>
      <c r="BM171" s="612"/>
      <c r="BN171" s="612"/>
      <c r="BO171" s="612"/>
      <c r="BP171" s="612"/>
      <c r="BQ171" s="612"/>
      <c r="BR171" s="619"/>
      <c r="BS171" s="618">
        <f t="shared" ref="BS171:BS177" si="515">SUM(BK171:BR171)</f>
        <v>0</v>
      </c>
    </row>
    <row r="172" spans="1:71" ht="44.25" customHeight="1" outlineLevel="1" x14ac:dyDescent="0.55000000000000004">
      <c r="A172" s="2" t="str">
        <f>B170</f>
        <v>Confectionery</v>
      </c>
      <c r="B172" s="760"/>
      <c r="C172" s="226" t="s">
        <v>38</v>
      </c>
      <c r="D172" s="620">
        <f>SUMIFS(AfO!D:D,AfO!$A:$A,$C172,AfO!$B:$B,$A170)/1000</f>
        <v>0.45660271000000002</v>
      </c>
      <c r="E172" s="498">
        <f>SUMIFS(AfO!E:E,AfO!$A:$A,$C172,AfO!$B:$B,$A170)/1000</f>
        <v>0.64511532999999999</v>
      </c>
      <c r="F172" s="498">
        <f>SUMIFS(AfO!F:F,AfO!$A:$A,$C172,AfO!$B:$B,$A170)/1000</f>
        <v>1.9988819499999999</v>
      </c>
      <c r="G172" s="498">
        <f>SUMIFS(AfO!G:G,AfO!$A:$A,$C172,AfO!$B:$B,$A170)/1000</f>
        <v>0.44632273</v>
      </c>
      <c r="H172" s="498">
        <f>SUMIFS(AfO!H:H,AfO!$A:$A,$C172,AfO!$B:$B,$A170)/1000</f>
        <v>0.75846175999999998</v>
      </c>
      <c r="I172" s="498">
        <f>SUMIFS(AfO!J:J,AfO!$A:$A,$C172,AfO!$B:$B,$A170)/1000</f>
        <v>1.7084160416666667</v>
      </c>
      <c r="J172" s="498">
        <f>SUMIFS(AfO!I:I,AfO!$A:$A,$C172,AfO!$B:$B,$A170)/1000</f>
        <v>2.1410949000000001</v>
      </c>
      <c r="K172" s="498"/>
      <c r="L172" s="621"/>
      <c r="M172" s="624"/>
      <c r="N172" s="624"/>
      <c r="O172" s="624"/>
      <c r="P172" s="624"/>
      <c r="Q172" s="624"/>
      <c r="R172" s="624"/>
      <c r="S172" s="629"/>
      <c r="T172" s="711"/>
      <c r="U172" s="360"/>
      <c r="V172" s="419"/>
      <c r="W172" s="419"/>
      <c r="X172" s="419">
        <v>4</v>
      </c>
      <c r="Y172" s="419"/>
      <c r="Z172" s="419"/>
      <c r="AA172" s="419"/>
      <c r="AB172" s="419"/>
      <c r="AC172" s="362"/>
      <c r="AD172" s="625">
        <f t="shared" si="428"/>
        <v>4</v>
      </c>
      <c r="AE172" s="506">
        <f t="shared" si="509"/>
        <v>6.1410949000000006</v>
      </c>
      <c r="AF172" s="507">
        <f t="shared" si="510"/>
        <v>0.3621329117526213</v>
      </c>
      <c r="AG172" s="508">
        <f t="shared" si="511"/>
        <v>0.23458779237057037</v>
      </c>
      <c r="AH172" s="509" cm="1">
        <f t="array" ref="AH172">_xlfn.IFS(AG172&gt;=(AF172+0.01),1,AG172&gt;=(AF172-0.01),0,AG172&lt;=(AF172-0.01),-1)</f>
        <v>-1</v>
      </c>
      <c r="AJ172" s="371"/>
      <c r="AL172" s="760"/>
      <c r="AM172" s="226" t="s">
        <v>38</v>
      </c>
      <c r="AN172" s="472"/>
      <c r="AO172" s="626">
        <f>SUMIFS('Sales 2019 - 2024'!$E:$E,'Sales 2019 - 2024'!$A:$A,$C172,'Sales 2019 - 2024'!$B:$B,$AO$2,'Sales 2019 - 2024'!$C:$C,AO$4,'Sales 2019 - 2024'!$D:$D,$A172)</f>
        <v>0</v>
      </c>
      <c r="AP172" s="627">
        <f>SUMIFS('Sales 2019 - 2024'!$E:$E,'Sales 2019 - 2024'!$A:$A,$C172,'Sales 2019 - 2024'!$B:$B,$AO$2,'Sales 2019 - 2024'!$C:$C,AP$4,'Sales 2019 - 2024'!$D:$D,$A172)</f>
        <v>1.76051</v>
      </c>
      <c r="AQ172" s="627">
        <f>SUMIFS('Sales 2019 - 2024'!$E:$E,'Sales 2019 - 2024'!$A:$A,$C172,'Sales 2019 - 2024'!$B:$B,$AO$2,'Sales 2019 - 2024'!$C:$C,AQ$4,'Sales 2019 - 2024'!$D:$D,$A172)</f>
        <v>0</v>
      </c>
      <c r="AR172" s="627">
        <f>SUMIFS('Sales 2019 - 2024'!$E:$E,'Sales 2019 - 2024'!$A:$A,$C172,'Sales 2019 - 2024'!$B:$B,$AO$2,'Sales 2019 - 2024'!$C:$C,AR$4,'Sales 2019 - 2024'!$D:$D,$A172)</f>
        <v>979.64098999999999</v>
      </c>
      <c r="AS172" s="627">
        <f>SUMIFS('Sales 2019 - 2024'!$E:$E,'Sales 2019 - 2024'!$A:$A,$C172,'Sales 2019 - 2024'!$B:$B,$AO$2,'Sales 2019 - 2024'!$C:$C,AS$4,'Sales 2019 - 2024'!$D:$D,$A172)</f>
        <v>67.232699999999994</v>
      </c>
      <c r="AT172" s="627">
        <f>SUMIFS('Sales 2019 - 2024'!$E:$E,'Sales 2019 - 2024'!$A:$A,$C172,'Sales 2019 - 2024'!$B:$B,$AO$2,'Sales 2019 - 2024'!$C:$C,AT$4,'Sales 2019 - 2024'!$D:$D,$A172)</f>
        <v>0</v>
      </c>
      <c r="AU172" s="627">
        <f>SUMIFS('Sales 2019 - 2024'!$E:$E,'Sales 2019 - 2024'!$A:$A,$C172,'Sales 2019 - 2024'!$B:$B,$AO$2,'Sales 2019 - 2024'!$C:$C,AU$4,'Sales 2019 - 2024'!$D:$D,$A172)</f>
        <v>0</v>
      </c>
      <c r="AV172" s="628">
        <f>SUMIFS('Sales 2019 - 2024'!$E:$E,'Sales 2019 - 2024'!$A:$A,$C172,'Sales 2019 - 2024'!$B:$B,$AO$2,'Sales 2019 - 2024'!$C:$C,AV$4,'Sales 2019 - 2024'!$D:$D,$A172)</f>
        <v>0</v>
      </c>
      <c r="AW172" s="628">
        <f t="shared" si="512"/>
        <v>1048.6342</v>
      </c>
      <c r="AX172" s="626">
        <f>SUMIFS('Sales 2019 - 2024'!$E:$E,'Sales 2019 - 2024'!$A:$A,$C172,'Sales 2019 - 2024'!$B:$B,$AO$2,'Sales 2019 - 2024'!$C:$C,AX$4,'Sales 2019 - 2024'!$D:$D,$A172)</f>
        <v>43.826210000000003</v>
      </c>
      <c r="AY172" s="627">
        <f>SUMIFS('Sales 2019 - 2024'!$E:$E,'Sales 2019 - 2024'!$A:$A,$C172,'Sales 2019 - 2024'!$B:$B,$AO$2,'Sales 2019 - 2024'!$C:$C,AY$4,'Sales 2019 - 2024'!$D:$D,$A172)</f>
        <v>89.685739999999996</v>
      </c>
      <c r="AZ172" s="627">
        <f>SUMIFS('Sales 2019 - 2024'!$E:$E,'Sales 2019 - 2024'!$A:$A,$C172,'Sales 2019 - 2024'!$B:$B,$AO$2,'Sales 2019 - 2024'!$C:$C,AZ$4,'Sales 2019 - 2024'!$D:$D,$A172)</f>
        <v>14.658429999999999</v>
      </c>
      <c r="BA172" s="627">
        <f>SUMIFS('Sales 2019 - 2024'!$E:$E,'Sales 2019 - 2024'!$A:$A,$C172,'Sales 2019 - 2024'!$B:$B,$AO$2,'Sales 2019 - 2024'!$C:$C,BA$4,'Sales 2019 - 2024'!$D:$D,$A172)</f>
        <v>43.428260000000002</v>
      </c>
      <c r="BB172" s="627">
        <f>SUMIFS('Sales 2019 - 2024'!$E:$E,'Sales 2019 - 2024'!$A:$A,$C172,'Sales 2019 - 2024'!$B:$B,$AO$2,'Sales 2019 - 2024'!$C:$C,BB$4,'Sales 2019 - 2024'!$D:$D,$A172)</f>
        <v>31.324439999999999</v>
      </c>
      <c r="BC172" s="627">
        <f>SUMIFS('Sales 2019 - 2024'!$E:$E,'Sales 2019 - 2024'!$A:$A,$C172,'Sales 2019 - 2024'!$B:$B,$AO$2,'Sales 2019 - 2024'!$C:$C,BC$4,'Sales 2019 - 2024'!$D:$D,$A172)</f>
        <v>0</v>
      </c>
      <c r="BD172" s="627">
        <f>SUMIFS('Sales 2019 - 2024'!$E:$E,'Sales 2019 - 2024'!$A:$A,$C172,'Sales 2019 - 2024'!$B:$B,$AO$2,'Sales 2019 - 2024'!$C:$C,BD$4,'Sales 2019 - 2024'!$D:$D,$A172)</f>
        <v>0</v>
      </c>
      <c r="BE172" s="627">
        <f>SUMIFS('Sales 2019 - 2024'!$E:$E,'Sales 2019 - 2024'!$A:$A,$C172,'Sales 2019 - 2024'!$B:$B,$AO$2,'Sales 2019 - 2024'!$C:$C,BE$4,'Sales 2019 - 2024'!$D:$D,$A172)</f>
        <v>0</v>
      </c>
      <c r="BF172" s="628">
        <f>SUMIFS('Sales 2019 - 2024'!$E:$E,'Sales 2019 - 2024'!$A:$A,$C172,'Sales 2019 - 2024'!$B:$B,$AO$2,'Sales 2019 - 2024'!$C:$C,BF$4,'Sales 2019 - 2024'!$D:$D,$A172)</f>
        <v>0</v>
      </c>
      <c r="BG172" s="628">
        <f t="shared" si="513"/>
        <v>222.92308000000003</v>
      </c>
      <c r="BH172" s="745">
        <f t="shared" si="514"/>
        <v>869.53762000000006</v>
      </c>
      <c r="BI172" s="512">
        <f>SUMIFS('Sales 2019 - 2024'!Y:Y,'Sales 2019 - 2024'!W:W,'X5 Template Goals - Tab 1'!AM172,'Sales 2019 - 2024'!V:V,'X5 Template Goals - Tab 1'!A172)</f>
        <v>2141.0949000000001</v>
      </c>
      <c r="BJ172" s="751" t="b">
        <f t="shared" si="507"/>
        <v>1</v>
      </c>
      <c r="BK172" s="621"/>
      <c r="BL172" s="622"/>
      <c r="BM172" s="622"/>
      <c r="BN172" s="622"/>
      <c r="BO172" s="622"/>
      <c r="BP172" s="622"/>
      <c r="BQ172" s="622"/>
      <c r="BR172" s="629"/>
      <c r="BS172" s="628">
        <f t="shared" si="515"/>
        <v>0</v>
      </c>
    </row>
    <row r="173" spans="1:71" ht="44.25" customHeight="1" outlineLevel="1" x14ac:dyDescent="0.55000000000000004">
      <c r="A173" s="2" t="str">
        <f>B170</f>
        <v>Confectionery</v>
      </c>
      <c r="B173" s="760"/>
      <c r="C173" s="226" t="s">
        <v>39</v>
      </c>
      <c r="D173" s="609">
        <f>SUMIFS(AfO!D:D,AfO!$A:$A,$C173,AfO!$B:$B,$A170)/1000</f>
        <v>1.5147822499999999</v>
      </c>
      <c r="E173" s="610">
        <f>SUMIFS(AfO!E:E,AfO!$A:$A,$C173,AfO!$B:$B,$A170)/1000</f>
        <v>0.98551553999999997</v>
      </c>
      <c r="F173" s="610">
        <f>SUMIFS(AfO!F:F,AfO!$A:$A,$C173,AfO!$B:$B,$A170)/1000</f>
        <v>1.13979914</v>
      </c>
      <c r="G173" s="610">
        <f>SUMIFS(AfO!G:G,AfO!$A:$A,$C173,AfO!$B:$B,$A170)/1000</f>
        <v>1.26548532</v>
      </c>
      <c r="H173" s="610">
        <f>SUMIFS(AfO!H:H,AfO!$A:$A,$C173,AfO!$B:$B,$A170)/1000</f>
        <v>3.8479383999999999</v>
      </c>
      <c r="I173" s="610">
        <f>SUMIFS(AfO!J:J,AfO!$A:$A,$C173,AfO!$B:$B,$A170)/1000</f>
        <v>4.1666465733333338</v>
      </c>
      <c r="J173" s="610">
        <f>SUMIFS(AfO!I:I,AfO!$A:$A,$C173,AfO!$B:$B,$A170)/1000</f>
        <v>5.9496636699999996</v>
      </c>
      <c r="K173" s="610"/>
      <c r="L173" s="611"/>
      <c r="M173" s="614"/>
      <c r="N173" s="614"/>
      <c r="O173" s="614"/>
      <c r="P173" s="614"/>
      <c r="Q173" s="614"/>
      <c r="R173" s="614"/>
      <c r="S173" s="619"/>
      <c r="T173" s="711"/>
      <c r="U173" s="357"/>
      <c r="V173" s="418"/>
      <c r="W173" s="418"/>
      <c r="X173" s="418">
        <v>5</v>
      </c>
      <c r="Y173" s="418"/>
      <c r="Z173" s="418"/>
      <c r="AA173" s="418"/>
      <c r="AB173" s="418"/>
      <c r="AC173" s="359"/>
      <c r="AD173" s="615">
        <f t="shared" ref="AD173:AD204" si="516">SUM(L173:AC173)</f>
        <v>5</v>
      </c>
      <c r="AE173" s="488">
        <f t="shared" si="509"/>
        <v>10.94966367</v>
      </c>
      <c r="AF173" s="581">
        <f t="shared" si="510"/>
        <v>0.31470538477217525</v>
      </c>
      <c r="AG173" s="490">
        <f t="shared" si="511"/>
        <v>0.12974823810350733</v>
      </c>
      <c r="AH173" s="491" cm="1">
        <f t="array" ref="AH173">_xlfn.IFS(AG173&gt;=(AF173+0.01),1,AG173&gt;=(AF173-0.01),0,AG173&lt;=(AF173-0.01),-1)</f>
        <v>-1</v>
      </c>
      <c r="AJ173" s="370"/>
      <c r="AL173" s="760"/>
      <c r="AM173" s="226" t="s">
        <v>39</v>
      </c>
      <c r="AN173" s="472"/>
      <c r="AO173" s="616">
        <f>SUMIFS('Sales 2019 - 2024'!$E:$E,'Sales 2019 - 2024'!$A:$A,$C173,'Sales 2019 - 2024'!$B:$B,$AO$2,'Sales 2019 - 2024'!$C:$C,AO$4,'Sales 2019 - 2024'!$D:$D,$A173)</f>
        <v>1.335</v>
      </c>
      <c r="AP173" s="617">
        <f>SUMIFS('Sales 2019 - 2024'!$E:$E,'Sales 2019 - 2024'!$A:$A,$C173,'Sales 2019 - 2024'!$B:$B,$AO$2,'Sales 2019 - 2024'!$C:$C,AP$4,'Sales 2019 - 2024'!$D:$D,$A173)</f>
        <v>0</v>
      </c>
      <c r="AQ173" s="617">
        <f>SUMIFS('Sales 2019 - 2024'!$E:$E,'Sales 2019 - 2024'!$A:$A,$C173,'Sales 2019 - 2024'!$B:$B,$AO$2,'Sales 2019 - 2024'!$C:$C,AQ$4,'Sales 2019 - 2024'!$D:$D,$A173)</f>
        <v>4.2680199999999999</v>
      </c>
      <c r="AR173" s="617">
        <f>SUMIFS('Sales 2019 - 2024'!$E:$E,'Sales 2019 - 2024'!$A:$A,$C173,'Sales 2019 - 2024'!$B:$B,$AO$2,'Sales 2019 - 2024'!$C:$C,AR$4,'Sales 2019 - 2024'!$D:$D,$A173)</f>
        <v>2742.2376599999998</v>
      </c>
      <c r="AS173" s="617">
        <f>SUMIFS('Sales 2019 - 2024'!$E:$E,'Sales 2019 - 2024'!$A:$A,$C173,'Sales 2019 - 2024'!$B:$B,$AO$2,'Sales 2019 - 2024'!$C:$C,AS$4,'Sales 2019 - 2024'!$D:$D,$A173)</f>
        <v>221.04723000000001</v>
      </c>
      <c r="AT173" s="617">
        <f>SUMIFS('Sales 2019 - 2024'!$E:$E,'Sales 2019 - 2024'!$A:$A,$C173,'Sales 2019 - 2024'!$B:$B,$AO$2,'Sales 2019 - 2024'!$C:$C,AT$4,'Sales 2019 - 2024'!$D:$D,$A173)</f>
        <v>85.486999999999995</v>
      </c>
      <c r="AU173" s="617">
        <f>SUMIFS('Sales 2019 - 2024'!$E:$E,'Sales 2019 - 2024'!$A:$A,$C173,'Sales 2019 - 2024'!$B:$B,$AO$2,'Sales 2019 - 2024'!$C:$C,AU$4,'Sales 2019 - 2024'!$D:$D,$A173)</f>
        <v>144.24145999999999</v>
      </c>
      <c r="AV173" s="618">
        <f>SUMIFS('Sales 2019 - 2024'!$E:$E,'Sales 2019 - 2024'!$A:$A,$C173,'Sales 2019 - 2024'!$B:$B,$AO$2,'Sales 2019 - 2024'!$C:$C,AV$4,'Sales 2019 - 2024'!$D:$D,$A173)</f>
        <v>83.703599999999994</v>
      </c>
      <c r="AW173" s="618">
        <f t="shared" si="512"/>
        <v>3282.31997</v>
      </c>
      <c r="AX173" s="616">
        <f>SUMIFS('Sales 2019 - 2024'!$E:$E,'Sales 2019 - 2024'!$A:$A,$C173,'Sales 2019 - 2024'!$B:$B,$AO$2,'Sales 2019 - 2024'!$C:$C,AX$4,'Sales 2019 - 2024'!$D:$D,$A173)</f>
        <v>244.61411000000001</v>
      </c>
      <c r="AY173" s="617">
        <f>SUMIFS('Sales 2019 - 2024'!$E:$E,'Sales 2019 - 2024'!$A:$A,$C173,'Sales 2019 - 2024'!$B:$B,$AO$2,'Sales 2019 - 2024'!$C:$C,AY$4,'Sales 2019 - 2024'!$D:$D,$A173)</f>
        <v>268.38328000000001</v>
      </c>
      <c r="AZ173" s="617">
        <f>SUMIFS('Sales 2019 - 2024'!$E:$E,'Sales 2019 - 2024'!$A:$A,$C173,'Sales 2019 - 2024'!$B:$B,$AO$2,'Sales 2019 - 2024'!$C:$C,AZ$4,'Sales 2019 - 2024'!$D:$D,$A173)</f>
        <v>94.632949999999994</v>
      </c>
      <c r="BA173" s="617">
        <f>SUMIFS('Sales 2019 - 2024'!$E:$E,'Sales 2019 - 2024'!$A:$A,$C173,'Sales 2019 - 2024'!$B:$B,$AO$2,'Sales 2019 - 2024'!$C:$C,BA$4,'Sales 2019 - 2024'!$D:$D,$A173)</f>
        <v>521.04611</v>
      </c>
      <c r="BB173" s="617">
        <f>SUMIFS('Sales 2019 - 2024'!$E:$E,'Sales 2019 - 2024'!$A:$A,$C173,'Sales 2019 - 2024'!$B:$B,$AO$2,'Sales 2019 - 2024'!$C:$C,BB$4,'Sales 2019 - 2024'!$D:$D,$A173)</f>
        <v>359.06781999999998</v>
      </c>
      <c r="BC173" s="617">
        <f>SUMIFS('Sales 2019 - 2024'!$E:$E,'Sales 2019 - 2024'!$A:$A,$C173,'Sales 2019 - 2024'!$B:$B,$AO$2,'Sales 2019 - 2024'!$C:$C,BC$4,'Sales 2019 - 2024'!$D:$D,$A173)</f>
        <v>288.64836000000003</v>
      </c>
      <c r="BD173" s="617">
        <f>SUMIFS('Sales 2019 - 2024'!$E:$E,'Sales 2019 - 2024'!$A:$A,$C173,'Sales 2019 - 2024'!$B:$B,$AO$2,'Sales 2019 - 2024'!$C:$C,BD$4,'Sales 2019 - 2024'!$D:$D,$A173)</f>
        <v>0</v>
      </c>
      <c r="BE173" s="617">
        <f>SUMIFS('Sales 2019 - 2024'!$E:$E,'Sales 2019 - 2024'!$A:$A,$C173,'Sales 2019 - 2024'!$B:$B,$AO$2,'Sales 2019 - 2024'!$C:$C,BE$4,'Sales 2019 - 2024'!$D:$D,$A173)</f>
        <v>0</v>
      </c>
      <c r="BF173" s="618">
        <f>SUMIFS('Sales 2019 - 2024'!$E:$E,'Sales 2019 - 2024'!$A:$A,$C173,'Sales 2019 - 2024'!$B:$B,$AO$2,'Sales 2019 - 2024'!$C:$C,BF$4,'Sales 2019 - 2024'!$D:$D,$A173)</f>
        <v>0</v>
      </c>
      <c r="BG173" s="618">
        <f t="shared" si="513"/>
        <v>1776.3926299999998</v>
      </c>
      <c r="BH173" s="744">
        <f t="shared" si="514"/>
        <v>890.95106999999962</v>
      </c>
      <c r="BI173" s="494">
        <f>SUMIFS('Sales 2019 - 2024'!Y:Y,'Sales 2019 - 2024'!W:W,'X5 Template Goals - Tab 1'!AM173,'Sales 2019 - 2024'!V:V,'X5 Template Goals - Tab 1'!A173)</f>
        <v>5949.6636699999999</v>
      </c>
      <c r="BJ173" s="751" t="b">
        <f t="shared" si="507"/>
        <v>1</v>
      </c>
      <c r="BK173" s="611"/>
      <c r="BL173" s="612"/>
      <c r="BM173" s="612"/>
      <c r="BN173" s="612"/>
      <c r="BO173" s="612"/>
      <c r="BP173" s="612"/>
      <c r="BQ173" s="612"/>
      <c r="BR173" s="619"/>
      <c r="BS173" s="618">
        <f t="shared" si="515"/>
        <v>0</v>
      </c>
    </row>
    <row r="174" spans="1:71" ht="44.25" customHeight="1" outlineLevel="1" x14ac:dyDescent="0.55000000000000004">
      <c r="A174" s="2" t="str">
        <f>B170</f>
        <v>Confectionery</v>
      </c>
      <c r="B174" s="760"/>
      <c r="C174" s="226" t="s">
        <v>40</v>
      </c>
      <c r="D174" s="620">
        <f>SUMIFS(AfO!D:D,AfO!$A:$A,$C174,AfO!$B:$B,$A170)/1000</f>
        <v>0.10785988000000001</v>
      </c>
      <c r="E174" s="498">
        <f>SUMIFS(AfO!E:E,AfO!$A:$A,$C174,AfO!$B:$B,$A170)/1000</f>
        <v>9.0374510000000005E-2</v>
      </c>
      <c r="F174" s="498">
        <f>SUMIFS(AfO!F:F,AfO!$A:$A,$C174,AfO!$B:$B,$A170)/1000</f>
        <v>0.23529840999999999</v>
      </c>
      <c r="G174" s="498">
        <f>SUMIFS(AfO!G:G,AfO!$A:$A,$C174,AfO!$B:$B,$A170)/1000</f>
        <v>0.18627765999999998</v>
      </c>
      <c r="H174" s="498">
        <f>SUMIFS(AfO!H:H,AfO!$A:$A,$C174,AfO!$B:$B,$A170)/1000</f>
        <v>0.15919719000000002</v>
      </c>
      <c r="I174" s="498">
        <f>SUMIFS(AfO!J:J,AfO!$A:$A,$C174,AfO!$B:$B,$A170)/1000</f>
        <v>0.25406823500000003</v>
      </c>
      <c r="J174" s="498">
        <f>SUMIFS(AfO!I:I,AfO!$A:$A,$C174,AfO!$B:$B,$A170)/1000</f>
        <v>0.42294011999999997</v>
      </c>
      <c r="K174" s="498"/>
      <c r="L174" s="630"/>
      <c r="M174" s="633"/>
      <c r="N174" s="633"/>
      <c r="O174" s="633"/>
      <c r="P174" s="633"/>
      <c r="Q174" s="633"/>
      <c r="R174" s="633"/>
      <c r="S174" s="638"/>
      <c r="T174" s="711"/>
      <c r="U174" s="363"/>
      <c r="V174" s="420"/>
      <c r="W174" s="420"/>
      <c r="X174" s="420">
        <v>5</v>
      </c>
      <c r="Y174" s="420"/>
      <c r="Z174" s="420"/>
      <c r="AA174" s="420"/>
      <c r="AB174" s="420"/>
      <c r="AC174" s="365"/>
      <c r="AD174" s="634">
        <f t="shared" si="516"/>
        <v>5</v>
      </c>
      <c r="AE174" s="521">
        <f t="shared" si="509"/>
        <v>5.4229401199999998</v>
      </c>
      <c r="AF174" s="507">
        <f t="shared" si="510"/>
        <v>0.31426756580454795</v>
      </c>
      <c r="AG174" s="508">
        <f t="shared" si="511"/>
        <v>0.66567851882981555</v>
      </c>
      <c r="AH174" s="509" cm="1">
        <f t="array" ref="AH174">_xlfn.IFS(AG174&gt;=(AF174+0.01),1,AG174&gt;=(AF174-0.01),0,AG174&lt;=(AF174-0.01),-1)</f>
        <v>1</v>
      </c>
      <c r="AJ174" s="371"/>
      <c r="AL174" s="760"/>
      <c r="AM174" s="226" t="s">
        <v>40</v>
      </c>
      <c r="AN174" s="472"/>
      <c r="AO174" s="635">
        <f>SUMIFS('Sales 2019 - 2024'!$E:$E,'Sales 2019 - 2024'!$A:$A,$C174,'Sales 2019 - 2024'!$B:$B,$AO$2,'Sales 2019 - 2024'!$C:$C,AO$4,'Sales 2019 - 2024'!$D:$D,$A174)</f>
        <v>0</v>
      </c>
      <c r="AP174" s="636">
        <f>SUMIFS('Sales 2019 - 2024'!$E:$E,'Sales 2019 - 2024'!$A:$A,$C174,'Sales 2019 - 2024'!$B:$B,$AO$2,'Sales 2019 - 2024'!$C:$C,AP$4,'Sales 2019 - 2024'!$D:$D,$A174)</f>
        <v>4.09354</v>
      </c>
      <c r="AQ174" s="636">
        <f>SUMIFS('Sales 2019 - 2024'!$E:$E,'Sales 2019 - 2024'!$A:$A,$C174,'Sales 2019 - 2024'!$B:$B,$AO$2,'Sales 2019 - 2024'!$C:$C,AQ$4,'Sales 2019 - 2024'!$D:$D,$A174)</f>
        <v>0</v>
      </c>
      <c r="AR174" s="636">
        <f>SUMIFS('Sales 2019 - 2024'!$E:$E,'Sales 2019 - 2024'!$A:$A,$C174,'Sales 2019 - 2024'!$B:$B,$AO$2,'Sales 2019 - 2024'!$C:$C,AR$4,'Sales 2019 - 2024'!$D:$D,$A174)</f>
        <v>47.275179999999999</v>
      </c>
      <c r="AS174" s="636">
        <f>SUMIFS('Sales 2019 - 2024'!$E:$E,'Sales 2019 - 2024'!$A:$A,$C174,'Sales 2019 - 2024'!$B:$B,$AO$2,'Sales 2019 - 2024'!$C:$C,AS$4,'Sales 2019 - 2024'!$D:$D,$A174)</f>
        <v>100.90087</v>
      </c>
      <c r="AT174" s="636">
        <f>SUMIFS('Sales 2019 - 2024'!$E:$E,'Sales 2019 - 2024'!$A:$A,$C174,'Sales 2019 - 2024'!$B:$B,$AO$2,'Sales 2019 - 2024'!$C:$C,AT$4,'Sales 2019 - 2024'!$D:$D,$A174)</f>
        <v>0</v>
      </c>
      <c r="AU174" s="636">
        <f>SUMIFS('Sales 2019 - 2024'!$E:$E,'Sales 2019 - 2024'!$A:$A,$C174,'Sales 2019 - 2024'!$B:$B,$AO$2,'Sales 2019 - 2024'!$C:$C,AU$4,'Sales 2019 - 2024'!$D:$D,$A174)</f>
        <v>0</v>
      </c>
      <c r="AV174" s="637">
        <f>SUMIFS('Sales 2019 - 2024'!$E:$E,'Sales 2019 - 2024'!$A:$A,$C174,'Sales 2019 - 2024'!$B:$B,$AO$2,'Sales 2019 - 2024'!$C:$C,AV$4,'Sales 2019 - 2024'!$D:$D,$A174)</f>
        <v>0</v>
      </c>
      <c r="AW174" s="637">
        <f t="shared" si="512"/>
        <v>152.26958999999999</v>
      </c>
      <c r="AX174" s="635">
        <f>SUMIFS('Sales 2019 - 2024'!$E:$E,'Sales 2019 - 2024'!$A:$A,$C174,'Sales 2019 - 2024'!$B:$B,$AO$2,'Sales 2019 - 2024'!$C:$C,AX$4,'Sales 2019 - 2024'!$D:$D,$A174)</f>
        <v>6.9526899999999996</v>
      </c>
      <c r="AY174" s="636">
        <f>SUMIFS('Sales 2019 - 2024'!$E:$E,'Sales 2019 - 2024'!$A:$A,$C174,'Sales 2019 - 2024'!$B:$B,$AO$2,'Sales 2019 - 2024'!$C:$C,AY$4,'Sales 2019 - 2024'!$D:$D,$A174)</f>
        <v>80.620379999999997</v>
      </c>
      <c r="AZ174" s="636">
        <f>SUMIFS('Sales 2019 - 2024'!$E:$E,'Sales 2019 - 2024'!$A:$A,$C174,'Sales 2019 - 2024'!$B:$B,$AO$2,'Sales 2019 - 2024'!$C:$C,AZ$4,'Sales 2019 - 2024'!$D:$D,$A174)</f>
        <v>17.356359999999999</v>
      </c>
      <c r="BA174" s="636">
        <f>SUMIFS('Sales 2019 - 2024'!$E:$E,'Sales 2019 - 2024'!$A:$A,$C174,'Sales 2019 - 2024'!$B:$B,$AO$2,'Sales 2019 - 2024'!$C:$C,BA$4,'Sales 2019 - 2024'!$D:$D,$A174)</f>
        <v>50.449249999999999</v>
      </c>
      <c r="BB174" s="636">
        <f>SUMIFS('Sales 2019 - 2024'!$E:$E,'Sales 2019 - 2024'!$A:$A,$C174,'Sales 2019 - 2024'!$B:$B,$AO$2,'Sales 2019 - 2024'!$C:$C,BB$4,'Sales 2019 - 2024'!$D:$D,$A174)</f>
        <v>0</v>
      </c>
      <c r="BC174" s="636">
        <f>SUMIFS('Sales 2019 - 2024'!$E:$E,'Sales 2019 - 2024'!$A:$A,$C174,'Sales 2019 - 2024'!$B:$B,$AO$2,'Sales 2019 - 2024'!$C:$C,BC$4,'Sales 2019 - 2024'!$D:$D,$A174)</f>
        <v>59.128459999999997</v>
      </c>
      <c r="BD174" s="636">
        <f>SUMIFS('Sales 2019 - 2024'!$E:$E,'Sales 2019 - 2024'!$A:$A,$C174,'Sales 2019 - 2024'!$B:$B,$AO$2,'Sales 2019 - 2024'!$C:$C,BD$4,'Sales 2019 - 2024'!$D:$D,$A174)</f>
        <v>0</v>
      </c>
      <c r="BE174" s="636">
        <f>SUMIFS('Sales 2019 - 2024'!$E:$E,'Sales 2019 - 2024'!$A:$A,$C174,'Sales 2019 - 2024'!$B:$B,$AO$2,'Sales 2019 - 2024'!$C:$C,BE$4,'Sales 2019 - 2024'!$D:$D,$A174)</f>
        <v>0</v>
      </c>
      <c r="BF174" s="637">
        <f>SUMIFS('Sales 2019 - 2024'!$E:$E,'Sales 2019 - 2024'!$A:$A,$C174,'Sales 2019 - 2024'!$B:$B,$AO$2,'Sales 2019 - 2024'!$C:$C,BF$4,'Sales 2019 - 2024'!$D:$D,$A174)</f>
        <v>0</v>
      </c>
      <c r="BG174" s="637">
        <f t="shared" si="513"/>
        <v>214.50713999999999</v>
      </c>
      <c r="BH174" s="746">
        <f t="shared" si="514"/>
        <v>56.163389999999993</v>
      </c>
      <c r="BI174" s="524">
        <f>SUMIFS('Sales 2019 - 2024'!Y:Y,'Sales 2019 - 2024'!W:W,'X5 Template Goals - Tab 1'!AM174,'Sales 2019 - 2024'!V:V,'X5 Template Goals - Tab 1'!A174)</f>
        <v>422.94011999999998</v>
      </c>
      <c r="BJ174" s="751" t="b">
        <f t="shared" si="507"/>
        <v>1</v>
      </c>
      <c r="BK174" s="630"/>
      <c r="BL174" s="631"/>
      <c r="BM174" s="631"/>
      <c r="BN174" s="631"/>
      <c r="BO174" s="631"/>
      <c r="BP174" s="631"/>
      <c r="BQ174" s="631"/>
      <c r="BR174" s="638"/>
      <c r="BS174" s="637">
        <f t="shared" si="515"/>
        <v>0</v>
      </c>
    </row>
    <row r="175" spans="1:71" ht="44.25" customHeight="1" outlineLevel="1" x14ac:dyDescent="0.55000000000000004">
      <c r="A175" s="2" t="str">
        <f>B170</f>
        <v>Confectionery</v>
      </c>
      <c r="B175" s="760"/>
      <c r="C175" s="226" t="s">
        <v>41</v>
      </c>
      <c r="D175" s="609">
        <f>SUMIFS(AfO!D:D,AfO!$A:$A,$C175,AfO!$B:$B,$A170)/1000</f>
        <v>0.44313403000000001</v>
      </c>
      <c r="E175" s="610">
        <f>SUMIFS(AfO!E:E,AfO!$A:$A,$C175,AfO!$B:$B,$A170)/1000</f>
        <v>9.160124E-2</v>
      </c>
      <c r="F175" s="610">
        <f>SUMIFS(AfO!F:F,AfO!$A:$A,$C175,AfO!$B:$B,$A170)/1000</f>
        <v>1.5387209700000002</v>
      </c>
      <c r="G175" s="610">
        <f>SUMIFS(AfO!G:G,AfO!$A:$A,$C175,AfO!$B:$B,$A170)/1000</f>
        <v>1.1616903199999999</v>
      </c>
      <c r="H175" s="610">
        <f>SUMIFS(AfO!H:H,AfO!$A:$A,$C175,AfO!$B:$B,$A170)/1000</f>
        <v>0.87555051000000006</v>
      </c>
      <c r="I175" s="610">
        <f>SUMIFS(AfO!J:J,AfO!$A:$A,$C175,AfO!$B:$B,$A170)/1000</f>
        <v>1.3655095783333333</v>
      </c>
      <c r="J175" s="610">
        <f>SUMIFS(AfO!I:I,AfO!$A:$A,$C175,AfO!$B:$B,$A170)/1000</f>
        <v>1.3465377699999999</v>
      </c>
      <c r="K175" s="610"/>
      <c r="L175" s="611"/>
      <c r="M175" s="614"/>
      <c r="N175" s="614"/>
      <c r="O175" s="614"/>
      <c r="P175" s="614"/>
      <c r="Q175" s="614"/>
      <c r="R175" s="614"/>
      <c r="S175" s="619"/>
      <c r="T175" s="711"/>
      <c r="U175" s="357"/>
      <c r="V175" s="418"/>
      <c r="W175" s="418"/>
      <c r="X175" s="418">
        <v>5</v>
      </c>
      <c r="Y175" s="418"/>
      <c r="Z175" s="418"/>
      <c r="AA175" s="418"/>
      <c r="AB175" s="418"/>
      <c r="AC175" s="359"/>
      <c r="AD175" s="615">
        <f t="shared" si="516"/>
        <v>5</v>
      </c>
      <c r="AE175" s="488">
        <f t="shared" si="509"/>
        <v>6.3465377699999994</v>
      </c>
      <c r="AF175" s="581">
        <f t="shared" si="510"/>
        <v>0.2489259443808236</v>
      </c>
      <c r="AG175" s="490">
        <f t="shared" si="511"/>
        <v>0.36352676065316913</v>
      </c>
      <c r="AH175" s="491" cm="1">
        <f t="array" ref="AH175">_xlfn.IFS(AG175&gt;=(AF175+0.01),1,AG175&gt;=(AF175-0.01),0,AG175&lt;=(AF175-0.01),-1)</f>
        <v>1</v>
      </c>
      <c r="AJ175" s="370"/>
      <c r="AL175" s="760"/>
      <c r="AM175" s="226" t="s">
        <v>41</v>
      </c>
      <c r="AN175" s="472"/>
      <c r="AO175" s="616">
        <f>SUMIFS('Sales 2019 - 2024'!$E:$E,'Sales 2019 - 2024'!$A:$A,$C175,'Sales 2019 - 2024'!$B:$B,$AO$2,'Sales 2019 - 2024'!$C:$C,AO$4,'Sales 2019 - 2024'!$D:$D,$A175)</f>
        <v>0</v>
      </c>
      <c r="AP175" s="617">
        <f>SUMIFS('Sales 2019 - 2024'!$E:$E,'Sales 2019 - 2024'!$A:$A,$C175,'Sales 2019 - 2024'!$B:$B,$AO$2,'Sales 2019 - 2024'!$C:$C,AP$4,'Sales 2019 - 2024'!$D:$D,$A175)</f>
        <v>0</v>
      </c>
      <c r="AQ175" s="617">
        <f>SUMIFS('Sales 2019 - 2024'!$E:$E,'Sales 2019 - 2024'!$A:$A,$C175,'Sales 2019 - 2024'!$B:$B,$AO$2,'Sales 2019 - 2024'!$C:$C,AQ$4,'Sales 2019 - 2024'!$D:$D,$A175)</f>
        <v>62.495919999999998</v>
      </c>
      <c r="AR175" s="617">
        <f>SUMIFS('Sales 2019 - 2024'!$E:$E,'Sales 2019 - 2024'!$A:$A,$C175,'Sales 2019 - 2024'!$B:$B,$AO$2,'Sales 2019 - 2024'!$C:$C,AR$4,'Sales 2019 - 2024'!$D:$D,$A175)</f>
        <v>64.894329999999997</v>
      </c>
      <c r="AS175" s="617">
        <f>SUMIFS('Sales 2019 - 2024'!$E:$E,'Sales 2019 - 2024'!$A:$A,$C175,'Sales 2019 - 2024'!$B:$B,$AO$2,'Sales 2019 - 2024'!$C:$C,AS$4,'Sales 2019 - 2024'!$D:$D,$A175)</f>
        <v>85.625420000000005</v>
      </c>
      <c r="AT175" s="617">
        <f>SUMIFS('Sales 2019 - 2024'!$E:$E,'Sales 2019 - 2024'!$A:$A,$C175,'Sales 2019 - 2024'!$B:$B,$AO$2,'Sales 2019 - 2024'!$C:$C,AT$4,'Sales 2019 - 2024'!$D:$D,$A175)</f>
        <v>0</v>
      </c>
      <c r="AU175" s="617">
        <f>SUMIFS('Sales 2019 - 2024'!$E:$E,'Sales 2019 - 2024'!$A:$A,$C175,'Sales 2019 - 2024'!$B:$B,$AO$2,'Sales 2019 - 2024'!$C:$C,AU$4,'Sales 2019 - 2024'!$D:$D,$A175)</f>
        <v>1.2792300000000001</v>
      </c>
      <c r="AV175" s="618">
        <f>SUMIFS('Sales 2019 - 2024'!$E:$E,'Sales 2019 - 2024'!$A:$A,$C175,'Sales 2019 - 2024'!$B:$B,$AO$2,'Sales 2019 - 2024'!$C:$C,AV$4,'Sales 2019 - 2024'!$D:$D,$A175)</f>
        <v>0</v>
      </c>
      <c r="AW175" s="618">
        <f t="shared" si="512"/>
        <v>214.29490000000001</v>
      </c>
      <c r="AX175" s="616">
        <f>SUMIFS('Sales 2019 - 2024'!$E:$E,'Sales 2019 - 2024'!$A:$A,$C175,'Sales 2019 - 2024'!$B:$B,$AO$2,'Sales 2019 - 2024'!$C:$C,AX$4,'Sales 2019 - 2024'!$D:$D,$A175)</f>
        <v>65.432149999999993</v>
      </c>
      <c r="AY175" s="617">
        <f>SUMIFS('Sales 2019 - 2024'!$E:$E,'Sales 2019 - 2024'!$A:$A,$C175,'Sales 2019 - 2024'!$B:$B,$AO$2,'Sales 2019 - 2024'!$C:$C,AY$4,'Sales 2019 - 2024'!$D:$D,$A175)</f>
        <v>1.0694999999999999</v>
      </c>
      <c r="AZ175" s="617">
        <f>SUMIFS('Sales 2019 - 2024'!$E:$E,'Sales 2019 - 2024'!$A:$A,$C175,'Sales 2019 - 2024'!$B:$B,$AO$2,'Sales 2019 - 2024'!$C:$C,AZ$4,'Sales 2019 - 2024'!$D:$D,$A175)</f>
        <v>798.42565999999999</v>
      </c>
      <c r="BA175" s="617">
        <f>SUMIFS('Sales 2019 - 2024'!$E:$E,'Sales 2019 - 2024'!$A:$A,$C175,'Sales 2019 - 2024'!$B:$B,$AO$2,'Sales 2019 - 2024'!$C:$C,BA$4,'Sales 2019 - 2024'!$D:$D,$A175)</f>
        <v>246.77323999999999</v>
      </c>
      <c r="BB175" s="617">
        <f>SUMIFS('Sales 2019 - 2024'!$E:$E,'Sales 2019 - 2024'!$A:$A,$C175,'Sales 2019 - 2024'!$B:$B,$AO$2,'Sales 2019 - 2024'!$C:$C,BB$4,'Sales 2019 - 2024'!$D:$D,$A175)</f>
        <v>0</v>
      </c>
      <c r="BC175" s="617">
        <f>SUMIFS('Sales 2019 - 2024'!$E:$E,'Sales 2019 - 2024'!$A:$A,$C175,'Sales 2019 - 2024'!$B:$B,$AO$2,'Sales 2019 - 2024'!$C:$C,BC$4,'Sales 2019 - 2024'!$D:$D,$A175)</f>
        <v>12.9</v>
      </c>
      <c r="BD175" s="617">
        <f>SUMIFS('Sales 2019 - 2024'!$E:$E,'Sales 2019 - 2024'!$A:$A,$C175,'Sales 2019 - 2024'!$B:$B,$AO$2,'Sales 2019 - 2024'!$C:$C,BD$4,'Sales 2019 - 2024'!$D:$D,$A175)</f>
        <v>0</v>
      </c>
      <c r="BE175" s="617">
        <f>SUMIFS('Sales 2019 - 2024'!$E:$E,'Sales 2019 - 2024'!$A:$A,$C175,'Sales 2019 - 2024'!$B:$B,$AO$2,'Sales 2019 - 2024'!$C:$C,BE$4,'Sales 2019 - 2024'!$D:$D,$A175)</f>
        <v>0</v>
      </c>
      <c r="BF175" s="618">
        <f>SUMIFS('Sales 2019 - 2024'!$E:$E,'Sales 2019 - 2024'!$A:$A,$C175,'Sales 2019 - 2024'!$B:$B,$AO$2,'Sales 2019 - 2024'!$C:$C,BF$4,'Sales 2019 - 2024'!$D:$D,$A175)</f>
        <v>0</v>
      </c>
      <c r="BG175" s="618">
        <f t="shared" si="513"/>
        <v>1124.6005500000001</v>
      </c>
      <c r="BH175" s="744">
        <f t="shared" si="514"/>
        <v>7.6423199999997848</v>
      </c>
      <c r="BI175" s="494">
        <f>SUMIFS('Sales 2019 - 2024'!Y:Y,'Sales 2019 - 2024'!W:W,'X5 Template Goals - Tab 1'!AM175,'Sales 2019 - 2024'!V:V,'X5 Template Goals - Tab 1'!A175)</f>
        <v>1346.5377699999999</v>
      </c>
      <c r="BJ175" s="751" t="b">
        <f t="shared" si="507"/>
        <v>1</v>
      </c>
      <c r="BK175" s="611"/>
      <c r="BL175" s="612"/>
      <c r="BM175" s="612"/>
      <c r="BN175" s="612"/>
      <c r="BO175" s="612"/>
      <c r="BP175" s="612"/>
      <c r="BQ175" s="612"/>
      <c r="BR175" s="619"/>
      <c r="BS175" s="618">
        <f t="shared" si="515"/>
        <v>0</v>
      </c>
    </row>
    <row r="176" spans="1:71" ht="44.25" customHeight="1" outlineLevel="1" x14ac:dyDescent="0.55000000000000004">
      <c r="A176" s="2" t="str">
        <f>B170</f>
        <v>Confectionery</v>
      </c>
      <c r="B176" s="760"/>
      <c r="C176" s="226" t="s">
        <v>42</v>
      </c>
      <c r="D176" s="620">
        <f>SUMIFS(AfO!D:D,AfO!$A:$A,$C176,AfO!$B:$B,$A170)/1000</f>
        <v>1.310737E-2</v>
      </c>
      <c r="E176" s="498">
        <f>SUMIFS(AfO!E:E,AfO!$A:$A,$C176,AfO!$B:$B,$A170)/1000</f>
        <v>3.3689110000000001E-2</v>
      </c>
      <c r="F176" s="498">
        <f>SUMIFS(AfO!F:F,AfO!$A:$A,$C176,AfO!$B:$B,$A170)/1000</f>
        <v>0.2951606</v>
      </c>
      <c r="G176" s="498">
        <f>SUMIFS(AfO!G:G,AfO!$A:$A,$C176,AfO!$B:$B,$A170)/1000</f>
        <v>1.91511174</v>
      </c>
      <c r="H176" s="498">
        <f>SUMIFS(AfO!H:H,AfO!$A:$A,$C176,AfO!$B:$B,$A170)/1000</f>
        <v>1.15926917</v>
      </c>
      <c r="I176" s="498">
        <f>SUMIFS(AfO!J:J,AfO!$A:$A,$C176,AfO!$B:$B,$A170)/1000</f>
        <v>2.213877113333333</v>
      </c>
      <c r="J176" s="498">
        <f>SUMIFS(AfO!I:I,AfO!$A:$A,$C176,AfO!$B:$B,$A170)/1000</f>
        <v>1.13821339</v>
      </c>
      <c r="K176" s="498"/>
      <c r="L176" s="630"/>
      <c r="M176" s="633"/>
      <c r="N176" s="633"/>
      <c r="O176" s="633"/>
      <c r="P176" s="633"/>
      <c r="Q176" s="633"/>
      <c r="R176" s="633"/>
      <c r="S176" s="638"/>
      <c r="T176" s="711"/>
      <c r="U176" s="363"/>
      <c r="V176" s="420"/>
      <c r="W176" s="420"/>
      <c r="X176" s="420">
        <v>8</v>
      </c>
      <c r="Y176" s="420"/>
      <c r="Z176" s="420"/>
      <c r="AA176" s="420"/>
      <c r="AB176" s="420"/>
      <c r="AC176" s="365"/>
      <c r="AD176" s="634">
        <f t="shared" si="516"/>
        <v>8</v>
      </c>
      <c r="AE176" s="521">
        <f t="shared" si="509"/>
        <v>9.1382133900000007</v>
      </c>
      <c r="AF176" s="526">
        <f t="shared" si="510"/>
        <v>1.4419773209665019</v>
      </c>
      <c r="AG176" s="508">
        <f t="shared" si="511"/>
        <v>0.51679720936526974</v>
      </c>
      <c r="AH176" s="509" cm="1">
        <f t="array" ref="AH176">_xlfn.IFS(AG176&gt;=(AF176+0.01),1,AG176&gt;=(AF176-0.01),0,AG176&lt;=(AF176-0.01),-1)</f>
        <v>-1</v>
      </c>
      <c r="AJ176" s="371"/>
      <c r="AL176" s="760"/>
      <c r="AM176" s="226" t="s">
        <v>42</v>
      </c>
      <c r="AN176" s="472"/>
      <c r="AO176" s="635">
        <f>SUMIFS('Sales 2019 - 2024'!$E:$E,'Sales 2019 - 2024'!$A:$A,$C176,'Sales 2019 - 2024'!$B:$B,$AO$2,'Sales 2019 - 2024'!$C:$C,AO$4,'Sales 2019 - 2024'!$D:$D,$A176)</f>
        <v>0</v>
      </c>
      <c r="AP176" s="636">
        <f>SUMIFS('Sales 2019 - 2024'!$E:$E,'Sales 2019 - 2024'!$A:$A,$C176,'Sales 2019 - 2024'!$B:$B,$AO$2,'Sales 2019 - 2024'!$C:$C,AP$4,'Sales 2019 - 2024'!$D:$D,$A176)</f>
        <v>12.959</v>
      </c>
      <c r="AQ176" s="636">
        <f>SUMIFS('Sales 2019 - 2024'!$E:$E,'Sales 2019 - 2024'!$A:$A,$C176,'Sales 2019 - 2024'!$B:$B,$AO$2,'Sales 2019 - 2024'!$C:$C,AQ$4,'Sales 2019 - 2024'!$D:$D,$A176)</f>
        <v>0</v>
      </c>
      <c r="AR176" s="636">
        <f>SUMIFS('Sales 2019 - 2024'!$E:$E,'Sales 2019 - 2024'!$A:$A,$C176,'Sales 2019 - 2024'!$B:$B,$AO$2,'Sales 2019 - 2024'!$C:$C,AR$4,'Sales 2019 - 2024'!$D:$D,$A176)</f>
        <v>0</v>
      </c>
      <c r="AS176" s="636">
        <f>SUMIFS('Sales 2019 - 2024'!$E:$E,'Sales 2019 - 2024'!$A:$A,$C176,'Sales 2019 - 2024'!$B:$B,$AO$2,'Sales 2019 - 2024'!$C:$C,AS$4,'Sales 2019 - 2024'!$D:$D,$A176)</f>
        <v>44.448430000000002</v>
      </c>
      <c r="AT176" s="636">
        <f>SUMIFS('Sales 2019 - 2024'!$E:$E,'Sales 2019 - 2024'!$A:$A,$C176,'Sales 2019 - 2024'!$B:$B,$AO$2,'Sales 2019 - 2024'!$C:$C,AT$4,'Sales 2019 - 2024'!$D:$D,$A176)</f>
        <v>0</v>
      </c>
      <c r="AU176" s="636">
        <f>SUMIFS('Sales 2019 - 2024'!$E:$E,'Sales 2019 - 2024'!$A:$A,$C176,'Sales 2019 - 2024'!$B:$B,$AO$2,'Sales 2019 - 2024'!$C:$C,AU$4,'Sales 2019 - 2024'!$D:$D,$A176)</f>
        <v>0</v>
      </c>
      <c r="AV176" s="637">
        <f>SUMIFS('Sales 2019 - 2024'!$E:$E,'Sales 2019 - 2024'!$A:$A,$C176,'Sales 2019 - 2024'!$B:$B,$AO$2,'Sales 2019 - 2024'!$C:$C,AV$4,'Sales 2019 - 2024'!$D:$D,$A176)</f>
        <v>2.1840799999999998</v>
      </c>
      <c r="AW176" s="637">
        <f t="shared" si="512"/>
        <v>59.591510000000007</v>
      </c>
      <c r="AX176" s="635">
        <f>SUMIFS('Sales 2019 - 2024'!$E:$E,'Sales 2019 - 2024'!$A:$A,$C176,'Sales 2019 - 2024'!$B:$B,$AO$2,'Sales 2019 - 2024'!$C:$C,AX$4,'Sales 2019 - 2024'!$D:$D,$A176)</f>
        <v>161.22499999999999</v>
      </c>
      <c r="AY176" s="636">
        <f>SUMIFS('Sales 2019 - 2024'!$E:$E,'Sales 2019 - 2024'!$A:$A,$C176,'Sales 2019 - 2024'!$B:$B,$AO$2,'Sales 2019 - 2024'!$C:$C,AY$4,'Sales 2019 - 2024'!$D:$D,$A176)</f>
        <v>47.776000000000003</v>
      </c>
      <c r="AZ176" s="636">
        <f>SUMIFS('Sales 2019 - 2024'!$E:$E,'Sales 2019 - 2024'!$A:$A,$C176,'Sales 2019 - 2024'!$B:$B,$AO$2,'Sales 2019 - 2024'!$C:$C,AZ$4,'Sales 2019 - 2024'!$D:$D,$A176)</f>
        <v>206.81700000000001</v>
      </c>
      <c r="BA176" s="636">
        <f>SUMIFS('Sales 2019 - 2024'!$E:$E,'Sales 2019 - 2024'!$A:$A,$C176,'Sales 2019 - 2024'!$B:$B,$AO$2,'Sales 2019 - 2024'!$C:$C,BA$4,'Sales 2019 - 2024'!$D:$D,$A176)</f>
        <v>0</v>
      </c>
      <c r="BB176" s="636">
        <f>SUMIFS('Sales 2019 - 2024'!$E:$E,'Sales 2019 - 2024'!$A:$A,$C176,'Sales 2019 - 2024'!$B:$B,$AO$2,'Sales 2019 - 2024'!$C:$C,BB$4,'Sales 2019 - 2024'!$D:$D,$A176)</f>
        <v>0</v>
      </c>
      <c r="BC176" s="636">
        <f>SUMIFS('Sales 2019 - 2024'!$E:$E,'Sales 2019 - 2024'!$A:$A,$C176,'Sales 2019 - 2024'!$B:$B,$AO$2,'Sales 2019 - 2024'!$C:$C,BC$4,'Sales 2019 - 2024'!$D:$D,$A176)</f>
        <v>0</v>
      </c>
      <c r="BD176" s="636">
        <f>SUMIFS('Sales 2019 - 2024'!$E:$E,'Sales 2019 - 2024'!$A:$A,$C176,'Sales 2019 - 2024'!$B:$B,$AO$2,'Sales 2019 - 2024'!$C:$C,BD$4,'Sales 2019 - 2024'!$D:$D,$A176)</f>
        <v>0</v>
      </c>
      <c r="BE176" s="636">
        <f>SUMIFS('Sales 2019 - 2024'!$E:$E,'Sales 2019 - 2024'!$A:$A,$C176,'Sales 2019 - 2024'!$B:$B,$AO$2,'Sales 2019 - 2024'!$C:$C,BE$4,'Sales 2019 - 2024'!$D:$D,$A176)</f>
        <v>0</v>
      </c>
      <c r="BF176" s="637">
        <f>SUMIFS('Sales 2019 - 2024'!$E:$E,'Sales 2019 - 2024'!$A:$A,$C176,'Sales 2019 - 2024'!$B:$B,$AO$2,'Sales 2019 - 2024'!$C:$C,BF$4,'Sales 2019 - 2024'!$D:$D,$A176)</f>
        <v>0</v>
      </c>
      <c r="BG176" s="637">
        <f t="shared" si="513"/>
        <v>415.81799999999998</v>
      </c>
      <c r="BH176" s="746">
        <f t="shared" si="514"/>
        <v>662.80387999999994</v>
      </c>
      <c r="BI176" s="524">
        <f>SUMIFS('Sales 2019 - 2024'!Y:Y,'Sales 2019 - 2024'!W:W,'X5 Template Goals - Tab 1'!AM176,'Sales 2019 - 2024'!V:V,'X5 Template Goals - Tab 1'!A176)</f>
        <v>1138.2133899999999</v>
      </c>
      <c r="BJ176" s="751" t="b">
        <f t="shared" si="507"/>
        <v>1</v>
      </c>
      <c r="BK176" s="630"/>
      <c r="BL176" s="631"/>
      <c r="BM176" s="631"/>
      <c r="BN176" s="631"/>
      <c r="BO176" s="631"/>
      <c r="BP176" s="631"/>
      <c r="BQ176" s="631"/>
      <c r="BR176" s="638"/>
      <c r="BS176" s="637">
        <f t="shared" si="515"/>
        <v>0</v>
      </c>
    </row>
    <row r="177" spans="1:71" ht="44.25" customHeight="1" outlineLevel="1" thickBot="1" x14ac:dyDescent="0.6">
      <c r="A177" s="2" t="str">
        <f>B170</f>
        <v>Confectionery</v>
      </c>
      <c r="B177" s="761"/>
      <c r="C177" s="226" t="s">
        <v>43</v>
      </c>
      <c r="D177" s="609">
        <f>SUMIFS(AfO!D:D,AfO!$A:$A,$C177,AfO!$B:$B,$A170)/1000</f>
        <v>0.78069772000000004</v>
      </c>
      <c r="E177" s="610">
        <f>SUMIFS(AfO!E:E,AfO!$A:$A,$C177,AfO!$B:$B,$A170)/1000</f>
        <v>0.88354758</v>
      </c>
      <c r="F177" s="610">
        <f>SUMIFS(AfO!F:F,AfO!$A:$A,$C177,AfO!$B:$B,$A170)/1000</f>
        <v>1.2453403199999999</v>
      </c>
      <c r="G177" s="610">
        <f>SUMIFS(AfO!G:G,AfO!$A:$A,$C177,AfO!$B:$B,$A170)/1000</f>
        <v>1.97044709</v>
      </c>
      <c r="H177" s="610">
        <f>SUMIFS(AfO!H:H,AfO!$A:$A,$C177,AfO!$B:$B,$A170)/1000</f>
        <v>1.57117375</v>
      </c>
      <c r="I177" s="610">
        <f>SUMIFS(AfO!J:J,AfO!$A:$A,$C177,AfO!$B:$B,$A170)/1000</f>
        <v>1.148606775</v>
      </c>
      <c r="J177" s="610">
        <f>SUMIFS(AfO!I:I,AfO!$A:$A,$C177,AfO!$B:$B,$A170)/1000</f>
        <v>1.4331471899999999</v>
      </c>
      <c r="K177" s="610"/>
      <c r="L177" s="698"/>
      <c r="M177" s="699"/>
      <c r="N177" s="699"/>
      <c r="O177" s="699"/>
      <c r="P177" s="699"/>
      <c r="Q177" s="699"/>
      <c r="R177" s="699"/>
      <c r="S177" s="700"/>
      <c r="T177" s="712"/>
      <c r="U177" s="366"/>
      <c r="V177" s="421"/>
      <c r="W177" s="421"/>
      <c r="X177" s="421">
        <v>5</v>
      </c>
      <c r="Y177" s="421"/>
      <c r="Z177" s="421"/>
      <c r="AA177" s="421"/>
      <c r="AB177" s="421"/>
      <c r="AC177" s="368"/>
      <c r="AD177" s="615">
        <f t="shared" si="516"/>
        <v>5</v>
      </c>
      <c r="AE177" s="488">
        <f t="shared" si="509"/>
        <v>6.4331471899999997</v>
      </c>
      <c r="AF177" s="581">
        <f t="shared" si="510"/>
        <v>0.12917583932756393</v>
      </c>
      <c r="AG177" s="490">
        <f t="shared" si="511"/>
        <v>0.35028840490131952</v>
      </c>
      <c r="AH177" s="491" cm="1">
        <f t="array" ref="AH177">_xlfn.IFS(AG177&gt;=(AF177+0.01),1,AG177&gt;=(AF177-0.01),0,AG177&lt;=(AF177-0.01),-1)</f>
        <v>1</v>
      </c>
      <c r="AJ177" s="370"/>
      <c r="AL177" s="761"/>
      <c r="AM177" s="226" t="s">
        <v>43</v>
      </c>
      <c r="AN177" s="472"/>
      <c r="AO177" s="616">
        <f>SUMIFS('Sales 2019 - 2024'!$E:$E,'Sales 2019 - 2024'!$A:$A,$C177,'Sales 2019 - 2024'!$B:$B,$AO$2,'Sales 2019 - 2024'!$C:$C,AO$4,'Sales 2019 - 2024'!$D:$D,$A177)</f>
        <v>0</v>
      </c>
      <c r="AP177" s="617">
        <f>SUMIFS('Sales 2019 - 2024'!$E:$E,'Sales 2019 - 2024'!$A:$A,$C177,'Sales 2019 - 2024'!$B:$B,$AO$2,'Sales 2019 - 2024'!$C:$C,AP$4,'Sales 2019 - 2024'!$D:$D,$A177)</f>
        <v>0</v>
      </c>
      <c r="AQ177" s="617">
        <f>SUMIFS('Sales 2019 - 2024'!$E:$E,'Sales 2019 - 2024'!$A:$A,$C177,'Sales 2019 - 2024'!$B:$B,$AO$2,'Sales 2019 - 2024'!$C:$C,AQ$4,'Sales 2019 - 2024'!$D:$D,$A177)</f>
        <v>0</v>
      </c>
      <c r="AR177" s="617">
        <f>SUMIFS('Sales 2019 - 2024'!$E:$E,'Sales 2019 - 2024'!$A:$A,$C177,'Sales 2019 - 2024'!$B:$B,$AO$2,'Sales 2019 - 2024'!$C:$C,AR$4,'Sales 2019 - 2024'!$D:$D,$A177)</f>
        <v>100.83833</v>
      </c>
      <c r="AS177" s="617">
        <f>SUMIFS('Sales 2019 - 2024'!$E:$E,'Sales 2019 - 2024'!$A:$A,$C177,'Sales 2019 - 2024'!$B:$B,$AO$2,'Sales 2019 - 2024'!$C:$C,AS$4,'Sales 2019 - 2024'!$D:$D,$A177)</f>
        <v>37.162149999999997</v>
      </c>
      <c r="AT177" s="617">
        <f>SUMIFS('Sales 2019 - 2024'!$E:$E,'Sales 2019 - 2024'!$A:$A,$C177,'Sales 2019 - 2024'!$B:$B,$AO$2,'Sales 2019 - 2024'!$C:$C,AT$4,'Sales 2019 - 2024'!$D:$D,$A177)</f>
        <v>0</v>
      </c>
      <c r="AU177" s="617">
        <f>SUMIFS('Sales 2019 - 2024'!$E:$E,'Sales 2019 - 2024'!$A:$A,$C177,'Sales 2019 - 2024'!$B:$B,$AO$2,'Sales 2019 - 2024'!$C:$C,AU$4,'Sales 2019 - 2024'!$D:$D,$A177)</f>
        <v>0</v>
      </c>
      <c r="AV177" s="618">
        <f>SUMIFS('Sales 2019 - 2024'!$E:$E,'Sales 2019 - 2024'!$A:$A,$C177,'Sales 2019 - 2024'!$B:$B,$AO$2,'Sales 2019 - 2024'!$C:$C,AV$4,'Sales 2019 - 2024'!$D:$D,$A177)</f>
        <v>0</v>
      </c>
      <c r="AW177" s="618">
        <f t="shared" si="512"/>
        <v>138.00047999999998</v>
      </c>
      <c r="AX177" s="616">
        <f>SUMIFS('Sales 2019 - 2024'!$E:$E,'Sales 2019 - 2024'!$A:$A,$C177,'Sales 2019 - 2024'!$B:$B,$AO$2,'Sales 2019 - 2024'!$C:$C,AX$4,'Sales 2019 - 2024'!$D:$D,$A177)</f>
        <v>2.0727699999999998</v>
      </c>
      <c r="AY177" s="617">
        <f>SUMIFS('Sales 2019 - 2024'!$E:$E,'Sales 2019 - 2024'!$A:$A,$C177,'Sales 2019 - 2024'!$B:$B,$AO$2,'Sales 2019 - 2024'!$C:$C,AY$4,'Sales 2019 - 2024'!$D:$D,$A177)</f>
        <v>862.69074000000001</v>
      </c>
      <c r="AZ177" s="617">
        <f>SUMIFS('Sales 2019 - 2024'!$E:$E,'Sales 2019 - 2024'!$A:$A,$C177,'Sales 2019 - 2024'!$B:$B,$AO$2,'Sales 2019 - 2024'!$C:$C,AZ$4,'Sales 2019 - 2024'!$D:$D,$A177)</f>
        <v>0</v>
      </c>
      <c r="BA177" s="617">
        <f>SUMIFS('Sales 2019 - 2024'!$E:$E,'Sales 2019 - 2024'!$A:$A,$C177,'Sales 2019 - 2024'!$B:$B,$AO$2,'Sales 2019 - 2024'!$C:$C,BA$4,'Sales 2019 - 2024'!$D:$D,$A177)</f>
        <v>213.34795</v>
      </c>
      <c r="BB177" s="617">
        <f>SUMIFS('Sales 2019 - 2024'!$E:$E,'Sales 2019 - 2024'!$A:$A,$C177,'Sales 2019 - 2024'!$B:$B,$AO$2,'Sales 2019 - 2024'!$C:$C,BB$4,'Sales 2019 - 2024'!$D:$D,$A177)</f>
        <v>1.5329999999999999</v>
      </c>
      <c r="BC177" s="617">
        <f>SUMIFS('Sales 2019 - 2024'!$E:$E,'Sales 2019 - 2024'!$A:$A,$C177,'Sales 2019 - 2024'!$B:$B,$AO$2,'Sales 2019 - 2024'!$C:$C,BC$4,'Sales 2019 - 2024'!$D:$D,$A177)</f>
        <v>12.275499999999999</v>
      </c>
      <c r="BD177" s="617">
        <f>SUMIFS('Sales 2019 - 2024'!$E:$E,'Sales 2019 - 2024'!$A:$A,$C177,'Sales 2019 - 2024'!$B:$B,$AO$2,'Sales 2019 - 2024'!$C:$C,BD$4,'Sales 2019 - 2024'!$D:$D,$A177)</f>
        <v>0</v>
      </c>
      <c r="BE177" s="617">
        <f>SUMIFS('Sales 2019 - 2024'!$E:$E,'Sales 2019 - 2024'!$A:$A,$C177,'Sales 2019 - 2024'!$B:$B,$AO$2,'Sales 2019 - 2024'!$C:$C,BE$4,'Sales 2019 - 2024'!$D:$D,$A177)</f>
        <v>103.824</v>
      </c>
      <c r="BF177" s="618">
        <f>SUMIFS('Sales 2019 - 2024'!$E:$E,'Sales 2019 - 2024'!$A:$A,$C177,'Sales 2019 - 2024'!$B:$B,$AO$2,'Sales 2019 - 2024'!$C:$C,BF$4,'Sales 2019 - 2024'!$D:$D,$A177)</f>
        <v>0</v>
      </c>
      <c r="BG177" s="618">
        <f t="shared" si="513"/>
        <v>1195.74396</v>
      </c>
      <c r="BH177" s="744">
        <f t="shared" si="514"/>
        <v>99.402749999999912</v>
      </c>
      <c r="BI177" s="494">
        <f>SUMIFS('Sales 2019 - 2024'!Y:Y,'Sales 2019 - 2024'!W:W,'X5 Template Goals - Tab 1'!AM177,'Sales 2019 - 2024'!V:V,'X5 Template Goals - Tab 1'!A177)</f>
        <v>1433.1471899999999</v>
      </c>
      <c r="BJ177" s="751" t="b">
        <f t="shared" si="507"/>
        <v>1</v>
      </c>
      <c r="BK177" s="611"/>
      <c r="BL177" s="612"/>
      <c r="BM177" s="612"/>
      <c r="BN177" s="612"/>
      <c r="BO177" s="612"/>
      <c r="BP177" s="612"/>
      <c r="BQ177" s="612"/>
      <c r="BR177" s="619"/>
      <c r="BS177" s="618">
        <f t="shared" si="515"/>
        <v>0</v>
      </c>
    </row>
    <row r="178" spans="1:71" s="180" customFormat="1" ht="44.25" customHeight="1" outlineLevel="1" thickTop="1" x14ac:dyDescent="0.55000000000000004">
      <c r="B178" s="344" t="s">
        <v>55</v>
      </c>
      <c r="C178" s="241" t="s">
        <v>35</v>
      </c>
      <c r="D178" s="639">
        <f>SUM(D170:D177)</f>
        <v>17.870570730000001</v>
      </c>
      <c r="E178" s="532">
        <f t="shared" ref="E178:J178" si="517">SUM(E170:E177)</f>
        <v>19.985714519999998</v>
      </c>
      <c r="F178" s="532">
        <f t="shared" si="517"/>
        <v>28.609524580000002</v>
      </c>
      <c r="G178" s="532">
        <f t="shared" si="517"/>
        <v>39.322915690000002</v>
      </c>
      <c r="H178" s="532">
        <f t="shared" si="517"/>
        <v>42.548417690000008</v>
      </c>
      <c r="I178" s="532">
        <f t="shared" si="517"/>
        <v>42.370689469999988</v>
      </c>
      <c r="J178" s="532">
        <f t="shared" si="517"/>
        <v>54.903806709999991</v>
      </c>
      <c r="K178" s="532"/>
      <c r="L178" s="672"/>
      <c r="M178" s="673"/>
      <c r="N178" s="673"/>
      <c r="O178" s="673"/>
      <c r="P178" s="673"/>
      <c r="Q178" s="673"/>
      <c r="R178" s="673"/>
      <c r="S178" s="713"/>
      <c r="T178" s="528"/>
      <c r="U178" s="714">
        <f t="shared" ref="U178" si="518">SUM(U170:U177)</f>
        <v>0</v>
      </c>
      <c r="V178" s="642">
        <f t="shared" ref="V178" si="519">SUM(V170:V177)</f>
        <v>0</v>
      </c>
      <c r="W178" s="642">
        <f t="shared" ref="W178" si="520">SUM(W170:W177)</f>
        <v>0</v>
      </c>
      <c r="X178" s="642">
        <f t="shared" ref="X178" si="521">SUM(X170:X177)</f>
        <v>55</v>
      </c>
      <c r="Y178" s="642">
        <f t="shared" ref="Y178" si="522">SUM(Y170:Y177)</f>
        <v>0</v>
      </c>
      <c r="Z178" s="642">
        <f t="shared" ref="Z178" si="523">SUM(Z170:Z177)</f>
        <v>0</v>
      </c>
      <c r="AA178" s="642">
        <f t="shared" ref="AA178" si="524">SUM(AA170:AA177)</f>
        <v>0</v>
      </c>
      <c r="AB178" s="642">
        <f t="shared" ref="AB178" si="525">SUM(AB170:AB177)</f>
        <v>0</v>
      </c>
      <c r="AC178" s="642">
        <f t="shared" ref="AC178" si="526">SUM(AC170:AC177)</f>
        <v>0</v>
      </c>
      <c r="AD178" s="643">
        <f t="shared" si="516"/>
        <v>55</v>
      </c>
      <c r="AE178" s="539">
        <f t="shared" si="509"/>
        <v>109.90380671</v>
      </c>
      <c r="AF178" s="540">
        <f t="shared" si="510"/>
        <v>0.25167854148633451</v>
      </c>
      <c r="AG178" s="541">
        <f t="shared" si="511"/>
        <v>0.14889954027367569</v>
      </c>
      <c r="AH178" s="542" cm="1">
        <f t="array" ref="AH178">_xlfn.IFS(AG178&gt;=(AF178+0.01),1,AG178&gt;=(AF178-0.01),0,AG178&lt;=(AF178-0.01),-1)</f>
        <v>-1</v>
      </c>
      <c r="AI178" s="2"/>
      <c r="AJ178" s="370"/>
      <c r="AL178" s="344" t="s">
        <v>55</v>
      </c>
      <c r="AM178" s="241" t="s">
        <v>35</v>
      </c>
      <c r="AN178" s="543"/>
      <c r="AO178" s="733">
        <f>SUM(AO170:AO177)</f>
        <v>64.625900000000001</v>
      </c>
      <c r="AP178" s="734">
        <f t="shared" ref="AP178:AW178" si="527">SUM(AP170:AP177)</f>
        <v>127.61743</v>
      </c>
      <c r="AQ178" s="734">
        <f t="shared" si="527"/>
        <v>66.763939999999991</v>
      </c>
      <c r="AR178" s="734">
        <f t="shared" si="527"/>
        <v>11419.021569999999</v>
      </c>
      <c r="AS178" s="734">
        <f t="shared" si="527"/>
        <v>792.24445000000003</v>
      </c>
      <c r="AT178" s="734">
        <f t="shared" si="527"/>
        <v>85.486999999999995</v>
      </c>
      <c r="AU178" s="734">
        <f t="shared" si="527"/>
        <v>177.38238000000001</v>
      </c>
      <c r="AV178" s="644">
        <f t="shared" si="527"/>
        <v>87.840289999999982</v>
      </c>
      <c r="AW178" s="644">
        <f t="shared" si="527"/>
        <v>12820.982960000003</v>
      </c>
      <c r="AX178" s="733">
        <f>SUM(AX170:AX177)</f>
        <v>8358.5982700000022</v>
      </c>
      <c r="AY178" s="734">
        <f t="shared" ref="AY178:BF178" si="528">SUM(AY170:AY177)</f>
        <v>4432.9259999999995</v>
      </c>
      <c r="AZ178" s="734">
        <f t="shared" si="528"/>
        <v>1698.2316999999998</v>
      </c>
      <c r="BA178" s="734">
        <f t="shared" si="528"/>
        <v>17972.956729999998</v>
      </c>
      <c r="BB178" s="734">
        <f t="shared" si="528"/>
        <v>1708.55618</v>
      </c>
      <c r="BC178" s="734">
        <f t="shared" si="528"/>
        <v>916.54512999999997</v>
      </c>
      <c r="BD178" s="734">
        <f t="shared" si="528"/>
        <v>10.796900000000001</v>
      </c>
      <c r="BE178" s="734">
        <f t="shared" si="528"/>
        <v>609.84965</v>
      </c>
      <c r="BF178" s="644">
        <f t="shared" si="528"/>
        <v>0</v>
      </c>
      <c r="BG178" s="644">
        <f t="shared" si="513"/>
        <v>35708.46056</v>
      </c>
      <c r="BH178" s="736">
        <f t="shared" si="514"/>
        <v>6374.3631899999946</v>
      </c>
      <c r="BI178" s="546">
        <f>SUM(BI170:BI177)</f>
        <v>54903.806709999997</v>
      </c>
      <c r="BJ178" s="751" t="b">
        <f t="shared" si="507"/>
        <v>1</v>
      </c>
      <c r="BK178" s="640"/>
      <c r="BL178" s="641"/>
      <c r="BM178" s="641"/>
      <c r="BN178" s="641"/>
      <c r="BO178" s="641"/>
      <c r="BP178" s="641"/>
      <c r="BQ178" s="641"/>
      <c r="BR178" s="539"/>
      <c r="BS178" s="644">
        <f t="shared" ref="BS178" si="529">SUM(BS170:BS177)</f>
        <v>0</v>
      </c>
    </row>
    <row r="179" spans="1:71" ht="44.25" customHeight="1" outlineLevel="1" thickBot="1" x14ac:dyDescent="0.6">
      <c r="B179" s="687" t="str">
        <f>B178</f>
        <v>Confectionery</v>
      </c>
      <c r="C179" s="688" t="s">
        <v>76</v>
      </c>
      <c r="D179" s="689"/>
      <c r="E179" s="690"/>
      <c r="F179" s="690"/>
      <c r="G179" s="690"/>
      <c r="H179" s="690"/>
      <c r="I179" s="690"/>
      <c r="J179" s="690"/>
      <c r="K179" s="691"/>
      <c r="L179" s="555"/>
      <c r="M179" s="556"/>
      <c r="N179" s="556"/>
      <c r="O179" s="556"/>
      <c r="P179" s="556"/>
      <c r="Q179" s="556"/>
      <c r="R179" s="556"/>
      <c r="S179" s="562"/>
      <c r="T179" s="558"/>
      <c r="U179" s="716">
        <v>0</v>
      </c>
      <c r="V179" s="717">
        <v>2.9554635000000218E-2</v>
      </c>
      <c r="W179" s="717">
        <v>0.49052494000000024</v>
      </c>
      <c r="X179" s="717">
        <v>51.979645972500002</v>
      </c>
      <c r="Y179" s="717">
        <v>0</v>
      </c>
      <c r="Z179" s="717">
        <v>0</v>
      </c>
      <c r="AA179" s="717">
        <v>0.6</v>
      </c>
      <c r="AB179" s="717">
        <v>0</v>
      </c>
      <c r="AC179" s="717">
        <v>0</v>
      </c>
      <c r="AD179" s="718">
        <f t="shared" si="516"/>
        <v>53.099725547500007</v>
      </c>
      <c r="AE179" s="695">
        <f>J178+AD179</f>
        <v>108.0035322575</v>
      </c>
      <c r="AF179" s="598">
        <f>AF178</f>
        <v>0.25167854148633451</v>
      </c>
      <c r="AG179" s="696">
        <f>(((AE179/J178))^(1/5))-1</f>
        <v>0.1448988007974692</v>
      </c>
      <c r="AH179" s="565" cm="1">
        <f t="array" ref="AH179">_xlfn.IFS(AG179&gt;=(AF179+0.01),1,AG179&gt;=(AF179-0.01),0,AG179&lt;=(AF179-0.01),-1)</f>
        <v>-1</v>
      </c>
      <c r="AI179" s="697"/>
      <c r="AJ179" s="372"/>
      <c r="AL179" s="687" t="str">
        <f>AL178</f>
        <v>Confectionery</v>
      </c>
      <c r="AM179" s="688" t="s">
        <v>76</v>
      </c>
      <c r="AN179" s="566"/>
      <c r="AO179" s="567"/>
      <c r="AP179" s="568"/>
      <c r="AQ179" s="568"/>
      <c r="AR179" s="568"/>
      <c r="AS179" s="568"/>
      <c r="AT179" s="568"/>
      <c r="AU179" s="568"/>
      <c r="AV179" s="569"/>
      <c r="AW179" s="569"/>
      <c r="AX179" s="567"/>
      <c r="AY179" s="568"/>
      <c r="AZ179" s="568"/>
      <c r="BA179" s="568"/>
      <c r="BB179" s="568"/>
      <c r="BC179" s="568"/>
      <c r="BD179" s="568"/>
      <c r="BE179" s="568"/>
      <c r="BF179" s="569"/>
      <c r="BG179" s="569"/>
      <c r="BH179" s="569"/>
      <c r="BI179" s="737"/>
      <c r="BJ179" s="751" t="b">
        <f t="shared" si="507"/>
        <v>1</v>
      </c>
      <c r="BK179" s="567"/>
      <c r="BL179" s="568"/>
      <c r="BM179" s="568"/>
      <c r="BN179" s="568"/>
      <c r="BO179" s="568"/>
      <c r="BP179" s="568"/>
      <c r="BQ179" s="568"/>
      <c r="BR179" s="569"/>
      <c r="BS179" s="569"/>
    </row>
    <row r="180" spans="1:71" ht="44.25" customHeight="1" outlineLevel="1" thickTop="1" x14ac:dyDescent="0.55000000000000004">
      <c r="A180" s="2" t="str">
        <f>B180</f>
        <v>Meat &amp; Culinary</v>
      </c>
      <c r="B180" s="759" t="s">
        <v>96</v>
      </c>
      <c r="C180" s="225" t="s">
        <v>36</v>
      </c>
      <c r="D180" s="599">
        <f>SUMIFS(AfO!D:D,AfO!$A:$A,$C180,AfO!$B:$B,$A180)/1000</f>
        <v>6.9523982100000001</v>
      </c>
      <c r="E180" s="459">
        <f>SUMIFS(AfO!E:E,AfO!$A:$A,$C180,AfO!$B:$B,$A180)/1000</f>
        <v>9.3451003400000001</v>
      </c>
      <c r="F180" s="459">
        <f>SUMIFS(AfO!F:F,AfO!$A:$A,$C180,AfO!$B:$B,$A180)/1000</f>
        <v>20.719052739999999</v>
      </c>
      <c r="G180" s="459">
        <f>SUMIFS(AfO!G:G,AfO!$A:$A,$C180,AfO!$B:$B,$A180)/1000</f>
        <v>29.418723499999999</v>
      </c>
      <c r="H180" s="459">
        <f>SUMIFS(AfO!H:H,AfO!$A:$A,$C180,AfO!$B:$B,$A180)/1000</f>
        <v>36.736443080000001</v>
      </c>
      <c r="I180" s="459">
        <f>SUMIFS(AfO!J:J,AfO!$A:$A,$C180,AfO!$B:$B,$A180)/1000</f>
        <v>32.056265620833337</v>
      </c>
      <c r="J180" s="459">
        <f>SUMIFS(AfO!I:I,AfO!$A:$A,$C180,AfO!$B:$B,$A180)/1000</f>
        <v>35.863537290000004</v>
      </c>
      <c r="K180" s="459"/>
      <c r="L180" s="600"/>
      <c r="M180" s="603"/>
      <c r="N180" s="603"/>
      <c r="O180" s="603"/>
      <c r="P180" s="603"/>
      <c r="Q180" s="603"/>
      <c r="R180" s="603"/>
      <c r="S180" s="608"/>
      <c r="T180" s="710"/>
      <c r="U180" s="354"/>
      <c r="V180" s="417"/>
      <c r="W180" s="417"/>
      <c r="X180" s="417"/>
      <c r="Y180" s="417">
        <v>10</v>
      </c>
      <c r="Z180" s="417"/>
      <c r="AA180" s="417"/>
      <c r="AB180" s="417"/>
      <c r="AC180" s="356"/>
      <c r="AD180" s="604">
        <f t="shared" si="516"/>
        <v>10</v>
      </c>
      <c r="AE180" s="468">
        <f t="shared" ref="AE180:AE188" si="530">AD180+J180</f>
        <v>45.863537290000004</v>
      </c>
      <c r="AF180" s="469">
        <f t="shared" ref="AF180:AF188" si="531">(((J180/D180))^(1/5))-1</f>
        <v>0.38836512763546072</v>
      </c>
      <c r="AG180" s="470">
        <f t="shared" ref="AG180:AG188" si="532">(((AE180/J180))^(1/5))-1</f>
        <v>5.0419764892192909E-2</v>
      </c>
      <c r="AH180" s="509" cm="1">
        <f t="array" ref="AH180">_xlfn.IFS(AG180&gt;=(AF180+0.01),1,AG180&gt;=(AF180-0.01),0,AG180&lt;=(AF180-0.01),-1)</f>
        <v>-1</v>
      </c>
      <c r="AJ180" s="371"/>
      <c r="AL180" s="759" t="s">
        <v>96</v>
      </c>
      <c r="AM180" s="225" t="s">
        <v>36</v>
      </c>
      <c r="AN180" s="472"/>
      <c r="AO180" s="605">
        <f>SUMIFS('Sales 2019 - 2024'!$E:$E,'Sales 2019 - 2024'!$A:$A,$C180,'Sales 2019 - 2024'!$B:$B,$AO$2,'Sales 2019 - 2024'!$C:$C,AO$4,'Sales 2019 - 2024'!$D:$D,$A180)</f>
        <v>376.37045000000001</v>
      </c>
      <c r="AP180" s="606">
        <f>SUMIFS('Sales 2019 - 2024'!$E:$E,'Sales 2019 - 2024'!$A:$A,$C180,'Sales 2019 - 2024'!$B:$B,$AO$2,'Sales 2019 - 2024'!$C:$C,AP$4,'Sales 2019 - 2024'!$D:$D,$A180)</f>
        <v>184.51197999999999</v>
      </c>
      <c r="AQ180" s="606">
        <f>SUMIFS('Sales 2019 - 2024'!$E:$E,'Sales 2019 - 2024'!$A:$A,$C180,'Sales 2019 - 2024'!$B:$B,$AO$2,'Sales 2019 - 2024'!$C:$C,AQ$4,'Sales 2019 - 2024'!$D:$D,$A180)</f>
        <v>0</v>
      </c>
      <c r="AR180" s="606">
        <f>SUMIFS('Sales 2019 - 2024'!$E:$E,'Sales 2019 - 2024'!$A:$A,$C180,'Sales 2019 - 2024'!$B:$B,$AO$2,'Sales 2019 - 2024'!$C:$C,AR$4,'Sales 2019 - 2024'!$D:$D,$A180)</f>
        <v>5334.8339999999998</v>
      </c>
      <c r="AS180" s="606">
        <f>SUMIFS('Sales 2019 - 2024'!$E:$E,'Sales 2019 - 2024'!$A:$A,$C180,'Sales 2019 - 2024'!$B:$B,$AO$2,'Sales 2019 - 2024'!$C:$C,AS$4,'Sales 2019 - 2024'!$D:$D,$A180)</f>
        <v>65.707980000000006</v>
      </c>
      <c r="AT180" s="606">
        <f>SUMIFS('Sales 2019 - 2024'!$E:$E,'Sales 2019 - 2024'!$A:$A,$C180,'Sales 2019 - 2024'!$B:$B,$AO$2,'Sales 2019 - 2024'!$C:$C,AT$4,'Sales 2019 - 2024'!$D:$D,$A180)</f>
        <v>0</v>
      </c>
      <c r="AU180" s="606">
        <f>SUMIFS('Sales 2019 - 2024'!$E:$E,'Sales 2019 - 2024'!$A:$A,$C180,'Sales 2019 - 2024'!$B:$B,$AO$2,'Sales 2019 - 2024'!$C:$C,AU$4,'Sales 2019 - 2024'!$D:$D,$A180)</f>
        <v>0</v>
      </c>
      <c r="AV180" s="607">
        <f>SUMIFS('Sales 2019 - 2024'!$E:$E,'Sales 2019 - 2024'!$A:$A,$C180,'Sales 2019 - 2024'!$B:$B,$AO$2,'Sales 2019 - 2024'!$C:$C,AV$4,'Sales 2019 - 2024'!$D:$D,$A180)</f>
        <v>13.000030000000001</v>
      </c>
      <c r="AW180" s="607">
        <f>SUM(AO180:AV180)</f>
        <v>5974.4244399999998</v>
      </c>
      <c r="AX180" s="605">
        <f>SUMIFS('Sales 2019 - 2024'!$E:$E,'Sales 2019 - 2024'!$A:$A,$C180,'Sales 2019 - 2024'!$B:$B,$AO$2,'Sales 2019 - 2024'!$C:$C,AX$4,'Sales 2019 - 2024'!$D:$D,$A180)</f>
        <v>1361.9498599999999</v>
      </c>
      <c r="AY180" s="606">
        <f>SUMIFS('Sales 2019 - 2024'!$E:$E,'Sales 2019 - 2024'!$A:$A,$C180,'Sales 2019 - 2024'!$B:$B,$AO$2,'Sales 2019 - 2024'!$C:$C,AY$4,'Sales 2019 - 2024'!$D:$D,$A180)</f>
        <v>1520.2833800000001</v>
      </c>
      <c r="AZ180" s="606">
        <f>SUMIFS('Sales 2019 - 2024'!$E:$E,'Sales 2019 - 2024'!$A:$A,$C180,'Sales 2019 - 2024'!$B:$B,$AO$2,'Sales 2019 - 2024'!$C:$C,AZ$4,'Sales 2019 - 2024'!$D:$D,$A180)</f>
        <v>149.50375</v>
      </c>
      <c r="BA180" s="606">
        <f>SUMIFS('Sales 2019 - 2024'!$E:$E,'Sales 2019 - 2024'!$A:$A,$C180,'Sales 2019 - 2024'!$B:$B,$AO$2,'Sales 2019 - 2024'!$C:$C,BA$4,'Sales 2019 - 2024'!$D:$D,$A180)</f>
        <v>61.627760000000002</v>
      </c>
      <c r="BB180" s="606">
        <f>SUMIFS('Sales 2019 - 2024'!$E:$E,'Sales 2019 - 2024'!$A:$A,$C180,'Sales 2019 - 2024'!$B:$B,$AO$2,'Sales 2019 - 2024'!$C:$C,BB$4,'Sales 2019 - 2024'!$D:$D,$A180)</f>
        <v>554.98221000000001</v>
      </c>
      <c r="BC180" s="606">
        <f>SUMIFS('Sales 2019 - 2024'!$E:$E,'Sales 2019 - 2024'!$A:$A,$C180,'Sales 2019 - 2024'!$B:$B,$AO$2,'Sales 2019 - 2024'!$C:$C,BC$4,'Sales 2019 - 2024'!$D:$D,$A180)</f>
        <v>814.78385000000003</v>
      </c>
      <c r="BD180" s="606">
        <f>SUMIFS('Sales 2019 - 2024'!$E:$E,'Sales 2019 - 2024'!$A:$A,$C180,'Sales 2019 - 2024'!$B:$B,$AO$2,'Sales 2019 - 2024'!$C:$C,BD$4,'Sales 2019 - 2024'!$D:$D,$A180)</f>
        <v>141.70598000000001</v>
      </c>
      <c r="BE180" s="606">
        <f>SUMIFS('Sales 2019 - 2024'!$E:$E,'Sales 2019 - 2024'!$A:$A,$C180,'Sales 2019 - 2024'!$B:$B,$AO$2,'Sales 2019 - 2024'!$C:$C,BE$4,'Sales 2019 - 2024'!$D:$D,$A180)</f>
        <v>19536.00287</v>
      </c>
      <c r="BF180" s="607">
        <f>SUMIFS('Sales 2019 - 2024'!$E:$E,'Sales 2019 - 2024'!$A:$A,$C180,'Sales 2019 - 2024'!$B:$B,$AO$2,'Sales 2019 - 2024'!$C:$C,BF$4,'Sales 2019 - 2024'!$D:$D,$A180)</f>
        <v>0</v>
      </c>
      <c r="BG180" s="607">
        <f>SUM(AX180:BF180)</f>
        <v>24140.839659999998</v>
      </c>
      <c r="BH180" s="743">
        <f>BI180-BG180-AW180</f>
        <v>5748.2731900000026</v>
      </c>
      <c r="BI180" s="475">
        <f>SUMIFS('Sales 2019 - 2024'!Y:Y,'Sales 2019 - 2024'!W:W,'X5 Template Goals - Tab 1'!AM180,'Sales 2019 - 2024'!V:V,'X5 Template Goals - Tab 1'!A180)</f>
        <v>35863.53729</v>
      </c>
      <c r="BJ180" s="751" t="b">
        <f t="shared" si="507"/>
        <v>1</v>
      </c>
      <c r="BK180" s="600"/>
      <c r="BL180" s="601"/>
      <c r="BM180" s="601"/>
      <c r="BN180" s="601"/>
      <c r="BO180" s="601"/>
      <c r="BP180" s="601"/>
      <c r="BQ180" s="601"/>
      <c r="BR180" s="608"/>
      <c r="BS180" s="607">
        <f>SUM(BK180:BR180)</f>
        <v>0</v>
      </c>
    </row>
    <row r="181" spans="1:71" ht="44.25" customHeight="1" outlineLevel="1" x14ac:dyDescent="0.55000000000000004">
      <c r="A181" s="2" t="str">
        <f>B180</f>
        <v>Meat &amp; Culinary</v>
      </c>
      <c r="B181" s="760"/>
      <c r="C181" s="226" t="s">
        <v>37</v>
      </c>
      <c r="D181" s="609">
        <f>SUMIFS(AfO!D:D,AfO!$A:$A,$C181,AfO!$B:$B,$A180)/1000</f>
        <v>2.7269709999999999E-2</v>
      </c>
      <c r="E181" s="610">
        <f>SUMIFS(AfO!E:E,AfO!$A:$A,$C181,AfO!$B:$B,$A180)/1000</f>
        <v>9.0246510000000002E-2</v>
      </c>
      <c r="F181" s="610">
        <f>SUMIFS(AfO!F:F,AfO!$A:$A,$C181,AfO!$B:$B,$A180)/1000</f>
        <v>0.17449381</v>
      </c>
      <c r="G181" s="610">
        <f>SUMIFS(AfO!G:G,AfO!$A:$A,$C181,AfO!$B:$B,$A180)/1000</f>
        <v>0.78176626999999999</v>
      </c>
      <c r="H181" s="610">
        <f>SUMIFS(AfO!H:H,AfO!$A:$A,$C181,AfO!$B:$B,$A180)/1000</f>
        <v>0.31409602000000003</v>
      </c>
      <c r="I181" s="610">
        <f>SUMIFS(AfO!J:J,AfO!$A:$A,$C181,AfO!$B:$B,$A180)/1000</f>
        <v>0.23714508416666666</v>
      </c>
      <c r="J181" s="610">
        <f>SUMIFS(AfO!I:I,AfO!$A:$A,$C181,AfO!$B:$B,$A180)/1000</f>
        <v>0.26243621</v>
      </c>
      <c r="K181" s="610"/>
      <c r="L181" s="611"/>
      <c r="M181" s="614"/>
      <c r="N181" s="614"/>
      <c r="O181" s="614"/>
      <c r="P181" s="614"/>
      <c r="Q181" s="614"/>
      <c r="R181" s="614"/>
      <c r="S181" s="619"/>
      <c r="T181" s="711"/>
      <c r="U181" s="357"/>
      <c r="V181" s="418"/>
      <c r="W181" s="418"/>
      <c r="X181" s="418"/>
      <c r="Y181" s="418">
        <v>3</v>
      </c>
      <c r="Z181" s="418"/>
      <c r="AA181" s="418"/>
      <c r="AB181" s="418"/>
      <c r="AC181" s="359"/>
      <c r="AD181" s="615">
        <f t="shared" si="516"/>
        <v>3</v>
      </c>
      <c r="AE181" s="488">
        <f t="shared" si="530"/>
        <v>3.2624362100000002</v>
      </c>
      <c r="AF181" s="581">
        <f t="shared" si="531"/>
        <v>0.57278242516489919</v>
      </c>
      <c r="AG181" s="490">
        <f t="shared" si="532"/>
        <v>0.65540268129570234</v>
      </c>
      <c r="AH181" s="491" cm="1">
        <f t="array" ref="AH181">_xlfn.IFS(AG181&gt;=(AF181+0.01),1,AG181&gt;=(AF181-0.01),0,AG181&lt;=(AF181-0.01),-1)</f>
        <v>1</v>
      </c>
      <c r="AJ181" s="370"/>
      <c r="AL181" s="760"/>
      <c r="AM181" s="226" t="s">
        <v>37</v>
      </c>
      <c r="AN181" s="472"/>
      <c r="AO181" s="616">
        <f>SUMIFS('Sales 2019 - 2024'!$E:$E,'Sales 2019 - 2024'!$A:$A,$C181,'Sales 2019 - 2024'!$B:$B,$AO$2,'Sales 2019 - 2024'!$C:$C,AO$4,'Sales 2019 - 2024'!$D:$D,$A181)</f>
        <v>0</v>
      </c>
      <c r="AP181" s="617">
        <f>SUMIFS('Sales 2019 - 2024'!$E:$E,'Sales 2019 - 2024'!$A:$A,$C181,'Sales 2019 - 2024'!$B:$B,$AO$2,'Sales 2019 - 2024'!$C:$C,AP$4,'Sales 2019 - 2024'!$D:$D,$A181)</f>
        <v>0</v>
      </c>
      <c r="AQ181" s="617">
        <f>SUMIFS('Sales 2019 - 2024'!$E:$E,'Sales 2019 - 2024'!$A:$A,$C181,'Sales 2019 - 2024'!$B:$B,$AO$2,'Sales 2019 - 2024'!$C:$C,AQ$4,'Sales 2019 - 2024'!$D:$D,$A181)</f>
        <v>0</v>
      </c>
      <c r="AR181" s="617">
        <f>SUMIFS('Sales 2019 - 2024'!$E:$E,'Sales 2019 - 2024'!$A:$A,$C181,'Sales 2019 - 2024'!$B:$B,$AO$2,'Sales 2019 - 2024'!$C:$C,AR$4,'Sales 2019 - 2024'!$D:$D,$A181)</f>
        <v>180.71136999999999</v>
      </c>
      <c r="AS181" s="617">
        <f>SUMIFS('Sales 2019 - 2024'!$E:$E,'Sales 2019 - 2024'!$A:$A,$C181,'Sales 2019 - 2024'!$B:$B,$AO$2,'Sales 2019 - 2024'!$C:$C,AS$4,'Sales 2019 - 2024'!$D:$D,$A181)</f>
        <v>6.6368099999999997</v>
      </c>
      <c r="AT181" s="617">
        <f>SUMIFS('Sales 2019 - 2024'!$E:$E,'Sales 2019 - 2024'!$A:$A,$C181,'Sales 2019 - 2024'!$B:$B,$AO$2,'Sales 2019 - 2024'!$C:$C,AT$4,'Sales 2019 - 2024'!$D:$D,$A181)</f>
        <v>0</v>
      </c>
      <c r="AU181" s="617">
        <f>SUMIFS('Sales 2019 - 2024'!$E:$E,'Sales 2019 - 2024'!$A:$A,$C181,'Sales 2019 - 2024'!$B:$B,$AO$2,'Sales 2019 - 2024'!$C:$C,AU$4,'Sales 2019 - 2024'!$D:$D,$A181)</f>
        <v>0</v>
      </c>
      <c r="AV181" s="618">
        <f>SUMIFS('Sales 2019 - 2024'!$E:$E,'Sales 2019 - 2024'!$A:$A,$C181,'Sales 2019 - 2024'!$B:$B,$AO$2,'Sales 2019 - 2024'!$C:$C,AV$4,'Sales 2019 - 2024'!$D:$D,$A181)</f>
        <v>0</v>
      </c>
      <c r="AW181" s="618">
        <f t="shared" ref="AW181:AW187" si="533">SUM(AO181:AV181)</f>
        <v>187.34817999999999</v>
      </c>
      <c r="AX181" s="616">
        <f>SUMIFS('Sales 2019 - 2024'!$E:$E,'Sales 2019 - 2024'!$A:$A,$C181,'Sales 2019 - 2024'!$B:$B,$AO$2,'Sales 2019 - 2024'!$C:$C,AX$4,'Sales 2019 - 2024'!$D:$D,$A181)</f>
        <v>34.799999999999997</v>
      </c>
      <c r="AY181" s="617">
        <f>SUMIFS('Sales 2019 - 2024'!$E:$E,'Sales 2019 - 2024'!$A:$A,$C181,'Sales 2019 - 2024'!$B:$B,$AO$2,'Sales 2019 - 2024'!$C:$C,AY$4,'Sales 2019 - 2024'!$D:$D,$A181)</f>
        <v>0.58799999999999997</v>
      </c>
      <c r="AZ181" s="617">
        <f>SUMIFS('Sales 2019 - 2024'!$E:$E,'Sales 2019 - 2024'!$A:$A,$C181,'Sales 2019 - 2024'!$B:$B,$AO$2,'Sales 2019 - 2024'!$C:$C,AZ$4,'Sales 2019 - 2024'!$D:$D,$A181)</f>
        <v>0</v>
      </c>
      <c r="BA181" s="617">
        <f>SUMIFS('Sales 2019 - 2024'!$E:$E,'Sales 2019 - 2024'!$A:$A,$C181,'Sales 2019 - 2024'!$B:$B,$AO$2,'Sales 2019 - 2024'!$C:$C,BA$4,'Sales 2019 - 2024'!$D:$D,$A181)</f>
        <v>15.350009999999999</v>
      </c>
      <c r="BB181" s="617">
        <f>SUMIFS('Sales 2019 - 2024'!$E:$E,'Sales 2019 - 2024'!$A:$A,$C181,'Sales 2019 - 2024'!$B:$B,$AO$2,'Sales 2019 - 2024'!$C:$C,BB$4,'Sales 2019 - 2024'!$D:$D,$A181)</f>
        <v>0</v>
      </c>
      <c r="BC181" s="617">
        <f>SUMIFS('Sales 2019 - 2024'!$E:$E,'Sales 2019 - 2024'!$A:$A,$C181,'Sales 2019 - 2024'!$B:$B,$AO$2,'Sales 2019 - 2024'!$C:$C,BC$4,'Sales 2019 - 2024'!$D:$D,$A181)</f>
        <v>23</v>
      </c>
      <c r="BD181" s="617">
        <f>SUMIFS('Sales 2019 - 2024'!$E:$E,'Sales 2019 - 2024'!$A:$A,$C181,'Sales 2019 - 2024'!$B:$B,$AO$2,'Sales 2019 - 2024'!$C:$C,BD$4,'Sales 2019 - 2024'!$D:$D,$A181)</f>
        <v>0</v>
      </c>
      <c r="BE181" s="617">
        <f>SUMIFS('Sales 2019 - 2024'!$E:$E,'Sales 2019 - 2024'!$A:$A,$C181,'Sales 2019 - 2024'!$B:$B,$AO$2,'Sales 2019 - 2024'!$C:$C,BE$4,'Sales 2019 - 2024'!$D:$D,$A181)</f>
        <v>0</v>
      </c>
      <c r="BF181" s="618">
        <f>SUMIFS('Sales 2019 - 2024'!$E:$E,'Sales 2019 - 2024'!$A:$A,$C181,'Sales 2019 - 2024'!$B:$B,$AO$2,'Sales 2019 - 2024'!$C:$C,BF$4,'Sales 2019 - 2024'!$D:$D,$A181)</f>
        <v>0</v>
      </c>
      <c r="BG181" s="618">
        <f t="shared" ref="BG181:BG188" si="534">SUM(AX181:BF181)</f>
        <v>73.738010000000003</v>
      </c>
      <c r="BH181" s="744">
        <f t="shared" ref="BH181:BH188" si="535">BI181-BG181-AW181</f>
        <v>1.3500200000000291</v>
      </c>
      <c r="BI181" s="494">
        <f>SUMIFS('Sales 2019 - 2024'!Y:Y,'Sales 2019 - 2024'!W:W,'X5 Template Goals - Tab 1'!AM181,'Sales 2019 - 2024'!V:V,'X5 Template Goals - Tab 1'!A181)</f>
        <v>262.43621000000002</v>
      </c>
      <c r="BJ181" s="751" t="b">
        <f t="shared" si="507"/>
        <v>1</v>
      </c>
      <c r="BK181" s="611"/>
      <c r="BL181" s="612"/>
      <c r="BM181" s="612"/>
      <c r="BN181" s="612"/>
      <c r="BO181" s="612"/>
      <c r="BP181" s="612"/>
      <c r="BQ181" s="612"/>
      <c r="BR181" s="619"/>
      <c r="BS181" s="618">
        <f t="shared" ref="BS181:BS187" si="536">SUM(BK181:BR181)</f>
        <v>0</v>
      </c>
    </row>
    <row r="182" spans="1:71" ht="44.25" customHeight="1" outlineLevel="1" x14ac:dyDescent="0.55000000000000004">
      <c r="A182" s="2" t="str">
        <f>B180</f>
        <v>Meat &amp; Culinary</v>
      </c>
      <c r="B182" s="760"/>
      <c r="C182" s="226" t="s">
        <v>38</v>
      </c>
      <c r="D182" s="620">
        <f>SUMIFS(AfO!D:D,AfO!$A:$A,$C182,AfO!$B:$B,$A180)/1000</f>
        <v>0.36244271</v>
      </c>
      <c r="E182" s="498">
        <f>SUMIFS(AfO!E:E,AfO!$A:$A,$C182,AfO!$B:$B,$A180)/1000</f>
        <v>0.5708126</v>
      </c>
      <c r="F182" s="498">
        <f>SUMIFS(AfO!F:F,AfO!$A:$A,$C182,AfO!$B:$B,$A180)/1000</f>
        <v>1.2303632600000001</v>
      </c>
      <c r="G182" s="498">
        <f>SUMIFS(AfO!G:G,AfO!$A:$A,$C182,AfO!$B:$B,$A180)/1000</f>
        <v>0.95315828999999996</v>
      </c>
      <c r="H182" s="498">
        <f>SUMIFS(AfO!H:H,AfO!$A:$A,$C182,AfO!$B:$B,$A180)/1000</f>
        <v>0.74822929000000005</v>
      </c>
      <c r="I182" s="498">
        <f>SUMIFS(AfO!J:J,AfO!$A:$A,$C182,AfO!$B:$B,$A180)/1000</f>
        <v>0.64151341249999994</v>
      </c>
      <c r="J182" s="498">
        <f>SUMIFS(AfO!I:I,AfO!$A:$A,$C182,AfO!$B:$B,$A180)/1000</f>
        <v>0.90110976000000009</v>
      </c>
      <c r="K182" s="498"/>
      <c r="L182" s="621"/>
      <c r="M182" s="624"/>
      <c r="N182" s="624"/>
      <c r="O182" s="624"/>
      <c r="P182" s="624"/>
      <c r="Q182" s="624"/>
      <c r="R182" s="624"/>
      <c r="S182" s="629"/>
      <c r="T182" s="711"/>
      <c r="U182" s="360"/>
      <c r="V182" s="419"/>
      <c r="W182" s="419"/>
      <c r="X182" s="419"/>
      <c r="Y182" s="419">
        <v>4</v>
      </c>
      <c r="Z182" s="419"/>
      <c r="AA182" s="419"/>
      <c r="AB182" s="419"/>
      <c r="AC182" s="362"/>
      <c r="AD182" s="625">
        <f t="shared" si="516"/>
        <v>4</v>
      </c>
      <c r="AE182" s="506">
        <f t="shared" si="530"/>
        <v>4.9011097599999998</v>
      </c>
      <c r="AF182" s="507">
        <f t="shared" si="531"/>
        <v>0.19979670506068414</v>
      </c>
      <c r="AG182" s="508">
        <f t="shared" si="532"/>
        <v>0.40314756522569395</v>
      </c>
      <c r="AH182" s="509" cm="1">
        <f t="array" ref="AH182">_xlfn.IFS(AG182&gt;=(AF182+0.01),1,AG182&gt;=(AF182-0.01),0,AG182&lt;=(AF182-0.01),-1)</f>
        <v>1</v>
      </c>
      <c r="AJ182" s="371"/>
      <c r="AL182" s="760"/>
      <c r="AM182" s="226" t="s">
        <v>38</v>
      </c>
      <c r="AN182" s="472"/>
      <c r="AO182" s="626">
        <f>SUMIFS('Sales 2019 - 2024'!$E:$E,'Sales 2019 - 2024'!$A:$A,$C182,'Sales 2019 - 2024'!$B:$B,$AO$2,'Sales 2019 - 2024'!$C:$C,AO$4,'Sales 2019 - 2024'!$D:$D,$A182)</f>
        <v>22.642499999999998</v>
      </c>
      <c r="AP182" s="627">
        <f>SUMIFS('Sales 2019 - 2024'!$E:$E,'Sales 2019 - 2024'!$A:$A,$C182,'Sales 2019 - 2024'!$B:$B,$AO$2,'Sales 2019 - 2024'!$C:$C,AP$4,'Sales 2019 - 2024'!$D:$D,$A182)</f>
        <v>11.25318</v>
      </c>
      <c r="AQ182" s="627">
        <f>SUMIFS('Sales 2019 - 2024'!$E:$E,'Sales 2019 - 2024'!$A:$A,$C182,'Sales 2019 - 2024'!$B:$B,$AO$2,'Sales 2019 - 2024'!$C:$C,AQ$4,'Sales 2019 - 2024'!$D:$D,$A182)</f>
        <v>0</v>
      </c>
      <c r="AR182" s="627">
        <f>SUMIFS('Sales 2019 - 2024'!$E:$E,'Sales 2019 - 2024'!$A:$A,$C182,'Sales 2019 - 2024'!$B:$B,$AO$2,'Sales 2019 - 2024'!$C:$C,AR$4,'Sales 2019 - 2024'!$D:$D,$A182)</f>
        <v>729.36809000000005</v>
      </c>
      <c r="AS182" s="627">
        <f>SUMIFS('Sales 2019 - 2024'!$E:$E,'Sales 2019 - 2024'!$A:$A,$C182,'Sales 2019 - 2024'!$B:$B,$AO$2,'Sales 2019 - 2024'!$C:$C,AS$4,'Sales 2019 - 2024'!$D:$D,$A182)</f>
        <v>53.507280000000002</v>
      </c>
      <c r="AT182" s="627">
        <f>SUMIFS('Sales 2019 - 2024'!$E:$E,'Sales 2019 - 2024'!$A:$A,$C182,'Sales 2019 - 2024'!$B:$B,$AO$2,'Sales 2019 - 2024'!$C:$C,AT$4,'Sales 2019 - 2024'!$D:$D,$A182)</f>
        <v>0</v>
      </c>
      <c r="AU182" s="627">
        <f>SUMIFS('Sales 2019 - 2024'!$E:$E,'Sales 2019 - 2024'!$A:$A,$C182,'Sales 2019 - 2024'!$B:$B,$AO$2,'Sales 2019 - 2024'!$C:$C,AU$4,'Sales 2019 - 2024'!$D:$D,$A182)</f>
        <v>0</v>
      </c>
      <c r="AV182" s="628">
        <f>SUMIFS('Sales 2019 - 2024'!$E:$E,'Sales 2019 - 2024'!$A:$A,$C182,'Sales 2019 - 2024'!$B:$B,$AO$2,'Sales 2019 - 2024'!$C:$C,AV$4,'Sales 2019 - 2024'!$D:$D,$A182)</f>
        <v>10.368</v>
      </c>
      <c r="AW182" s="628">
        <f t="shared" si="533"/>
        <v>827.13905000000011</v>
      </c>
      <c r="AX182" s="626">
        <f>SUMIFS('Sales 2019 - 2024'!$E:$E,'Sales 2019 - 2024'!$A:$A,$C182,'Sales 2019 - 2024'!$B:$B,$AO$2,'Sales 2019 - 2024'!$C:$C,AX$4,'Sales 2019 - 2024'!$D:$D,$A182)</f>
        <v>1.4822</v>
      </c>
      <c r="AY182" s="627">
        <f>SUMIFS('Sales 2019 - 2024'!$E:$E,'Sales 2019 - 2024'!$A:$A,$C182,'Sales 2019 - 2024'!$B:$B,$AO$2,'Sales 2019 - 2024'!$C:$C,AY$4,'Sales 2019 - 2024'!$D:$D,$A182)</f>
        <v>6.3305199999999999</v>
      </c>
      <c r="AZ182" s="627">
        <f>SUMIFS('Sales 2019 - 2024'!$E:$E,'Sales 2019 - 2024'!$A:$A,$C182,'Sales 2019 - 2024'!$B:$B,$AO$2,'Sales 2019 - 2024'!$C:$C,AZ$4,'Sales 2019 - 2024'!$D:$D,$A182)</f>
        <v>0</v>
      </c>
      <c r="BA182" s="627">
        <f>SUMIFS('Sales 2019 - 2024'!$E:$E,'Sales 2019 - 2024'!$A:$A,$C182,'Sales 2019 - 2024'!$B:$B,$AO$2,'Sales 2019 - 2024'!$C:$C,BA$4,'Sales 2019 - 2024'!$D:$D,$A182)</f>
        <v>5.6550000000000002</v>
      </c>
      <c r="BB182" s="627">
        <f>SUMIFS('Sales 2019 - 2024'!$E:$E,'Sales 2019 - 2024'!$A:$A,$C182,'Sales 2019 - 2024'!$B:$B,$AO$2,'Sales 2019 - 2024'!$C:$C,BB$4,'Sales 2019 - 2024'!$D:$D,$A182)</f>
        <v>11.3</v>
      </c>
      <c r="BC182" s="627">
        <f>SUMIFS('Sales 2019 - 2024'!$E:$E,'Sales 2019 - 2024'!$A:$A,$C182,'Sales 2019 - 2024'!$B:$B,$AO$2,'Sales 2019 - 2024'!$C:$C,BC$4,'Sales 2019 - 2024'!$D:$D,$A182)</f>
        <v>0</v>
      </c>
      <c r="BD182" s="627">
        <f>SUMIFS('Sales 2019 - 2024'!$E:$E,'Sales 2019 - 2024'!$A:$A,$C182,'Sales 2019 - 2024'!$B:$B,$AO$2,'Sales 2019 - 2024'!$C:$C,BD$4,'Sales 2019 - 2024'!$D:$D,$A182)</f>
        <v>0</v>
      </c>
      <c r="BE182" s="627">
        <f>SUMIFS('Sales 2019 - 2024'!$E:$E,'Sales 2019 - 2024'!$A:$A,$C182,'Sales 2019 - 2024'!$B:$B,$AO$2,'Sales 2019 - 2024'!$C:$C,BE$4,'Sales 2019 - 2024'!$D:$D,$A182)</f>
        <v>0</v>
      </c>
      <c r="BF182" s="628">
        <f>SUMIFS('Sales 2019 - 2024'!$E:$E,'Sales 2019 - 2024'!$A:$A,$C182,'Sales 2019 - 2024'!$B:$B,$AO$2,'Sales 2019 - 2024'!$C:$C,BF$4,'Sales 2019 - 2024'!$D:$D,$A182)</f>
        <v>0</v>
      </c>
      <c r="BG182" s="628">
        <f t="shared" si="534"/>
        <v>24.767720000000001</v>
      </c>
      <c r="BH182" s="745">
        <f t="shared" si="535"/>
        <v>49.202989999999886</v>
      </c>
      <c r="BI182" s="512">
        <f>SUMIFS('Sales 2019 - 2024'!Y:Y,'Sales 2019 - 2024'!W:W,'X5 Template Goals - Tab 1'!AM182,'Sales 2019 - 2024'!V:V,'X5 Template Goals - Tab 1'!A182)</f>
        <v>901.10976000000005</v>
      </c>
      <c r="BJ182" s="751" t="b">
        <f t="shared" si="507"/>
        <v>1</v>
      </c>
      <c r="BK182" s="621"/>
      <c r="BL182" s="622"/>
      <c r="BM182" s="622"/>
      <c r="BN182" s="622"/>
      <c r="BO182" s="622"/>
      <c r="BP182" s="622"/>
      <c r="BQ182" s="622"/>
      <c r="BR182" s="629"/>
      <c r="BS182" s="628">
        <f t="shared" si="536"/>
        <v>0</v>
      </c>
    </row>
    <row r="183" spans="1:71" ht="44.25" customHeight="1" outlineLevel="1" x14ac:dyDescent="0.55000000000000004">
      <c r="A183" s="2" t="str">
        <f>B180</f>
        <v>Meat &amp; Culinary</v>
      </c>
      <c r="B183" s="760"/>
      <c r="C183" s="226" t="s">
        <v>39</v>
      </c>
      <c r="D183" s="609">
        <f>SUMIFS(AfO!D:D,AfO!$A:$A,$C183,AfO!$B:$B,$A180)/1000</f>
        <v>11.46972147</v>
      </c>
      <c r="E183" s="610">
        <f>SUMIFS(AfO!E:E,AfO!$A:$A,$C183,AfO!$B:$B,$A180)/1000</f>
        <v>3.7618016299999999</v>
      </c>
      <c r="F183" s="610">
        <f>SUMIFS(AfO!F:F,AfO!$A:$A,$C183,AfO!$B:$B,$A180)/1000</f>
        <v>17.517782860000001</v>
      </c>
      <c r="G183" s="610">
        <f>SUMIFS(AfO!G:G,AfO!$A:$A,$C183,AfO!$B:$B,$A180)/1000</f>
        <v>17.966900549999998</v>
      </c>
      <c r="H183" s="610">
        <f>SUMIFS(AfO!H:H,AfO!$A:$A,$C183,AfO!$B:$B,$A180)/1000</f>
        <v>4.4042657700000003</v>
      </c>
      <c r="I183" s="610">
        <f>SUMIFS(AfO!J:J,AfO!$A:$A,$C183,AfO!$B:$B,$A180)/1000</f>
        <v>2.8297547450000002</v>
      </c>
      <c r="J183" s="610">
        <f>SUMIFS(AfO!I:I,AfO!$A:$A,$C183,AfO!$B:$B,$A180)/1000</f>
        <v>8.3149206200000005</v>
      </c>
      <c r="K183" s="610"/>
      <c r="L183" s="611"/>
      <c r="M183" s="614"/>
      <c r="N183" s="614"/>
      <c r="O183" s="614"/>
      <c r="P183" s="614"/>
      <c r="Q183" s="614"/>
      <c r="R183" s="614"/>
      <c r="S183" s="619"/>
      <c r="T183" s="711"/>
      <c r="U183" s="357"/>
      <c r="V183" s="418"/>
      <c r="W183" s="418"/>
      <c r="X183" s="418"/>
      <c r="Y183" s="418">
        <v>6</v>
      </c>
      <c r="Z183" s="418"/>
      <c r="AA183" s="418"/>
      <c r="AB183" s="418"/>
      <c r="AC183" s="359"/>
      <c r="AD183" s="615">
        <f t="shared" si="516"/>
        <v>6</v>
      </c>
      <c r="AE183" s="488">
        <f t="shared" si="530"/>
        <v>14.314920620000001</v>
      </c>
      <c r="AF183" s="581">
        <f t="shared" si="531"/>
        <v>-6.2306194185499986E-2</v>
      </c>
      <c r="AG183" s="490">
        <f t="shared" si="532"/>
        <v>0.11477229626601915</v>
      </c>
      <c r="AH183" s="491" cm="1">
        <f t="array" ref="AH183">_xlfn.IFS(AG183&gt;=(AF183+0.01),1,AG183&gt;=(AF183-0.01),0,AG183&lt;=(AF183-0.01),-1)</f>
        <v>1</v>
      </c>
      <c r="AJ183" s="370"/>
      <c r="AL183" s="760"/>
      <c r="AM183" s="226" t="s">
        <v>39</v>
      </c>
      <c r="AN183" s="472"/>
      <c r="AO183" s="616">
        <f>SUMIFS('Sales 2019 - 2024'!$E:$E,'Sales 2019 - 2024'!$A:$A,$C183,'Sales 2019 - 2024'!$B:$B,$AO$2,'Sales 2019 - 2024'!$C:$C,AO$4,'Sales 2019 - 2024'!$D:$D,$A183)</f>
        <v>0</v>
      </c>
      <c r="AP183" s="617">
        <f>SUMIFS('Sales 2019 - 2024'!$E:$E,'Sales 2019 - 2024'!$A:$A,$C183,'Sales 2019 - 2024'!$B:$B,$AO$2,'Sales 2019 - 2024'!$C:$C,AP$4,'Sales 2019 - 2024'!$D:$D,$A183)</f>
        <v>21.61797</v>
      </c>
      <c r="AQ183" s="617">
        <f>SUMIFS('Sales 2019 - 2024'!$E:$E,'Sales 2019 - 2024'!$A:$A,$C183,'Sales 2019 - 2024'!$B:$B,$AO$2,'Sales 2019 - 2024'!$C:$C,AQ$4,'Sales 2019 - 2024'!$D:$D,$A183)</f>
        <v>0</v>
      </c>
      <c r="AR183" s="617">
        <f>SUMIFS('Sales 2019 - 2024'!$E:$E,'Sales 2019 - 2024'!$A:$A,$C183,'Sales 2019 - 2024'!$B:$B,$AO$2,'Sales 2019 - 2024'!$C:$C,AR$4,'Sales 2019 - 2024'!$D:$D,$A183)</f>
        <v>4207.87716</v>
      </c>
      <c r="AS183" s="617">
        <f>SUMIFS('Sales 2019 - 2024'!$E:$E,'Sales 2019 - 2024'!$A:$A,$C183,'Sales 2019 - 2024'!$B:$B,$AO$2,'Sales 2019 - 2024'!$C:$C,AS$4,'Sales 2019 - 2024'!$D:$D,$A183)</f>
        <v>46.697479999999999</v>
      </c>
      <c r="AT183" s="617">
        <f>SUMIFS('Sales 2019 - 2024'!$E:$E,'Sales 2019 - 2024'!$A:$A,$C183,'Sales 2019 - 2024'!$B:$B,$AO$2,'Sales 2019 - 2024'!$C:$C,AT$4,'Sales 2019 - 2024'!$D:$D,$A183)</f>
        <v>1.4999899999999999</v>
      </c>
      <c r="AU183" s="617">
        <f>SUMIFS('Sales 2019 - 2024'!$E:$E,'Sales 2019 - 2024'!$A:$A,$C183,'Sales 2019 - 2024'!$B:$B,$AO$2,'Sales 2019 - 2024'!$C:$C,AU$4,'Sales 2019 - 2024'!$D:$D,$A183)</f>
        <v>24.491530000000001</v>
      </c>
      <c r="AV183" s="618">
        <f>SUMIFS('Sales 2019 - 2024'!$E:$E,'Sales 2019 - 2024'!$A:$A,$C183,'Sales 2019 - 2024'!$B:$B,$AO$2,'Sales 2019 - 2024'!$C:$C,AV$4,'Sales 2019 - 2024'!$D:$D,$A183)</f>
        <v>0</v>
      </c>
      <c r="AW183" s="618">
        <f t="shared" si="533"/>
        <v>4302.1841300000006</v>
      </c>
      <c r="AX183" s="616">
        <f>SUMIFS('Sales 2019 - 2024'!$E:$E,'Sales 2019 - 2024'!$A:$A,$C183,'Sales 2019 - 2024'!$B:$B,$AO$2,'Sales 2019 - 2024'!$C:$C,AX$4,'Sales 2019 - 2024'!$D:$D,$A183)</f>
        <v>45.578800000000001</v>
      </c>
      <c r="AY183" s="617">
        <f>SUMIFS('Sales 2019 - 2024'!$E:$E,'Sales 2019 - 2024'!$A:$A,$C183,'Sales 2019 - 2024'!$B:$B,$AO$2,'Sales 2019 - 2024'!$C:$C,AY$4,'Sales 2019 - 2024'!$D:$D,$A183)</f>
        <v>274.96591000000001</v>
      </c>
      <c r="AZ183" s="617">
        <f>SUMIFS('Sales 2019 - 2024'!$E:$E,'Sales 2019 - 2024'!$A:$A,$C183,'Sales 2019 - 2024'!$B:$B,$AO$2,'Sales 2019 - 2024'!$C:$C,AZ$4,'Sales 2019 - 2024'!$D:$D,$A183)</f>
        <v>149.99902</v>
      </c>
      <c r="BA183" s="617">
        <f>SUMIFS('Sales 2019 - 2024'!$E:$E,'Sales 2019 - 2024'!$A:$A,$C183,'Sales 2019 - 2024'!$B:$B,$AO$2,'Sales 2019 - 2024'!$C:$C,BA$4,'Sales 2019 - 2024'!$D:$D,$A183)</f>
        <v>55.785040000000002</v>
      </c>
      <c r="BB183" s="617">
        <f>SUMIFS('Sales 2019 - 2024'!$E:$E,'Sales 2019 - 2024'!$A:$A,$C183,'Sales 2019 - 2024'!$B:$B,$AO$2,'Sales 2019 - 2024'!$C:$C,BB$4,'Sales 2019 - 2024'!$D:$D,$A183)</f>
        <v>3027.8170799999998</v>
      </c>
      <c r="BC183" s="617">
        <f>SUMIFS('Sales 2019 - 2024'!$E:$E,'Sales 2019 - 2024'!$A:$A,$C183,'Sales 2019 - 2024'!$B:$B,$AO$2,'Sales 2019 - 2024'!$C:$C,BC$4,'Sales 2019 - 2024'!$D:$D,$A183)</f>
        <v>71.271979999999999</v>
      </c>
      <c r="BD183" s="617">
        <f>SUMIFS('Sales 2019 - 2024'!$E:$E,'Sales 2019 - 2024'!$A:$A,$C183,'Sales 2019 - 2024'!$B:$B,$AO$2,'Sales 2019 - 2024'!$C:$C,BD$4,'Sales 2019 - 2024'!$D:$D,$A183)</f>
        <v>0</v>
      </c>
      <c r="BE183" s="617">
        <f>SUMIFS('Sales 2019 - 2024'!$E:$E,'Sales 2019 - 2024'!$A:$A,$C183,'Sales 2019 - 2024'!$B:$B,$AO$2,'Sales 2019 - 2024'!$C:$C,BE$4,'Sales 2019 - 2024'!$D:$D,$A183)</f>
        <v>0</v>
      </c>
      <c r="BF183" s="618">
        <f>SUMIFS('Sales 2019 - 2024'!$E:$E,'Sales 2019 - 2024'!$A:$A,$C183,'Sales 2019 - 2024'!$B:$B,$AO$2,'Sales 2019 - 2024'!$C:$C,BF$4,'Sales 2019 - 2024'!$D:$D,$A183)</f>
        <v>0</v>
      </c>
      <c r="BG183" s="618">
        <f t="shared" si="534"/>
        <v>3625.4178299999999</v>
      </c>
      <c r="BH183" s="744">
        <f t="shared" si="535"/>
        <v>387.31865999999991</v>
      </c>
      <c r="BI183" s="494">
        <f>SUMIFS('Sales 2019 - 2024'!Y:Y,'Sales 2019 - 2024'!W:W,'X5 Template Goals - Tab 1'!AM183,'Sales 2019 - 2024'!V:V,'X5 Template Goals - Tab 1'!A183)</f>
        <v>8314.9206200000008</v>
      </c>
      <c r="BJ183" s="751" t="b">
        <f t="shared" si="507"/>
        <v>1</v>
      </c>
      <c r="BK183" s="611"/>
      <c r="BL183" s="612"/>
      <c r="BM183" s="612"/>
      <c r="BN183" s="612"/>
      <c r="BO183" s="612"/>
      <c r="BP183" s="612"/>
      <c r="BQ183" s="612"/>
      <c r="BR183" s="619"/>
      <c r="BS183" s="618">
        <f t="shared" si="536"/>
        <v>0</v>
      </c>
    </row>
    <row r="184" spans="1:71" ht="44.25" customHeight="1" outlineLevel="1" x14ac:dyDescent="0.55000000000000004">
      <c r="A184" s="2" t="str">
        <f>B180</f>
        <v>Meat &amp; Culinary</v>
      </c>
      <c r="B184" s="760"/>
      <c r="C184" s="226" t="s">
        <v>40</v>
      </c>
      <c r="D184" s="620">
        <f>SUMIFS(AfO!D:D,AfO!$A:$A,$C184,AfO!$B:$B,$A180)/1000</f>
        <v>0.28150509000000001</v>
      </c>
      <c r="E184" s="498">
        <f>SUMIFS(AfO!E:E,AfO!$A:$A,$C184,AfO!$B:$B,$A180)/1000</f>
        <v>0.25702671999999999</v>
      </c>
      <c r="F184" s="498">
        <f>SUMIFS(AfO!F:F,AfO!$A:$A,$C184,AfO!$B:$B,$A180)/1000</f>
        <v>0.19709449000000001</v>
      </c>
      <c r="G184" s="498">
        <f>SUMIFS(AfO!G:G,AfO!$A:$A,$C184,AfO!$B:$B,$A180)/1000</f>
        <v>0.26063434000000002</v>
      </c>
      <c r="H184" s="498">
        <f>SUMIFS(AfO!H:H,AfO!$A:$A,$C184,AfO!$B:$B,$A180)/1000</f>
        <v>0.31162821000000002</v>
      </c>
      <c r="I184" s="498">
        <f>SUMIFS(AfO!J:J,AfO!$A:$A,$C184,AfO!$B:$B,$A180)/1000</f>
        <v>0.22857551416666666</v>
      </c>
      <c r="J184" s="498">
        <f>SUMIFS(AfO!I:I,AfO!$A:$A,$C184,AfO!$B:$B,$A180)/1000</f>
        <v>0.27791873</v>
      </c>
      <c r="K184" s="498"/>
      <c r="L184" s="630"/>
      <c r="M184" s="633"/>
      <c r="N184" s="633"/>
      <c r="O184" s="633"/>
      <c r="P184" s="633"/>
      <c r="Q184" s="633"/>
      <c r="R184" s="633"/>
      <c r="S184" s="638"/>
      <c r="T184" s="711"/>
      <c r="U184" s="363"/>
      <c r="V184" s="420"/>
      <c r="W184" s="420"/>
      <c r="X184" s="420"/>
      <c r="Y184" s="420">
        <v>3</v>
      </c>
      <c r="Z184" s="420"/>
      <c r="AA184" s="420"/>
      <c r="AB184" s="420"/>
      <c r="AC184" s="365"/>
      <c r="AD184" s="634">
        <f t="shared" si="516"/>
        <v>3</v>
      </c>
      <c r="AE184" s="521">
        <f t="shared" si="530"/>
        <v>3.2779187300000001</v>
      </c>
      <c r="AF184" s="507">
        <f t="shared" si="531"/>
        <v>-2.5610740993845527E-3</v>
      </c>
      <c r="AG184" s="508">
        <f t="shared" si="532"/>
        <v>0.63808364053285072</v>
      </c>
      <c r="AH184" s="509" cm="1">
        <f t="array" ref="AH184">_xlfn.IFS(AG184&gt;=(AF184+0.01),1,AG184&gt;=(AF184-0.01),0,AG184&lt;=(AF184-0.01),-1)</f>
        <v>1</v>
      </c>
      <c r="AJ184" s="371"/>
      <c r="AL184" s="760"/>
      <c r="AM184" s="226" t="s">
        <v>40</v>
      </c>
      <c r="AN184" s="472"/>
      <c r="AO184" s="635">
        <f>SUMIFS('Sales 2019 - 2024'!$E:$E,'Sales 2019 - 2024'!$A:$A,$C184,'Sales 2019 - 2024'!$B:$B,$AO$2,'Sales 2019 - 2024'!$C:$C,AO$4,'Sales 2019 - 2024'!$D:$D,$A184)</f>
        <v>0</v>
      </c>
      <c r="AP184" s="636">
        <f>SUMIFS('Sales 2019 - 2024'!$E:$E,'Sales 2019 - 2024'!$A:$A,$C184,'Sales 2019 - 2024'!$B:$B,$AO$2,'Sales 2019 - 2024'!$C:$C,AP$4,'Sales 2019 - 2024'!$D:$D,$A184)</f>
        <v>0</v>
      </c>
      <c r="AQ184" s="636">
        <f>SUMIFS('Sales 2019 - 2024'!$E:$E,'Sales 2019 - 2024'!$A:$A,$C184,'Sales 2019 - 2024'!$B:$B,$AO$2,'Sales 2019 - 2024'!$C:$C,AQ$4,'Sales 2019 - 2024'!$D:$D,$A184)</f>
        <v>0</v>
      </c>
      <c r="AR184" s="636">
        <f>SUMIFS('Sales 2019 - 2024'!$E:$E,'Sales 2019 - 2024'!$A:$A,$C184,'Sales 2019 - 2024'!$B:$B,$AO$2,'Sales 2019 - 2024'!$C:$C,AR$4,'Sales 2019 - 2024'!$D:$D,$A184)</f>
        <v>81.682850000000002</v>
      </c>
      <c r="AS184" s="636">
        <f>SUMIFS('Sales 2019 - 2024'!$E:$E,'Sales 2019 - 2024'!$A:$A,$C184,'Sales 2019 - 2024'!$B:$B,$AO$2,'Sales 2019 - 2024'!$C:$C,AS$4,'Sales 2019 - 2024'!$D:$D,$A184)</f>
        <v>1.66815</v>
      </c>
      <c r="AT184" s="636">
        <f>SUMIFS('Sales 2019 - 2024'!$E:$E,'Sales 2019 - 2024'!$A:$A,$C184,'Sales 2019 - 2024'!$B:$B,$AO$2,'Sales 2019 - 2024'!$C:$C,AT$4,'Sales 2019 - 2024'!$D:$D,$A184)</f>
        <v>0</v>
      </c>
      <c r="AU184" s="636">
        <f>SUMIFS('Sales 2019 - 2024'!$E:$E,'Sales 2019 - 2024'!$A:$A,$C184,'Sales 2019 - 2024'!$B:$B,$AO$2,'Sales 2019 - 2024'!$C:$C,AU$4,'Sales 2019 - 2024'!$D:$D,$A184)</f>
        <v>0</v>
      </c>
      <c r="AV184" s="637">
        <f>SUMIFS('Sales 2019 - 2024'!$E:$E,'Sales 2019 - 2024'!$A:$A,$C184,'Sales 2019 - 2024'!$B:$B,$AO$2,'Sales 2019 - 2024'!$C:$C,AV$4,'Sales 2019 - 2024'!$D:$D,$A184)</f>
        <v>0</v>
      </c>
      <c r="AW184" s="637">
        <f t="shared" si="533"/>
        <v>83.350999999999999</v>
      </c>
      <c r="AX184" s="635">
        <f>SUMIFS('Sales 2019 - 2024'!$E:$E,'Sales 2019 - 2024'!$A:$A,$C184,'Sales 2019 - 2024'!$B:$B,$AO$2,'Sales 2019 - 2024'!$C:$C,AX$4,'Sales 2019 - 2024'!$D:$D,$A184)</f>
        <v>2.5440800000000001</v>
      </c>
      <c r="AY184" s="636">
        <f>SUMIFS('Sales 2019 - 2024'!$E:$E,'Sales 2019 - 2024'!$A:$A,$C184,'Sales 2019 - 2024'!$B:$B,$AO$2,'Sales 2019 - 2024'!$C:$C,AY$4,'Sales 2019 - 2024'!$D:$D,$A184)</f>
        <v>28.785029999999999</v>
      </c>
      <c r="AZ184" s="636">
        <f>SUMIFS('Sales 2019 - 2024'!$E:$E,'Sales 2019 - 2024'!$A:$A,$C184,'Sales 2019 - 2024'!$B:$B,$AO$2,'Sales 2019 - 2024'!$C:$C,AZ$4,'Sales 2019 - 2024'!$D:$D,$A184)</f>
        <v>0</v>
      </c>
      <c r="BA184" s="636">
        <f>SUMIFS('Sales 2019 - 2024'!$E:$E,'Sales 2019 - 2024'!$A:$A,$C184,'Sales 2019 - 2024'!$B:$B,$AO$2,'Sales 2019 - 2024'!$C:$C,BA$4,'Sales 2019 - 2024'!$D:$D,$A184)</f>
        <v>0</v>
      </c>
      <c r="BB184" s="636">
        <f>SUMIFS('Sales 2019 - 2024'!$E:$E,'Sales 2019 - 2024'!$A:$A,$C184,'Sales 2019 - 2024'!$B:$B,$AO$2,'Sales 2019 - 2024'!$C:$C,BB$4,'Sales 2019 - 2024'!$D:$D,$A184)</f>
        <v>148.03540000000001</v>
      </c>
      <c r="BC184" s="636">
        <f>SUMIFS('Sales 2019 - 2024'!$E:$E,'Sales 2019 - 2024'!$A:$A,$C184,'Sales 2019 - 2024'!$B:$B,$AO$2,'Sales 2019 - 2024'!$C:$C,BC$4,'Sales 2019 - 2024'!$D:$D,$A184)</f>
        <v>8.6214200000000005</v>
      </c>
      <c r="BD184" s="636">
        <f>SUMIFS('Sales 2019 - 2024'!$E:$E,'Sales 2019 - 2024'!$A:$A,$C184,'Sales 2019 - 2024'!$B:$B,$AO$2,'Sales 2019 - 2024'!$C:$C,BD$4,'Sales 2019 - 2024'!$D:$D,$A184)</f>
        <v>0</v>
      </c>
      <c r="BE184" s="636">
        <f>SUMIFS('Sales 2019 - 2024'!$E:$E,'Sales 2019 - 2024'!$A:$A,$C184,'Sales 2019 - 2024'!$B:$B,$AO$2,'Sales 2019 - 2024'!$C:$C,BE$4,'Sales 2019 - 2024'!$D:$D,$A184)</f>
        <v>0</v>
      </c>
      <c r="BF184" s="637">
        <f>SUMIFS('Sales 2019 - 2024'!$E:$E,'Sales 2019 - 2024'!$A:$A,$C184,'Sales 2019 - 2024'!$B:$B,$AO$2,'Sales 2019 - 2024'!$C:$C,BF$4,'Sales 2019 - 2024'!$D:$D,$A184)</f>
        <v>0</v>
      </c>
      <c r="BG184" s="637">
        <f t="shared" si="534"/>
        <v>187.98593</v>
      </c>
      <c r="BH184" s="746">
        <f t="shared" si="535"/>
        <v>6.581799999999987</v>
      </c>
      <c r="BI184" s="524">
        <f>SUMIFS('Sales 2019 - 2024'!Y:Y,'Sales 2019 - 2024'!W:W,'X5 Template Goals - Tab 1'!AM184,'Sales 2019 - 2024'!V:V,'X5 Template Goals - Tab 1'!A184)</f>
        <v>277.91872999999998</v>
      </c>
      <c r="BJ184" s="751" t="b">
        <f t="shared" si="507"/>
        <v>1</v>
      </c>
      <c r="BK184" s="630"/>
      <c r="BL184" s="631"/>
      <c r="BM184" s="631"/>
      <c r="BN184" s="631"/>
      <c r="BO184" s="631"/>
      <c r="BP184" s="631"/>
      <c r="BQ184" s="631"/>
      <c r="BR184" s="638"/>
      <c r="BS184" s="637">
        <f t="shared" si="536"/>
        <v>0</v>
      </c>
    </row>
    <row r="185" spans="1:71" ht="44.25" customHeight="1" outlineLevel="1" x14ac:dyDescent="0.55000000000000004">
      <c r="A185" s="2" t="str">
        <f>B180</f>
        <v>Meat &amp; Culinary</v>
      </c>
      <c r="B185" s="760"/>
      <c r="C185" s="226" t="s">
        <v>41</v>
      </c>
      <c r="D185" s="609">
        <f>SUMIFS(AfO!D:D,AfO!$A:$A,$C185,AfO!$B:$B,$A180)/1000</f>
        <v>5.880034E-2</v>
      </c>
      <c r="E185" s="610">
        <f>SUMIFS(AfO!E:E,AfO!$A:$A,$C185,AfO!$B:$B,$A180)/1000</f>
        <v>8.5584359999999998E-2</v>
      </c>
      <c r="F185" s="610">
        <f>SUMIFS(AfO!F:F,AfO!$A:$A,$C185,AfO!$B:$B,$A180)/1000</f>
        <v>1.3892561000000001</v>
      </c>
      <c r="G185" s="610">
        <f>SUMIFS(AfO!G:G,AfO!$A:$A,$C185,AfO!$B:$B,$A180)/1000</f>
        <v>1.3436616400000001</v>
      </c>
      <c r="H185" s="610">
        <f>SUMIFS(AfO!H:H,AfO!$A:$A,$C185,AfO!$B:$B,$A180)/1000</f>
        <v>2.01471431</v>
      </c>
      <c r="I185" s="610">
        <f>SUMIFS(AfO!J:J,AfO!$A:$A,$C185,AfO!$B:$B,$A180)/1000</f>
        <v>4.0781306899999992</v>
      </c>
      <c r="J185" s="610">
        <f>SUMIFS(AfO!I:I,AfO!$A:$A,$C185,AfO!$B:$B,$A180)/1000</f>
        <v>4.3964085199999996</v>
      </c>
      <c r="K185" s="610"/>
      <c r="L185" s="611"/>
      <c r="M185" s="614"/>
      <c r="N185" s="614"/>
      <c r="O185" s="614"/>
      <c r="P185" s="614"/>
      <c r="Q185" s="614"/>
      <c r="R185" s="614"/>
      <c r="S185" s="619"/>
      <c r="T185" s="711"/>
      <c r="U185" s="357"/>
      <c r="V185" s="418"/>
      <c r="W185" s="418"/>
      <c r="X185" s="418"/>
      <c r="Y185" s="418">
        <v>7</v>
      </c>
      <c r="Z185" s="418"/>
      <c r="AA185" s="418"/>
      <c r="AB185" s="418"/>
      <c r="AC185" s="359"/>
      <c r="AD185" s="615">
        <f t="shared" si="516"/>
        <v>7</v>
      </c>
      <c r="AE185" s="488">
        <f t="shared" si="530"/>
        <v>11.39640852</v>
      </c>
      <c r="AF185" s="581">
        <f t="shared" si="531"/>
        <v>1.3699743227087953</v>
      </c>
      <c r="AG185" s="490">
        <f t="shared" si="532"/>
        <v>0.20985686630277622</v>
      </c>
      <c r="AH185" s="491" cm="1">
        <f t="array" ref="AH185">_xlfn.IFS(AG185&gt;=(AF185+0.01),1,AG185&gt;=(AF185-0.01),0,AG185&lt;=(AF185-0.01),-1)</f>
        <v>-1</v>
      </c>
      <c r="AJ185" s="370"/>
      <c r="AL185" s="760"/>
      <c r="AM185" s="226" t="s">
        <v>41</v>
      </c>
      <c r="AN185" s="472"/>
      <c r="AO185" s="616">
        <f>SUMIFS('Sales 2019 - 2024'!$E:$E,'Sales 2019 - 2024'!$A:$A,$C185,'Sales 2019 - 2024'!$B:$B,$AO$2,'Sales 2019 - 2024'!$C:$C,AO$4,'Sales 2019 - 2024'!$D:$D,$A185)</f>
        <v>0</v>
      </c>
      <c r="AP185" s="617">
        <f>SUMIFS('Sales 2019 - 2024'!$E:$E,'Sales 2019 - 2024'!$A:$A,$C185,'Sales 2019 - 2024'!$B:$B,$AO$2,'Sales 2019 - 2024'!$C:$C,AP$4,'Sales 2019 - 2024'!$D:$D,$A185)</f>
        <v>0</v>
      </c>
      <c r="AQ185" s="617">
        <f>SUMIFS('Sales 2019 - 2024'!$E:$E,'Sales 2019 - 2024'!$A:$A,$C185,'Sales 2019 - 2024'!$B:$B,$AO$2,'Sales 2019 - 2024'!$C:$C,AQ$4,'Sales 2019 - 2024'!$D:$D,$A185)</f>
        <v>1811.7906700000001</v>
      </c>
      <c r="AR185" s="617">
        <f>SUMIFS('Sales 2019 - 2024'!$E:$E,'Sales 2019 - 2024'!$A:$A,$C185,'Sales 2019 - 2024'!$B:$B,$AO$2,'Sales 2019 - 2024'!$C:$C,AR$4,'Sales 2019 - 2024'!$D:$D,$A185)</f>
        <v>644.59893999999997</v>
      </c>
      <c r="AS185" s="617">
        <f>SUMIFS('Sales 2019 - 2024'!$E:$E,'Sales 2019 - 2024'!$A:$A,$C185,'Sales 2019 - 2024'!$B:$B,$AO$2,'Sales 2019 - 2024'!$C:$C,AS$4,'Sales 2019 - 2024'!$D:$D,$A185)</f>
        <v>0</v>
      </c>
      <c r="AT185" s="617">
        <f>SUMIFS('Sales 2019 - 2024'!$E:$E,'Sales 2019 - 2024'!$A:$A,$C185,'Sales 2019 - 2024'!$B:$B,$AO$2,'Sales 2019 - 2024'!$C:$C,AT$4,'Sales 2019 - 2024'!$D:$D,$A185)</f>
        <v>0</v>
      </c>
      <c r="AU185" s="617">
        <f>SUMIFS('Sales 2019 - 2024'!$E:$E,'Sales 2019 - 2024'!$A:$A,$C185,'Sales 2019 - 2024'!$B:$B,$AO$2,'Sales 2019 - 2024'!$C:$C,AU$4,'Sales 2019 - 2024'!$D:$D,$A185)</f>
        <v>10.47179</v>
      </c>
      <c r="AV185" s="618">
        <f>SUMIFS('Sales 2019 - 2024'!$E:$E,'Sales 2019 - 2024'!$A:$A,$C185,'Sales 2019 - 2024'!$B:$B,$AO$2,'Sales 2019 - 2024'!$C:$C,AV$4,'Sales 2019 - 2024'!$D:$D,$A185)</f>
        <v>0</v>
      </c>
      <c r="AW185" s="618">
        <f t="shared" si="533"/>
        <v>2466.8614000000002</v>
      </c>
      <c r="AX185" s="616">
        <f>SUMIFS('Sales 2019 - 2024'!$E:$E,'Sales 2019 - 2024'!$A:$A,$C185,'Sales 2019 - 2024'!$B:$B,$AO$2,'Sales 2019 - 2024'!$C:$C,AX$4,'Sales 2019 - 2024'!$D:$D,$A185)</f>
        <v>17.68346</v>
      </c>
      <c r="AY185" s="617">
        <f>SUMIFS('Sales 2019 - 2024'!$E:$E,'Sales 2019 - 2024'!$A:$A,$C185,'Sales 2019 - 2024'!$B:$B,$AO$2,'Sales 2019 - 2024'!$C:$C,AY$4,'Sales 2019 - 2024'!$D:$D,$A185)</f>
        <v>0</v>
      </c>
      <c r="AZ185" s="617">
        <f>SUMIFS('Sales 2019 - 2024'!$E:$E,'Sales 2019 - 2024'!$A:$A,$C185,'Sales 2019 - 2024'!$B:$B,$AO$2,'Sales 2019 - 2024'!$C:$C,AZ$4,'Sales 2019 - 2024'!$D:$D,$A185)</f>
        <v>704.64894000000004</v>
      </c>
      <c r="BA185" s="617">
        <f>SUMIFS('Sales 2019 - 2024'!$E:$E,'Sales 2019 - 2024'!$A:$A,$C185,'Sales 2019 - 2024'!$B:$B,$AO$2,'Sales 2019 - 2024'!$C:$C,BA$4,'Sales 2019 - 2024'!$D:$D,$A185)</f>
        <v>16.047879999999999</v>
      </c>
      <c r="BB185" s="617">
        <f>SUMIFS('Sales 2019 - 2024'!$E:$E,'Sales 2019 - 2024'!$A:$A,$C185,'Sales 2019 - 2024'!$B:$B,$AO$2,'Sales 2019 - 2024'!$C:$C,BB$4,'Sales 2019 - 2024'!$D:$D,$A185)</f>
        <v>0</v>
      </c>
      <c r="BC185" s="617">
        <f>SUMIFS('Sales 2019 - 2024'!$E:$E,'Sales 2019 - 2024'!$A:$A,$C185,'Sales 2019 - 2024'!$B:$B,$AO$2,'Sales 2019 - 2024'!$C:$C,BC$4,'Sales 2019 - 2024'!$D:$D,$A185)</f>
        <v>0.84562999999999999</v>
      </c>
      <c r="BD185" s="617">
        <f>SUMIFS('Sales 2019 - 2024'!$E:$E,'Sales 2019 - 2024'!$A:$A,$C185,'Sales 2019 - 2024'!$B:$B,$AO$2,'Sales 2019 - 2024'!$C:$C,BD$4,'Sales 2019 - 2024'!$D:$D,$A185)</f>
        <v>0</v>
      </c>
      <c r="BE185" s="617">
        <f>SUMIFS('Sales 2019 - 2024'!$E:$E,'Sales 2019 - 2024'!$A:$A,$C185,'Sales 2019 - 2024'!$B:$B,$AO$2,'Sales 2019 - 2024'!$C:$C,BE$4,'Sales 2019 - 2024'!$D:$D,$A185)</f>
        <v>0</v>
      </c>
      <c r="BF185" s="618">
        <f>SUMIFS('Sales 2019 - 2024'!$E:$E,'Sales 2019 - 2024'!$A:$A,$C185,'Sales 2019 - 2024'!$B:$B,$AO$2,'Sales 2019 - 2024'!$C:$C,BF$4,'Sales 2019 - 2024'!$D:$D,$A185)</f>
        <v>0</v>
      </c>
      <c r="BG185" s="618">
        <f t="shared" si="534"/>
        <v>739.22591</v>
      </c>
      <c r="BH185" s="744">
        <f t="shared" si="535"/>
        <v>1190.3212099999996</v>
      </c>
      <c r="BI185" s="494">
        <f>SUMIFS('Sales 2019 - 2024'!Y:Y,'Sales 2019 - 2024'!W:W,'X5 Template Goals - Tab 1'!AM185,'Sales 2019 - 2024'!V:V,'X5 Template Goals - Tab 1'!A185)</f>
        <v>4396.40852</v>
      </c>
      <c r="BJ185" s="751" t="b">
        <f t="shared" si="507"/>
        <v>1</v>
      </c>
      <c r="BK185" s="611"/>
      <c r="BL185" s="612"/>
      <c r="BM185" s="612"/>
      <c r="BN185" s="612"/>
      <c r="BO185" s="612"/>
      <c r="BP185" s="612"/>
      <c r="BQ185" s="612"/>
      <c r="BR185" s="619"/>
      <c r="BS185" s="618">
        <f t="shared" si="536"/>
        <v>0</v>
      </c>
    </row>
    <row r="186" spans="1:71" ht="44.25" customHeight="1" outlineLevel="1" x14ac:dyDescent="0.55000000000000004">
      <c r="A186" s="2" t="str">
        <f>B180</f>
        <v>Meat &amp; Culinary</v>
      </c>
      <c r="B186" s="760"/>
      <c r="C186" s="226" t="s">
        <v>42</v>
      </c>
      <c r="D186" s="620">
        <f>SUMIFS(AfO!D:D,AfO!$A:$A,$C186,AfO!$B:$B,$A180)/1000</f>
        <v>2.90816243</v>
      </c>
      <c r="E186" s="498">
        <f>SUMIFS(AfO!E:E,AfO!$A:$A,$C186,AfO!$B:$B,$A180)/1000</f>
        <v>5.6327095200000006</v>
      </c>
      <c r="F186" s="498">
        <f>SUMIFS(AfO!F:F,AfO!$A:$A,$C186,AfO!$B:$B,$A180)/1000</f>
        <v>12.09146601</v>
      </c>
      <c r="G186" s="498">
        <f>SUMIFS(AfO!G:G,AfO!$A:$A,$C186,AfO!$B:$B,$A180)/1000</f>
        <v>14.120873570000001</v>
      </c>
      <c r="H186" s="498">
        <f>SUMIFS(AfO!H:H,AfO!$A:$A,$C186,AfO!$B:$B,$A180)/1000</f>
        <v>10.01731017</v>
      </c>
      <c r="I186" s="498">
        <f>SUMIFS(AfO!J:J,AfO!$A:$A,$C186,AfO!$B:$B,$A180)/1000</f>
        <v>11.706761010833334</v>
      </c>
      <c r="J186" s="498">
        <f>SUMIFS(AfO!I:I,AfO!$A:$A,$C186,AfO!$B:$B,$A180)/1000</f>
        <v>13.42541123</v>
      </c>
      <c r="K186" s="498"/>
      <c r="L186" s="630"/>
      <c r="M186" s="633"/>
      <c r="N186" s="633"/>
      <c r="O186" s="633"/>
      <c r="P186" s="633"/>
      <c r="Q186" s="633"/>
      <c r="R186" s="633"/>
      <c r="S186" s="638"/>
      <c r="T186" s="711"/>
      <c r="U186" s="363"/>
      <c r="V186" s="420"/>
      <c r="W186" s="420"/>
      <c r="X186" s="420"/>
      <c r="Y186" s="420">
        <v>5</v>
      </c>
      <c r="Z186" s="420"/>
      <c r="AA186" s="420"/>
      <c r="AB186" s="420"/>
      <c r="AC186" s="365"/>
      <c r="AD186" s="634">
        <f t="shared" si="516"/>
        <v>5</v>
      </c>
      <c r="AE186" s="521">
        <f t="shared" si="530"/>
        <v>18.425411230000002</v>
      </c>
      <c r="AF186" s="526">
        <f t="shared" si="531"/>
        <v>0.35788123764514257</v>
      </c>
      <c r="AG186" s="508">
        <f t="shared" si="532"/>
        <v>6.5363757385613175E-2</v>
      </c>
      <c r="AH186" s="509" cm="1">
        <f t="array" ref="AH186">_xlfn.IFS(AG186&gt;=(AF186+0.01),1,AG186&gt;=(AF186-0.01),0,AG186&lt;=(AF186-0.01),-1)</f>
        <v>-1</v>
      </c>
      <c r="AJ186" s="371"/>
      <c r="AL186" s="760"/>
      <c r="AM186" s="226" t="s">
        <v>42</v>
      </c>
      <c r="AN186" s="472"/>
      <c r="AO186" s="635">
        <f>SUMIFS('Sales 2019 - 2024'!$E:$E,'Sales 2019 - 2024'!$A:$A,$C186,'Sales 2019 - 2024'!$B:$B,$AO$2,'Sales 2019 - 2024'!$C:$C,AO$4,'Sales 2019 - 2024'!$D:$D,$A186)</f>
        <v>0</v>
      </c>
      <c r="AP186" s="636">
        <f>SUMIFS('Sales 2019 - 2024'!$E:$E,'Sales 2019 - 2024'!$A:$A,$C186,'Sales 2019 - 2024'!$B:$B,$AO$2,'Sales 2019 - 2024'!$C:$C,AP$4,'Sales 2019 - 2024'!$D:$D,$A186)</f>
        <v>0</v>
      </c>
      <c r="AQ186" s="636">
        <f>SUMIFS('Sales 2019 - 2024'!$E:$E,'Sales 2019 - 2024'!$A:$A,$C186,'Sales 2019 - 2024'!$B:$B,$AO$2,'Sales 2019 - 2024'!$C:$C,AQ$4,'Sales 2019 - 2024'!$D:$D,$A186)</f>
        <v>0</v>
      </c>
      <c r="AR186" s="636">
        <f>SUMIFS('Sales 2019 - 2024'!$E:$E,'Sales 2019 - 2024'!$A:$A,$C186,'Sales 2019 - 2024'!$B:$B,$AO$2,'Sales 2019 - 2024'!$C:$C,AR$4,'Sales 2019 - 2024'!$D:$D,$A186)</f>
        <v>9498.1232400000008</v>
      </c>
      <c r="AS186" s="636">
        <f>SUMIFS('Sales 2019 - 2024'!$E:$E,'Sales 2019 - 2024'!$A:$A,$C186,'Sales 2019 - 2024'!$B:$B,$AO$2,'Sales 2019 - 2024'!$C:$C,AS$4,'Sales 2019 - 2024'!$D:$D,$A186)</f>
        <v>0</v>
      </c>
      <c r="AT186" s="636">
        <f>SUMIFS('Sales 2019 - 2024'!$E:$E,'Sales 2019 - 2024'!$A:$A,$C186,'Sales 2019 - 2024'!$B:$B,$AO$2,'Sales 2019 - 2024'!$C:$C,AT$4,'Sales 2019 - 2024'!$D:$D,$A186)</f>
        <v>0</v>
      </c>
      <c r="AU186" s="636">
        <f>SUMIFS('Sales 2019 - 2024'!$E:$E,'Sales 2019 - 2024'!$A:$A,$C186,'Sales 2019 - 2024'!$B:$B,$AO$2,'Sales 2019 - 2024'!$C:$C,AU$4,'Sales 2019 - 2024'!$D:$D,$A186)</f>
        <v>0</v>
      </c>
      <c r="AV186" s="637">
        <f>SUMIFS('Sales 2019 - 2024'!$E:$E,'Sales 2019 - 2024'!$A:$A,$C186,'Sales 2019 - 2024'!$B:$B,$AO$2,'Sales 2019 - 2024'!$C:$C,AV$4,'Sales 2019 - 2024'!$D:$D,$A186)</f>
        <v>2.1960000000000002</v>
      </c>
      <c r="AW186" s="637">
        <f t="shared" si="533"/>
        <v>9500.3192400000007</v>
      </c>
      <c r="AX186" s="635">
        <f>SUMIFS('Sales 2019 - 2024'!$E:$E,'Sales 2019 - 2024'!$A:$A,$C186,'Sales 2019 - 2024'!$B:$B,$AO$2,'Sales 2019 - 2024'!$C:$C,AX$4,'Sales 2019 - 2024'!$D:$D,$A186)</f>
        <v>1591.7942399999999</v>
      </c>
      <c r="AY186" s="636">
        <f>SUMIFS('Sales 2019 - 2024'!$E:$E,'Sales 2019 - 2024'!$A:$A,$C186,'Sales 2019 - 2024'!$B:$B,$AO$2,'Sales 2019 - 2024'!$C:$C,AY$4,'Sales 2019 - 2024'!$D:$D,$A186)</f>
        <v>504.19772999999998</v>
      </c>
      <c r="AZ186" s="636">
        <f>SUMIFS('Sales 2019 - 2024'!$E:$E,'Sales 2019 - 2024'!$A:$A,$C186,'Sales 2019 - 2024'!$B:$B,$AO$2,'Sales 2019 - 2024'!$C:$C,AZ$4,'Sales 2019 - 2024'!$D:$D,$A186)</f>
        <v>1132.248</v>
      </c>
      <c r="BA186" s="636">
        <f>SUMIFS('Sales 2019 - 2024'!$E:$E,'Sales 2019 - 2024'!$A:$A,$C186,'Sales 2019 - 2024'!$B:$B,$AO$2,'Sales 2019 - 2024'!$C:$C,BA$4,'Sales 2019 - 2024'!$D:$D,$A186)</f>
        <v>0</v>
      </c>
      <c r="BB186" s="636">
        <f>SUMIFS('Sales 2019 - 2024'!$E:$E,'Sales 2019 - 2024'!$A:$A,$C186,'Sales 2019 - 2024'!$B:$B,$AO$2,'Sales 2019 - 2024'!$C:$C,BB$4,'Sales 2019 - 2024'!$D:$D,$A186)</f>
        <v>0</v>
      </c>
      <c r="BC186" s="636">
        <f>SUMIFS('Sales 2019 - 2024'!$E:$E,'Sales 2019 - 2024'!$A:$A,$C186,'Sales 2019 - 2024'!$B:$B,$AO$2,'Sales 2019 - 2024'!$C:$C,BC$4,'Sales 2019 - 2024'!$D:$D,$A186)</f>
        <v>0</v>
      </c>
      <c r="BD186" s="636">
        <f>SUMIFS('Sales 2019 - 2024'!$E:$E,'Sales 2019 - 2024'!$A:$A,$C186,'Sales 2019 - 2024'!$B:$B,$AO$2,'Sales 2019 - 2024'!$C:$C,BD$4,'Sales 2019 - 2024'!$D:$D,$A186)</f>
        <v>0</v>
      </c>
      <c r="BE186" s="636">
        <f>SUMIFS('Sales 2019 - 2024'!$E:$E,'Sales 2019 - 2024'!$A:$A,$C186,'Sales 2019 - 2024'!$B:$B,$AO$2,'Sales 2019 - 2024'!$C:$C,BE$4,'Sales 2019 - 2024'!$D:$D,$A186)</f>
        <v>0</v>
      </c>
      <c r="BF186" s="637">
        <f>SUMIFS('Sales 2019 - 2024'!$E:$E,'Sales 2019 - 2024'!$A:$A,$C186,'Sales 2019 - 2024'!$B:$B,$AO$2,'Sales 2019 - 2024'!$C:$C,BF$4,'Sales 2019 - 2024'!$D:$D,$A186)</f>
        <v>0</v>
      </c>
      <c r="BG186" s="637">
        <f t="shared" si="534"/>
        <v>3228.2399700000001</v>
      </c>
      <c r="BH186" s="746">
        <f t="shared" si="535"/>
        <v>696.85201999999845</v>
      </c>
      <c r="BI186" s="524">
        <f>SUMIFS('Sales 2019 - 2024'!Y:Y,'Sales 2019 - 2024'!W:W,'X5 Template Goals - Tab 1'!AM186,'Sales 2019 - 2024'!V:V,'X5 Template Goals - Tab 1'!A186)</f>
        <v>13425.41123</v>
      </c>
      <c r="BJ186" s="751" t="b">
        <f t="shared" si="507"/>
        <v>1</v>
      </c>
      <c r="BK186" s="630"/>
      <c r="BL186" s="631"/>
      <c r="BM186" s="631"/>
      <c r="BN186" s="631"/>
      <c r="BO186" s="631"/>
      <c r="BP186" s="631"/>
      <c r="BQ186" s="631"/>
      <c r="BR186" s="638"/>
      <c r="BS186" s="637">
        <f t="shared" si="536"/>
        <v>0</v>
      </c>
    </row>
    <row r="187" spans="1:71" ht="44.25" customHeight="1" outlineLevel="1" thickBot="1" x14ac:dyDescent="0.6">
      <c r="A187" s="2" t="str">
        <f>B180</f>
        <v>Meat &amp; Culinary</v>
      </c>
      <c r="B187" s="761"/>
      <c r="C187" s="226" t="s">
        <v>43</v>
      </c>
      <c r="D187" s="609">
        <f>SUMIFS(AfO!D:D,AfO!$A:$A,$C187,AfO!$B:$B,$A180)/1000</f>
        <v>0.64147463000000005</v>
      </c>
      <c r="E187" s="610">
        <f>SUMIFS(AfO!E:E,AfO!$A:$A,$C187,AfO!$B:$B,$A180)/1000</f>
        <v>0.51218076000000001</v>
      </c>
      <c r="F187" s="610">
        <f>SUMIFS(AfO!F:F,AfO!$A:$A,$C187,AfO!$B:$B,$A180)/1000</f>
        <v>0.57128573999999999</v>
      </c>
      <c r="G187" s="610">
        <f>SUMIFS(AfO!G:G,AfO!$A:$A,$C187,AfO!$B:$B,$A180)/1000</f>
        <v>0.59184477000000002</v>
      </c>
      <c r="H187" s="610">
        <f>SUMIFS(AfO!H:H,AfO!$A:$A,$C187,AfO!$B:$B,$A180)/1000</f>
        <v>0.72849401999999996</v>
      </c>
      <c r="I187" s="610">
        <f>SUMIFS(AfO!J:J,AfO!$A:$A,$C187,AfO!$B:$B,$A180)/1000</f>
        <v>0.57088068083333332</v>
      </c>
      <c r="J187" s="610">
        <f>SUMIFS(AfO!I:I,AfO!$A:$A,$C187,AfO!$B:$B,$A180)/1000</f>
        <v>0.86291258999999998</v>
      </c>
      <c r="K187" s="610"/>
      <c r="L187" s="698"/>
      <c r="M187" s="699"/>
      <c r="N187" s="699"/>
      <c r="O187" s="699"/>
      <c r="P187" s="699"/>
      <c r="Q187" s="699"/>
      <c r="R187" s="699"/>
      <c r="S187" s="700"/>
      <c r="T187" s="712"/>
      <c r="U187" s="366"/>
      <c r="V187" s="421"/>
      <c r="W187" s="421"/>
      <c r="X187" s="421"/>
      <c r="Y187" s="421">
        <v>3</v>
      </c>
      <c r="Z187" s="421"/>
      <c r="AA187" s="421"/>
      <c r="AB187" s="421"/>
      <c r="AC187" s="368"/>
      <c r="AD187" s="615">
        <f t="shared" si="516"/>
        <v>3</v>
      </c>
      <c r="AE187" s="488">
        <f t="shared" si="530"/>
        <v>3.8629125900000001</v>
      </c>
      <c r="AF187" s="581">
        <f t="shared" si="531"/>
        <v>6.1102808717714119E-2</v>
      </c>
      <c r="AG187" s="490">
        <f t="shared" si="532"/>
        <v>0.34955197504909696</v>
      </c>
      <c r="AH187" s="491" cm="1">
        <f t="array" ref="AH187">_xlfn.IFS(AG187&gt;=(AF187+0.01),1,AG187&gt;=(AF187-0.01),0,AG187&lt;=(AF187-0.01),-1)</f>
        <v>1</v>
      </c>
      <c r="AJ187" s="370"/>
      <c r="AL187" s="761"/>
      <c r="AM187" s="226" t="s">
        <v>43</v>
      </c>
      <c r="AN187" s="472"/>
      <c r="AO187" s="616">
        <f>SUMIFS('Sales 2019 - 2024'!$E:$E,'Sales 2019 - 2024'!$A:$A,$C187,'Sales 2019 - 2024'!$B:$B,$AO$2,'Sales 2019 - 2024'!$C:$C,AO$4,'Sales 2019 - 2024'!$D:$D,$A187)</f>
        <v>0</v>
      </c>
      <c r="AP187" s="617">
        <f>SUMIFS('Sales 2019 - 2024'!$E:$E,'Sales 2019 - 2024'!$A:$A,$C187,'Sales 2019 - 2024'!$B:$B,$AO$2,'Sales 2019 - 2024'!$C:$C,AP$4,'Sales 2019 - 2024'!$D:$D,$A187)</f>
        <v>0</v>
      </c>
      <c r="AQ187" s="617">
        <f>SUMIFS('Sales 2019 - 2024'!$E:$E,'Sales 2019 - 2024'!$A:$A,$C187,'Sales 2019 - 2024'!$B:$B,$AO$2,'Sales 2019 - 2024'!$C:$C,AQ$4,'Sales 2019 - 2024'!$D:$D,$A187)</f>
        <v>0</v>
      </c>
      <c r="AR187" s="617">
        <f>SUMIFS('Sales 2019 - 2024'!$E:$E,'Sales 2019 - 2024'!$A:$A,$C187,'Sales 2019 - 2024'!$B:$B,$AO$2,'Sales 2019 - 2024'!$C:$C,AR$4,'Sales 2019 - 2024'!$D:$D,$A187)</f>
        <v>16.907889999999998</v>
      </c>
      <c r="AS187" s="617">
        <f>SUMIFS('Sales 2019 - 2024'!$E:$E,'Sales 2019 - 2024'!$A:$A,$C187,'Sales 2019 - 2024'!$B:$B,$AO$2,'Sales 2019 - 2024'!$C:$C,AS$4,'Sales 2019 - 2024'!$D:$D,$A187)</f>
        <v>16.142520000000001</v>
      </c>
      <c r="AT187" s="617">
        <f>SUMIFS('Sales 2019 - 2024'!$E:$E,'Sales 2019 - 2024'!$A:$A,$C187,'Sales 2019 - 2024'!$B:$B,$AO$2,'Sales 2019 - 2024'!$C:$C,AT$4,'Sales 2019 - 2024'!$D:$D,$A187)</f>
        <v>0</v>
      </c>
      <c r="AU187" s="617">
        <f>SUMIFS('Sales 2019 - 2024'!$E:$E,'Sales 2019 - 2024'!$A:$A,$C187,'Sales 2019 - 2024'!$B:$B,$AO$2,'Sales 2019 - 2024'!$C:$C,AU$4,'Sales 2019 - 2024'!$D:$D,$A187)</f>
        <v>0</v>
      </c>
      <c r="AV187" s="618">
        <f>SUMIFS('Sales 2019 - 2024'!$E:$E,'Sales 2019 - 2024'!$A:$A,$C187,'Sales 2019 - 2024'!$B:$B,$AO$2,'Sales 2019 - 2024'!$C:$C,AV$4,'Sales 2019 - 2024'!$D:$D,$A187)</f>
        <v>0</v>
      </c>
      <c r="AW187" s="618">
        <f t="shared" si="533"/>
        <v>33.050409999999999</v>
      </c>
      <c r="AX187" s="616">
        <f>SUMIFS('Sales 2019 - 2024'!$E:$E,'Sales 2019 - 2024'!$A:$A,$C187,'Sales 2019 - 2024'!$B:$B,$AO$2,'Sales 2019 - 2024'!$C:$C,AX$4,'Sales 2019 - 2024'!$D:$D,$A187)</f>
        <v>0</v>
      </c>
      <c r="AY187" s="617">
        <f>SUMIFS('Sales 2019 - 2024'!$E:$E,'Sales 2019 - 2024'!$A:$A,$C187,'Sales 2019 - 2024'!$B:$B,$AO$2,'Sales 2019 - 2024'!$C:$C,AY$4,'Sales 2019 - 2024'!$D:$D,$A187)</f>
        <v>12.829560000000001</v>
      </c>
      <c r="AZ187" s="617">
        <f>SUMIFS('Sales 2019 - 2024'!$E:$E,'Sales 2019 - 2024'!$A:$A,$C187,'Sales 2019 - 2024'!$B:$B,$AO$2,'Sales 2019 - 2024'!$C:$C,AZ$4,'Sales 2019 - 2024'!$D:$D,$A187)</f>
        <v>0</v>
      </c>
      <c r="BA187" s="617">
        <f>SUMIFS('Sales 2019 - 2024'!$E:$E,'Sales 2019 - 2024'!$A:$A,$C187,'Sales 2019 - 2024'!$B:$B,$AO$2,'Sales 2019 - 2024'!$C:$C,BA$4,'Sales 2019 - 2024'!$D:$D,$A187)</f>
        <v>0</v>
      </c>
      <c r="BB187" s="617">
        <f>SUMIFS('Sales 2019 - 2024'!$E:$E,'Sales 2019 - 2024'!$A:$A,$C187,'Sales 2019 - 2024'!$B:$B,$AO$2,'Sales 2019 - 2024'!$C:$C,BB$4,'Sales 2019 - 2024'!$D:$D,$A187)</f>
        <v>580.45939999999996</v>
      </c>
      <c r="BC187" s="617">
        <f>SUMIFS('Sales 2019 - 2024'!$E:$E,'Sales 2019 - 2024'!$A:$A,$C187,'Sales 2019 - 2024'!$B:$B,$AO$2,'Sales 2019 - 2024'!$C:$C,BC$4,'Sales 2019 - 2024'!$D:$D,$A187)</f>
        <v>6.0385200000000001</v>
      </c>
      <c r="BD187" s="617">
        <f>SUMIFS('Sales 2019 - 2024'!$E:$E,'Sales 2019 - 2024'!$A:$A,$C187,'Sales 2019 - 2024'!$B:$B,$AO$2,'Sales 2019 - 2024'!$C:$C,BD$4,'Sales 2019 - 2024'!$D:$D,$A187)</f>
        <v>0</v>
      </c>
      <c r="BE187" s="617">
        <f>SUMIFS('Sales 2019 - 2024'!$E:$E,'Sales 2019 - 2024'!$A:$A,$C187,'Sales 2019 - 2024'!$B:$B,$AO$2,'Sales 2019 - 2024'!$C:$C,BE$4,'Sales 2019 - 2024'!$D:$D,$A187)</f>
        <v>151.47504000000001</v>
      </c>
      <c r="BF187" s="618">
        <f>SUMIFS('Sales 2019 - 2024'!$E:$E,'Sales 2019 - 2024'!$A:$A,$C187,'Sales 2019 - 2024'!$B:$B,$AO$2,'Sales 2019 - 2024'!$C:$C,BF$4,'Sales 2019 - 2024'!$D:$D,$A187)</f>
        <v>0</v>
      </c>
      <c r="BG187" s="618">
        <f t="shared" si="534"/>
        <v>750.80251999999996</v>
      </c>
      <c r="BH187" s="744">
        <f t="shared" si="535"/>
        <v>79.059660000000065</v>
      </c>
      <c r="BI187" s="494">
        <f>SUMIFS('Sales 2019 - 2024'!Y:Y,'Sales 2019 - 2024'!W:W,'X5 Template Goals - Tab 1'!AM187,'Sales 2019 - 2024'!V:V,'X5 Template Goals - Tab 1'!A187)</f>
        <v>862.91259000000002</v>
      </c>
      <c r="BJ187" s="751" t="b">
        <f t="shared" si="507"/>
        <v>1</v>
      </c>
      <c r="BK187" s="611"/>
      <c r="BL187" s="612"/>
      <c r="BM187" s="612"/>
      <c r="BN187" s="612"/>
      <c r="BO187" s="612"/>
      <c r="BP187" s="612"/>
      <c r="BQ187" s="612"/>
      <c r="BR187" s="619"/>
      <c r="BS187" s="618">
        <f t="shared" si="536"/>
        <v>0</v>
      </c>
    </row>
    <row r="188" spans="1:71" s="180" customFormat="1" ht="44.25" customHeight="1" outlineLevel="1" thickTop="1" x14ac:dyDescent="0.55000000000000004">
      <c r="B188" s="344" t="s">
        <v>96</v>
      </c>
      <c r="C188" s="241" t="s">
        <v>35</v>
      </c>
      <c r="D188" s="639">
        <f>SUM(D180:D187)</f>
        <v>22.701774590000003</v>
      </c>
      <c r="E188" s="532">
        <f t="shared" ref="E188:J188" si="537">SUM(E180:E187)</f>
        <v>20.255462440000002</v>
      </c>
      <c r="F188" s="532">
        <f t="shared" si="537"/>
        <v>53.890795009999991</v>
      </c>
      <c r="G188" s="532">
        <f t="shared" si="537"/>
        <v>65.437562929999999</v>
      </c>
      <c r="H188" s="532">
        <f t="shared" si="537"/>
        <v>55.275180870000007</v>
      </c>
      <c r="I188" s="532">
        <f t="shared" si="537"/>
        <v>52.349026758333338</v>
      </c>
      <c r="J188" s="532">
        <f t="shared" si="537"/>
        <v>64.30465495</v>
      </c>
      <c r="K188" s="532"/>
      <c r="L188" s="672"/>
      <c r="M188" s="673"/>
      <c r="N188" s="673"/>
      <c r="O188" s="673"/>
      <c r="P188" s="673"/>
      <c r="Q188" s="673"/>
      <c r="R188" s="673"/>
      <c r="S188" s="713"/>
      <c r="T188" s="528"/>
      <c r="U188" s="714">
        <f t="shared" ref="U188" si="538">SUM(U180:U187)</f>
        <v>0</v>
      </c>
      <c r="V188" s="642">
        <f t="shared" ref="V188" si="539">SUM(V180:V187)</f>
        <v>0</v>
      </c>
      <c r="W188" s="642">
        <f t="shared" ref="W188" si="540">SUM(W180:W187)</f>
        <v>0</v>
      </c>
      <c r="X188" s="642">
        <f t="shared" ref="X188" si="541">SUM(X180:X187)</f>
        <v>0</v>
      </c>
      <c r="Y188" s="642">
        <f t="shared" ref="Y188" si="542">SUM(Y180:Y187)</f>
        <v>41</v>
      </c>
      <c r="Z188" s="642">
        <f t="shared" ref="Z188" si="543">SUM(Z180:Z187)</f>
        <v>0</v>
      </c>
      <c r="AA188" s="642">
        <f t="shared" ref="AA188" si="544">SUM(AA180:AA187)</f>
        <v>0</v>
      </c>
      <c r="AB188" s="642">
        <f t="shared" ref="AB188" si="545">SUM(AB180:AB187)</f>
        <v>0</v>
      </c>
      <c r="AC188" s="642">
        <f t="shared" ref="AC188" si="546">SUM(AC180:AC187)</f>
        <v>0</v>
      </c>
      <c r="AD188" s="643">
        <f t="shared" si="516"/>
        <v>41</v>
      </c>
      <c r="AE188" s="539">
        <f t="shared" si="530"/>
        <v>105.30465495</v>
      </c>
      <c r="AF188" s="540">
        <f t="shared" si="531"/>
        <v>0.23150596854669137</v>
      </c>
      <c r="AG188" s="541">
        <f t="shared" si="532"/>
        <v>0.10367455843283158</v>
      </c>
      <c r="AH188" s="542" cm="1">
        <f t="array" ref="AH188">_xlfn.IFS(AG188&gt;=(AF188+0.01),1,AG188&gt;=(AF188-0.01),0,AG188&lt;=(AF188-0.01),-1)</f>
        <v>-1</v>
      </c>
      <c r="AI188" s="2"/>
      <c r="AJ188" s="370"/>
      <c r="AL188" s="344" t="s">
        <v>96</v>
      </c>
      <c r="AM188" s="241" t="s">
        <v>35</v>
      </c>
      <c r="AN188" s="543"/>
      <c r="AO188" s="733">
        <f>SUM(AO180:AO187)</f>
        <v>399.01294999999999</v>
      </c>
      <c r="AP188" s="734">
        <f t="shared" ref="AP188:AW188" si="547">SUM(AP180:AP187)</f>
        <v>217.38312999999999</v>
      </c>
      <c r="AQ188" s="734">
        <f t="shared" si="547"/>
        <v>1811.7906700000001</v>
      </c>
      <c r="AR188" s="734">
        <f t="shared" si="547"/>
        <v>20694.10354</v>
      </c>
      <c r="AS188" s="734">
        <f t="shared" si="547"/>
        <v>190.36022</v>
      </c>
      <c r="AT188" s="734">
        <f t="shared" si="547"/>
        <v>1.4999899999999999</v>
      </c>
      <c r="AU188" s="734">
        <f t="shared" si="547"/>
        <v>34.963320000000003</v>
      </c>
      <c r="AV188" s="644">
        <f t="shared" si="547"/>
        <v>25.564030000000002</v>
      </c>
      <c r="AW188" s="644">
        <f t="shared" si="547"/>
        <v>23374.67785</v>
      </c>
      <c r="AX188" s="733">
        <f>SUM(AX180:AX187)</f>
        <v>3055.8326399999996</v>
      </c>
      <c r="AY188" s="734">
        <f t="shared" ref="AY188:BF188" si="548">SUM(AY180:AY187)</f>
        <v>2347.9801299999999</v>
      </c>
      <c r="AZ188" s="734">
        <f t="shared" si="548"/>
        <v>2136.3997100000001</v>
      </c>
      <c r="BA188" s="734">
        <f t="shared" si="548"/>
        <v>154.46569</v>
      </c>
      <c r="BB188" s="734">
        <f t="shared" si="548"/>
        <v>4322.5940899999996</v>
      </c>
      <c r="BC188" s="734">
        <f t="shared" si="548"/>
        <v>924.56139999999994</v>
      </c>
      <c r="BD188" s="734">
        <f t="shared" si="548"/>
        <v>141.70598000000001</v>
      </c>
      <c r="BE188" s="734">
        <f t="shared" si="548"/>
        <v>19687.477910000001</v>
      </c>
      <c r="BF188" s="644">
        <f t="shared" si="548"/>
        <v>0</v>
      </c>
      <c r="BG188" s="644">
        <f t="shared" si="534"/>
        <v>32771.017550000004</v>
      </c>
      <c r="BH188" s="736">
        <f t="shared" si="535"/>
        <v>8158.9595499999923</v>
      </c>
      <c r="BI188" s="546">
        <f>SUM(BI180:BI187)</f>
        <v>64304.654949999996</v>
      </c>
      <c r="BJ188" s="751" t="b">
        <f t="shared" si="507"/>
        <v>1</v>
      </c>
      <c r="BK188" s="640"/>
      <c r="BL188" s="641"/>
      <c r="BM188" s="641"/>
      <c r="BN188" s="641"/>
      <c r="BO188" s="641"/>
      <c r="BP188" s="641"/>
      <c r="BQ188" s="641"/>
      <c r="BR188" s="539"/>
      <c r="BS188" s="644">
        <f t="shared" ref="BS188" si="549">SUM(BS180:BS187)</f>
        <v>0</v>
      </c>
    </row>
    <row r="189" spans="1:71" ht="44.25" customHeight="1" outlineLevel="1" thickBot="1" x14ac:dyDescent="0.6">
      <c r="B189" s="687" t="str">
        <f>B188</f>
        <v>Meat &amp; Culinary</v>
      </c>
      <c r="C189" s="688" t="s">
        <v>76</v>
      </c>
      <c r="D189" s="689"/>
      <c r="E189" s="690"/>
      <c r="F189" s="690"/>
      <c r="G189" s="690"/>
      <c r="H189" s="690"/>
      <c r="I189" s="690"/>
      <c r="J189" s="690"/>
      <c r="K189" s="691"/>
      <c r="L189" s="555"/>
      <c r="M189" s="556"/>
      <c r="N189" s="556"/>
      <c r="O189" s="556"/>
      <c r="P189" s="556"/>
      <c r="Q189" s="556"/>
      <c r="R189" s="556"/>
      <c r="S189" s="562"/>
      <c r="T189" s="558"/>
      <c r="U189" s="716">
        <v>0</v>
      </c>
      <c r="V189" s="717">
        <v>0</v>
      </c>
      <c r="W189" s="717">
        <v>0</v>
      </c>
      <c r="X189" s="717">
        <v>0</v>
      </c>
      <c r="Y189" s="717">
        <v>47.141500629999996</v>
      </c>
      <c r="Z189" s="717">
        <v>0</v>
      </c>
      <c r="AA189" s="717">
        <v>0</v>
      </c>
      <c r="AB189" s="717">
        <v>0.28159000624999986</v>
      </c>
      <c r="AC189" s="717">
        <v>0</v>
      </c>
      <c r="AD189" s="718">
        <f t="shared" si="516"/>
        <v>47.423090636249995</v>
      </c>
      <c r="AE189" s="695">
        <f>J188+AD189</f>
        <v>111.72774558624999</v>
      </c>
      <c r="AF189" s="598">
        <f>AF188</f>
        <v>0.23150596854669137</v>
      </c>
      <c r="AG189" s="696">
        <f>(((AE189/J188))^(1/5))-1</f>
        <v>0.11682139385373524</v>
      </c>
      <c r="AH189" s="565" cm="1">
        <f t="array" ref="AH189">_xlfn.IFS(AG189&gt;=(AF189+0.01),1,AG189&gt;=(AF189-0.01),0,AG189&lt;=(AF189-0.01),-1)</f>
        <v>-1</v>
      </c>
      <c r="AI189" s="697"/>
      <c r="AJ189" s="372"/>
      <c r="AL189" s="687" t="str">
        <f>AL188</f>
        <v>Meat &amp; Culinary</v>
      </c>
      <c r="AM189" s="688" t="s">
        <v>76</v>
      </c>
      <c r="AN189" s="566"/>
      <c r="AO189" s="567"/>
      <c r="AP189" s="568"/>
      <c r="AQ189" s="568"/>
      <c r="AR189" s="568"/>
      <c r="AS189" s="568"/>
      <c r="AT189" s="568"/>
      <c r="AU189" s="568"/>
      <c r="AV189" s="569"/>
      <c r="AW189" s="569"/>
      <c r="AX189" s="567"/>
      <c r="AY189" s="568"/>
      <c r="AZ189" s="568"/>
      <c r="BA189" s="568"/>
      <c r="BB189" s="568"/>
      <c r="BC189" s="568"/>
      <c r="BD189" s="568"/>
      <c r="BE189" s="568"/>
      <c r="BF189" s="569"/>
      <c r="BG189" s="569"/>
      <c r="BH189" s="569"/>
      <c r="BI189" s="737"/>
      <c r="BJ189" s="751" t="b">
        <f t="shared" si="507"/>
        <v>1</v>
      </c>
      <c r="BK189" s="567"/>
      <c r="BL189" s="568"/>
      <c r="BM189" s="568"/>
      <c r="BN189" s="568"/>
      <c r="BO189" s="568"/>
      <c r="BP189" s="568"/>
      <c r="BQ189" s="568"/>
      <c r="BR189" s="569"/>
      <c r="BS189" s="569"/>
    </row>
    <row r="190" spans="1:71" ht="44.25" customHeight="1" outlineLevel="1" thickTop="1" x14ac:dyDescent="0.55000000000000004">
      <c r="A190" s="2" t="str">
        <f>B190</f>
        <v>Snack Food</v>
      </c>
      <c r="B190" s="759" t="s">
        <v>97</v>
      </c>
      <c r="C190" s="225" t="s">
        <v>36</v>
      </c>
      <c r="D190" s="599">
        <f>SUMIFS(AfO!D:D,AfO!$A:$A,$C190,AfO!$B:$B,$A190)/1000</f>
        <v>4.6311590800000006</v>
      </c>
      <c r="E190" s="459">
        <f>SUMIFS(AfO!E:E,AfO!$A:$A,$C190,AfO!$B:$B,$A190)/1000</f>
        <v>5.6429411800000002</v>
      </c>
      <c r="F190" s="459">
        <f>SUMIFS(AfO!F:F,AfO!$A:$A,$C190,AfO!$B:$B,$A190)/1000</f>
        <v>9.2350340600000003</v>
      </c>
      <c r="G190" s="459">
        <f>SUMIFS(AfO!G:G,AfO!$A:$A,$C190,AfO!$B:$B,$A190)/1000</f>
        <v>15.46307464</v>
      </c>
      <c r="H190" s="459">
        <f>SUMIFS(AfO!H:H,AfO!$A:$A,$C190,AfO!$B:$B,$A190)/1000</f>
        <v>15.0456419</v>
      </c>
      <c r="I190" s="459">
        <f>SUMIFS(AfO!J:J,AfO!$A:$A,$C190,AfO!$B:$B,$A190)/1000</f>
        <v>19.446622800833335</v>
      </c>
      <c r="J190" s="459">
        <f>SUMIFS(AfO!I:I,AfO!$A:$A,$C190,AfO!$B:$B,$A190)/1000</f>
        <v>14.644077170000001</v>
      </c>
      <c r="K190" s="459"/>
      <c r="L190" s="600"/>
      <c r="M190" s="603"/>
      <c r="N190" s="603"/>
      <c r="O190" s="603"/>
      <c r="P190" s="603"/>
      <c r="Q190" s="603"/>
      <c r="R190" s="603"/>
      <c r="S190" s="608"/>
      <c r="T190" s="710"/>
      <c r="U190" s="354"/>
      <c r="V190" s="417"/>
      <c r="W190" s="417">
        <v>10</v>
      </c>
      <c r="X190" s="417"/>
      <c r="Y190" s="417"/>
      <c r="Z190" s="417"/>
      <c r="AA190" s="417"/>
      <c r="AB190" s="417"/>
      <c r="AC190" s="356"/>
      <c r="AD190" s="604">
        <f t="shared" si="516"/>
        <v>10</v>
      </c>
      <c r="AE190" s="468">
        <f t="shared" ref="AE190:AE198" si="550">AD190+J190</f>
        <v>24.644077170000003</v>
      </c>
      <c r="AF190" s="469">
        <f t="shared" ref="AF190:AF198" si="551">(((J190/D190))^(1/5))-1</f>
        <v>0.2589093581958537</v>
      </c>
      <c r="AG190" s="470">
        <f t="shared" ref="AG190:AG198" si="552">(((AE190/J190))^(1/5))-1</f>
        <v>0.10971156023509465</v>
      </c>
      <c r="AH190" s="509" cm="1">
        <f t="array" ref="AH190">_xlfn.IFS(AG190&gt;=(AF190+0.01),1,AG190&gt;=(AF190-0.01),0,AG190&lt;=(AF190-0.01),-1)</f>
        <v>-1</v>
      </c>
      <c r="AJ190" s="371"/>
      <c r="AL190" s="759" t="s">
        <v>97</v>
      </c>
      <c r="AM190" s="225" t="s">
        <v>36</v>
      </c>
      <c r="AN190" s="472"/>
      <c r="AO190" s="605">
        <f>SUMIFS('Sales 2019 - 2024'!$E:$E,'Sales 2019 - 2024'!$A:$A,$C190,'Sales 2019 - 2024'!$B:$B,$AO$2,'Sales 2019 - 2024'!$C:$C,AO$4,'Sales 2019 - 2024'!$D:$D,$A190)</f>
        <v>0</v>
      </c>
      <c r="AP190" s="606">
        <f>SUMIFS('Sales 2019 - 2024'!$E:$E,'Sales 2019 - 2024'!$A:$A,$C190,'Sales 2019 - 2024'!$B:$B,$AO$2,'Sales 2019 - 2024'!$C:$C,AP$4,'Sales 2019 - 2024'!$D:$D,$A190)</f>
        <v>0</v>
      </c>
      <c r="AQ190" s="606">
        <f>SUMIFS('Sales 2019 - 2024'!$E:$E,'Sales 2019 - 2024'!$A:$A,$C190,'Sales 2019 - 2024'!$B:$B,$AO$2,'Sales 2019 - 2024'!$C:$C,AQ$4,'Sales 2019 - 2024'!$D:$D,$A190)</f>
        <v>3.7078600000000002</v>
      </c>
      <c r="AR190" s="606">
        <f>SUMIFS('Sales 2019 - 2024'!$E:$E,'Sales 2019 - 2024'!$A:$A,$C190,'Sales 2019 - 2024'!$B:$B,$AO$2,'Sales 2019 - 2024'!$C:$C,AR$4,'Sales 2019 - 2024'!$D:$D,$A190)</f>
        <v>876.95015999999998</v>
      </c>
      <c r="AS190" s="606">
        <f>SUMIFS('Sales 2019 - 2024'!$E:$E,'Sales 2019 - 2024'!$A:$A,$C190,'Sales 2019 - 2024'!$B:$B,$AO$2,'Sales 2019 - 2024'!$C:$C,AS$4,'Sales 2019 - 2024'!$D:$D,$A190)</f>
        <v>3.1761599999999999</v>
      </c>
      <c r="AT190" s="606">
        <f>SUMIFS('Sales 2019 - 2024'!$E:$E,'Sales 2019 - 2024'!$A:$A,$C190,'Sales 2019 - 2024'!$B:$B,$AO$2,'Sales 2019 - 2024'!$C:$C,AT$4,'Sales 2019 - 2024'!$D:$D,$A190)</f>
        <v>0</v>
      </c>
      <c r="AU190" s="606">
        <f>SUMIFS('Sales 2019 - 2024'!$E:$E,'Sales 2019 - 2024'!$A:$A,$C190,'Sales 2019 - 2024'!$B:$B,$AO$2,'Sales 2019 - 2024'!$C:$C,AU$4,'Sales 2019 - 2024'!$D:$D,$A190)</f>
        <v>13.79457</v>
      </c>
      <c r="AV190" s="607">
        <f>SUMIFS('Sales 2019 - 2024'!$E:$E,'Sales 2019 - 2024'!$A:$A,$C190,'Sales 2019 - 2024'!$B:$B,$AO$2,'Sales 2019 - 2024'!$C:$C,AV$4,'Sales 2019 - 2024'!$D:$D,$A190)</f>
        <v>2.7515000000000001</v>
      </c>
      <c r="AW190" s="607">
        <f>SUM(AO190:AV190)</f>
        <v>900.38024999999993</v>
      </c>
      <c r="AX190" s="605">
        <f>SUMIFS('Sales 2019 - 2024'!$E:$E,'Sales 2019 - 2024'!$A:$A,$C190,'Sales 2019 - 2024'!$B:$B,$AO$2,'Sales 2019 - 2024'!$C:$C,AX$4,'Sales 2019 - 2024'!$D:$D,$A190)</f>
        <v>939.59355000000005</v>
      </c>
      <c r="AY190" s="606">
        <f>SUMIFS('Sales 2019 - 2024'!$E:$E,'Sales 2019 - 2024'!$A:$A,$C190,'Sales 2019 - 2024'!$B:$B,$AO$2,'Sales 2019 - 2024'!$C:$C,AY$4,'Sales 2019 - 2024'!$D:$D,$A190)</f>
        <v>2124.3783199999998</v>
      </c>
      <c r="AZ190" s="606">
        <f>SUMIFS('Sales 2019 - 2024'!$E:$E,'Sales 2019 - 2024'!$A:$A,$C190,'Sales 2019 - 2024'!$B:$B,$AO$2,'Sales 2019 - 2024'!$C:$C,AZ$4,'Sales 2019 - 2024'!$D:$D,$A190)</f>
        <v>4118.49377</v>
      </c>
      <c r="BA190" s="606">
        <f>SUMIFS('Sales 2019 - 2024'!$E:$E,'Sales 2019 - 2024'!$A:$A,$C190,'Sales 2019 - 2024'!$B:$B,$AO$2,'Sales 2019 - 2024'!$C:$C,BA$4,'Sales 2019 - 2024'!$D:$D,$A190)</f>
        <v>149.06673000000001</v>
      </c>
      <c r="BB190" s="606">
        <f>SUMIFS('Sales 2019 - 2024'!$E:$E,'Sales 2019 - 2024'!$A:$A,$C190,'Sales 2019 - 2024'!$B:$B,$AO$2,'Sales 2019 - 2024'!$C:$C,BB$4,'Sales 2019 - 2024'!$D:$D,$A190)</f>
        <v>0</v>
      </c>
      <c r="BC190" s="606">
        <f>SUMIFS('Sales 2019 - 2024'!$E:$E,'Sales 2019 - 2024'!$A:$A,$C190,'Sales 2019 - 2024'!$B:$B,$AO$2,'Sales 2019 - 2024'!$C:$C,BC$4,'Sales 2019 - 2024'!$D:$D,$A190)</f>
        <v>3876.33466</v>
      </c>
      <c r="BD190" s="606">
        <f>SUMIFS('Sales 2019 - 2024'!$E:$E,'Sales 2019 - 2024'!$A:$A,$C190,'Sales 2019 - 2024'!$B:$B,$AO$2,'Sales 2019 - 2024'!$C:$C,BD$4,'Sales 2019 - 2024'!$D:$D,$A190)</f>
        <v>12.810560000000001</v>
      </c>
      <c r="BE190" s="606">
        <f>SUMIFS('Sales 2019 - 2024'!$E:$E,'Sales 2019 - 2024'!$A:$A,$C190,'Sales 2019 - 2024'!$B:$B,$AO$2,'Sales 2019 - 2024'!$C:$C,BE$4,'Sales 2019 - 2024'!$D:$D,$A190)</f>
        <v>522.34040000000005</v>
      </c>
      <c r="BF190" s="607">
        <f>SUMIFS('Sales 2019 - 2024'!$E:$E,'Sales 2019 - 2024'!$A:$A,$C190,'Sales 2019 - 2024'!$B:$B,$AO$2,'Sales 2019 - 2024'!$C:$C,BF$4,'Sales 2019 - 2024'!$D:$D,$A190)</f>
        <v>0</v>
      </c>
      <c r="BG190" s="607">
        <f>SUM(AX190:BF190)</f>
        <v>11743.01799</v>
      </c>
      <c r="BH190" s="743">
        <f>BI190-BG190-AW190</f>
        <v>2000.6789300000003</v>
      </c>
      <c r="BI190" s="475">
        <f>SUMIFS('Sales 2019 - 2024'!Y:Y,'Sales 2019 - 2024'!W:W,'X5 Template Goals - Tab 1'!AM190,'Sales 2019 - 2024'!V:V,'X5 Template Goals - Tab 1'!A190)</f>
        <v>14644.07717</v>
      </c>
      <c r="BJ190" s="751" t="b">
        <f t="shared" si="507"/>
        <v>1</v>
      </c>
      <c r="BK190" s="600"/>
      <c r="BL190" s="601"/>
      <c r="BM190" s="601"/>
      <c r="BN190" s="601"/>
      <c r="BO190" s="601"/>
      <c r="BP190" s="601"/>
      <c r="BQ190" s="601"/>
      <c r="BR190" s="608"/>
      <c r="BS190" s="607">
        <f>SUM(BK190:BR190)</f>
        <v>0</v>
      </c>
    </row>
    <row r="191" spans="1:71" ht="44.25" customHeight="1" outlineLevel="1" x14ac:dyDescent="0.55000000000000004">
      <c r="A191" s="2" t="str">
        <f>B190</f>
        <v>Snack Food</v>
      </c>
      <c r="B191" s="760"/>
      <c r="C191" s="226" t="s">
        <v>37</v>
      </c>
      <c r="D191" s="609">
        <f>SUMIFS(AfO!D:D,AfO!$A:$A,$C191,AfO!$B:$B,$A190)/1000</f>
        <v>4.320069E-2</v>
      </c>
      <c r="E191" s="610">
        <f>SUMIFS(AfO!E:E,AfO!$A:$A,$C191,AfO!$B:$B,$A190)/1000</f>
        <v>3.8915280000000003E-2</v>
      </c>
      <c r="F191" s="610">
        <f>SUMIFS(AfO!F:F,AfO!$A:$A,$C191,AfO!$B:$B,$A190)/1000</f>
        <v>9.05334E-2</v>
      </c>
      <c r="G191" s="610">
        <f>SUMIFS(AfO!G:G,AfO!$A:$A,$C191,AfO!$B:$B,$A190)/1000</f>
        <v>6.0217340000000001E-2</v>
      </c>
      <c r="H191" s="610">
        <f>SUMIFS(AfO!H:H,AfO!$A:$A,$C191,AfO!$B:$B,$A190)/1000</f>
        <v>0.25099594999999997</v>
      </c>
      <c r="I191" s="610">
        <f>SUMIFS(AfO!J:J,AfO!$A:$A,$C191,AfO!$B:$B,$A190)/1000</f>
        <v>0.42536077333333333</v>
      </c>
      <c r="J191" s="610">
        <f>SUMIFS(AfO!I:I,AfO!$A:$A,$C191,AfO!$B:$B,$A190)/1000</f>
        <v>0.40385838000000002</v>
      </c>
      <c r="K191" s="610"/>
      <c r="L191" s="611"/>
      <c r="M191" s="614"/>
      <c r="N191" s="614"/>
      <c r="O191" s="614"/>
      <c r="P191" s="614"/>
      <c r="Q191" s="614"/>
      <c r="R191" s="614"/>
      <c r="S191" s="619"/>
      <c r="T191" s="711"/>
      <c r="U191" s="357"/>
      <c r="V191" s="418"/>
      <c r="W191" s="418">
        <v>3</v>
      </c>
      <c r="X191" s="418"/>
      <c r="Y191" s="418"/>
      <c r="Z191" s="418"/>
      <c r="AA191" s="418"/>
      <c r="AB191" s="418"/>
      <c r="AC191" s="359"/>
      <c r="AD191" s="615">
        <f t="shared" si="516"/>
        <v>3</v>
      </c>
      <c r="AE191" s="488">
        <f t="shared" si="550"/>
        <v>3.40385838</v>
      </c>
      <c r="AF191" s="581">
        <f t="shared" si="551"/>
        <v>0.56367928588780836</v>
      </c>
      <c r="AG191" s="490">
        <f t="shared" si="552"/>
        <v>0.53161099992205196</v>
      </c>
      <c r="AH191" s="491" cm="1">
        <f t="array" ref="AH191">_xlfn.IFS(AG191&gt;=(AF191+0.01),1,AG191&gt;=(AF191-0.01),0,AG191&lt;=(AF191-0.01),-1)</f>
        <v>-1</v>
      </c>
      <c r="AJ191" s="370"/>
      <c r="AL191" s="760"/>
      <c r="AM191" s="226" t="s">
        <v>37</v>
      </c>
      <c r="AN191" s="472"/>
      <c r="AO191" s="616">
        <f>SUMIFS('Sales 2019 - 2024'!$E:$E,'Sales 2019 - 2024'!$A:$A,$C191,'Sales 2019 - 2024'!$B:$B,$AO$2,'Sales 2019 - 2024'!$C:$C,AO$4,'Sales 2019 - 2024'!$D:$D,$A191)</f>
        <v>29.379100000000001</v>
      </c>
      <c r="AP191" s="617">
        <f>SUMIFS('Sales 2019 - 2024'!$E:$E,'Sales 2019 - 2024'!$A:$A,$C191,'Sales 2019 - 2024'!$B:$B,$AO$2,'Sales 2019 - 2024'!$C:$C,AP$4,'Sales 2019 - 2024'!$D:$D,$A191)</f>
        <v>0</v>
      </c>
      <c r="AQ191" s="617">
        <f>SUMIFS('Sales 2019 - 2024'!$E:$E,'Sales 2019 - 2024'!$A:$A,$C191,'Sales 2019 - 2024'!$B:$B,$AO$2,'Sales 2019 - 2024'!$C:$C,AQ$4,'Sales 2019 - 2024'!$D:$D,$A191)</f>
        <v>1.5088999999999999</v>
      </c>
      <c r="AR191" s="617">
        <f>SUMIFS('Sales 2019 - 2024'!$E:$E,'Sales 2019 - 2024'!$A:$A,$C191,'Sales 2019 - 2024'!$B:$B,$AO$2,'Sales 2019 - 2024'!$C:$C,AR$4,'Sales 2019 - 2024'!$D:$D,$A191)</f>
        <v>175.19069999999999</v>
      </c>
      <c r="AS191" s="617">
        <f>SUMIFS('Sales 2019 - 2024'!$E:$E,'Sales 2019 - 2024'!$A:$A,$C191,'Sales 2019 - 2024'!$B:$B,$AO$2,'Sales 2019 - 2024'!$C:$C,AS$4,'Sales 2019 - 2024'!$D:$D,$A191)</f>
        <v>2.7508599999999999</v>
      </c>
      <c r="AT191" s="617">
        <f>SUMIFS('Sales 2019 - 2024'!$E:$E,'Sales 2019 - 2024'!$A:$A,$C191,'Sales 2019 - 2024'!$B:$B,$AO$2,'Sales 2019 - 2024'!$C:$C,AT$4,'Sales 2019 - 2024'!$D:$D,$A191)</f>
        <v>0</v>
      </c>
      <c r="AU191" s="617">
        <f>SUMIFS('Sales 2019 - 2024'!$E:$E,'Sales 2019 - 2024'!$A:$A,$C191,'Sales 2019 - 2024'!$B:$B,$AO$2,'Sales 2019 - 2024'!$C:$C,AU$4,'Sales 2019 - 2024'!$D:$D,$A191)</f>
        <v>0</v>
      </c>
      <c r="AV191" s="618">
        <f>SUMIFS('Sales 2019 - 2024'!$E:$E,'Sales 2019 - 2024'!$A:$A,$C191,'Sales 2019 - 2024'!$B:$B,$AO$2,'Sales 2019 - 2024'!$C:$C,AV$4,'Sales 2019 - 2024'!$D:$D,$A191)</f>
        <v>0</v>
      </c>
      <c r="AW191" s="618">
        <f t="shared" ref="AW191:AW197" si="553">SUM(AO191:AV191)</f>
        <v>208.82955999999999</v>
      </c>
      <c r="AX191" s="616">
        <f>SUMIFS('Sales 2019 - 2024'!$E:$E,'Sales 2019 - 2024'!$A:$A,$C191,'Sales 2019 - 2024'!$B:$B,$AO$2,'Sales 2019 - 2024'!$C:$C,AX$4,'Sales 2019 - 2024'!$D:$D,$A191)</f>
        <v>0</v>
      </c>
      <c r="AY191" s="617">
        <f>SUMIFS('Sales 2019 - 2024'!$E:$E,'Sales 2019 - 2024'!$A:$A,$C191,'Sales 2019 - 2024'!$B:$B,$AO$2,'Sales 2019 - 2024'!$C:$C,AY$4,'Sales 2019 - 2024'!$D:$D,$A191)</f>
        <v>22.342079999999999</v>
      </c>
      <c r="AZ191" s="617">
        <f>SUMIFS('Sales 2019 - 2024'!$E:$E,'Sales 2019 - 2024'!$A:$A,$C191,'Sales 2019 - 2024'!$B:$B,$AO$2,'Sales 2019 - 2024'!$C:$C,AZ$4,'Sales 2019 - 2024'!$D:$D,$A191)</f>
        <v>12.58501</v>
      </c>
      <c r="BA191" s="617">
        <f>SUMIFS('Sales 2019 - 2024'!$E:$E,'Sales 2019 - 2024'!$A:$A,$C191,'Sales 2019 - 2024'!$B:$B,$AO$2,'Sales 2019 - 2024'!$C:$C,BA$4,'Sales 2019 - 2024'!$D:$D,$A191)</f>
        <v>1.3064100000000001</v>
      </c>
      <c r="BB191" s="617">
        <f>SUMIFS('Sales 2019 - 2024'!$E:$E,'Sales 2019 - 2024'!$A:$A,$C191,'Sales 2019 - 2024'!$B:$B,$AO$2,'Sales 2019 - 2024'!$C:$C,BB$4,'Sales 2019 - 2024'!$D:$D,$A191)</f>
        <v>5.4944899999999999</v>
      </c>
      <c r="BC191" s="617">
        <f>SUMIFS('Sales 2019 - 2024'!$E:$E,'Sales 2019 - 2024'!$A:$A,$C191,'Sales 2019 - 2024'!$B:$B,$AO$2,'Sales 2019 - 2024'!$C:$C,BC$4,'Sales 2019 - 2024'!$D:$D,$A191)</f>
        <v>11.84545</v>
      </c>
      <c r="BD191" s="617">
        <f>SUMIFS('Sales 2019 - 2024'!$E:$E,'Sales 2019 - 2024'!$A:$A,$C191,'Sales 2019 - 2024'!$B:$B,$AO$2,'Sales 2019 - 2024'!$C:$C,BD$4,'Sales 2019 - 2024'!$D:$D,$A191)</f>
        <v>13.3169</v>
      </c>
      <c r="BE191" s="617">
        <f>SUMIFS('Sales 2019 - 2024'!$E:$E,'Sales 2019 - 2024'!$A:$A,$C191,'Sales 2019 - 2024'!$B:$B,$AO$2,'Sales 2019 - 2024'!$C:$C,BE$4,'Sales 2019 - 2024'!$D:$D,$A191)</f>
        <v>0</v>
      </c>
      <c r="BF191" s="618">
        <f>SUMIFS('Sales 2019 - 2024'!$E:$E,'Sales 2019 - 2024'!$A:$A,$C191,'Sales 2019 - 2024'!$B:$B,$AO$2,'Sales 2019 - 2024'!$C:$C,BF$4,'Sales 2019 - 2024'!$D:$D,$A191)</f>
        <v>0</v>
      </c>
      <c r="BG191" s="618">
        <f t="shared" ref="BG191:BG198" si="554">SUM(AX191:BF191)</f>
        <v>66.890339999999995</v>
      </c>
      <c r="BH191" s="744">
        <f t="shared" ref="BH191:BH198" si="555">BI191-BG191-AW191</f>
        <v>128.13848000000004</v>
      </c>
      <c r="BI191" s="494">
        <f>SUMIFS('Sales 2019 - 2024'!Y:Y,'Sales 2019 - 2024'!W:W,'X5 Template Goals - Tab 1'!AM191,'Sales 2019 - 2024'!V:V,'X5 Template Goals - Tab 1'!A191)</f>
        <v>403.85838000000001</v>
      </c>
      <c r="BJ191" s="751" t="b">
        <f t="shared" si="507"/>
        <v>1</v>
      </c>
      <c r="BK191" s="611"/>
      <c r="BL191" s="612"/>
      <c r="BM191" s="612"/>
      <c r="BN191" s="612"/>
      <c r="BO191" s="612"/>
      <c r="BP191" s="612"/>
      <c r="BQ191" s="612"/>
      <c r="BR191" s="619"/>
      <c r="BS191" s="618">
        <f t="shared" ref="BS191:BS197" si="556">SUM(BK191:BR191)</f>
        <v>0</v>
      </c>
    </row>
    <row r="192" spans="1:71" ht="44.25" customHeight="1" outlineLevel="1" x14ac:dyDescent="0.55000000000000004">
      <c r="A192" s="2" t="str">
        <f>B190</f>
        <v>Snack Food</v>
      </c>
      <c r="B192" s="760"/>
      <c r="C192" s="226" t="s">
        <v>38</v>
      </c>
      <c r="D192" s="620">
        <f>SUMIFS(AfO!D:D,AfO!$A:$A,$C192,AfO!$B:$B,$A190)/1000</f>
        <v>0.20007239999999998</v>
      </c>
      <c r="E192" s="498">
        <f>SUMIFS(AfO!E:E,AfO!$A:$A,$C192,AfO!$B:$B,$A190)/1000</f>
        <v>0.13509110999999999</v>
      </c>
      <c r="F192" s="498">
        <f>SUMIFS(AfO!F:F,AfO!$A:$A,$C192,AfO!$B:$B,$A190)/1000</f>
        <v>0.57359592999999998</v>
      </c>
      <c r="G192" s="498">
        <f>SUMIFS(AfO!G:G,AfO!$A:$A,$C192,AfO!$B:$B,$A190)/1000</f>
        <v>0.47200213000000002</v>
      </c>
      <c r="H192" s="498">
        <f>SUMIFS(AfO!H:H,AfO!$A:$A,$C192,AfO!$B:$B,$A190)/1000</f>
        <v>0.16920813000000001</v>
      </c>
      <c r="I192" s="498">
        <f>SUMIFS(AfO!J:J,AfO!$A:$A,$C192,AfO!$B:$B,$A190)/1000</f>
        <v>6.3120509999999991E-2</v>
      </c>
      <c r="J192" s="498">
        <f>SUMIFS(AfO!I:I,AfO!$A:$A,$C192,AfO!$B:$B,$A190)/1000</f>
        <v>0.38868797999999999</v>
      </c>
      <c r="K192" s="498"/>
      <c r="L192" s="621"/>
      <c r="M192" s="624"/>
      <c r="N192" s="624"/>
      <c r="O192" s="624"/>
      <c r="P192" s="624"/>
      <c r="Q192" s="624"/>
      <c r="R192" s="624"/>
      <c r="S192" s="629"/>
      <c r="T192" s="711"/>
      <c r="U192" s="360"/>
      <c r="V192" s="419"/>
      <c r="W192" s="419">
        <v>3</v>
      </c>
      <c r="X192" s="419"/>
      <c r="Y192" s="419"/>
      <c r="Z192" s="419"/>
      <c r="AA192" s="419"/>
      <c r="AB192" s="419"/>
      <c r="AC192" s="362"/>
      <c r="AD192" s="625">
        <f t="shared" si="516"/>
        <v>3</v>
      </c>
      <c r="AE192" s="506">
        <f t="shared" si="550"/>
        <v>3.3886879799999998</v>
      </c>
      <c r="AF192" s="507">
        <f t="shared" si="551"/>
        <v>0.14204386656481316</v>
      </c>
      <c r="AG192" s="508">
        <f t="shared" si="552"/>
        <v>0.54200610923644521</v>
      </c>
      <c r="AH192" s="509" cm="1">
        <f t="array" ref="AH192">_xlfn.IFS(AG192&gt;=(AF192+0.01),1,AG192&gt;=(AF192-0.01),0,AG192&lt;=(AF192-0.01),-1)</f>
        <v>1</v>
      </c>
      <c r="AJ192" s="371"/>
      <c r="AL192" s="760"/>
      <c r="AM192" s="226" t="s">
        <v>38</v>
      </c>
      <c r="AN192" s="472"/>
      <c r="AO192" s="626">
        <f>SUMIFS('Sales 2019 - 2024'!$E:$E,'Sales 2019 - 2024'!$A:$A,$C192,'Sales 2019 - 2024'!$B:$B,$AO$2,'Sales 2019 - 2024'!$C:$C,AO$4,'Sales 2019 - 2024'!$D:$D,$A192)</f>
        <v>0</v>
      </c>
      <c r="AP192" s="627">
        <f>SUMIFS('Sales 2019 - 2024'!$E:$E,'Sales 2019 - 2024'!$A:$A,$C192,'Sales 2019 - 2024'!$B:$B,$AO$2,'Sales 2019 - 2024'!$C:$C,AP$4,'Sales 2019 - 2024'!$D:$D,$A192)</f>
        <v>0</v>
      </c>
      <c r="AQ192" s="627">
        <f>SUMIFS('Sales 2019 - 2024'!$E:$E,'Sales 2019 - 2024'!$A:$A,$C192,'Sales 2019 - 2024'!$B:$B,$AO$2,'Sales 2019 - 2024'!$C:$C,AQ$4,'Sales 2019 - 2024'!$D:$D,$A192)</f>
        <v>0</v>
      </c>
      <c r="AR192" s="627">
        <f>SUMIFS('Sales 2019 - 2024'!$E:$E,'Sales 2019 - 2024'!$A:$A,$C192,'Sales 2019 - 2024'!$B:$B,$AO$2,'Sales 2019 - 2024'!$C:$C,AR$4,'Sales 2019 - 2024'!$D:$D,$A192)</f>
        <v>3.903</v>
      </c>
      <c r="AS192" s="627">
        <f>SUMIFS('Sales 2019 - 2024'!$E:$E,'Sales 2019 - 2024'!$A:$A,$C192,'Sales 2019 - 2024'!$B:$B,$AO$2,'Sales 2019 - 2024'!$C:$C,AS$4,'Sales 2019 - 2024'!$D:$D,$A192)</f>
        <v>0</v>
      </c>
      <c r="AT192" s="627">
        <f>SUMIFS('Sales 2019 - 2024'!$E:$E,'Sales 2019 - 2024'!$A:$A,$C192,'Sales 2019 - 2024'!$B:$B,$AO$2,'Sales 2019 - 2024'!$C:$C,AT$4,'Sales 2019 - 2024'!$D:$D,$A192)</f>
        <v>0</v>
      </c>
      <c r="AU192" s="627">
        <f>SUMIFS('Sales 2019 - 2024'!$E:$E,'Sales 2019 - 2024'!$A:$A,$C192,'Sales 2019 - 2024'!$B:$B,$AO$2,'Sales 2019 - 2024'!$C:$C,AU$4,'Sales 2019 - 2024'!$D:$D,$A192)</f>
        <v>0</v>
      </c>
      <c r="AV192" s="628">
        <f>SUMIFS('Sales 2019 - 2024'!$E:$E,'Sales 2019 - 2024'!$A:$A,$C192,'Sales 2019 - 2024'!$B:$B,$AO$2,'Sales 2019 - 2024'!$C:$C,AV$4,'Sales 2019 - 2024'!$D:$D,$A192)</f>
        <v>0</v>
      </c>
      <c r="AW192" s="628">
        <f t="shared" si="553"/>
        <v>3.903</v>
      </c>
      <c r="AX192" s="626">
        <f>SUMIFS('Sales 2019 - 2024'!$E:$E,'Sales 2019 - 2024'!$A:$A,$C192,'Sales 2019 - 2024'!$B:$B,$AO$2,'Sales 2019 - 2024'!$C:$C,AX$4,'Sales 2019 - 2024'!$D:$D,$A192)</f>
        <v>0</v>
      </c>
      <c r="AY192" s="627">
        <f>SUMIFS('Sales 2019 - 2024'!$E:$E,'Sales 2019 - 2024'!$A:$A,$C192,'Sales 2019 - 2024'!$B:$B,$AO$2,'Sales 2019 - 2024'!$C:$C,AY$4,'Sales 2019 - 2024'!$D:$D,$A192)</f>
        <v>0</v>
      </c>
      <c r="AZ192" s="627">
        <f>SUMIFS('Sales 2019 - 2024'!$E:$E,'Sales 2019 - 2024'!$A:$A,$C192,'Sales 2019 - 2024'!$B:$B,$AO$2,'Sales 2019 - 2024'!$C:$C,AZ$4,'Sales 2019 - 2024'!$D:$D,$A192)</f>
        <v>357.5</v>
      </c>
      <c r="BA192" s="627">
        <f>SUMIFS('Sales 2019 - 2024'!$E:$E,'Sales 2019 - 2024'!$A:$A,$C192,'Sales 2019 - 2024'!$B:$B,$AO$2,'Sales 2019 - 2024'!$C:$C,BA$4,'Sales 2019 - 2024'!$D:$D,$A192)</f>
        <v>0</v>
      </c>
      <c r="BB192" s="627">
        <f>SUMIFS('Sales 2019 - 2024'!$E:$E,'Sales 2019 - 2024'!$A:$A,$C192,'Sales 2019 - 2024'!$B:$B,$AO$2,'Sales 2019 - 2024'!$C:$C,BB$4,'Sales 2019 - 2024'!$D:$D,$A192)</f>
        <v>15.899990000000001</v>
      </c>
      <c r="BC192" s="627">
        <f>SUMIFS('Sales 2019 - 2024'!$E:$E,'Sales 2019 - 2024'!$A:$A,$C192,'Sales 2019 - 2024'!$B:$B,$AO$2,'Sales 2019 - 2024'!$C:$C,BC$4,'Sales 2019 - 2024'!$D:$D,$A192)</f>
        <v>0</v>
      </c>
      <c r="BD192" s="627">
        <f>SUMIFS('Sales 2019 - 2024'!$E:$E,'Sales 2019 - 2024'!$A:$A,$C192,'Sales 2019 - 2024'!$B:$B,$AO$2,'Sales 2019 - 2024'!$C:$C,BD$4,'Sales 2019 - 2024'!$D:$D,$A192)</f>
        <v>0</v>
      </c>
      <c r="BE192" s="627">
        <f>SUMIFS('Sales 2019 - 2024'!$E:$E,'Sales 2019 - 2024'!$A:$A,$C192,'Sales 2019 - 2024'!$B:$B,$AO$2,'Sales 2019 - 2024'!$C:$C,BE$4,'Sales 2019 - 2024'!$D:$D,$A192)</f>
        <v>0</v>
      </c>
      <c r="BF192" s="628">
        <f>SUMIFS('Sales 2019 - 2024'!$E:$E,'Sales 2019 - 2024'!$A:$A,$C192,'Sales 2019 - 2024'!$B:$B,$AO$2,'Sales 2019 - 2024'!$C:$C,BF$4,'Sales 2019 - 2024'!$D:$D,$A192)</f>
        <v>0</v>
      </c>
      <c r="BG192" s="628">
        <f t="shared" si="554"/>
        <v>373.39999</v>
      </c>
      <c r="BH192" s="745">
        <f t="shared" si="555"/>
        <v>11.384989999999979</v>
      </c>
      <c r="BI192" s="512">
        <f>SUMIFS('Sales 2019 - 2024'!Y:Y,'Sales 2019 - 2024'!W:W,'X5 Template Goals - Tab 1'!AM192,'Sales 2019 - 2024'!V:V,'X5 Template Goals - Tab 1'!A192)</f>
        <v>388.68797999999998</v>
      </c>
      <c r="BJ192" s="751" t="b">
        <f t="shared" si="507"/>
        <v>1</v>
      </c>
      <c r="BK192" s="621"/>
      <c r="BL192" s="622"/>
      <c r="BM192" s="622"/>
      <c r="BN192" s="622"/>
      <c r="BO192" s="622"/>
      <c r="BP192" s="622"/>
      <c r="BQ192" s="622"/>
      <c r="BR192" s="629"/>
      <c r="BS192" s="628">
        <f t="shared" si="556"/>
        <v>0</v>
      </c>
    </row>
    <row r="193" spans="1:71" ht="44.25" customHeight="1" outlineLevel="1" x14ac:dyDescent="0.55000000000000004">
      <c r="A193" s="2" t="str">
        <f>B190</f>
        <v>Snack Food</v>
      </c>
      <c r="B193" s="760"/>
      <c r="C193" s="226" t="s">
        <v>39</v>
      </c>
      <c r="D193" s="609">
        <f>SUMIFS(AfO!D:D,AfO!$A:$A,$C193,AfO!$B:$B,$A190)/1000</f>
        <v>0.28635001999999998</v>
      </c>
      <c r="E193" s="610">
        <f>SUMIFS(AfO!E:E,AfO!$A:$A,$C193,AfO!$B:$B,$A190)/1000</f>
        <v>5.8419280000000004E-2</v>
      </c>
      <c r="F193" s="610">
        <f>SUMIFS(AfO!F:F,AfO!$A:$A,$C193,AfO!$B:$B,$A190)/1000</f>
        <v>0.22506929000000001</v>
      </c>
      <c r="G193" s="610">
        <f>SUMIFS(AfO!G:G,AfO!$A:$A,$C193,AfO!$B:$B,$A190)/1000</f>
        <v>0.45561131999999999</v>
      </c>
      <c r="H193" s="610">
        <f>SUMIFS(AfO!H:H,AfO!$A:$A,$C193,AfO!$B:$B,$A190)/1000</f>
        <v>1.7789066199999999</v>
      </c>
      <c r="I193" s="610">
        <f>SUMIFS(AfO!J:J,AfO!$A:$A,$C193,AfO!$B:$B,$A190)/1000</f>
        <v>4.2501174066666669</v>
      </c>
      <c r="J193" s="610">
        <f>SUMIFS(AfO!I:I,AfO!$A:$A,$C193,AfO!$B:$B,$A190)/1000</f>
        <v>3.07281564</v>
      </c>
      <c r="K193" s="610"/>
      <c r="L193" s="611"/>
      <c r="M193" s="614"/>
      <c r="N193" s="614"/>
      <c r="O193" s="614"/>
      <c r="P193" s="614"/>
      <c r="Q193" s="614"/>
      <c r="R193" s="614"/>
      <c r="S193" s="619"/>
      <c r="T193" s="711"/>
      <c r="U193" s="357"/>
      <c r="V193" s="418"/>
      <c r="W193" s="418">
        <v>7</v>
      </c>
      <c r="X193" s="418"/>
      <c r="Y193" s="418"/>
      <c r="Z193" s="418"/>
      <c r="AA193" s="418"/>
      <c r="AB193" s="418"/>
      <c r="AC193" s="359"/>
      <c r="AD193" s="615">
        <f t="shared" si="516"/>
        <v>7</v>
      </c>
      <c r="AE193" s="488">
        <f t="shared" si="550"/>
        <v>10.07281564</v>
      </c>
      <c r="AF193" s="581">
        <f t="shared" si="551"/>
        <v>0.60741441013948294</v>
      </c>
      <c r="AG193" s="490">
        <f t="shared" si="552"/>
        <v>0.26801057680449425</v>
      </c>
      <c r="AH193" s="491" cm="1">
        <f t="array" ref="AH193">_xlfn.IFS(AG193&gt;=(AF193+0.01),1,AG193&gt;=(AF193-0.01),0,AG193&lt;=(AF193-0.01),-1)</f>
        <v>-1</v>
      </c>
      <c r="AJ193" s="370"/>
      <c r="AL193" s="760"/>
      <c r="AM193" s="226" t="s">
        <v>39</v>
      </c>
      <c r="AN193" s="472"/>
      <c r="AO193" s="616">
        <f>SUMIFS('Sales 2019 - 2024'!$E:$E,'Sales 2019 - 2024'!$A:$A,$C193,'Sales 2019 - 2024'!$B:$B,$AO$2,'Sales 2019 - 2024'!$C:$C,AO$4,'Sales 2019 - 2024'!$D:$D,$A193)</f>
        <v>1.14998</v>
      </c>
      <c r="AP193" s="617">
        <f>SUMIFS('Sales 2019 - 2024'!$E:$E,'Sales 2019 - 2024'!$A:$A,$C193,'Sales 2019 - 2024'!$B:$B,$AO$2,'Sales 2019 - 2024'!$C:$C,AP$4,'Sales 2019 - 2024'!$D:$D,$A193)</f>
        <v>1.2607699999999999</v>
      </c>
      <c r="AQ193" s="617">
        <f>SUMIFS('Sales 2019 - 2024'!$E:$E,'Sales 2019 - 2024'!$A:$A,$C193,'Sales 2019 - 2024'!$B:$B,$AO$2,'Sales 2019 - 2024'!$C:$C,AQ$4,'Sales 2019 - 2024'!$D:$D,$A193)</f>
        <v>32.136049999999997</v>
      </c>
      <c r="AR193" s="617">
        <f>SUMIFS('Sales 2019 - 2024'!$E:$E,'Sales 2019 - 2024'!$A:$A,$C193,'Sales 2019 - 2024'!$B:$B,$AO$2,'Sales 2019 - 2024'!$C:$C,AR$4,'Sales 2019 - 2024'!$D:$D,$A193)</f>
        <v>357.63218999999998</v>
      </c>
      <c r="AS193" s="617">
        <f>SUMIFS('Sales 2019 - 2024'!$E:$E,'Sales 2019 - 2024'!$A:$A,$C193,'Sales 2019 - 2024'!$B:$B,$AO$2,'Sales 2019 - 2024'!$C:$C,AS$4,'Sales 2019 - 2024'!$D:$D,$A193)</f>
        <v>12.39269</v>
      </c>
      <c r="AT193" s="617">
        <f>SUMIFS('Sales 2019 - 2024'!$E:$E,'Sales 2019 - 2024'!$A:$A,$C193,'Sales 2019 - 2024'!$B:$B,$AO$2,'Sales 2019 - 2024'!$C:$C,AT$4,'Sales 2019 - 2024'!$D:$D,$A193)</f>
        <v>0</v>
      </c>
      <c r="AU193" s="617">
        <f>SUMIFS('Sales 2019 - 2024'!$E:$E,'Sales 2019 - 2024'!$A:$A,$C193,'Sales 2019 - 2024'!$B:$B,$AO$2,'Sales 2019 - 2024'!$C:$C,AU$4,'Sales 2019 - 2024'!$D:$D,$A193)</f>
        <v>0</v>
      </c>
      <c r="AV193" s="618">
        <f>SUMIFS('Sales 2019 - 2024'!$E:$E,'Sales 2019 - 2024'!$A:$A,$C193,'Sales 2019 - 2024'!$B:$B,$AO$2,'Sales 2019 - 2024'!$C:$C,AV$4,'Sales 2019 - 2024'!$D:$D,$A193)</f>
        <v>5.5318199999999997</v>
      </c>
      <c r="AW193" s="618">
        <f t="shared" si="553"/>
        <v>410.1035</v>
      </c>
      <c r="AX193" s="616">
        <f>SUMIFS('Sales 2019 - 2024'!$E:$E,'Sales 2019 - 2024'!$A:$A,$C193,'Sales 2019 - 2024'!$B:$B,$AO$2,'Sales 2019 - 2024'!$C:$C,AX$4,'Sales 2019 - 2024'!$D:$D,$A193)</f>
        <v>515.43616999999995</v>
      </c>
      <c r="AY193" s="617">
        <f>SUMIFS('Sales 2019 - 2024'!$E:$E,'Sales 2019 - 2024'!$A:$A,$C193,'Sales 2019 - 2024'!$B:$B,$AO$2,'Sales 2019 - 2024'!$C:$C,AY$4,'Sales 2019 - 2024'!$D:$D,$A193)</f>
        <v>12.057840000000001</v>
      </c>
      <c r="AZ193" s="617">
        <f>SUMIFS('Sales 2019 - 2024'!$E:$E,'Sales 2019 - 2024'!$A:$A,$C193,'Sales 2019 - 2024'!$B:$B,$AO$2,'Sales 2019 - 2024'!$C:$C,AZ$4,'Sales 2019 - 2024'!$D:$D,$A193)</f>
        <v>682.52756999999997</v>
      </c>
      <c r="BA193" s="617">
        <f>SUMIFS('Sales 2019 - 2024'!$E:$E,'Sales 2019 - 2024'!$A:$A,$C193,'Sales 2019 - 2024'!$B:$B,$AO$2,'Sales 2019 - 2024'!$C:$C,BA$4,'Sales 2019 - 2024'!$D:$D,$A193)</f>
        <v>16.67698</v>
      </c>
      <c r="BB193" s="617">
        <f>SUMIFS('Sales 2019 - 2024'!$E:$E,'Sales 2019 - 2024'!$A:$A,$C193,'Sales 2019 - 2024'!$B:$B,$AO$2,'Sales 2019 - 2024'!$C:$C,BB$4,'Sales 2019 - 2024'!$D:$D,$A193)</f>
        <v>1304.4789699999999</v>
      </c>
      <c r="BC193" s="617">
        <f>SUMIFS('Sales 2019 - 2024'!$E:$E,'Sales 2019 - 2024'!$A:$A,$C193,'Sales 2019 - 2024'!$B:$B,$AO$2,'Sales 2019 - 2024'!$C:$C,BC$4,'Sales 2019 - 2024'!$D:$D,$A193)</f>
        <v>5.6421999999999999</v>
      </c>
      <c r="BD193" s="617">
        <f>SUMIFS('Sales 2019 - 2024'!$E:$E,'Sales 2019 - 2024'!$A:$A,$C193,'Sales 2019 - 2024'!$B:$B,$AO$2,'Sales 2019 - 2024'!$C:$C,BD$4,'Sales 2019 - 2024'!$D:$D,$A193)</f>
        <v>0</v>
      </c>
      <c r="BE193" s="617">
        <f>SUMIFS('Sales 2019 - 2024'!$E:$E,'Sales 2019 - 2024'!$A:$A,$C193,'Sales 2019 - 2024'!$B:$B,$AO$2,'Sales 2019 - 2024'!$C:$C,BE$4,'Sales 2019 - 2024'!$D:$D,$A193)</f>
        <v>0</v>
      </c>
      <c r="BF193" s="618">
        <f>SUMIFS('Sales 2019 - 2024'!$E:$E,'Sales 2019 - 2024'!$A:$A,$C193,'Sales 2019 - 2024'!$B:$B,$AO$2,'Sales 2019 - 2024'!$C:$C,BF$4,'Sales 2019 - 2024'!$D:$D,$A193)</f>
        <v>0</v>
      </c>
      <c r="BG193" s="618">
        <f t="shared" si="554"/>
        <v>2536.8197299999997</v>
      </c>
      <c r="BH193" s="744">
        <f t="shared" si="555"/>
        <v>125.8924100000001</v>
      </c>
      <c r="BI193" s="494">
        <f>SUMIFS('Sales 2019 - 2024'!Y:Y,'Sales 2019 - 2024'!W:W,'X5 Template Goals - Tab 1'!AM193,'Sales 2019 - 2024'!V:V,'X5 Template Goals - Tab 1'!A193)</f>
        <v>3072.8156399999998</v>
      </c>
      <c r="BJ193" s="751" t="b">
        <f t="shared" si="507"/>
        <v>1</v>
      </c>
      <c r="BK193" s="611"/>
      <c r="BL193" s="612"/>
      <c r="BM193" s="612"/>
      <c r="BN193" s="612"/>
      <c r="BO193" s="612"/>
      <c r="BP193" s="612"/>
      <c r="BQ193" s="612"/>
      <c r="BR193" s="619"/>
      <c r="BS193" s="618">
        <f t="shared" si="556"/>
        <v>0</v>
      </c>
    </row>
    <row r="194" spans="1:71" ht="44.25" customHeight="1" outlineLevel="1" x14ac:dyDescent="0.55000000000000004">
      <c r="A194" s="2" t="str">
        <f>B190</f>
        <v>Snack Food</v>
      </c>
      <c r="B194" s="760"/>
      <c r="C194" s="226" t="s">
        <v>40</v>
      </c>
      <c r="D194" s="620">
        <f>SUMIFS(AfO!D:D,AfO!$A:$A,$C194,AfO!$B:$B,$A190)/1000</f>
        <v>0.45312806999999999</v>
      </c>
      <c r="E194" s="498">
        <f>SUMIFS(AfO!E:E,AfO!$A:$A,$C194,AfO!$B:$B,$A190)/1000</f>
        <v>0.14075098</v>
      </c>
      <c r="F194" s="498">
        <f>SUMIFS(AfO!F:F,AfO!$A:$A,$C194,AfO!$B:$B,$A190)/1000</f>
        <v>0.41248456999999999</v>
      </c>
      <c r="G194" s="498">
        <f>SUMIFS(AfO!G:G,AfO!$A:$A,$C194,AfO!$B:$B,$A190)/1000</f>
        <v>1.06721317</v>
      </c>
      <c r="H194" s="498">
        <f>SUMIFS(AfO!H:H,AfO!$A:$A,$C194,AfO!$B:$B,$A190)/1000</f>
        <v>2.0371600000000001E-3</v>
      </c>
      <c r="I194" s="498">
        <f>SUMIFS(AfO!J:J,AfO!$A:$A,$C194,AfO!$B:$B,$A190)/1000</f>
        <v>6.4480634166666662E-2</v>
      </c>
      <c r="J194" s="498">
        <f>SUMIFS(AfO!I:I,AfO!$A:$A,$C194,AfO!$B:$B,$A190)/1000</f>
        <v>6.7327000000000001E-4</v>
      </c>
      <c r="K194" s="498"/>
      <c r="L194" s="630"/>
      <c r="M194" s="633"/>
      <c r="N194" s="633"/>
      <c r="O194" s="633"/>
      <c r="P194" s="633"/>
      <c r="Q194" s="633"/>
      <c r="R194" s="633"/>
      <c r="S194" s="638"/>
      <c r="T194" s="711"/>
      <c r="U194" s="363"/>
      <c r="V194" s="420"/>
      <c r="W194" s="420">
        <v>3</v>
      </c>
      <c r="X194" s="420"/>
      <c r="Y194" s="420"/>
      <c r="Z194" s="420"/>
      <c r="AA194" s="420"/>
      <c r="AB194" s="420"/>
      <c r="AC194" s="365"/>
      <c r="AD194" s="634">
        <f t="shared" si="516"/>
        <v>3</v>
      </c>
      <c r="AE194" s="521">
        <f t="shared" si="550"/>
        <v>3.0006732700000001</v>
      </c>
      <c r="AF194" s="507">
        <f t="shared" si="551"/>
        <v>-0.72810973412443114</v>
      </c>
      <c r="AG194" s="508">
        <f t="shared" si="552"/>
        <v>4.3679182014742803</v>
      </c>
      <c r="AH194" s="509" cm="1">
        <f t="array" ref="AH194">_xlfn.IFS(AG194&gt;=(AF194+0.01),1,AG194&gt;=(AF194-0.01),0,AG194&lt;=(AF194-0.01),-1)</f>
        <v>1</v>
      </c>
      <c r="AJ194" s="371"/>
      <c r="AL194" s="760"/>
      <c r="AM194" s="226" t="s">
        <v>40</v>
      </c>
      <c r="AN194" s="472"/>
      <c r="AO194" s="635">
        <f>SUMIFS('Sales 2019 - 2024'!$E:$E,'Sales 2019 - 2024'!$A:$A,$C194,'Sales 2019 - 2024'!$B:$B,$AO$2,'Sales 2019 - 2024'!$C:$C,AO$4,'Sales 2019 - 2024'!$D:$D,$A194)</f>
        <v>0</v>
      </c>
      <c r="AP194" s="636">
        <f>SUMIFS('Sales 2019 - 2024'!$E:$E,'Sales 2019 - 2024'!$A:$A,$C194,'Sales 2019 - 2024'!$B:$B,$AO$2,'Sales 2019 - 2024'!$C:$C,AP$4,'Sales 2019 - 2024'!$D:$D,$A194)</f>
        <v>0</v>
      </c>
      <c r="AQ194" s="636">
        <f>SUMIFS('Sales 2019 - 2024'!$E:$E,'Sales 2019 - 2024'!$A:$A,$C194,'Sales 2019 - 2024'!$B:$B,$AO$2,'Sales 2019 - 2024'!$C:$C,AQ$4,'Sales 2019 - 2024'!$D:$D,$A194)</f>
        <v>0</v>
      </c>
      <c r="AR194" s="636">
        <f>SUMIFS('Sales 2019 - 2024'!$E:$E,'Sales 2019 - 2024'!$A:$A,$C194,'Sales 2019 - 2024'!$B:$B,$AO$2,'Sales 2019 - 2024'!$C:$C,AR$4,'Sales 2019 - 2024'!$D:$D,$A194)</f>
        <v>0</v>
      </c>
      <c r="AS194" s="636">
        <f>SUMIFS('Sales 2019 - 2024'!$E:$E,'Sales 2019 - 2024'!$A:$A,$C194,'Sales 2019 - 2024'!$B:$B,$AO$2,'Sales 2019 - 2024'!$C:$C,AS$4,'Sales 2019 - 2024'!$D:$D,$A194)</f>
        <v>0</v>
      </c>
      <c r="AT194" s="636">
        <f>SUMIFS('Sales 2019 - 2024'!$E:$E,'Sales 2019 - 2024'!$A:$A,$C194,'Sales 2019 - 2024'!$B:$B,$AO$2,'Sales 2019 - 2024'!$C:$C,AT$4,'Sales 2019 - 2024'!$D:$D,$A194)</f>
        <v>0</v>
      </c>
      <c r="AU194" s="636">
        <f>SUMIFS('Sales 2019 - 2024'!$E:$E,'Sales 2019 - 2024'!$A:$A,$C194,'Sales 2019 - 2024'!$B:$B,$AO$2,'Sales 2019 - 2024'!$C:$C,AU$4,'Sales 2019 - 2024'!$D:$D,$A194)</f>
        <v>0</v>
      </c>
      <c r="AV194" s="637">
        <f>SUMIFS('Sales 2019 - 2024'!$E:$E,'Sales 2019 - 2024'!$A:$A,$C194,'Sales 2019 - 2024'!$B:$B,$AO$2,'Sales 2019 - 2024'!$C:$C,AV$4,'Sales 2019 - 2024'!$D:$D,$A194)</f>
        <v>0</v>
      </c>
      <c r="AW194" s="637">
        <f t="shared" si="553"/>
        <v>0</v>
      </c>
      <c r="AX194" s="635">
        <f>SUMIFS('Sales 2019 - 2024'!$E:$E,'Sales 2019 - 2024'!$A:$A,$C194,'Sales 2019 - 2024'!$B:$B,$AO$2,'Sales 2019 - 2024'!$C:$C,AX$4,'Sales 2019 - 2024'!$D:$D,$A194)</f>
        <v>0</v>
      </c>
      <c r="AY194" s="636">
        <f>SUMIFS('Sales 2019 - 2024'!$E:$E,'Sales 2019 - 2024'!$A:$A,$C194,'Sales 2019 - 2024'!$B:$B,$AO$2,'Sales 2019 - 2024'!$C:$C,AY$4,'Sales 2019 - 2024'!$D:$D,$A194)</f>
        <v>0.67327000000000004</v>
      </c>
      <c r="AZ194" s="636">
        <f>SUMIFS('Sales 2019 - 2024'!$E:$E,'Sales 2019 - 2024'!$A:$A,$C194,'Sales 2019 - 2024'!$B:$B,$AO$2,'Sales 2019 - 2024'!$C:$C,AZ$4,'Sales 2019 - 2024'!$D:$D,$A194)</f>
        <v>0</v>
      </c>
      <c r="BA194" s="636">
        <f>SUMIFS('Sales 2019 - 2024'!$E:$E,'Sales 2019 - 2024'!$A:$A,$C194,'Sales 2019 - 2024'!$B:$B,$AO$2,'Sales 2019 - 2024'!$C:$C,BA$4,'Sales 2019 - 2024'!$D:$D,$A194)</f>
        <v>0</v>
      </c>
      <c r="BB194" s="636">
        <f>SUMIFS('Sales 2019 - 2024'!$E:$E,'Sales 2019 - 2024'!$A:$A,$C194,'Sales 2019 - 2024'!$B:$B,$AO$2,'Sales 2019 - 2024'!$C:$C,BB$4,'Sales 2019 - 2024'!$D:$D,$A194)</f>
        <v>0</v>
      </c>
      <c r="BC194" s="636">
        <f>SUMIFS('Sales 2019 - 2024'!$E:$E,'Sales 2019 - 2024'!$A:$A,$C194,'Sales 2019 - 2024'!$B:$B,$AO$2,'Sales 2019 - 2024'!$C:$C,BC$4,'Sales 2019 - 2024'!$D:$D,$A194)</f>
        <v>0</v>
      </c>
      <c r="BD194" s="636">
        <f>SUMIFS('Sales 2019 - 2024'!$E:$E,'Sales 2019 - 2024'!$A:$A,$C194,'Sales 2019 - 2024'!$B:$B,$AO$2,'Sales 2019 - 2024'!$C:$C,BD$4,'Sales 2019 - 2024'!$D:$D,$A194)</f>
        <v>0</v>
      </c>
      <c r="BE194" s="636">
        <f>SUMIFS('Sales 2019 - 2024'!$E:$E,'Sales 2019 - 2024'!$A:$A,$C194,'Sales 2019 - 2024'!$B:$B,$AO$2,'Sales 2019 - 2024'!$C:$C,BE$4,'Sales 2019 - 2024'!$D:$D,$A194)</f>
        <v>0</v>
      </c>
      <c r="BF194" s="637">
        <f>SUMIFS('Sales 2019 - 2024'!$E:$E,'Sales 2019 - 2024'!$A:$A,$C194,'Sales 2019 - 2024'!$B:$B,$AO$2,'Sales 2019 - 2024'!$C:$C,BF$4,'Sales 2019 - 2024'!$D:$D,$A194)</f>
        <v>0</v>
      </c>
      <c r="BG194" s="637">
        <f t="shared" si="554"/>
        <v>0.67327000000000004</v>
      </c>
      <c r="BH194" s="746">
        <f t="shared" si="555"/>
        <v>0</v>
      </c>
      <c r="BI194" s="524">
        <f>SUMIFS('Sales 2019 - 2024'!Y:Y,'Sales 2019 - 2024'!W:W,'X5 Template Goals - Tab 1'!AM194,'Sales 2019 - 2024'!V:V,'X5 Template Goals - Tab 1'!A194)</f>
        <v>0.67327000000000004</v>
      </c>
      <c r="BJ194" s="751" t="b">
        <f t="shared" si="507"/>
        <v>1</v>
      </c>
      <c r="BK194" s="630"/>
      <c r="BL194" s="631"/>
      <c r="BM194" s="631"/>
      <c r="BN194" s="631"/>
      <c r="BO194" s="631"/>
      <c r="BP194" s="631"/>
      <c r="BQ194" s="631"/>
      <c r="BR194" s="638"/>
      <c r="BS194" s="637">
        <f t="shared" si="556"/>
        <v>0</v>
      </c>
    </row>
    <row r="195" spans="1:71" ht="44.25" customHeight="1" outlineLevel="1" x14ac:dyDescent="0.55000000000000004">
      <c r="A195" s="2" t="str">
        <f>B190</f>
        <v>Snack Food</v>
      </c>
      <c r="B195" s="760"/>
      <c r="C195" s="226" t="s">
        <v>41</v>
      </c>
      <c r="D195" s="609">
        <f>SUMIFS(AfO!D:D,AfO!$A:$A,$C195,AfO!$B:$B,$A190)/1000</f>
        <v>3.9668899999999998E-3</v>
      </c>
      <c r="E195" s="610">
        <f>SUMIFS(AfO!E:E,AfO!$A:$A,$C195,AfO!$B:$B,$A190)/1000</f>
        <v>6.3428079999999998E-2</v>
      </c>
      <c r="F195" s="610">
        <f>SUMIFS(AfO!F:F,AfO!$A:$A,$C195,AfO!$B:$B,$A190)/1000</f>
        <v>1.77267164</v>
      </c>
      <c r="G195" s="610">
        <f>SUMIFS(AfO!G:G,AfO!$A:$A,$C195,AfO!$B:$B,$A190)/1000</f>
        <v>1.33204546</v>
      </c>
      <c r="H195" s="610">
        <f>SUMIFS(AfO!H:H,AfO!$A:$A,$C195,AfO!$B:$B,$A190)/1000</f>
        <v>1.3027338900000001</v>
      </c>
      <c r="I195" s="610">
        <f>SUMIFS(AfO!J:J,AfO!$A:$A,$C195,AfO!$B:$B,$A190)/1000</f>
        <v>1.5380233591666668</v>
      </c>
      <c r="J195" s="610">
        <f>SUMIFS(AfO!I:I,AfO!$A:$A,$C195,AfO!$B:$B,$A190)/1000</f>
        <v>1.8859120299999999</v>
      </c>
      <c r="K195" s="610"/>
      <c r="L195" s="611"/>
      <c r="M195" s="614"/>
      <c r="N195" s="614"/>
      <c r="O195" s="614"/>
      <c r="P195" s="614"/>
      <c r="Q195" s="614"/>
      <c r="R195" s="614"/>
      <c r="S195" s="619"/>
      <c r="T195" s="711"/>
      <c r="U195" s="357"/>
      <c r="V195" s="418"/>
      <c r="W195" s="418">
        <v>4</v>
      </c>
      <c r="X195" s="418"/>
      <c r="Y195" s="418"/>
      <c r="Z195" s="418"/>
      <c r="AA195" s="418"/>
      <c r="AB195" s="418"/>
      <c r="AC195" s="359"/>
      <c r="AD195" s="615">
        <f t="shared" si="516"/>
        <v>4</v>
      </c>
      <c r="AE195" s="488">
        <f t="shared" si="550"/>
        <v>5.8859120300000001</v>
      </c>
      <c r="AF195" s="581">
        <f t="shared" si="551"/>
        <v>2.4309489379379552</v>
      </c>
      <c r="AG195" s="490">
        <f t="shared" si="552"/>
        <v>0.25562070117364666</v>
      </c>
      <c r="AH195" s="491" cm="1">
        <f t="array" ref="AH195">_xlfn.IFS(AG195&gt;=(AF195+0.01),1,AG195&gt;=(AF195-0.01),0,AG195&lt;=(AF195-0.01),-1)</f>
        <v>-1</v>
      </c>
      <c r="AJ195" s="370"/>
      <c r="AL195" s="760"/>
      <c r="AM195" s="226" t="s">
        <v>41</v>
      </c>
      <c r="AN195" s="472"/>
      <c r="AO195" s="616">
        <f>SUMIFS('Sales 2019 - 2024'!$E:$E,'Sales 2019 - 2024'!$A:$A,$C195,'Sales 2019 - 2024'!$B:$B,$AO$2,'Sales 2019 - 2024'!$C:$C,AO$4,'Sales 2019 - 2024'!$D:$D,$A195)</f>
        <v>0</v>
      </c>
      <c r="AP195" s="617">
        <f>SUMIFS('Sales 2019 - 2024'!$E:$E,'Sales 2019 - 2024'!$A:$A,$C195,'Sales 2019 - 2024'!$B:$B,$AO$2,'Sales 2019 - 2024'!$C:$C,AP$4,'Sales 2019 - 2024'!$D:$D,$A195)</f>
        <v>0</v>
      </c>
      <c r="AQ195" s="617">
        <f>SUMIFS('Sales 2019 - 2024'!$E:$E,'Sales 2019 - 2024'!$A:$A,$C195,'Sales 2019 - 2024'!$B:$B,$AO$2,'Sales 2019 - 2024'!$C:$C,AQ$4,'Sales 2019 - 2024'!$D:$D,$A195)</f>
        <v>21.27</v>
      </c>
      <c r="AR195" s="617">
        <f>SUMIFS('Sales 2019 - 2024'!$E:$E,'Sales 2019 - 2024'!$A:$A,$C195,'Sales 2019 - 2024'!$B:$B,$AO$2,'Sales 2019 - 2024'!$C:$C,AR$4,'Sales 2019 - 2024'!$D:$D,$A195)</f>
        <v>143.90264999999999</v>
      </c>
      <c r="AS195" s="617">
        <f>SUMIFS('Sales 2019 - 2024'!$E:$E,'Sales 2019 - 2024'!$A:$A,$C195,'Sales 2019 - 2024'!$B:$B,$AO$2,'Sales 2019 - 2024'!$C:$C,AS$4,'Sales 2019 - 2024'!$D:$D,$A195)</f>
        <v>4.5603400000000001</v>
      </c>
      <c r="AT195" s="617">
        <f>SUMIFS('Sales 2019 - 2024'!$E:$E,'Sales 2019 - 2024'!$A:$A,$C195,'Sales 2019 - 2024'!$B:$B,$AO$2,'Sales 2019 - 2024'!$C:$C,AT$4,'Sales 2019 - 2024'!$D:$D,$A195)</f>
        <v>0</v>
      </c>
      <c r="AU195" s="617">
        <f>SUMIFS('Sales 2019 - 2024'!$E:$E,'Sales 2019 - 2024'!$A:$A,$C195,'Sales 2019 - 2024'!$B:$B,$AO$2,'Sales 2019 - 2024'!$C:$C,AU$4,'Sales 2019 - 2024'!$D:$D,$A195)</f>
        <v>1.32917</v>
      </c>
      <c r="AV195" s="618">
        <f>SUMIFS('Sales 2019 - 2024'!$E:$E,'Sales 2019 - 2024'!$A:$A,$C195,'Sales 2019 - 2024'!$B:$B,$AO$2,'Sales 2019 - 2024'!$C:$C,AV$4,'Sales 2019 - 2024'!$D:$D,$A195)</f>
        <v>0</v>
      </c>
      <c r="AW195" s="618">
        <f t="shared" si="553"/>
        <v>171.06216000000001</v>
      </c>
      <c r="AX195" s="616">
        <f>SUMIFS('Sales 2019 - 2024'!$E:$E,'Sales 2019 - 2024'!$A:$A,$C195,'Sales 2019 - 2024'!$B:$B,$AO$2,'Sales 2019 - 2024'!$C:$C,AX$4,'Sales 2019 - 2024'!$D:$D,$A195)</f>
        <v>157.81091000000001</v>
      </c>
      <c r="AY195" s="617">
        <f>SUMIFS('Sales 2019 - 2024'!$E:$E,'Sales 2019 - 2024'!$A:$A,$C195,'Sales 2019 - 2024'!$B:$B,$AO$2,'Sales 2019 - 2024'!$C:$C,AY$4,'Sales 2019 - 2024'!$D:$D,$A195)</f>
        <v>56.803739999999998</v>
      </c>
      <c r="AZ195" s="617">
        <f>SUMIFS('Sales 2019 - 2024'!$E:$E,'Sales 2019 - 2024'!$A:$A,$C195,'Sales 2019 - 2024'!$B:$B,$AO$2,'Sales 2019 - 2024'!$C:$C,AZ$4,'Sales 2019 - 2024'!$D:$D,$A195)</f>
        <v>628.19359999999995</v>
      </c>
      <c r="BA195" s="617">
        <f>SUMIFS('Sales 2019 - 2024'!$E:$E,'Sales 2019 - 2024'!$A:$A,$C195,'Sales 2019 - 2024'!$B:$B,$AO$2,'Sales 2019 - 2024'!$C:$C,BA$4,'Sales 2019 - 2024'!$D:$D,$A195)</f>
        <v>237.65759</v>
      </c>
      <c r="BB195" s="617">
        <f>SUMIFS('Sales 2019 - 2024'!$E:$E,'Sales 2019 - 2024'!$A:$A,$C195,'Sales 2019 - 2024'!$B:$B,$AO$2,'Sales 2019 - 2024'!$C:$C,BB$4,'Sales 2019 - 2024'!$D:$D,$A195)</f>
        <v>21.698530000000002</v>
      </c>
      <c r="BC195" s="617">
        <f>SUMIFS('Sales 2019 - 2024'!$E:$E,'Sales 2019 - 2024'!$A:$A,$C195,'Sales 2019 - 2024'!$B:$B,$AO$2,'Sales 2019 - 2024'!$C:$C,BC$4,'Sales 2019 - 2024'!$D:$D,$A195)</f>
        <v>0</v>
      </c>
      <c r="BD195" s="617">
        <f>SUMIFS('Sales 2019 - 2024'!$E:$E,'Sales 2019 - 2024'!$A:$A,$C195,'Sales 2019 - 2024'!$B:$B,$AO$2,'Sales 2019 - 2024'!$C:$C,BD$4,'Sales 2019 - 2024'!$D:$D,$A195)</f>
        <v>0</v>
      </c>
      <c r="BE195" s="617">
        <f>SUMIFS('Sales 2019 - 2024'!$E:$E,'Sales 2019 - 2024'!$A:$A,$C195,'Sales 2019 - 2024'!$B:$B,$AO$2,'Sales 2019 - 2024'!$C:$C,BE$4,'Sales 2019 - 2024'!$D:$D,$A195)</f>
        <v>42.8</v>
      </c>
      <c r="BF195" s="618">
        <f>SUMIFS('Sales 2019 - 2024'!$E:$E,'Sales 2019 - 2024'!$A:$A,$C195,'Sales 2019 - 2024'!$B:$B,$AO$2,'Sales 2019 - 2024'!$C:$C,BF$4,'Sales 2019 - 2024'!$D:$D,$A195)</f>
        <v>0</v>
      </c>
      <c r="BG195" s="618">
        <f t="shared" si="554"/>
        <v>1144.9643699999997</v>
      </c>
      <c r="BH195" s="744">
        <f t="shared" si="555"/>
        <v>569.88550000000032</v>
      </c>
      <c r="BI195" s="494">
        <f>SUMIFS('Sales 2019 - 2024'!Y:Y,'Sales 2019 - 2024'!W:W,'X5 Template Goals - Tab 1'!AM195,'Sales 2019 - 2024'!V:V,'X5 Template Goals - Tab 1'!A195)</f>
        <v>1885.91203</v>
      </c>
      <c r="BJ195" s="751" t="b">
        <f t="shared" si="507"/>
        <v>1</v>
      </c>
      <c r="BK195" s="611"/>
      <c r="BL195" s="612"/>
      <c r="BM195" s="612"/>
      <c r="BN195" s="612"/>
      <c r="BO195" s="612"/>
      <c r="BP195" s="612"/>
      <c r="BQ195" s="612"/>
      <c r="BR195" s="619"/>
      <c r="BS195" s="618">
        <f t="shared" si="556"/>
        <v>0</v>
      </c>
    </row>
    <row r="196" spans="1:71" ht="44.25" customHeight="1" outlineLevel="1" x14ac:dyDescent="0.55000000000000004">
      <c r="A196" s="2" t="str">
        <f>B190</f>
        <v>Snack Food</v>
      </c>
      <c r="B196" s="760"/>
      <c r="C196" s="226" t="s">
        <v>42</v>
      </c>
      <c r="D196" s="620">
        <f>SUMIFS(AfO!D:D,AfO!$A:$A,$C196,AfO!$B:$B,$A190)/1000</f>
        <v>6.9278856299999996</v>
      </c>
      <c r="E196" s="498">
        <f>SUMIFS(AfO!E:E,AfO!$A:$A,$C196,AfO!$B:$B,$A190)/1000</f>
        <v>10.63404042</v>
      </c>
      <c r="F196" s="498">
        <f>SUMIFS(AfO!F:F,AfO!$A:$A,$C196,AfO!$B:$B,$A190)/1000</f>
        <v>8.3364921799999987</v>
      </c>
      <c r="G196" s="498">
        <f>SUMIFS(AfO!G:G,AfO!$A:$A,$C196,AfO!$B:$B,$A190)/1000</f>
        <v>10.12162386</v>
      </c>
      <c r="H196" s="498">
        <f>SUMIFS(AfO!H:H,AfO!$A:$A,$C196,AfO!$B:$B,$A190)/1000</f>
        <v>3.8603547499999999</v>
      </c>
      <c r="I196" s="498">
        <f>SUMIFS(AfO!J:J,AfO!$A:$A,$C196,AfO!$B:$B,$A190)/1000</f>
        <v>5.8489694408333337</v>
      </c>
      <c r="J196" s="498">
        <f>SUMIFS(AfO!I:I,AfO!$A:$A,$C196,AfO!$B:$B,$A190)/1000</f>
        <v>5.5917481599999999</v>
      </c>
      <c r="K196" s="498"/>
      <c r="L196" s="630"/>
      <c r="M196" s="633"/>
      <c r="N196" s="633"/>
      <c r="O196" s="633"/>
      <c r="P196" s="633"/>
      <c r="Q196" s="633"/>
      <c r="R196" s="633"/>
      <c r="S196" s="638"/>
      <c r="T196" s="711"/>
      <c r="U196" s="363"/>
      <c r="V196" s="420"/>
      <c r="W196" s="420">
        <v>10</v>
      </c>
      <c r="X196" s="420"/>
      <c r="Y196" s="420"/>
      <c r="Z196" s="420"/>
      <c r="AA196" s="420"/>
      <c r="AB196" s="420"/>
      <c r="AC196" s="365"/>
      <c r="AD196" s="634">
        <f t="shared" si="516"/>
        <v>10</v>
      </c>
      <c r="AE196" s="521">
        <f t="shared" si="550"/>
        <v>15.59174816</v>
      </c>
      <c r="AF196" s="526">
        <f t="shared" si="551"/>
        <v>-4.1947344869562975E-2</v>
      </c>
      <c r="AG196" s="508">
        <f t="shared" si="552"/>
        <v>0.22763550840966129</v>
      </c>
      <c r="AH196" s="509" cm="1">
        <f t="array" ref="AH196">_xlfn.IFS(AG196&gt;=(AF196+0.01),1,AG196&gt;=(AF196-0.01),0,AG196&lt;=(AF196-0.01),-1)</f>
        <v>1</v>
      </c>
      <c r="AJ196" s="371"/>
      <c r="AL196" s="760"/>
      <c r="AM196" s="226" t="s">
        <v>42</v>
      </c>
      <c r="AN196" s="472"/>
      <c r="AO196" s="635">
        <f>SUMIFS('Sales 2019 - 2024'!$E:$E,'Sales 2019 - 2024'!$A:$A,$C196,'Sales 2019 - 2024'!$B:$B,$AO$2,'Sales 2019 - 2024'!$C:$C,AO$4,'Sales 2019 - 2024'!$D:$D,$A196)</f>
        <v>0</v>
      </c>
      <c r="AP196" s="636">
        <f>SUMIFS('Sales 2019 - 2024'!$E:$E,'Sales 2019 - 2024'!$A:$A,$C196,'Sales 2019 - 2024'!$B:$B,$AO$2,'Sales 2019 - 2024'!$C:$C,AP$4,'Sales 2019 - 2024'!$D:$D,$A196)</f>
        <v>0</v>
      </c>
      <c r="AQ196" s="636">
        <f>SUMIFS('Sales 2019 - 2024'!$E:$E,'Sales 2019 - 2024'!$A:$A,$C196,'Sales 2019 - 2024'!$B:$B,$AO$2,'Sales 2019 - 2024'!$C:$C,AQ$4,'Sales 2019 - 2024'!$D:$D,$A196)</f>
        <v>0</v>
      </c>
      <c r="AR196" s="636">
        <f>SUMIFS('Sales 2019 - 2024'!$E:$E,'Sales 2019 - 2024'!$A:$A,$C196,'Sales 2019 - 2024'!$B:$B,$AO$2,'Sales 2019 - 2024'!$C:$C,AR$4,'Sales 2019 - 2024'!$D:$D,$A196)</f>
        <v>1538.7350799999999</v>
      </c>
      <c r="AS196" s="636">
        <f>SUMIFS('Sales 2019 - 2024'!$E:$E,'Sales 2019 - 2024'!$A:$A,$C196,'Sales 2019 - 2024'!$B:$B,$AO$2,'Sales 2019 - 2024'!$C:$C,AS$4,'Sales 2019 - 2024'!$D:$D,$A196)</f>
        <v>0</v>
      </c>
      <c r="AT196" s="636">
        <f>SUMIFS('Sales 2019 - 2024'!$E:$E,'Sales 2019 - 2024'!$A:$A,$C196,'Sales 2019 - 2024'!$B:$B,$AO$2,'Sales 2019 - 2024'!$C:$C,AT$4,'Sales 2019 - 2024'!$D:$D,$A196)</f>
        <v>0</v>
      </c>
      <c r="AU196" s="636">
        <f>SUMIFS('Sales 2019 - 2024'!$E:$E,'Sales 2019 - 2024'!$A:$A,$C196,'Sales 2019 - 2024'!$B:$B,$AO$2,'Sales 2019 - 2024'!$C:$C,AU$4,'Sales 2019 - 2024'!$D:$D,$A196)</f>
        <v>112.12600999999999</v>
      </c>
      <c r="AV196" s="637">
        <f>SUMIFS('Sales 2019 - 2024'!$E:$E,'Sales 2019 - 2024'!$A:$A,$C196,'Sales 2019 - 2024'!$B:$B,$AO$2,'Sales 2019 - 2024'!$C:$C,AV$4,'Sales 2019 - 2024'!$D:$D,$A196)</f>
        <v>0</v>
      </c>
      <c r="AW196" s="637">
        <f t="shared" si="553"/>
        <v>1650.8610899999999</v>
      </c>
      <c r="AX196" s="635">
        <f>SUMIFS('Sales 2019 - 2024'!$E:$E,'Sales 2019 - 2024'!$A:$A,$C196,'Sales 2019 - 2024'!$B:$B,$AO$2,'Sales 2019 - 2024'!$C:$C,AX$4,'Sales 2019 - 2024'!$D:$D,$A196)</f>
        <v>880.42900999999995</v>
      </c>
      <c r="AY196" s="636">
        <f>SUMIFS('Sales 2019 - 2024'!$E:$E,'Sales 2019 - 2024'!$A:$A,$C196,'Sales 2019 - 2024'!$B:$B,$AO$2,'Sales 2019 - 2024'!$C:$C,AY$4,'Sales 2019 - 2024'!$D:$D,$A196)</f>
        <v>154.32</v>
      </c>
      <c r="AZ196" s="636">
        <f>SUMIFS('Sales 2019 - 2024'!$E:$E,'Sales 2019 - 2024'!$A:$A,$C196,'Sales 2019 - 2024'!$B:$B,$AO$2,'Sales 2019 - 2024'!$C:$C,AZ$4,'Sales 2019 - 2024'!$D:$D,$A196)</f>
        <v>2864.0364</v>
      </c>
      <c r="BA196" s="636">
        <f>SUMIFS('Sales 2019 - 2024'!$E:$E,'Sales 2019 - 2024'!$A:$A,$C196,'Sales 2019 - 2024'!$B:$B,$AO$2,'Sales 2019 - 2024'!$C:$C,BA$4,'Sales 2019 - 2024'!$D:$D,$A196)</f>
        <v>0</v>
      </c>
      <c r="BB196" s="636">
        <f>SUMIFS('Sales 2019 - 2024'!$E:$E,'Sales 2019 - 2024'!$A:$A,$C196,'Sales 2019 - 2024'!$B:$B,$AO$2,'Sales 2019 - 2024'!$C:$C,BB$4,'Sales 2019 - 2024'!$D:$D,$A196)</f>
        <v>0</v>
      </c>
      <c r="BC196" s="636">
        <f>SUMIFS('Sales 2019 - 2024'!$E:$E,'Sales 2019 - 2024'!$A:$A,$C196,'Sales 2019 - 2024'!$B:$B,$AO$2,'Sales 2019 - 2024'!$C:$C,BC$4,'Sales 2019 - 2024'!$D:$D,$A196)</f>
        <v>0</v>
      </c>
      <c r="BD196" s="636">
        <f>SUMIFS('Sales 2019 - 2024'!$E:$E,'Sales 2019 - 2024'!$A:$A,$C196,'Sales 2019 - 2024'!$B:$B,$AO$2,'Sales 2019 - 2024'!$C:$C,BD$4,'Sales 2019 - 2024'!$D:$D,$A196)</f>
        <v>0</v>
      </c>
      <c r="BE196" s="636">
        <f>SUMIFS('Sales 2019 - 2024'!$E:$E,'Sales 2019 - 2024'!$A:$A,$C196,'Sales 2019 - 2024'!$B:$B,$AO$2,'Sales 2019 - 2024'!$C:$C,BE$4,'Sales 2019 - 2024'!$D:$D,$A196)</f>
        <v>0</v>
      </c>
      <c r="BF196" s="637">
        <f>SUMIFS('Sales 2019 - 2024'!$E:$E,'Sales 2019 - 2024'!$A:$A,$C196,'Sales 2019 - 2024'!$B:$B,$AO$2,'Sales 2019 - 2024'!$C:$C,BF$4,'Sales 2019 - 2024'!$D:$D,$A196)</f>
        <v>0</v>
      </c>
      <c r="BG196" s="637">
        <f t="shared" si="554"/>
        <v>3898.78541</v>
      </c>
      <c r="BH196" s="746">
        <f t="shared" si="555"/>
        <v>42.101660000000265</v>
      </c>
      <c r="BI196" s="524">
        <f>SUMIFS('Sales 2019 - 2024'!Y:Y,'Sales 2019 - 2024'!W:W,'X5 Template Goals - Tab 1'!AM196,'Sales 2019 - 2024'!V:V,'X5 Template Goals - Tab 1'!A196)</f>
        <v>5591.7481600000001</v>
      </c>
      <c r="BJ196" s="751" t="b">
        <f t="shared" si="507"/>
        <v>1</v>
      </c>
      <c r="BK196" s="630"/>
      <c r="BL196" s="631"/>
      <c r="BM196" s="631"/>
      <c r="BN196" s="631"/>
      <c r="BO196" s="631"/>
      <c r="BP196" s="631"/>
      <c r="BQ196" s="631"/>
      <c r="BR196" s="638"/>
      <c r="BS196" s="637">
        <f t="shared" si="556"/>
        <v>0</v>
      </c>
    </row>
    <row r="197" spans="1:71" ht="44.25" customHeight="1" outlineLevel="1" thickBot="1" x14ac:dyDescent="0.6">
      <c r="A197" s="2" t="str">
        <f>B190</f>
        <v>Snack Food</v>
      </c>
      <c r="B197" s="761"/>
      <c r="C197" s="226" t="s">
        <v>43</v>
      </c>
      <c r="D197" s="609">
        <f>SUMIFS(AfO!D:D,AfO!$A:$A,$C197,AfO!$B:$B,$A190)/1000</f>
        <v>1.52889E-3</v>
      </c>
      <c r="E197" s="610">
        <f>SUMIFS(AfO!E:E,AfO!$A:$A,$C197,AfO!$B:$B,$A190)/1000</f>
        <v>1.3291800000000001E-3</v>
      </c>
      <c r="F197" s="610">
        <f>SUMIFS(AfO!F:F,AfO!$A:$A,$C197,AfO!$B:$B,$A190)/1000</f>
        <v>2.9377E-4</v>
      </c>
      <c r="G197" s="610">
        <f>SUMIFS(AfO!G:G,AfO!$A:$A,$C197,AfO!$B:$B,$A190)/1000</f>
        <v>1.3173000000000001E-4</v>
      </c>
      <c r="H197" s="610">
        <f>SUMIFS(AfO!H:H,AfO!$A:$A,$C197,AfO!$B:$B,$A190)/1000</f>
        <v>1.227631E-2</v>
      </c>
      <c r="I197" s="610">
        <f>SUMIFS(AfO!J:J,AfO!$A:$A,$C197,AfO!$B:$B,$A190)/1000</f>
        <v>5.8504525000000002E-2</v>
      </c>
      <c r="J197" s="610">
        <f>SUMIFS(AfO!I:I,AfO!$A:$A,$C197,AfO!$B:$B,$A190)/1000</f>
        <v>5.1453640000000002E-2</v>
      </c>
      <c r="K197" s="610"/>
      <c r="L197" s="698"/>
      <c r="M197" s="699"/>
      <c r="N197" s="699"/>
      <c r="O197" s="699"/>
      <c r="P197" s="699"/>
      <c r="Q197" s="699"/>
      <c r="R197" s="699"/>
      <c r="S197" s="700"/>
      <c r="T197" s="712"/>
      <c r="U197" s="366"/>
      <c r="V197" s="421"/>
      <c r="W197" s="421">
        <v>4</v>
      </c>
      <c r="X197" s="421"/>
      <c r="Y197" s="421"/>
      <c r="Z197" s="421"/>
      <c r="AA197" s="421"/>
      <c r="AB197" s="421"/>
      <c r="AC197" s="368"/>
      <c r="AD197" s="615">
        <f t="shared" si="516"/>
        <v>4</v>
      </c>
      <c r="AE197" s="488">
        <f t="shared" si="550"/>
        <v>4.0514536400000001</v>
      </c>
      <c r="AF197" s="581">
        <f t="shared" si="551"/>
        <v>1.0202632914732601</v>
      </c>
      <c r="AG197" s="490">
        <f t="shared" si="552"/>
        <v>1.3946329497214949</v>
      </c>
      <c r="AH197" s="491" cm="1">
        <f t="array" ref="AH197">_xlfn.IFS(AG197&gt;=(AF197+0.01),1,AG197&gt;=(AF197-0.01),0,AG197&lt;=(AF197-0.01),-1)</f>
        <v>1</v>
      </c>
      <c r="AJ197" s="370"/>
      <c r="AL197" s="761"/>
      <c r="AM197" s="226" t="s">
        <v>43</v>
      </c>
      <c r="AN197" s="472"/>
      <c r="AO197" s="616">
        <f>SUMIFS('Sales 2019 - 2024'!$E:$E,'Sales 2019 - 2024'!$A:$A,$C197,'Sales 2019 - 2024'!$B:$B,$AO$2,'Sales 2019 - 2024'!$C:$C,AO$4,'Sales 2019 - 2024'!$D:$D,$A197)</f>
        <v>0</v>
      </c>
      <c r="AP197" s="617">
        <f>SUMIFS('Sales 2019 - 2024'!$E:$E,'Sales 2019 - 2024'!$A:$A,$C197,'Sales 2019 - 2024'!$B:$B,$AO$2,'Sales 2019 - 2024'!$C:$C,AP$4,'Sales 2019 - 2024'!$D:$D,$A197)</f>
        <v>0</v>
      </c>
      <c r="AQ197" s="617">
        <f>SUMIFS('Sales 2019 - 2024'!$E:$E,'Sales 2019 - 2024'!$A:$A,$C197,'Sales 2019 - 2024'!$B:$B,$AO$2,'Sales 2019 - 2024'!$C:$C,AQ$4,'Sales 2019 - 2024'!$D:$D,$A197)</f>
        <v>0</v>
      </c>
      <c r="AR197" s="617">
        <f>SUMIFS('Sales 2019 - 2024'!$E:$E,'Sales 2019 - 2024'!$A:$A,$C197,'Sales 2019 - 2024'!$B:$B,$AO$2,'Sales 2019 - 2024'!$C:$C,AR$4,'Sales 2019 - 2024'!$D:$D,$A197)</f>
        <v>51.45364</v>
      </c>
      <c r="AS197" s="617">
        <f>SUMIFS('Sales 2019 - 2024'!$E:$E,'Sales 2019 - 2024'!$A:$A,$C197,'Sales 2019 - 2024'!$B:$B,$AO$2,'Sales 2019 - 2024'!$C:$C,AS$4,'Sales 2019 - 2024'!$D:$D,$A197)</f>
        <v>0</v>
      </c>
      <c r="AT197" s="617">
        <f>SUMIFS('Sales 2019 - 2024'!$E:$E,'Sales 2019 - 2024'!$A:$A,$C197,'Sales 2019 - 2024'!$B:$B,$AO$2,'Sales 2019 - 2024'!$C:$C,AT$4,'Sales 2019 - 2024'!$D:$D,$A197)</f>
        <v>0</v>
      </c>
      <c r="AU197" s="617">
        <f>SUMIFS('Sales 2019 - 2024'!$E:$E,'Sales 2019 - 2024'!$A:$A,$C197,'Sales 2019 - 2024'!$B:$B,$AO$2,'Sales 2019 - 2024'!$C:$C,AU$4,'Sales 2019 - 2024'!$D:$D,$A197)</f>
        <v>0</v>
      </c>
      <c r="AV197" s="618">
        <f>SUMIFS('Sales 2019 - 2024'!$E:$E,'Sales 2019 - 2024'!$A:$A,$C197,'Sales 2019 - 2024'!$B:$B,$AO$2,'Sales 2019 - 2024'!$C:$C,AV$4,'Sales 2019 - 2024'!$D:$D,$A197)</f>
        <v>0</v>
      </c>
      <c r="AW197" s="618">
        <f t="shared" si="553"/>
        <v>51.45364</v>
      </c>
      <c r="AX197" s="616">
        <f>SUMIFS('Sales 2019 - 2024'!$E:$E,'Sales 2019 - 2024'!$A:$A,$C197,'Sales 2019 - 2024'!$B:$B,$AO$2,'Sales 2019 - 2024'!$C:$C,AX$4,'Sales 2019 - 2024'!$D:$D,$A197)</f>
        <v>0</v>
      </c>
      <c r="AY197" s="617">
        <f>SUMIFS('Sales 2019 - 2024'!$E:$E,'Sales 2019 - 2024'!$A:$A,$C197,'Sales 2019 - 2024'!$B:$B,$AO$2,'Sales 2019 - 2024'!$C:$C,AY$4,'Sales 2019 - 2024'!$D:$D,$A197)</f>
        <v>0</v>
      </c>
      <c r="AZ197" s="617">
        <f>SUMIFS('Sales 2019 - 2024'!$E:$E,'Sales 2019 - 2024'!$A:$A,$C197,'Sales 2019 - 2024'!$B:$B,$AO$2,'Sales 2019 - 2024'!$C:$C,AZ$4,'Sales 2019 - 2024'!$D:$D,$A197)</f>
        <v>0</v>
      </c>
      <c r="BA197" s="617">
        <f>SUMIFS('Sales 2019 - 2024'!$E:$E,'Sales 2019 - 2024'!$A:$A,$C197,'Sales 2019 - 2024'!$B:$B,$AO$2,'Sales 2019 - 2024'!$C:$C,BA$4,'Sales 2019 - 2024'!$D:$D,$A197)</f>
        <v>0</v>
      </c>
      <c r="BB197" s="617">
        <f>SUMIFS('Sales 2019 - 2024'!$E:$E,'Sales 2019 - 2024'!$A:$A,$C197,'Sales 2019 - 2024'!$B:$B,$AO$2,'Sales 2019 - 2024'!$C:$C,BB$4,'Sales 2019 - 2024'!$D:$D,$A197)</f>
        <v>0</v>
      </c>
      <c r="BC197" s="617">
        <f>SUMIFS('Sales 2019 - 2024'!$E:$E,'Sales 2019 - 2024'!$A:$A,$C197,'Sales 2019 - 2024'!$B:$B,$AO$2,'Sales 2019 - 2024'!$C:$C,BC$4,'Sales 2019 - 2024'!$D:$D,$A197)</f>
        <v>0</v>
      </c>
      <c r="BD197" s="617">
        <f>SUMIFS('Sales 2019 - 2024'!$E:$E,'Sales 2019 - 2024'!$A:$A,$C197,'Sales 2019 - 2024'!$B:$B,$AO$2,'Sales 2019 - 2024'!$C:$C,BD$4,'Sales 2019 - 2024'!$D:$D,$A197)</f>
        <v>0</v>
      </c>
      <c r="BE197" s="617">
        <f>SUMIFS('Sales 2019 - 2024'!$E:$E,'Sales 2019 - 2024'!$A:$A,$C197,'Sales 2019 - 2024'!$B:$B,$AO$2,'Sales 2019 - 2024'!$C:$C,BE$4,'Sales 2019 - 2024'!$D:$D,$A197)</f>
        <v>0</v>
      </c>
      <c r="BF197" s="618">
        <f>SUMIFS('Sales 2019 - 2024'!$E:$E,'Sales 2019 - 2024'!$A:$A,$C197,'Sales 2019 - 2024'!$B:$B,$AO$2,'Sales 2019 - 2024'!$C:$C,BF$4,'Sales 2019 - 2024'!$D:$D,$A197)</f>
        <v>0</v>
      </c>
      <c r="BG197" s="618">
        <f t="shared" si="554"/>
        <v>0</v>
      </c>
      <c r="BH197" s="744">
        <f t="shared" si="555"/>
        <v>0</v>
      </c>
      <c r="BI197" s="494">
        <f>SUMIFS('Sales 2019 - 2024'!Y:Y,'Sales 2019 - 2024'!W:W,'X5 Template Goals - Tab 1'!AM197,'Sales 2019 - 2024'!V:V,'X5 Template Goals - Tab 1'!A197)</f>
        <v>51.45364</v>
      </c>
      <c r="BJ197" s="751" t="b">
        <f t="shared" si="507"/>
        <v>1</v>
      </c>
      <c r="BK197" s="611"/>
      <c r="BL197" s="612"/>
      <c r="BM197" s="612"/>
      <c r="BN197" s="612"/>
      <c r="BO197" s="612"/>
      <c r="BP197" s="612"/>
      <c r="BQ197" s="612"/>
      <c r="BR197" s="619"/>
      <c r="BS197" s="618">
        <f t="shared" si="556"/>
        <v>0</v>
      </c>
    </row>
    <row r="198" spans="1:71" s="180" customFormat="1" ht="44.25" customHeight="1" outlineLevel="1" thickTop="1" x14ac:dyDescent="0.55000000000000004">
      <c r="B198" s="344" t="s">
        <v>97</v>
      </c>
      <c r="C198" s="241" t="s">
        <v>35</v>
      </c>
      <c r="D198" s="639">
        <f>SUM(D190:D197)</f>
        <v>12.54729167</v>
      </c>
      <c r="E198" s="532">
        <f t="shared" ref="E198:J198" si="557">SUM(E190:E197)</f>
        <v>16.714915509999997</v>
      </c>
      <c r="F198" s="532">
        <f t="shared" si="557"/>
        <v>20.64617484</v>
      </c>
      <c r="G198" s="532">
        <f t="shared" si="557"/>
        <v>28.971919649999997</v>
      </c>
      <c r="H198" s="532">
        <f t="shared" si="557"/>
        <v>22.422154709999997</v>
      </c>
      <c r="I198" s="532">
        <f t="shared" si="557"/>
        <v>31.695199450000004</v>
      </c>
      <c r="J198" s="532">
        <f t="shared" si="557"/>
        <v>26.03922627</v>
      </c>
      <c r="K198" s="532"/>
      <c r="L198" s="672"/>
      <c r="M198" s="673"/>
      <c r="N198" s="673"/>
      <c r="O198" s="673"/>
      <c r="P198" s="673"/>
      <c r="Q198" s="673"/>
      <c r="R198" s="673"/>
      <c r="S198" s="713"/>
      <c r="T198" s="528"/>
      <c r="U198" s="714">
        <f t="shared" ref="U198" si="558">SUM(U190:U197)</f>
        <v>0</v>
      </c>
      <c r="V198" s="642">
        <f t="shared" ref="V198" si="559">SUM(V190:V197)</f>
        <v>0</v>
      </c>
      <c r="W198" s="642">
        <f t="shared" ref="W198" si="560">SUM(W190:W197)</f>
        <v>44</v>
      </c>
      <c r="X198" s="642">
        <f t="shared" ref="X198" si="561">SUM(X190:X197)</f>
        <v>0</v>
      </c>
      <c r="Y198" s="642">
        <f t="shared" ref="Y198" si="562">SUM(Y190:Y197)</f>
        <v>0</v>
      </c>
      <c r="Z198" s="642">
        <f t="shared" ref="Z198" si="563">SUM(Z190:Z197)</f>
        <v>0</v>
      </c>
      <c r="AA198" s="642">
        <f t="shared" ref="AA198" si="564">SUM(AA190:AA197)</f>
        <v>0</v>
      </c>
      <c r="AB198" s="642">
        <f t="shared" ref="AB198" si="565">SUM(AB190:AB197)</f>
        <v>0</v>
      </c>
      <c r="AC198" s="642">
        <f t="shared" ref="AC198" si="566">SUM(AC190:AC197)</f>
        <v>0</v>
      </c>
      <c r="AD198" s="643">
        <f t="shared" si="516"/>
        <v>44</v>
      </c>
      <c r="AE198" s="539">
        <f t="shared" si="550"/>
        <v>70.03922627</v>
      </c>
      <c r="AF198" s="540">
        <f t="shared" si="551"/>
        <v>0.15721916201691122</v>
      </c>
      <c r="AG198" s="541">
        <f t="shared" si="552"/>
        <v>0.21882864602975216</v>
      </c>
      <c r="AH198" s="542" cm="1">
        <f t="array" ref="AH198">_xlfn.IFS(AG198&gt;=(AF198+0.01),1,AG198&gt;=(AF198-0.01),0,AG198&lt;=(AF198-0.01),-1)</f>
        <v>1</v>
      </c>
      <c r="AI198" s="2"/>
      <c r="AJ198" s="370"/>
      <c r="AL198" s="344" t="s">
        <v>97</v>
      </c>
      <c r="AM198" s="241" t="s">
        <v>35</v>
      </c>
      <c r="AN198" s="543"/>
      <c r="AO198" s="733">
        <f>SUM(AO190:AO197)</f>
        <v>30.52908</v>
      </c>
      <c r="AP198" s="734">
        <f t="shared" ref="AP198:AW198" si="567">SUM(AP190:AP197)</f>
        <v>1.2607699999999999</v>
      </c>
      <c r="AQ198" s="734">
        <f t="shared" si="567"/>
        <v>58.622810000000001</v>
      </c>
      <c r="AR198" s="734">
        <f t="shared" si="567"/>
        <v>3147.7674200000001</v>
      </c>
      <c r="AS198" s="734">
        <f t="shared" si="567"/>
        <v>22.880050000000001</v>
      </c>
      <c r="AT198" s="734">
        <f t="shared" si="567"/>
        <v>0</v>
      </c>
      <c r="AU198" s="734">
        <f t="shared" si="567"/>
        <v>127.24974999999999</v>
      </c>
      <c r="AV198" s="644">
        <f t="shared" si="567"/>
        <v>8.2833199999999998</v>
      </c>
      <c r="AW198" s="644">
        <f t="shared" si="567"/>
        <v>3396.5931999999998</v>
      </c>
      <c r="AX198" s="733">
        <f>SUM(AX190:AX197)</f>
        <v>2493.26964</v>
      </c>
      <c r="AY198" s="734">
        <f t="shared" ref="AY198:BF198" si="568">SUM(AY190:AY197)</f>
        <v>2370.5752499999994</v>
      </c>
      <c r="AZ198" s="734">
        <f t="shared" si="568"/>
        <v>8663.3363499999996</v>
      </c>
      <c r="BA198" s="734">
        <f t="shared" si="568"/>
        <v>404.70771000000002</v>
      </c>
      <c r="BB198" s="734">
        <f t="shared" si="568"/>
        <v>1347.5719799999997</v>
      </c>
      <c r="BC198" s="734">
        <f t="shared" si="568"/>
        <v>3893.8223099999996</v>
      </c>
      <c r="BD198" s="734">
        <f t="shared" si="568"/>
        <v>26.127459999999999</v>
      </c>
      <c r="BE198" s="734">
        <f t="shared" si="568"/>
        <v>565.1404</v>
      </c>
      <c r="BF198" s="644">
        <f t="shared" si="568"/>
        <v>0</v>
      </c>
      <c r="BG198" s="644">
        <f t="shared" si="554"/>
        <v>19764.551099999997</v>
      </c>
      <c r="BH198" s="736">
        <f t="shared" si="555"/>
        <v>2878.0819700000025</v>
      </c>
      <c r="BI198" s="546">
        <f>SUM(BI190:BI197)</f>
        <v>26039.226269999999</v>
      </c>
      <c r="BJ198" s="751" t="b">
        <f t="shared" si="507"/>
        <v>1</v>
      </c>
      <c r="BK198" s="640"/>
      <c r="BL198" s="641"/>
      <c r="BM198" s="641"/>
      <c r="BN198" s="641"/>
      <c r="BO198" s="641"/>
      <c r="BP198" s="641"/>
      <c r="BQ198" s="641"/>
      <c r="BR198" s="539"/>
      <c r="BS198" s="644">
        <f t="shared" ref="BS198" si="569">SUM(BS190:BS197)</f>
        <v>0</v>
      </c>
    </row>
    <row r="199" spans="1:71" ht="44.25" customHeight="1" outlineLevel="1" thickBot="1" x14ac:dyDescent="0.6">
      <c r="B199" s="687" t="str">
        <f>B198</f>
        <v>Snack Food</v>
      </c>
      <c r="C199" s="688" t="s">
        <v>76</v>
      </c>
      <c r="D199" s="689"/>
      <c r="E199" s="690"/>
      <c r="F199" s="690"/>
      <c r="G199" s="690"/>
      <c r="H199" s="690"/>
      <c r="I199" s="690"/>
      <c r="J199" s="690"/>
      <c r="K199" s="691"/>
      <c r="L199" s="555"/>
      <c r="M199" s="556"/>
      <c r="N199" s="556"/>
      <c r="O199" s="556"/>
      <c r="P199" s="556"/>
      <c r="Q199" s="556"/>
      <c r="R199" s="556"/>
      <c r="S199" s="562"/>
      <c r="T199" s="558"/>
      <c r="U199" s="716">
        <v>0</v>
      </c>
      <c r="V199" s="717">
        <v>1.94182842</v>
      </c>
      <c r="W199" s="717">
        <v>41.315692258749998</v>
      </c>
      <c r="X199" s="717">
        <v>0</v>
      </c>
      <c r="Y199" s="717">
        <v>0</v>
      </c>
      <c r="Z199" s="717">
        <v>0</v>
      </c>
      <c r="AA199" s="717">
        <v>0</v>
      </c>
      <c r="AB199" s="717">
        <v>0</v>
      </c>
      <c r="AC199" s="717">
        <v>0</v>
      </c>
      <c r="AD199" s="718">
        <f t="shared" si="516"/>
        <v>43.257520678749998</v>
      </c>
      <c r="AE199" s="695">
        <f>J198+AD199</f>
        <v>69.296746948749998</v>
      </c>
      <c r="AF199" s="598">
        <f>AF198</f>
        <v>0.15721916201691122</v>
      </c>
      <c r="AG199" s="696">
        <f>(((AE199/J198))^(1/5))-1</f>
        <v>0.21623348031432599</v>
      </c>
      <c r="AH199" s="565" cm="1">
        <f t="array" ref="AH199">_xlfn.IFS(AG199&gt;=(AF199+0.01),1,AG199&gt;=(AF199-0.01),0,AG199&lt;=(AF199-0.01),-1)</f>
        <v>1</v>
      </c>
      <c r="AI199" s="697"/>
      <c r="AJ199" s="372"/>
      <c r="AL199" s="687" t="str">
        <f>AL198</f>
        <v>Snack Food</v>
      </c>
      <c r="AM199" s="688" t="s">
        <v>76</v>
      </c>
      <c r="AN199" s="566"/>
      <c r="AO199" s="567"/>
      <c r="AP199" s="568"/>
      <c r="AQ199" s="568"/>
      <c r="AR199" s="568"/>
      <c r="AS199" s="568"/>
      <c r="AT199" s="568"/>
      <c r="AU199" s="568"/>
      <c r="AV199" s="569"/>
      <c r="AW199" s="569"/>
      <c r="AX199" s="567"/>
      <c r="AY199" s="568"/>
      <c r="AZ199" s="568"/>
      <c r="BA199" s="568"/>
      <c r="BB199" s="568"/>
      <c r="BC199" s="568"/>
      <c r="BD199" s="568"/>
      <c r="BE199" s="568"/>
      <c r="BF199" s="569"/>
      <c r="BG199" s="569"/>
      <c r="BH199" s="569"/>
      <c r="BI199" s="737"/>
      <c r="BJ199" s="751" t="b">
        <f t="shared" si="507"/>
        <v>1</v>
      </c>
      <c r="BK199" s="567"/>
      <c r="BL199" s="568"/>
      <c r="BM199" s="568"/>
      <c r="BN199" s="568"/>
      <c r="BO199" s="568"/>
      <c r="BP199" s="568"/>
      <c r="BQ199" s="568"/>
      <c r="BR199" s="569"/>
      <c r="BS199" s="569"/>
    </row>
    <row r="200" spans="1:71" ht="44.25" customHeight="1" outlineLevel="1" thickTop="1" x14ac:dyDescent="0.55000000000000004">
      <c r="A200" s="2" t="str">
        <f>B200</f>
        <v>All Other Food</v>
      </c>
      <c r="B200" s="759" t="s">
        <v>52</v>
      </c>
      <c r="C200" s="225" t="s">
        <v>36</v>
      </c>
      <c r="D200" s="599">
        <f>SUMIFS(AfO!D:D,AfO!$A:$A,$C200,AfO!$B:$B,$A200)/1000</f>
        <v>10.408531230000001</v>
      </c>
      <c r="E200" s="459">
        <f>SUMIFS(AfO!E:E,AfO!$A:$A,$C200,AfO!$B:$B,$A200)/1000</f>
        <v>9.5980019399999996</v>
      </c>
      <c r="F200" s="459">
        <f>SUMIFS(AfO!F:F,AfO!$A:$A,$C200,AfO!$B:$B,$A200)/1000</f>
        <v>10.483164909999999</v>
      </c>
      <c r="G200" s="459">
        <f>SUMIFS(AfO!G:G,AfO!$A:$A,$C200,AfO!$B:$B,$A200)/1000</f>
        <v>11.05641584</v>
      </c>
      <c r="H200" s="459">
        <f>SUMIFS(AfO!H:H,AfO!$A:$A,$C200,AfO!$B:$B,$A200)/1000</f>
        <v>13.03977092</v>
      </c>
      <c r="I200" s="459">
        <f>SUMIFS(AfO!J:J,AfO!$A:$A,$C200,AfO!$B:$B,$A200)/1000</f>
        <v>20.67405320166667</v>
      </c>
      <c r="J200" s="459">
        <f>SUMIFS(AfO!I:I,AfO!$A:$A,$C200,AfO!$B:$B,$A200)/1000</f>
        <v>45.51916061</v>
      </c>
      <c r="K200" s="459"/>
      <c r="L200" s="600"/>
      <c r="M200" s="603"/>
      <c r="N200" s="603"/>
      <c r="O200" s="603"/>
      <c r="P200" s="603"/>
      <c r="Q200" s="603"/>
      <c r="R200" s="603"/>
      <c r="S200" s="608"/>
      <c r="T200" s="710"/>
      <c r="U200" s="354">
        <v>9</v>
      </c>
      <c r="V200" s="417"/>
      <c r="W200" s="417"/>
      <c r="X200" s="417"/>
      <c r="Y200" s="417"/>
      <c r="Z200" s="417"/>
      <c r="AA200" s="417"/>
      <c r="AB200" s="417"/>
      <c r="AC200" s="356"/>
      <c r="AD200" s="604">
        <f t="shared" si="516"/>
        <v>9</v>
      </c>
      <c r="AE200" s="468">
        <f t="shared" ref="AE200:AE208" si="570">AD200+J200</f>
        <v>54.51916061</v>
      </c>
      <c r="AF200" s="469">
        <f t="shared" ref="AF200:AF208" si="571">(((J200/D200))^(1/5))-1</f>
        <v>0.34326271151276333</v>
      </c>
      <c r="AG200" s="470">
        <f t="shared" ref="AG200:AG208" si="572">(((AE200/J200))^(1/5))-1</f>
        <v>3.6742693087407741E-2</v>
      </c>
      <c r="AH200" s="509" cm="1">
        <f t="array" ref="AH200">_xlfn.IFS(AG200&gt;=(AF200+0.01),1,AG200&gt;=(AF200-0.01),0,AG200&lt;=(AF200-0.01),-1)</f>
        <v>-1</v>
      </c>
      <c r="AJ200" s="371" t="s">
        <v>98</v>
      </c>
      <c r="AL200" s="759" t="s">
        <v>52</v>
      </c>
      <c r="AM200" s="225" t="s">
        <v>36</v>
      </c>
      <c r="AN200" s="472"/>
      <c r="AO200" s="605">
        <f>SUMIFS('Sales 2019 - 2024'!$E:$E,'Sales 2019 - 2024'!$A:$A,$C200,'Sales 2019 - 2024'!$B:$B,$AO$2,'Sales 2019 - 2024'!$C:$C,AO$4,'Sales 2019 - 2024'!$D:$D,$A200)</f>
        <v>41.43</v>
      </c>
      <c r="AP200" s="606">
        <f>SUMIFS('Sales 2019 - 2024'!$E:$E,'Sales 2019 - 2024'!$A:$A,$C200,'Sales 2019 - 2024'!$B:$B,$AO$2,'Sales 2019 - 2024'!$C:$C,AP$4,'Sales 2019 - 2024'!$D:$D,$A200)</f>
        <v>57.775210000000001</v>
      </c>
      <c r="AQ200" s="606">
        <f>SUMIFS('Sales 2019 - 2024'!$E:$E,'Sales 2019 - 2024'!$A:$A,$C200,'Sales 2019 - 2024'!$B:$B,$AO$2,'Sales 2019 - 2024'!$C:$C,AQ$4,'Sales 2019 - 2024'!$D:$D,$A200)</f>
        <v>72.785269999999997</v>
      </c>
      <c r="AR200" s="606">
        <f>SUMIFS('Sales 2019 - 2024'!$E:$E,'Sales 2019 - 2024'!$A:$A,$C200,'Sales 2019 - 2024'!$B:$B,$AO$2,'Sales 2019 - 2024'!$C:$C,AR$4,'Sales 2019 - 2024'!$D:$D,$A200)</f>
        <v>12667.79538</v>
      </c>
      <c r="AS200" s="606">
        <f>SUMIFS('Sales 2019 - 2024'!$E:$E,'Sales 2019 - 2024'!$A:$A,$C200,'Sales 2019 - 2024'!$B:$B,$AO$2,'Sales 2019 - 2024'!$C:$C,AS$4,'Sales 2019 - 2024'!$D:$D,$A200)</f>
        <v>617.17801999999995</v>
      </c>
      <c r="AT200" s="606">
        <f>SUMIFS('Sales 2019 - 2024'!$E:$E,'Sales 2019 - 2024'!$A:$A,$C200,'Sales 2019 - 2024'!$B:$B,$AO$2,'Sales 2019 - 2024'!$C:$C,AT$4,'Sales 2019 - 2024'!$D:$D,$A200)</f>
        <v>76.643109999999993</v>
      </c>
      <c r="AU200" s="606">
        <f>SUMIFS('Sales 2019 - 2024'!$E:$E,'Sales 2019 - 2024'!$A:$A,$C200,'Sales 2019 - 2024'!$B:$B,$AO$2,'Sales 2019 - 2024'!$C:$C,AU$4,'Sales 2019 - 2024'!$D:$D,$A200)</f>
        <v>0</v>
      </c>
      <c r="AV200" s="607">
        <f>SUMIFS('Sales 2019 - 2024'!$E:$E,'Sales 2019 - 2024'!$A:$A,$C200,'Sales 2019 - 2024'!$B:$B,$AO$2,'Sales 2019 - 2024'!$C:$C,AV$4,'Sales 2019 - 2024'!$D:$D,$A200)</f>
        <v>27.6739</v>
      </c>
      <c r="AW200" s="607">
        <f>SUM(AO200:AV200)</f>
        <v>13561.28089</v>
      </c>
      <c r="AX200" s="605">
        <f>SUMIFS('Sales 2019 - 2024'!$E:$E,'Sales 2019 - 2024'!$A:$A,$C200,'Sales 2019 - 2024'!$B:$B,$AO$2,'Sales 2019 - 2024'!$C:$C,AX$4,'Sales 2019 - 2024'!$D:$D,$A200)</f>
        <v>862.04497000000003</v>
      </c>
      <c r="AY200" s="606">
        <f>SUMIFS('Sales 2019 - 2024'!$E:$E,'Sales 2019 - 2024'!$A:$A,$C200,'Sales 2019 - 2024'!$B:$B,$AO$2,'Sales 2019 - 2024'!$C:$C,AY$4,'Sales 2019 - 2024'!$D:$D,$A200)</f>
        <v>2575.2760499999999</v>
      </c>
      <c r="AZ200" s="606">
        <f>SUMIFS('Sales 2019 - 2024'!$E:$E,'Sales 2019 - 2024'!$A:$A,$C200,'Sales 2019 - 2024'!$B:$B,$AO$2,'Sales 2019 - 2024'!$C:$C,AZ$4,'Sales 2019 - 2024'!$D:$D,$A200)</f>
        <v>1191.84086</v>
      </c>
      <c r="BA200" s="606">
        <f>SUMIFS('Sales 2019 - 2024'!$E:$E,'Sales 2019 - 2024'!$A:$A,$C200,'Sales 2019 - 2024'!$B:$B,$AO$2,'Sales 2019 - 2024'!$C:$C,BA$4,'Sales 2019 - 2024'!$D:$D,$A200)</f>
        <v>898.84343999999999</v>
      </c>
      <c r="BB200" s="606">
        <f>SUMIFS('Sales 2019 - 2024'!$E:$E,'Sales 2019 - 2024'!$A:$A,$C200,'Sales 2019 - 2024'!$B:$B,$AO$2,'Sales 2019 - 2024'!$C:$C,BB$4,'Sales 2019 - 2024'!$D:$D,$A200)</f>
        <v>1656.5577599999999</v>
      </c>
      <c r="BC200" s="606">
        <f>SUMIFS('Sales 2019 - 2024'!$E:$E,'Sales 2019 - 2024'!$A:$A,$C200,'Sales 2019 - 2024'!$B:$B,$AO$2,'Sales 2019 - 2024'!$C:$C,BC$4,'Sales 2019 - 2024'!$D:$D,$A200)</f>
        <v>239.57492999999999</v>
      </c>
      <c r="BD200" s="606">
        <f>SUMIFS('Sales 2019 - 2024'!$E:$E,'Sales 2019 - 2024'!$A:$A,$C200,'Sales 2019 - 2024'!$B:$B,$AO$2,'Sales 2019 - 2024'!$C:$C,BD$4,'Sales 2019 - 2024'!$D:$D,$A200)</f>
        <v>11.72307</v>
      </c>
      <c r="BE200" s="606">
        <f>SUMIFS('Sales 2019 - 2024'!$E:$E,'Sales 2019 - 2024'!$A:$A,$C200,'Sales 2019 - 2024'!$B:$B,$AO$2,'Sales 2019 - 2024'!$C:$C,BE$4,'Sales 2019 - 2024'!$D:$D,$A200)</f>
        <v>3666.6866399999999</v>
      </c>
      <c r="BF200" s="607">
        <f>SUMIFS('Sales 2019 - 2024'!$E:$E,'Sales 2019 - 2024'!$A:$A,$C200,'Sales 2019 - 2024'!$B:$B,$AO$2,'Sales 2019 - 2024'!$C:$C,BF$4,'Sales 2019 - 2024'!$D:$D,$A200)</f>
        <v>0</v>
      </c>
      <c r="BG200" s="607">
        <f>SUM(AX200:BF200)</f>
        <v>11102.547719999999</v>
      </c>
      <c r="BH200" s="743">
        <f>BI200-BG200-AW200</f>
        <v>20855.332000000002</v>
      </c>
      <c r="BI200" s="475">
        <f>SUMIFS('Sales 2019 - 2024'!Y:Y,'Sales 2019 - 2024'!W:W,'X5 Template Goals - Tab 1'!AM200,'Sales 2019 - 2024'!V:V,'X5 Template Goals - Tab 1'!A200)</f>
        <v>45519.160609999999</v>
      </c>
      <c r="BJ200" s="751" t="b">
        <f t="shared" si="507"/>
        <v>1</v>
      </c>
      <c r="BK200" s="600"/>
      <c r="BL200" s="601"/>
      <c r="BM200" s="601"/>
      <c r="BN200" s="601"/>
      <c r="BO200" s="601"/>
      <c r="BP200" s="601"/>
      <c r="BQ200" s="601"/>
      <c r="BR200" s="608"/>
      <c r="BS200" s="607">
        <f>SUM(BK200:BR200)</f>
        <v>0</v>
      </c>
    </row>
    <row r="201" spans="1:71" ht="44.25" customHeight="1" outlineLevel="1" x14ac:dyDescent="0.55000000000000004">
      <c r="A201" s="2" t="str">
        <f>B200</f>
        <v>All Other Food</v>
      </c>
      <c r="B201" s="760"/>
      <c r="C201" s="226" t="s">
        <v>37</v>
      </c>
      <c r="D201" s="609">
        <f>SUMIFS(AfO!D:D,AfO!$A:$A,$C201,AfO!$B:$B,$A200)/1000</f>
        <v>7.5126556600000001</v>
      </c>
      <c r="E201" s="610">
        <f>SUMIFS(AfO!E:E,AfO!$A:$A,$C201,AfO!$B:$B,$A200)/1000</f>
        <v>8.6280801399999998</v>
      </c>
      <c r="F201" s="610">
        <f>SUMIFS(AfO!F:F,AfO!$A:$A,$C201,AfO!$B:$B,$A200)/1000</f>
        <v>8.1129532700000002</v>
      </c>
      <c r="G201" s="610">
        <f>SUMIFS(AfO!G:G,AfO!$A:$A,$C201,AfO!$B:$B,$A200)/1000</f>
        <v>10.736261769999999</v>
      </c>
      <c r="H201" s="610">
        <f>SUMIFS(AfO!H:H,AfO!$A:$A,$C201,AfO!$B:$B,$A200)/1000</f>
        <v>12.931341420000001</v>
      </c>
      <c r="I201" s="610">
        <f>SUMIFS(AfO!J:J,AfO!$A:$A,$C201,AfO!$B:$B,$A200)/1000</f>
        <v>10.110469068333332</v>
      </c>
      <c r="J201" s="610">
        <f>SUMIFS(AfO!I:I,AfO!$A:$A,$C201,AfO!$B:$B,$A200)/1000</f>
        <v>12.303197340000001</v>
      </c>
      <c r="K201" s="610"/>
      <c r="L201" s="611"/>
      <c r="M201" s="614"/>
      <c r="N201" s="614"/>
      <c r="O201" s="614"/>
      <c r="P201" s="614"/>
      <c r="Q201" s="614"/>
      <c r="R201" s="614"/>
      <c r="S201" s="619"/>
      <c r="T201" s="711"/>
      <c r="U201" s="357">
        <v>2</v>
      </c>
      <c r="V201" s="418"/>
      <c r="W201" s="418"/>
      <c r="X201" s="418"/>
      <c r="Y201" s="418"/>
      <c r="Z201" s="418"/>
      <c r="AA201" s="418"/>
      <c r="AB201" s="418"/>
      <c r="AC201" s="359"/>
      <c r="AD201" s="615">
        <f t="shared" si="516"/>
        <v>2</v>
      </c>
      <c r="AE201" s="488">
        <f t="shared" si="570"/>
        <v>14.303197340000001</v>
      </c>
      <c r="AF201" s="581">
        <f t="shared" si="571"/>
        <v>0.10368439294831644</v>
      </c>
      <c r="AG201" s="490">
        <f t="shared" si="572"/>
        <v>3.0583127769873153E-2</v>
      </c>
      <c r="AH201" s="491" cm="1">
        <f t="array" ref="AH201">_xlfn.IFS(AG201&gt;=(AF201+0.01),1,AG201&gt;=(AF201-0.01),0,AG201&lt;=(AF201-0.01),-1)</f>
        <v>-1</v>
      </c>
      <c r="AJ201" s="370"/>
      <c r="AL201" s="760"/>
      <c r="AM201" s="226" t="s">
        <v>37</v>
      </c>
      <c r="AN201" s="472"/>
      <c r="AO201" s="616">
        <f>SUMIFS('Sales 2019 - 2024'!$E:$E,'Sales 2019 - 2024'!$A:$A,$C201,'Sales 2019 - 2024'!$B:$B,$AO$2,'Sales 2019 - 2024'!$C:$C,AO$4,'Sales 2019 - 2024'!$D:$D,$A201)</f>
        <v>100.57386</v>
      </c>
      <c r="AP201" s="617">
        <f>SUMIFS('Sales 2019 - 2024'!$E:$E,'Sales 2019 - 2024'!$A:$A,$C201,'Sales 2019 - 2024'!$B:$B,$AO$2,'Sales 2019 - 2024'!$C:$C,AP$4,'Sales 2019 - 2024'!$D:$D,$A201)</f>
        <v>168.29042000000001</v>
      </c>
      <c r="AQ201" s="617">
        <f>SUMIFS('Sales 2019 - 2024'!$E:$E,'Sales 2019 - 2024'!$A:$A,$C201,'Sales 2019 - 2024'!$B:$B,$AO$2,'Sales 2019 - 2024'!$C:$C,AQ$4,'Sales 2019 - 2024'!$D:$D,$A201)</f>
        <v>0</v>
      </c>
      <c r="AR201" s="617">
        <f>SUMIFS('Sales 2019 - 2024'!$E:$E,'Sales 2019 - 2024'!$A:$A,$C201,'Sales 2019 - 2024'!$B:$B,$AO$2,'Sales 2019 - 2024'!$C:$C,AR$4,'Sales 2019 - 2024'!$D:$D,$A201)</f>
        <v>1429.7961399999999</v>
      </c>
      <c r="AS201" s="617">
        <f>SUMIFS('Sales 2019 - 2024'!$E:$E,'Sales 2019 - 2024'!$A:$A,$C201,'Sales 2019 - 2024'!$B:$B,$AO$2,'Sales 2019 - 2024'!$C:$C,AS$4,'Sales 2019 - 2024'!$D:$D,$A201)</f>
        <v>7917.4751999999999</v>
      </c>
      <c r="AT201" s="617">
        <f>SUMIFS('Sales 2019 - 2024'!$E:$E,'Sales 2019 - 2024'!$A:$A,$C201,'Sales 2019 - 2024'!$B:$B,$AO$2,'Sales 2019 - 2024'!$C:$C,AT$4,'Sales 2019 - 2024'!$D:$D,$A201)</f>
        <v>153.66394</v>
      </c>
      <c r="AU201" s="617">
        <f>SUMIFS('Sales 2019 - 2024'!$E:$E,'Sales 2019 - 2024'!$A:$A,$C201,'Sales 2019 - 2024'!$B:$B,$AO$2,'Sales 2019 - 2024'!$C:$C,AU$4,'Sales 2019 - 2024'!$D:$D,$A201)</f>
        <v>0</v>
      </c>
      <c r="AV201" s="618">
        <f>SUMIFS('Sales 2019 - 2024'!$E:$E,'Sales 2019 - 2024'!$A:$A,$C201,'Sales 2019 - 2024'!$B:$B,$AO$2,'Sales 2019 - 2024'!$C:$C,AV$4,'Sales 2019 - 2024'!$D:$D,$A201)</f>
        <v>126.43823999999999</v>
      </c>
      <c r="AW201" s="618">
        <f t="shared" ref="AW201:AW207" si="573">SUM(AO201:AV201)</f>
        <v>9896.237799999999</v>
      </c>
      <c r="AX201" s="616">
        <f>SUMIFS('Sales 2019 - 2024'!$E:$E,'Sales 2019 - 2024'!$A:$A,$C201,'Sales 2019 - 2024'!$B:$B,$AO$2,'Sales 2019 - 2024'!$C:$C,AX$4,'Sales 2019 - 2024'!$D:$D,$A201)</f>
        <v>34.581569999999999</v>
      </c>
      <c r="AY201" s="617">
        <f>SUMIFS('Sales 2019 - 2024'!$E:$E,'Sales 2019 - 2024'!$A:$A,$C201,'Sales 2019 - 2024'!$B:$B,$AO$2,'Sales 2019 - 2024'!$C:$C,AY$4,'Sales 2019 - 2024'!$D:$D,$A201)</f>
        <v>66.411190000000005</v>
      </c>
      <c r="AZ201" s="617">
        <f>SUMIFS('Sales 2019 - 2024'!$E:$E,'Sales 2019 - 2024'!$A:$A,$C201,'Sales 2019 - 2024'!$B:$B,$AO$2,'Sales 2019 - 2024'!$C:$C,AZ$4,'Sales 2019 - 2024'!$D:$D,$A201)</f>
        <v>0</v>
      </c>
      <c r="BA201" s="617">
        <f>SUMIFS('Sales 2019 - 2024'!$E:$E,'Sales 2019 - 2024'!$A:$A,$C201,'Sales 2019 - 2024'!$B:$B,$AO$2,'Sales 2019 - 2024'!$C:$C,BA$4,'Sales 2019 - 2024'!$D:$D,$A201)</f>
        <v>60.604799999999997</v>
      </c>
      <c r="BB201" s="617">
        <f>SUMIFS('Sales 2019 - 2024'!$E:$E,'Sales 2019 - 2024'!$A:$A,$C201,'Sales 2019 - 2024'!$B:$B,$AO$2,'Sales 2019 - 2024'!$C:$C,BB$4,'Sales 2019 - 2024'!$D:$D,$A201)</f>
        <v>33.548389999999998</v>
      </c>
      <c r="BC201" s="617">
        <f>SUMIFS('Sales 2019 - 2024'!$E:$E,'Sales 2019 - 2024'!$A:$A,$C201,'Sales 2019 - 2024'!$B:$B,$AO$2,'Sales 2019 - 2024'!$C:$C,BC$4,'Sales 2019 - 2024'!$D:$D,$A201)</f>
        <v>982.31055000000003</v>
      </c>
      <c r="BD201" s="617">
        <f>SUMIFS('Sales 2019 - 2024'!$E:$E,'Sales 2019 - 2024'!$A:$A,$C201,'Sales 2019 - 2024'!$B:$B,$AO$2,'Sales 2019 - 2024'!$C:$C,BD$4,'Sales 2019 - 2024'!$D:$D,$A201)</f>
        <v>0</v>
      </c>
      <c r="BE201" s="617">
        <f>SUMIFS('Sales 2019 - 2024'!$E:$E,'Sales 2019 - 2024'!$A:$A,$C201,'Sales 2019 - 2024'!$B:$B,$AO$2,'Sales 2019 - 2024'!$C:$C,BE$4,'Sales 2019 - 2024'!$D:$D,$A201)</f>
        <v>0</v>
      </c>
      <c r="BF201" s="618">
        <f>SUMIFS('Sales 2019 - 2024'!$E:$E,'Sales 2019 - 2024'!$A:$A,$C201,'Sales 2019 - 2024'!$B:$B,$AO$2,'Sales 2019 - 2024'!$C:$C,BF$4,'Sales 2019 - 2024'!$D:$D,$A201)</f>
        <v>0</v>
      </c>
      <c r="BG201" s="618">
        <f t="shared" ref="BG201:BG208" si="574">SUM(AX201:BF201)</f>
        <v>1177.4565</v>
      </c>
      <c r="BH201" s="744">
        <f t="shared" ref="BH201:BH208" si="575">BI201-BG201-AW201</f>
        <v>1229.5030400000014</v>
      </c>
      <c r="BI201" s="494">
        <f>SUMIFS('Sales 2019 - 2024'!Y:Y,'Sales 2019 - 2024'!W:W,'X5 Template Goals - Tab 1'!AM201,'Sales 2019 - 2024'!V:V,'X5 Template Goals - Tab 1'!A201)</f>
        <v>12303.197340000001</v>
      </c>
      <c r="BJ201" s="751" t="b">
        <f t="shared" si="507"/>
        <v>1</v>
      </c>
      <c r="BK201" s="611"/>
      <c r="BL201" s="612"/>
      <c r="BM201" s="612"/>
      <c r="BN201" s="612"/>
      <c r="BO201" s="612"/>
      <c r="BP201" s="612"/>
      <c r="BQ201" s="612"/>
      <c r="BR201" s="619"/>
      <c r="BS201" s="618">
        <f t="shared" ref="BS201:BS207" si="576">SUM(BK201:BR201)</f>
        <v>0</v>
      </c>
    </row>
    <row r="202" spans="1:71" ht="44.25" customHeight="1" outlineLevel="1" x14ac:dyDescent="0.55000000000000004">
      <c r="A202" s="2" t="str">
        <f>B200</f>
        <v>All Other Food</v>
      </c>
      <c r="B202" s="760"/>
      <c r="C202" s="226" t="s">
        <v>38</v>
      </c>
      <c r="D202" s="620">
        <f>SUMIFS(AfO!D:D,AfO!$A:$A,$C202,AfO!$B:$B,$A200)/1000</f>
        <v>2.47279114</v>
      </c>
      <c r="E202" s="498">
        <f>SUMIFS(AfO!E:E,AfO!$A:$A,$C202,AfO!$B:$B,$A200)/1000</f>
        <v>1.3354941499999999</v>
      </c>
      <c r="F202" s="498">
        <f>SUMIFS(AfO!F:F,AfO!$A:$A,$C202,AfO!$B:$B,$A200)/1000</f>
        <v>1.2797662999999999</v>
      </c>
      <c r="G202" s="498">
        <f>SUMIFS(AfO!G:G,AfO!$A:$A,$C202,AfO!$B:$B,$A200)/1000</f>
        <v>2.7996323799999998</v>
      </c>
      <c r="H202" s="498">
        <f>SUMIFS(AfO!H:H,AfO!$A:$A,$C202,AfO!$B:$B,$A200)/1000</f>
        <v>3.9736833900000001</v>
      </c>
      <c r="I202" s="498">
        <f>SUMIFS(AfO!J:J,AfO!$A:$A,$C202,AfO!$B:$B,$A200)/1000</f>
        <v>3.7336311124999999</v>
      </c>
      <c r="J202" s="498">
        <f>SUMIFS(AfO!I:I,AfO!$A:$A,$C202,AfO!$B:$B,$A200)/1000</f>
        <v>9.8091519100000006</v>
      </c>
      <c r="K202" s="498"/>
      <c r="L202" s="621"/>
      <c r="M202" s="624"/>
      <c r="N202" s="624"/>
      <c r="O202" s="624"/>
      <c r="P202" s="624"/>
      <c r="Q202" s="624"/>
      <c r="R202" s="624"/>
      <c r="S202" s="629"/>
      <c r="T202" s="711"/>
      <c r="U202" s="360">
        <v>2</v>
      </c>
      <c r="V202" s="419"/>
      <c r="W202" s="419"/>
      <c r="X202" s="419"/>
      <c r="Y202" s="419"/>
      <c r="Z202" s="419"/>
      <c r="AA202" s="419"/>
      <c r="AB202" s="419"/>
      <c r="AC202" s="362"/>
      <c r="AD202" s="625">
        <f t="shared" si="516"/>
        <v>2</v>
      </c>
      <c r="AE202" s="506">
        <f t="shared" si="570"/>
        <v>11.809151910000001</v>
      </c>
      <c r="AF202" s="507">
        <f t="shared" si="571"/>
        <v>0.31731247571875798</v>
      </c>
      <c r="AG202" s="508">
        <f t="shared" si="572"/>
        <v>3.7809041028388002E-2</v>
      </c>
      <c r="AH202" s="509" cm="1">
        <f t="array" ref="AH202">_xlfn.IFS(AG202&gt;=(AF202+0.01),1,AG202&gt;=(AF202-0.01),0,AG202&lt;=(AF202-0.01),-1)</f>
        <v>-1</v>
      </c>
      <c r="AJ202" s="371"/>
      <c r="AL202" s="760"/>
      <c r="AM202" s="226" t="s">
        <v>38</v>
      </c>
      <c r="AN202" s="472"/>
      <c r="AO202" s="626">
        <f>SUMIFS('Sales 2019 - 2024'!$E:$E,'Sales 2019 - 2024'!$A:$A,$C202,'Sales 2019 - 2024'!$B:$B,$AO$2,'Sales 2019 - 2024'!$C:$C,AO$4,'Sales 2019 - 2024'!$D:$D,$A202)</f>
        <v>0</v>
      </c>
      <c r="AP202" s="627">
        <f>SUMIFS('Sales 2019 - 2024'!$E:$E,'Sales 2019 - 2024'!$A:$A,$C202,'Sales 2019 - 2024'!$B:$B,$AO$2,'Sales 2019 - 2024'!$C:$C,AP$4,'Sales 2019 - 2024'!$D:$D,$A202)</f>
        <v>3.2919700000000001</v>
      </c>
      <c r="AQ202" s="627">
        <f>SUMIFS('Sales 2019 - 2024'!$E:$E,'Sales 2019 - 2024'!$A:$A,$C202,'Sales 2019 - 2024'!$B:$B,$AO$2,'Sales 2019 - 2024'!$C:$C,AQ$4,'Sales 2019 - 2024'!$D:$D,$A202)</f>
        <v>0</v>
      </c>
      <c r="AR202" s="627">
        <f>SUMIFS('Sales 2019 - 2024'!$E:$E,'Sales 2019 - 2024'!$A:$A,$C202,'Sales 2019 - 2024'!$B:$B,$AO$2,'Sales 2019 - 2024'!$C:$C,AR$4,'Sales 2019 - 2024'!$D:$D,$A202)</f>
        <v>4275.7128400000001</v>
      </c>
      <c r="AS202" s="627">
        <f>SUMIFS('Sales 2019 - 2024'!$E:$E,'Sales 2019 - 2024'!$A:$A,$C202,'Sales 2019 - 2024'!$B:$B,$AO$2,'Sales 2019 - 2024'!$C:$C,AS$4,'Sales 2019 - 2024'!$D:$D,$A202)</f>
        <v>443.36464000000001</v>
      </c>
      <c r="AT202" s="627">
        <f>SUMIFS('Sales 2019 - 2024'!$E:$E,'Sales 2019 - 2024'!$A:$A,$C202,'Sales 2019 - 2024'!$B:$B,$AO$2,'Sales 2019 - 2024'!$C:$C,AT$4,'Sales 2019 - 2024'!$D:$D,$A202)</f>
        <v>56.207859999999997</v>
      </c>
      <c r="AU202" s="627">
        <f>SUMIFS('Sales 2019 - 2024'!$E:$E,'Sales 2019 - 2024'!$A:$A,$C202,'Sales 2019 - 2024'!$B:$B,$AO$2,'Sales 2019 - 2024'!$C:$C,AU$4,'Sales 2019 - 2024'!$D:$D,$A202)</f>
        <v>496.78748000000002</v>
      </c>
      <c r="AV202" s="628">
        <f>SUMIFS('Sales 2019 - 2024'!$E:$E,'Sales 2019 - 2024'!$A:$A,$C202,'Sales 2019 - 2024'!$B:$B,$AO$2,'Sales 2019 - 2024'!$C:$C,AV$4,'Sales 2019 - 2024'!$D:$D,$A202)</f>
        <v>0</v>
      </c>
      <c r="AW202" s="628">
        <f t="shared" si="573"/>
        <v>5275.3647900000005</v>
      </c>
      <c r="AX202" s="626">
        <f>SUMIFS('Sales 2019 - 2024'!$E:$E,'Sales 2019 - 2024'!$A:$A,$C202,'Sales 2019 - 2024'!$B:$B,$AO$2,'Sales 2019 - 2024'!$C:$C,AX$4,'Sales 2019 - 2024'!$D:$D,$A202)</f>
        <v>1.3165100000000001</v>
      </c>
      <c r="AY202" s="627">
        <f>SUMIFS('Sales 2019 - 2024'!$E:$E,'Sales 2019 - 2024'!$A:$A,$C202,'Sales 2019 - 2024'!$B:$B,$AO$2,'Sales 2019 - 2024'!$C:$C,AY$4,'Sales 2019 - 2024'!$D:$D,$A202)</f>
        <v>437.09084999999999</v>
      </c>
      <c r="AZ202" s="627">
        <f>SUMIFS('Sales 2019 - 2024'!$E:$E,'Sales 2019 - 2024'!$A:$A,$C202,'Sales 2019 - 2024'!$B:$B,$AO$2,'Sales 2019 - 2024'!$C:$C,AZ$4,'Sales 2019 - 2024'!$D:$D,$A202)</f>
        <v>0</v>
      </c>
      <c r="BA202" s="627">
        <f>SUMIFS('Sales 2019 - 2024'!$E:$E,'Sales 2019 - 2024'!$A:$A,$C202,'Sales 2019 - 2024'!$B:$B,$AO$2,'Sales 2019 - 2024'!$C:$C,BA$4,'Sales 2019 - 2024'!$D:$D,$A202)</f>
        <v>1.8859900000000001</v>
      </c>
      <c r="BB202" s="627">
        <f>SUMIFS('Sales 2019 - 2024'!$E:$E,'Sales 2019 - 2024'!$A:$A,$C202,'Sales 2019 - 2024'!$B:$B,$AO$2,'Sales 2019 - 2024'!$C:$C,BB$4,'Sales 2019 - 2024'!$D:$D,$A202)</f>
        <v>0</v>
      </c>
      <c r="BC202" s="627">
        <f>SUMIFS('Sales 2019 - 2024'!$E:$E,'Sales 2019 - 2024'!$A:$A,$C202,'Sales 2019 - 2024'!$B:$B,$AO$2,'Sales 2019 - 2024'!$C:$C,BC$4,'Sales 2019 - 2024'!$D:$D,$A202)</f>
        <v>109.051</v>
      </c>
      <c r="BD202" s="627">
        <f>SUMIFS('Sales 2019 - 2024'!$E:$E,'Sales 2019 - 2024'!$A:$A,$C202,'Sales 2019 - 2024'!$B:$B,$AO$2,'Sales 2019 - 2024'!$C:$C,BD$4,'Sales 2019 - 2024'!$D:$D,$A202)</f>
        <v>0</v>
      </c>
      <c r="BE202" s="627">
        <f>SUMIFS('Sales 2019 - 2024'!$E:$E,'Sales 2019 - 2024'!$A:$A,$C202,'Sales 2019 - 2024'!$B:$B,$AO$2,'Sales 2019 - 2024'!$C:$C,BE$4,'Sales 2019 - 2024'!$D:$D,$A202)</f>
        <v>0</v>
      </c>
      <c r="BF202" s="628">
        <f>SUMIFS('Sales 2019 - 2024'!$E:$E,'Sales 2019 - 2024'!$A:$A,$C202,'Sales 2019 - 2024'!$B:$B,$AO$2,'Sales 2019 - 2024'!$C:$C,BF$4,'Sales 2019 - 2024'!$D:$D,$A202)</f>
        <v>0</v>
      </c>
      <c r="BG202" s="628">
        <f t="shared" si="574"/>
        <v>549.34434999999996</v>
      </c>
      <c r="BH202" s="745">
        <f t="shared" si="575"/>
        <v>3984.4427700000006</v>
      </c>
      <c r="BI202" s="512">
        <f>SUMIFS('Sales 2019 - 2024'!Y:Y,'Sales 2019 - 2024'!W:W,'X5 Template Goals - Tab 1'!AM202,'Sales 2019 - 2024'!V:V,'X5 Template Goals - Tab 1'!A202)</f>
        <v>9809.1519100000005</v>
      </c>
      <c r="BJ202" s="751" t="b">
        <f t="shared" si="507"/>
        <v>1</v>
      </c>
      <c r="BK202" s="621"/>
      <c r="BL202" s="622"/>
      <c r="BM202" s="622"/>
      <c r="BN202" s="622"/>
      <c r="BO202" s="622"/>
      <c r="BP202" s="622"/>
      <c r="BQ202" s="622"/>
      <c r="BR202" s="629"/>
      <c r="BS202" s="628">
        <f t="shared" si="576"/>
        <v>0</v>
      </c>
    </row>
    <row r="203" spans="1:71" ht="44.25" customHeight="1" outlineLevel="1" x14ac:dyDescent="0.55000000000000004">
      <c r="A203" s="2" t="str">
        <f>B200</f>
        <v>All Other Food</v>
      </c>
      <c r="B203" s="760"/>
      <c r="C203" s="226" t="s">
        <v>39</v>
      </c>
      <c r="D203" s="609">
        <f>SUMIFS(AfO!D:D,AfO!$A:$A,$C203,AfO!$B:$B,$A200)/1000</f>
        <v>2.7430325600000001</v>
      </c>
      <c r="E203" s="610">
        <f>SUMIFS(AfO!E:E,AfO!$A:$A,$C203,AfO!$B:$B,$A200)/1000</f>
        <v>1.9208357699999998</v>
      </c>
      <c r="F203" s="610">
        <f>SUMIFS(AfO!F:F,AfO!$A:$A,$C203,AfO!$B:$B,$A200)/1000</f>
        <v>6.2603674399999996</v>
      </c>
      <c r="G203" s="610">
        <f>SUMIFS(AfO!G:G,AfO!$A:$A,$C203,AfO!$B:$B,$A200)/1000</f>
        <v>4.56658279</v>
      </c>
      <c r="H203" s="610">
        <f>SUMIFS(AfO!H:H,AfO!$A:$A,$C203,AfO!$B:$B,$A200)/1000</f>
        <v>15.186658100000001</v>
      </c>
      <c r="I203" s="610">
        <f>SUMIFS(AfO!J:J,AfO!$A:$A,$C203,AfO!$B:$B,$A200)/1000</f>
        <v>12.871272247499999</v>
      </c>
      <c r="J203" s="610">
        <f>SUMIFS(AfO!I:I,AfO!$A:$A,$C203,AfO!$B:$B,$A200)/1000</f>
        <v>9.4151377400000005</v>
      </c>
      <c r="K203" s="610"/>
      <c r="L203" s="611"/>
      <c r="M203" s="614"/>
      <c r="N203" s="614"/>
      <c r="O203" s="614"/>
      <c r="P203" s="614"/>
      <c r="Q203" s="614"/>
      <c r="R203" s="614"/>
      <c r="S203" s="619"/>
      <c r="T203" s="711"/>
      <c r="U203" s="357">
        <v>5</v>
      </c>
      <c r="V203" s="418"/>
      <c r="W203" s="418"/>
      <c r="X203" s="418"/>
      <c r="Y203" s="418"/>
      <c r="Z203" s="418"/>
      <c r="AA203" s="418"/>
      <c r="AB203" s="418"/>
      <c r="AC203" s="359"/>
      <c r="AD203" s="615">
        <f t="shared" si="516"/>
        <v>5</v>
      </c>
      <c r="AE203" s="488">
        <f t="shared" si="570"/>
        <v>14.41513774</v>
      </c>
      <c r="AF203" s="581">
        <f t="shared" si="571"/>
        <v>0.27973233393340879</v>
      </c>
      <c r="AG203" s="490">
        <f t="shared" si="572"/>
        <v>8.8926141028985883E-2</v>
      </c>
      <c r="AH203" s="491" cm="1">
        <f t="array" ref="AH203">_xlfn.IFS(AG203&gt;=(AF203+0.01),1,AG203&gt;=(AF203-0.01),0,AG203&lt;=(AF203-0.01),-1)</f>
        <v>-1</v>
      </c>
      <c r="AJ203" s="370"/>
      <c r="AL203" s="760"/>
      <c r="AM203" s="226" t="s">
        <v>39</v>
      </c>
      <c r="AN203" s="472"/>
      <c r="AO203" s="616">
        <f>SUMIFS('Sales 2019 - 2024'!$E:$E,'Sales 2019 - 2024'!$A:$A,$C203,'Sales 2019 - 2024'!$B:$B,$AO$2,'Sales 2019 - 2024'!$C:$C,AO$4,'Sales 2019 - 2024'!$D:$D,$A203)</f>
        <v>4.0694900000000001</v>
      </c>
      <c r="AP203" s="617">
        <f>SUMIFS('Sales 2019 - 2024'!$E:$E,'Sales 2019 - 2024'!$A:$A,$C203,'Sales 2019 - 2024'!$B:$B,$AO$2,'Sales 2019 - 2024'!$C:$C,AP$4,'Sales 2019 - 2024'!$D:$D,$A203)</f>
        <v>21.975010000000001</v>
      </c>
      <c r="AQ203" s="617">
        <f>SUMIFS('Sales 2019 - 2024'!$E:$E,'Sales 2019 - 2024'!$A:$A,$C203,'Sales 2019 - 2024'!$B:$B,$AO$2,'Sales 2019 - 2024'!$C:$C,AQ$4,'Sales 2019 - 2024'!$D:$D,$A203)</f>
        <v>122.11284999999999</v>
      </c>
      <c r="AR203" s="617">
        <f>SUMIFS('Sales 2019 - 2024'!$E:$E,'Sales 2019 - 2024'!$A:$A,$C203,'Sales 2019 - 2024'!$B:$B,$AO$2,'Sales 2019 - 2024'!$C:$C,AR$4,'Sales 2019 - 2024'!$D:$D,$A203)</f>
        <v>2840.5194099999999</v>
      </c>
      <c r="AS203" s="617">
        <f>SUMIFS('Sales 2019 - 2024'!$E:$E,'Sales 2019 - 2024'!$A:$A,$C203,'Sales 2019 - 2024'!$B:$B,$AO$2,'Sales 2019 - 2024'!$C:$C,AS$4,'Sales 2019 - 2024'!$D:$D,$A203)</f>
        <v>533.06622000000004</v>
      </c>
      <c r="AT203" s="617">
        <f>SUMIFS('Sales 2019 - 2024'!$E:$E,'Sales 2019 - 2024'!$A:$A,$C203,'Sales 2019 - 2024'!$B:$B,$AO$2,'Sales 2019 - 2024'!$C:$C,AT$4,'Sales 2019 - 2024'!$D:$D,$A203)</f>
        <v>59.448</v>
      </c>
      <c r="AU203" s="617">
        <f>SUMIFS('Sales 2019 - 2024'!$E:$E,'Sales 2019 - 2024'!$A:$A,$C203,'Sales 2019 - 2024'!$B:$B,$AO$2,'Sales 2019 - 2024'!$C:$C,AU$4,'Sales 2019 - 2024'!$D:$D,$A203)</f>
        <v>14.006919999999999</v>
      </c>
      <c r="AV203" s="618">
        <f>SUMIFS('Sales 2019 - 2024'!$E:$E,'Sales 2019 - 2024'!$A:$A,$C203,'Sales 2019 - 2024'!$B:$B,$AO$2,'Sales 2019 - 2024'!$C:$C,AV$4,'Sales 2019 - 2024'!$D:$D,$A203)</f>
        <v>24.24</v>
      </c>
      <c r="AW203" s="618">
        <f t="shared" si="573"/>
        <v>3619.4378999999994</v>
      </c>
      <c r="AX203" s="616">
        <f>SUMIFS('Sales 2019 - 2024'!$E:$E,'Sales 2019 - 2024'!$A:$A,$C203,'Sales 2019 - 2024'!$B:$B,$AO$2,'Sales 2019 - 2024'!$C:$C,AX$4,'Sales 2019 - 2024'!$D:$D,$A203)</f>
        <v>138.5335</v>
      </c>
      <c r="AY203" s="617">
        <f>SUMIFS('Sales 2019 - 2024'!$E:$E,'Sales 2019 - 2024'!$A:$A,$C203,'Sales 2019 - 2024'!$B:$B,$AO$2,'Sales 2019 - 2024'!$C:$C,AY$4,'Sales 2019 - 2024'!$D:$D,$A203)</f>
        <v>107.25981</v>
      </c>
      <c r="AZ203" s="617">
        <f>SUMIFS('Sales 2019 - 2024'!$E:$E,'Sales 2019 - 2024'!$A:$A,$C203,'Sales 2019 - 2024'!$B:$B,$AO$2,'Sales 2019 - 2024'!$C:$C,AZ$4,'Sales 2019 - 2024'!$D:$D,$A203)</f>
        <v>63.692700000000002</v>
      </c>
      <c r="BA203" s="617">
        <f>SUMIFS('Sales 2019 - 2024'!$E:$E,'Sales 2019 - 2024'!$A:$A,$C203,'Sales 2019 - 2024'!$B:$B,$AO$2,'Sales 2019 - 2024'!$C:$C,BA$4,'Sales 2019 - 2024'!$D:$D,$A203)</f>
        <v>166.20219</v>
      </c>
      <c r="BB203" s="617">
        <f>SUMIFS('Sales 2019 - 2024'!$E:$E,'Sales 2019 - 2024'!$A:$A,$C203,'Sales 2019 - 2024'!$B:$B,$AO$2,'Sales 2019 - 2024'!$C:$C,BB$4,'Sales 2019 - 2024'!$D:$D,$A203)</f>
        <v>3115.3061400000001</v>
      </c>
      <c r="BC203" s="617">
        <f>SUMIFS('Sales 2019 - 2024'!$E:$E,'Sales 2019 - 2024'!$A:$A,$C203,'Sales 2019 - 2024'!$B:$B,$AO$2,'Sales 2019 - 2024'!$C:$C,BC$4,'Sales 2019 - 2024'!$D:$D,$A203)</f>
        <v>101.50297999999999</v>
      </c>
      <c r="BD203" s="617">
        <f>SUMIFS('Sales 2019 - 2024'!$E:$E,'Sales 2019 - 2024'!$A:$A,$C203,'Sales 2019 - 2024'!$B:$B,$AO$2,'Sales 2019 - 2024'!$C:$C,BD$4,'Sales 2019 - 2024'!$D:$D,$A203)</f>
        <v>5.4399899999999999</v>
      </c>
      <c r="BE203" s="617">
        <f>SUMIFS('Sales 2019 - 2024'!$E:$E,'Sales 2019 - 2024'!$A:$A,$C203,'Sales 2019 - 2024'!$B:$B,$AO$2,'Sales 2019 - 2024'!$C:$C,BE$4,'Sales 2019 - 2024'!$D:$D,$A203)</f>
        <v>1505</v>
      </c>
      <c r="BF203" s="618">
        <f>SUMIFS('Sales 2019 - 2024'!$E:$E,'Sales 2019 - 2024'!$A:$A,$C203,'Sales 2019 - 2024'!$B:$B,$AO$2,'Sales 2019 - 2024'!$C:$C,BF$4,'Sales 2019 - 2024'!$D:$D,$A203)</f>
        <v>0</v>
      </c>
      <c r="BG203" s="618">
        <f t="shared" si="574"/>
        <v>5202.9373100000003</v>
      </c>
      <c r="BH203" s="744">
        <f t="shared" si="575"/>
        <v>592.76253000000042</v>
      </c>
      <c r="BI203" s="494">
        <f>SUMIFS('Sales 2019 - 2024'!Y:Y,'Sales 2019 - 2024'!W:W,'X5 Template Goals - Tab 1'!AM203,'Sales 2019 - 2024'!V:V,'X5 Template Goals - Tab 1'!A203)</f>
        <v>9415.1377400000001</v>
      </c>
      <c r="BJ203" s="751" t="b">
        <f t="shared" si="507"/>
        <v>1</v>
      </c>
      <c r="BK203" s="611"/>
      <c r="BL203" s="612"/>
      <c r="BM203" s="612"/>
      <c r="BN203" s="612"/>
      <c r="BO203" s="612"/>
      <c r="BP203" s="612"/>
      <c r="BQ203" s="612"/>
      <c r="BR203" s="619"/>
      <c r="BS203" s="618">
        <f t="shared" si="576"/>
        <v>0</v>
      </c>
    </row>
    <row r="204" spans="1:71" ht="44.25" customHeight="1" outlineLevel="1" x14ac:dyDescent="0.55000000000000004">
      <c r="A204" s="2" t="str">
        <f>B200</f>
        <v>All Other Food</v>
      </c>
      <c r="B204" s="760"/>
      <c r="C204" s="226" t="s">
        <v>40</v>
      </c>
      <c r="D204" s="620">
        <f>SUMIFS(AfO!D:D,AfO!$A:$A,$C204,AfO!$B:$B,$A200)/1000</f>
        <v>3.91506073</v>
      </c>
      <c r="E204" s="498">
        <f>SUMIFS(AfO!E:E,AfO!$A:$A,$C204,AfO!$B:$B,$A200)/1000</f>
        <v>3.6556334000000001</v>
      </c>
      <c r="F204" s="498">
        <f>SUMIFS(AfO!F:F,AfO!$A:$A,$C204,AfO!$B:$B,$A200)/1000</f>
        <v>5.2472471299999999</v>
      </c>
      <c r="G204" s="498">
        <f>SUMIFS(AfO!G:G,AfO!$A:$A,$C204,AfO!$B:$B,$A200)/1000</f>
        <v>6.6839362899999992</v>
      </c>
      <c r="H204" s="498">
        <f>SUMIFS(AfO!H:H,AfO!$A:$A,$C204,AfO!$B:$B,$A200)/1000</f>
        <v>7.3096711599999997</v>
      </c>
      <c r="I204" s="498">
        <f>SUMIFS(AfO!J:J,AfO!$A:$A,$C204,AfO!$B:$B,$A200)/1000</f>
        <v>9.6239463691666671</v>
      </c>
      <c r="J204" s="498">
        <f>SUMIFS(AfO!I:I,AfO!$A:$A,$C204,AfO!$B:$B,$A200)/1000</f>
        <v>10.617237769999999</v>
      </c>
      <c r="K204" s="498"/>
      <c r="L204" s="630"/>
      <c r="M204" s="633"/>
      <c r="N204" s="633"/>
      <c r="O204" s="633"/>
      <c r="P204" s="633"/>
      <c r="Q204" s="633"/>
      <c r="R204" s="633"/>
      <c r="S204" s="638"/>
      <c r="T204" s="711"/>
      <c r="U204" s="363">
        <v>5</v>
      </c>
      <c r="V204" s="420"/>
      <c r="W204" s="420"/>
      <c r="X204" s="420"/>
      <c r="Y204" s="420"/>
      <c r="Z204" s="420"/>
      <c r="AA204" s="420"/>
      <c r="AB204" s="420"/>
      <c r="AC204" s="365"/>
      <c r="AD204" s="634">
        <f t="shared" si="516"/>
        <v>5</v>
      </c>
      <c r="AE204" s="521">
        <f t="shared" si="570"/>
        <v>15.617237769999999</v>
      </c>
      <c r="AF204" s="507">
        <f t="shared" si="571"/>
        <v>0.22082835604632334</v>
      </c>
      <c r="AG204" s="508">
        <f t="shared" si="572"/>
        <v>8.0235724659630581E-2</v>
      </c>
      <c r="AH204" s="509" cm="1">
        <f t="array" ref="AH204">_xlfn.IFS(AG204&gt;=(AF204+0.01),1,AG204&gt;=(AF204-0.01),0,AG204&lt;=(AF204-0.01),-1)</f>
        <v>-1</v>
      </c>
      <c r="AJ204" s="371"/>
      <c r="AL204" s="760"/>
      <c r="AM204" s="226" t="s">
        <v>40</v>
      </c>
      <c r="AN204" s="472"/>
      <c r="AO204" s="635">
        <f>SUMIFS('Sales 2019 - 2024'!$E:$E,'Sales 2019 - 2024'!$A:$A,$C204,'Sales 2019 - 2024'!$B:$B,$AO$2,'Sales 2019 - 2024'!$C:$C,AO$4,'Sales 2019 - 2024'!$D:$D,$A204)</f>
        <v>23.79982</v>
      </c>
      <c r="AP204" s="636">
        <f>SUMIFS('Sales 2019 - 2024'!$E:$E,'Sales 2019 - 2024'!$A:$A,$C204,'Sales 2019 - 2024'!$B:$B,$AO$2,'Sales 2019 - 2024'!$C:$C,AP$4,'Sales 2019 - 2024'!$D:$D,$A204)</f>
        <v>582.40356999999995</v>
      </c>
      <c r="AQ204" s="636">
        <f>SUMIFS('Sales 2019 - 2024'!$E:$E,'Sales 2019 - 2024'!$A:$A,$C204,'Sales 2019 - 2024'!$B:$B,$AO$2,'Sales 2019 - 2024'!$C:$C,AQ$4,'Sales 2019 - 2024'!$D:$D,$A204)</f>
        <v>30.436589999999999</v>
      </c>
      <c r="AR204" s="636">
        <f>SUMIFS('Sales 2019 - 2024'!$E:$E,'Sales 2019 - 2024'!$A:$A,$C204,'Sales 2019 - 2024'!$B:$B,$AO$2,'Sales 2019 - 2024'!$C:$C,AR$4,'Sales 2019 - 2024'!$D:$D,$A204)</f>
        <v>1801.5126399999999</v>
      </c>
      <c r="AS204" s="636">
        <f>SUMIFS('Sales 2019 - 2024'!$E:$E,'Sales 2019 - 2024'!$A:$A,$C204,'Sales 2019 - 2024'!$B:$B,$AO$2,'Sales 2019 - 2024'!$C:$C,AS$4,'Sales 2019 - 2024'!$D:$D,$A204)</f>
        <v>1525.79006</v>
      </c>
      <c r="AT204" s="636">
        <f>SUMIFS('Sales 2019 - 2024'!$E:$E,'Sales 2019 - 2024'!$A:$A,$C204,'Sales 2019 - 2024'!$B:$B,$AO$2,'Sales 2019 - 2024'!$C:$C,AT$4,'Sales 2019 - 2024'!$D:$D,$A204)</f>
        <v>282.58611999999999</v>
      </c>
      <c r="AU204" s="636">
        <f>SUMIFS('Sales 2019 - 2024'!$E:$E,'Sales 2019 - 2024'!$A:$A,$C204,'Sales 2019 - 2024'!$B:$B,$AO$2,'Sales 2019 - 2024'!$C:$C,AU$4,'Sales 2019 - 2024'!$D:$D,$A204)</f>
        <v>660.35424</v>
      </c>
      <c r="AV204" s="637">
        <f>SUMIFS('Sales 2019 - 2024'!$E:$E,'Sales 2019 - 2024'!$A:$A,$C204,'Sales 2019 - 2024'!$B:$B,$AO$2,'Sales 2019 - 2024'!$C:$C,AV$4,'Sales 2019 - 2024'!$D:$D,$A204)</f>
        <v>25.24973</v>
      </c>
      <c r="AW204" s="637">
        <f t="shared" si="573"/>
        <v>4932.1327700000002</v>
      </c>
      <c r="AX204" s="635">
        <f>SUMIFS('Sales 2019 - 2024'!$E:$E,'Sales 2019 - 2024'!$A:$A,$C204,'Sales 2019 - 2024'!$B:$B,$AO$2,'Sales 2019 - 2024'!$C:$C,AX$4,'Sales 2019 - 2024'!$D:$D,$A204)</f>
        <v>43.849559999999997</v>
      </c>
      <c r="AY204" s="636">
        <f>SUMIFS('Sales 2019 - 2024'!$E:$E,'Sales 2019 - 2024'!$A:$A,$C204,'Sales 2019 - 2024'!$B:$B,$AO$2,'Sales 2019 - 2024'!$C:$C,AY$4,'Sales 2019 - 2024'!$D:$D,$A204)</f>
        <v>1985.35133</v>
      </c>
      <c r="AZ204" s="636">
        <f>SUMIFS('Sales 2019 - 2024'!$E:$E,'Sales 2019 - 2024'!$A:$A,$C204,'Sales 2019 - 2024'!$B:$B,$AO$2,'Sales 2019 - 2024'!$C:$C,AZ$4,'Sales 2019 - 2024'!$D:$D,$A204)</f>
        <v>82.335470000000001</v>
      </c>
      <c r="BA204" s="636">
        <f>SUMIFS('Sales 2019 - 2024'!$E:$E,'Sales 2019 - 2024'!$A:$A,$C204,'Sales 2019 - 2024'!$B:$B,$AO$2,'Sales 2019 - 2024'!$C:$C,BA$4,'Sales 2019 - 2024'!$D:$D,$A204)</f>
        <v>160.88391999999999</v>
      </c>
      <c r="BB204" s="636">
        <f>SUMIFS('Sales 2019 - 2024'!$E:$E,'Sales 2019 - 2024'!$A:$A,$C204,'Sales 2019 - 2024'!$B:$B,$AO$2,'Sales 2019 - 2024'!$C:$C,BB$4,'Sales 2019 - 2024'!$D:$D,$A204)</f>
        <v>57.19303</v>
      </c>
      <c r="BC204" s="636">
        <f>SUMIFS('Sales 2019 - 2024'!$E:$E,'Sales 2019 - 2024'!$A:$A,$C204,'Sales 2019 - 2024'!$B:$B,$AO$2,'Sales 2019 - 2024'!$C:$C,BC$4,'Sales 2019 - 2024'!$D:$D,$A204)</f>
        <v>962.89308000000005</v>
      </c>
      <c r="BD204" s="636">
        <f>SUMIFS('Sales 2019 - 2024'!$E:$E,'Sales 2019 - 2024'!$A:$A,$C204,'Sales 2019 - 2024'!$B:$B,$AO$2,'Sales 2019 - 2024'!$C:$C,BD$4,'Sales 2019 - 2024'!$D:$D,$A204)</f>
        <v>7.1491499999999997</v>
      </c>
      <c r="BE204" s="636">
        <f>SUMIFS('Sales 2019 - 2024'!$E:$E,'Sales 2019 - 2024'!$A:$A,$C204,'Sales 2019 - 2024'!$B:$B,$AO$2,'Sales 2019 - 2024'!$C:$C,BE$4,'Sales 2019 - 2024'!$D:$D,$A204)</f>
        <v>193.92364000000001</v>
      </c>
      <c r="BF204" s="637">
        <f>SUMIFS('Sales 2019 - 2024'!$E:$E,'Sales 2019 - 2024'!$A:$A,$C204,'Sales 2019 - 2024'!$B:$B,$AO$2,'Sales 2019 - 2024'!$C:$C,BF$4,'Sales 2019 - 2024'!$D:$D,$A204)</f>
        <v>0</v>
      </c>
      <c r="BG204" s="637">
        <f t="shared" si="574"/>
        <v>3493.5791800000006</v>
      </c>
      <c r="BH204" s="746">
        <f t="shared" si="575"/>
        <v>2191.5258199999989</v>
      </c>
      <c r="BI204" s="524">
        <f>SUMIFS('Sales 2019 - 2024'!Y:Y,'Sales 2019 - 2024'!W:W,'X5 Template Goals - Tab 1'!AM204,'Sales 2019 - 2024'!V:V,'X5 Template Goals - Tab 1'!A204)</f>
        <v>10617.23777</v>
      </c>
      <c r="BJ204" s="751" t="b">
        <f t="shared" si="507"/>
        <v>1</v>
      </c>
      <c r="BK204" s="630"/>
      <c r="BL204" s="631"/>
      <c r="BM204" s="631"/>
      <c r="BN204" s="631"/>
      <c r="BO204" s="631"/>
      <c r="BP204" s="631"/>
      <c r="BQ204" s="631"/>
      <c r="BR204" s="638"/>
      <c r="BS204" s="637">
        <f t="shared" si="576"/>
        <v>0</v>
      </c>
    </row>
    <row r="205" spans="1:71" ht="44.25" customHeight="1" outlineLevel="1" x14ac:dyDescent="0.55000000000000004">
      <c r="A205" s="2" t="str">
        <f>B200</f>
        <v>All Other Food</v>
      </c>
      <c r="B205" s="760"/>
      <c r="C205" s="226" t="s">
        <v>41</v>
      </c>
      <c r="D205" s="609">
        <f>SUMIFS(AfO!D:D,AfO!$A:$A,$C205,AfO!$B:$B,$A200)/1000</f>
        <v>16.291852370000001</v>
      </c>
      <c r="E205" s="610">
        <f>SUMIFS(AfO!E:E,AfO!$A:$A,$C205,AfO!$B:$B,$A200)/1000</f>
        <v>12.069906250000001</v>
      </c>
      <c r="F205" s="610">
        <f>SUMIFS(AfO!F:F,AfO!$A:$A,$C205,AfO!$B:$B,$A200)/1000</f>
        <v>15.720459849999999</v>
      </c>
      <c r="G205" s="610">
        <f>SUMIFS(AfO!G:G,AfO!$A:$A,$C205,AfO!$B:$B,$A200)/1000</f>
        <v>18.030573310000001</v>
      </c>
      <c r="H205" s="610">
        <f>SUMIFS(AfO!H:H,AfO!$A:$A,$C205,AfO!$B:$B,$A200)/1000</f>
        <v>25.97708935</v>
      </c>
      <c r="I205" s="610">
        <f>SUMIFS(AfO!J:J,AfO!$A:$A,$C205,AfO!$B:$B,$A200)/1000</f>
        <v>29.201201330833339</v>
      </c>
      <c r="J205" s="610">
        <f>SUMIFS(AfO!I:I,AfO!$A:$A,$C205,AfO!$B:$B,$A200)/1000</f>
        <v>26.776464309999998</v>
      </c>
      <c r="K205" s="610"/>
      <c r="L205" s="611"/>
      <c r="M205" s="614"/>
      <c r="N205" s="614"/>
      <c r="O205" s="614"/>
      <c r="P205" s="614"/>
      <c r="Q205" s="614"/>
      <c r="R205" s="614"/>
      <c r="S205" s="619"/>
      <c r="T205" s="711"/>
      <c r="U205" s="357">
        <v>8</v>
      </c>
      <c r="V205" s="418"/>
      <c r="W205" s="418"/>
      <c r="X205" s="418"/>
      <c r="Y205" s="418"/>
      <c r="Z205" s="418"/>
      <c r="AA205" s="418"/>
      <c r="AB205" s="418"/>
      <c r="AC205" s="359"/>
      <c r="AD205" s="615">
        <f t="shared" ref="AD205:AD209" si="577">SUM(L205:AC205)</f>
        <v>8</v>
      </c>
      <c r="AE205" s="488">
        <f t="shared" si="570"/>
        <v>34.776464309999994</v>
      </c>
      <c r="AF205" s="581">
        <f t="shared" si="571"/>
        <v>0.10447668572111413</v>
      </c>
      <c r="AG205" s="490">
        <f t="shared" si="572"/>
        <v>5.3674425460826569E-2</v>
      </c>
      <c r="AH205" s="491" cm="1">
        <f t="array" ref="AH205">_xlfn.IFS(AG205&gt;=(AF205+0.01),1,AG205&gt;=(AF205-0.01),0,AG205&lt;=(AF205-0.01),-1)</f>
        <v>-1</v>
      </c>
      <c r="AJ205" s="370"/>
      <c r="AL205" s="760"/>
      <c r="AM205" s="226" t="s">
        <v>41</v>
      </c>
      <c r="AN205" s="472"/>
      <c r="AO205" s="616">
        <f>SUMIFS('Sales 2019 - 2024'!$E:$E,'Sales 2019 - 2024'!$A:$A,$C205,'Sales 2019 - 2024'!$B:$B,$AO$2,'Sales 2019 - 2024'!$C:$C,AO$4,'Sales 2019 - 2024'!$D:$D,$A205)</f>
        <v>1589.43147</v>
      </c>
      <c r="AP205" s="617">
        <f>SUMIFS('Sales 2019 - 2024'!$E:$E,'Sales 2019 - 2024'!$A:$A,$C205,'Sales 2019 - 2024'!$B:$B,$AO$2,'Sales 2019 - 2024'!$C:$C,AP$4,'Sales 2019 - 2024'!$D:$D,$A205)</f>
        <v>115.82438</v>
      </c>
      <c r="AQ205" s="617">
        <f>SUMIFS('Sales 2019 - 2024'!$E:$E,'Sales 2019 - 2024'!$A:$A,$C205,'Sales 2019 - 2024'!$B:$B,$AO$2,'Sales 2019 - 2024'!$C:$C,AQ$4,'Sales 2019 - 2024'!$D:$D,$A205)</f>
        <v>122.19495000000001</v>
      </c>
      <c r="AR205" s="617">
        <f>SUMIFS('Sales 2019 - 2024'!$E:$E,'Sales 2019 - 2024'!$A:$A,$C205,'Sales 2019 - 2024'!$B:$B,$AO$2,'Sales 2019 - 2024'!$C:$C,AR$4,'Sales 2019 - 2024'!$D:$D,$A205)</f>
        <v>14575.268389999999</v>
      </c>
      <c r="AS205" s="617">
        <f>SUMIFS('Sales 2019 - 2024'!$E:$E,'Sales 2019 - 2024'!$A:$A,$C205,'Sales 2019 - 2024'!$B:$B,$AO$2,'Sales 2019 - 2024'!$C:$C,AS$4,'Sales 2019 - 2024'!$D:$D,$A205)</f>
        <v>2638.88897</v>
      </c>
      <c r="AT205" s="617">
        <f>SUMIFS('Sales 2019 - 2024'!$E:$E,'Sales 2019 - 2024'!$A:$A,$C205,'Sales 2019 - 2024'!$B:$B,$AO$2,'Sales 2019 - 2024'!$C:$C,AT$4,'Sales 2019 - 2024'!$D:$D,$A205)</f>
        <v>1110.13167</v>
      </c>
      <c r="AU205" s="617">
        <f>SUMIFS('Sales 2019 - 2024'!$E:$E,'Sales 2019 - 2024'!$A:$A,$C205,'Sales 2019 - 2024'!$B:$B,$AO$2,'Sales 2019 - 2024'!$C:$C,AU$4,'Sales 2019 - 2024'!$D:$D,$A205)</f>
        <v>49.03754</v>
      </c>
      <c r="AV205" s="618">
        <f>SUMIFS('Sales 2019 - 2024'!$E:$E,'Sales 2019 - 2024'!$A:$A,$C205,'Sales 2019 - 2024'!$B:$B,$AO$2,'Sales 2019 - 2024'!$C:$C,AV$4,'Sales 2019 - 2024'!$D:$D,$A205)</f>
        <v>19.228000000000002</v>
      </c>
      <c r="AW205" s="618">
        <f t="shared" si="573"/>
        <v>20220.005369999999</v>
      </c>
      <c r="AX205" s="616">
        <f>SUMIFS('Sales 2019 - 2024'!$E:$E,'Sales 2019 - 2024'!$A:$A,$C205,'Sales 2019 - 2024'!$B:$B,$AO$2,'Sales 2019 - 2024'!$C:$C,AX$4,'Sales 2019 - 2024'!$D:$D,$A205)</f>
        <v>1429.5777599999999</v>
      </c>
      <c r="AY205" s="617">
        <f>SUMIFS('Sales 2019 - 2024'!$E:$E,'Sales 2019 - 2024'!$A:$A,$C205,'Sales 2019 - 2024'!$B:$B,$AO$2,'Sales 2019 - 2024'!$C:$C,AY$4,'Sales 2019 - 2024'!$D:$D,$A205)</f>
        <v>204.73734999999999</v>
      </c>
      <c r="AZ205" s="617">
        <f>SUMIFS('Sales 2019 - 2024'!$E:$E,'Sales 2019 - 2024'!$A:$A,$C205,'Sales 2019 - 2024'!$B:$B,$AO$2,'Sales 2019 - 2024'!$C:$C,AZ$4,'Sales 2019 - 2024'!$D:$D,$A205)</f>
        <v>179.75989999999999</v>
      </c>
      <c r="BA205" s="617">
        <f>SUMIFS('Sales 2019 - 2024'!$E:$E,'Sales 2019 - 2024'!$A:$A,$C205,'Sales 2019 - 2024'!$B:$B,$AO$2,'Sales 2019 - 2024'!$C:$C,BA$4,'Sales 2019 - 2024'!$D:$D,$A205)</f>
        <v>240.46356</v>
      </c>
      <c r="BB205" s="617">
        <f>SUMIFS('Sales 2019 - 2024'!$E:$E,'Sales 2019 - 2024'!$A:$A,$C205,'Sales 2019 - 2024'!$B:$B,$AO$2,'Sales 2019 - 2024'!$C:$C,BB$4,'Sales 2019 - 2024'!$D:$D,$A205)</f>
        <v>97.263360000000006</v>
      </c>
      <c r="BC205" s="617">
        <f>SUMIFS('Sales 2019 - 2024'!$E:$E,'Sales 2019 - 2024'!$A:$A,$C205,'Sales 2019 - 2024'!$B:$B,$AO$2,'Sales 2019 - 2024'!$C:$C,BC$4,'Sales 2019 - 2024'!$D:$D,$A205)</f>
        <v>352.06742000000003</v>
      </c>
      <c r="BD205" s="617">
        <f>SUMIFS('Sales 2019 - 2024'!$E:$E,'Sales 2019 - 2024'!$A:$A,$C205,'Sales 2019 - 2024'!$B:$B,$AO$2,'Sales 2019 - 2024'!$C:$C,BD$4,'Sales 2019 - 2024'!$D:$D,$A205)</f>
        <v>48.634039999999999</v>
      </c>
      <c r="BE205" s="617">
        <f>SUMIFS('Sales 2019 - 2024'!$E:$E,'Sales 2019 - 2024'!$A:$A,$C205,'Sales 2019 - 2024'!$B:$B,$AO$2,'Sales 2019 - 2024'!$C:$C,BE$4,'Sales 2019 - 2024'!$D:$D,$A205)</f>
        <v>163.47923</v>
      </c>
      <c r="BF205" s="618">
        <f>SUMIFS('Sales 2019 - 2024'!$E:$E,'Sales 2019 - 2024'!$A:$A,$C205,'Sales 2019 - 2024'!$B:$B,$AO$2,'Sales 2019 - 2024'!$C:$C,BF$4,'Sales 2019 - 2024'!$D:$D,$A205)</f>
        <v>0</v>
      </c>
      <c r="BG205" s="618">
        <f t="shared" si="574"/>
        <v>2715.9826199999998</v>
      </c>
      <c r="BH205" s="744">
        <f t="shared" si="575"/>
        <v>3840.4763200000016</v>
      </c>
      <c r="BI205" s="494">
        <f>SUMIFS('Sales 2019 - 2024'!Y:Y,'Sales 2019 - 2024'!W:W,'X5 Template Goals - Tab 1'!AM205,'Sales 2019 - 2024'!V:V,'X5 Template Goals - Tab 1'!A205)</f>
        <v>26776.464309999999</v>
      </c>
      <c r="BJ205" s="751" t="b">
        <f t="shared" si="507"/>
        <v>1</v>
      </c>
      <c r="BK205" s="611"/>
      <c r="BL205" s="612"/>
      <c r="BM205" s="612"/>
      <c r="BN205" s="612"/>
      <c r="BO205" s="612"/>
      <c r="BP205" s="612"/>
      <c r="BQ205" s="612"/>
      <c r="BR205" s="619"/>
      <c r="BS205" s="618">
        <f t="shared" si="576"/>
        <v>0</v>
      </c>
    </row>
    <row r="206" spans="1:71" ht="44.25" customHeight="1" outlineLevel="1" x14ac:dyDescent="0.55000000000000004">
      <c r="A206" s="2" t="str">
        <f>B200</f>
        <v>All Other Food</v>
      </c>
      <c r="B206" s="760"/>
      <c r="C206" s="226" t="s">
        <v>42</v>
      </c>
      <c r="D206" s="620">
        <f>SUMIFS(AfO!D:D,AfO!$A:$A,$C206,AfO!$B:$B,$A200)/1000</f>
        <v>2.4253725199999998</v>
      </c>
      <c r="E206" s="498">
        <f>SUMIFS(AfO!E:E,AfO!$A:$A,$C206,AfO!$B:$B,$A200)/1000</f>
        <v>3.0415172500000001</v>
      </c>
      <c r="F206" s="498">
        <f>SUMIFS(AfO!F:F,AfO!$A:$A,$C206,AfO!$B:$B,$A200)/1000</f>
        <v>6.2432811800000003</v>
      </c>
      <c r="G206" s="498">
        <f>SUMIFS(AfO!G:G,AfO!$A:$A,$C206,AfO!$B:$B,$A200)/1000</f>
        <v>7.7820163400000002</v>
      </c>
      <c r="H206" s="498">
        <f>SUMIFS(AfO!H:H,AfO!$A:$A,$C206,AfO!$B:$B,$A200)/1000</f>
        <v>6.01487339</v>
      </c>
      <c r="I206" s="498">
        <f>SUMIFS(AfO!J:J,AfO!$A:$A,$C206,AfO!$B:$B,$A200)/1000</f>
        <v>5.3086697324999994</v>
      </c>
      <c r="J206" s="498">
        <f>SUMIFS(AfO!I:I,AfO!$A:$A,$C206,AfO!$B:$B,$A200)/1000</f>
        <v>10.546390779999999</v>
      </c>
      <c r="K206" s="498"/>
      <c r="L206" s="630"/>
      <c r="M206" s="633"/>
      <c r="N206" s="633"/>
      <c r="O206" s="633"/>
      <c r="P206" s="633"/>
      <c r="Q206" s="633"/>
      <c r="R206" s="633"/>
      <c r="S206" s="638"/>
      <c r="T206" s="711"/>
      <c r="U206" s="363">
        <v>3</v>
      </c>
      <c r="V206" s="420"/>
      <c r="W206" s="420"/>
      <c r="X206" s="420"/>
      <c r="Y206" s="420"/>
      <c r="Z206" s="420"/>
      <c r="AA206" s="420"/>
      <c r="AB206" s="420"/>
      <c r="AC206" s="365"/>
      <c r="AD206" s="634">
        <f t="shared" si="577"/>
        <v>3</v>
      </c>
      <c r="AE206" s="521">
        <f t="shared" si="570"/>
        <v>13.546390779999999</v>
      </c>
      <c r="AF206" s="526">
        <f t="shared" si="571"/>
        <v>0.34172984861437872</v>
      </c>
      <c r="AG206" s="508">
        <f t="shared" si="572"/>
        <v>5.1341839527473399E-2</v>
      </c>
      <c r="AH206" s="509" cm="1">
        <f t="array" ref="AH206">_xlfn.IFS(AG206&gt;=(AF206+0.01),1,AG206&gt;=(AF206-0.01),0,AG206&lt;=(AF206-0.01),-1)</f>
        <v>-1</v>
      </c>
      <c r="AJ206" s="371"/>
      <c r="AL206" s="760"/>
      <c r="AM206" s="226" t="s">
        <v>42</v>
      </c>
      <c r="AN206" s="472"/>
      <c r="AO206" s="635">
        <f>SUMIFS('Sales 2019 - 2024'!$E:$E,'Sales 2019 - 2024'!$A:$A,$C206,'Sales 2019 - 2024'!$B:$B,$AO$2,'Sales 2019 - 2024'!$C:$C,AO$4,'Sales 2019 - 2024'!$D:$D,$A206)</f>
        <v>0</v>
      </c>
      <c r="AP206" s="636">
        <f>SUMIFS('Sales 2019 - 2024'!$E:$E,'Sales 2019 - 2024'!$A:$A,$C206,'Sales 2019 - 2024'!$B:$B,$AO$2,'Sales 2019 - 2024'!$C:$C,AP$4,'Sales 2019 - 2024'!$D:$D,$A206)</f>
        <v>0</v>
      </c>
      <c r="AQ206" s="636">
        <f>SUMIFS('Sales 2019 - 2024'!$E:$E,'Sales 2019 - 2024'!$A:$A,$C206,'Sales 2019 - 2024'!$B:$B,$AO$2,'Sales 2019 - 2024'!$C:$C,AQ$4,'Sales 2019 - 2024'!$D:$D,$A206)</f>
        <v>0</v>
      </c>
      <c r="AR206" s="636">
        <f>SUMIFS('Sales 2019 - 2024'!$E:$E,'Sales 2019 - 2024'!$A:$A,$C206,'Sales 2019 - 2024'!$B:$B,$AO$2,'Sales 2019 - 2024'!$C:$C,AR$4,'Sales 2019 - 2024'!$D:$D,$A206)</f>
        <v>3846.2525300000002</v>
      </c>
      <c r="AS206" s="636">
        <f>SUMIFS('Sales 2019 - 2024'!$E:$E,'Sales 2019 - 2024'!$A:$A,$C206,'Sales 2019 - 2024'!$B:$B,$AO$2,'Sales 2019 - 2024'!$C:$C,AS$4,'Sales 2019 - 2024'!$D:$D,$A206)</f>
        <v>0</v>
      </c>
      <c r="AT206" s="636">
        <f>SUMIFS('Sales 2019 - 2024'!$E:$E,'Sales 2019 - 2024'!$A:$A,$C206,'Sales 2019 - 2024'!$B:$B,$AO$2,'Sales 2019 - 2024'!$C:$C,AT$4,'Sales 2019 - 2024'!$D:$D,$A206)</f>
        <v>0</v>
      </c>
      <c r="AU206" s="636">
        <f>SUMIFS('Sales 2019 - 2024'!$E:$E,'Sales 2019 - 2024'!$A:$A,$C206,'Sales 2019 - 2024'!$B:$B,$AO$2,'Sales 2019 - 2024'!$C:$C,AU$4,'Sales 2019 - 2024'!$D:$D,$A206)</f>
        <v>0</v>
      </c>
      <c r="AV206" s="637">
        <f>SUMIFS('Sales 2019 - 2024'!$E:$E,'Sales 2019 - 2024'!$A:$A,$C206,'Sales 2019 - 2024'!$B:$B,$AO$2,'Sales 2019 - 2024'!$C:$C,AV$4,'Sales 2019 - 2024'!$D:$D,$A206)</f>
        <v>10.654529999999999</v>
      </c>
      <c r="AW206" s="637">
        <f t="shared" si="573"/>
        <v>3856.90706</v>
      </c>
      <c r="AX206" s="635">
        <f>SUMIFS('Sales 2019 - 2024'!$E:$E,'Sales 2019 - 2024'!$A:$A,$C206,'Sales 2019 - 2024'!$B:$B,$AO$2,'Sales 2019 - 2024'!$C:$C,AX$4,'Sales 2019 - 2024'!$D:$D,$A206)</f>
        <v>859.47472000000005</v>
      </c>
      <c r="AY206" s="636">
        <f>SUMIFS('Sales 2019 - 2024'!$E:$E,'Sales 2019 - 2024'!$A:$A,$C206,'Sales 2019 - 2024'!$B:$B,$AO$2,'Sales 2019 - 2024'!$C:$C,AY$4,'Sales 2019 - 2024'!$D:$D,$A206)</f>
        <v>154.488</v>
      </c>
      <c r="AZ206" s="636">
        <f>SUMIFS('Sales 2019 - 2024'!$E:$E,'Sales 2019 - 2024'!$A:$A,$C206,'Sales 2019 - 2024'!$B:$B,$AO$2,'Sales 2019 - 2024'!$C:$C,AZ$4,'Sales 2019 - 2024'!$D:$D,$A206)</f>
        <v>2328.0474399999998</v>
      </c>
      <c r="BA206" s="636">
        <f>SUMIFS('Sales 2019 - 2024'!$E:$E,'Sales 2019 - 2024'!$A:$A,$C206,'Sales 2019 - 2024'!$B:$B,$AO$2,'Sales 2019 - 2024'!$C:$C,BA$4,'Sales 2019 - 2024'!$D:$D,$A206)</f>
        <v>27.1418</v>
      </c>
      <c r="BB206" s="636">
        <f>SUMIFS('Sales 2019 - 2024'!$E:$E,'Sales 2019 - 2024'!$A:$A,$C206,'Sales 2019 - 2024'!$B:$B,$AO$2,'Sales 2019 - 2024'!$C:$C,BB$4,'Sales 2019 - 2024'!$D:$D,$A206)</f>
        <v>0</v>
      </c>
      <c r="BC206" s="636">
        <f>SUMIFS('Sales 2019 - 2024'!$E:$E,'Sales 2019 - 2024'!$A:$A,$C206,'Sales 2019 - 2024'!$B:$B,$AO$2,'Sales 2019 - 2024'!$C:$C,BC$4,'Sales 2019 - 2024'!$D:$D,$A206)</f>
        <v>0</v>
      </c>
      <c r="BD206" s="636">
        <f>SUMIFS('Sales 2019 - 2024'!$E:$E,'Sales 2019 - 2024'!$A:$A,$C206,'Sales 2019 - 2024'!$B:$B,$AO$2,'Sales 2019 - 2024'!$C:$C,BD$4,'Sales 2019 - 2024'!$D:$D,$A206)</f>
        <v>0</v>
      </c>
      <c r="BE206" s="636">
        <f>SUMIFS('Sales 2019 - 2024'!$E:$E,'Sales 2019 - 2024'!$A:$A,$C206,'Sales 2019 - 2024'!$B:$B,$AO$2,'Sales 2019 - 2024'!$C:$C,BE$4,'Sales 2019 - 2024'!$D:$D,$A206)</f>
        <v>0</v>
      </c>
      <c r="BF206" s="637">
        <f>SUMIFS('Sales 2019 - 2024'!$E:$E,'Sales 2019 - 2024'!$A:$A,$C206,'Sales 2019 - 2024'!$B:$B,$AO$2,'Sales 2019 - 2024'!$C:$C,BF$4,'Sales 2019 - 2024'!$D:$D,$A206)</f>
        <v>0</v>
      </c>
      <c r="BG206" s="637">
        <f t="shared" si="574"/>
        <v>3369.1519599999997</v>
      </c>
      <c r="BH206" s="746">
        <f t="shared" si="575"/>
        <v>3320.3317600000005</v>
      </c>
      <c r="BI206" s="524">
        <f>SUMIFS('Sales 2019 - 2024'!Y:Y,'Sales 2019 - 2024'!W:W,'X5 Template Goals - Tab 1'!AM206,'Sales 2019 - 2024'!V:V,'X5 Template Goals - Tab 1'!A206)</f>
        <v>10546.39078</v>
      </c>
      <c r="BJ206" s="751" t="b">
        <f t="shared" si="507"/>
        <v>1</v>
      </c>
      <c r="BK206" s="630"/>
      <c r="BL206" s="631"/>
      <c r="BM206" s="631"/>
      <c r="BN206" s="631"/>
      <c r="BO206" s="631"/>
      <c r="BP206" s="631"/>
      <c r="BQ206" s="631"/>
      <c r="BR206" s="638"/>
      <c r="BS206" s="637">
        <f t="shared" si="576"/>
        <v>0</v>
      </c>
    </row>
    <row r="207" spans="1:71" ht="44.25" customHeight="1" outlineLevel="1" thickBot="1" x14ac:dyDescent="0.6">
      <c r="A207" s="2" t="str">
        <f>B200</f>
        <v>All Other Food</v>
      </c>
      <c r="B207" s="761"/>
      <c r="C207" s="226" t="s">
        <v>43</v>
      </c>
      <c r="D207" s="609">
        <f>SUMIFS(AfO!D:D,AfO!$A:$A,$C207,AfO!$B:$B,$A200)/1000</f>
        <v>0.49903451999999998</v>
      </c>
      <c r="E207" s="610">
        <f>SUMIFS(AfO!E:E,AfO!$A:$A,$C207,AfO!$B:$B,$A200)/1000</f>
        <v>0.92661908999999998</v>
      </c>
      <c r="F207" s="610">
        <f>SUMIFS(AfO!F:F,AfO!$A:$A,$C207,AfO!$B:$B,$A200)/1000</f>
        <v>4.3610612899999994</v>
      </c>
      <c r="G207" s="610">
        <f>SUMIFS(AfO!G:G,AfO!$A:$A,$C207,AfO!$B:$B,$A200)/1000</f>
        <v>4.0477030799999998</v>
      </c>
      <c r="H207" s="610">
        <f>SUMIFS(AfO!H:H,AfO!$A:$A,$C207,AfO!$B:$B,$A200)/1000</f>
        <v>1.3754703199999998</v>
      </c>
      <c r="I207" s="610">
        <f>SUMIFS(AfO!J:J,AfO!$A:$A,$C207,AfO!$B:$B,$A200)/1000</f>
        <v>1.6624431050000001</v>
      </c>
      <c r="J207" s="610">
        <f>SUMIFS(AfO!I:I,AfO!$A:$A,$C207,AfO!$B:$B,$A200)/1000</f>
        <v>5.35375728</v>
      </c>
      <c r="K207" s="610"/>
      <c r="L207" s="698"/>
      <c r="M207" s="699"/>
      <c r="N207" s="699"/>
      <c r="O207" s="699"/>
      <c r="P207" s="699"/>
      <c r="Q207" s="699"/>
      <c r="R207" s="699"/>
      <c r="S207" s="700"/>
      <c r="T207" s="712"/>
      <c r="U207" s="366">
        <v>2</v>
      </c>
      <c r="V207" s="421"/>
      <c r="W207" s="421"/>
      <c r="X207" s="421"/>
      <c r="Y207" s="421"/>
      <c r="Z207" s="421"/>
      <c r="AA207" s="421"/>
      <c r="AB207" s="421"/>
      <c r="AC207" s="368"/>
      <c r="AD207" s="615">
        <f t="shared" si="577"/>
        <v>2</v>
      </c>
      <c r="AE207" s="488">
        <f t="shared" si="570"/>
        <v>7.35375728</v>
      </c>
      <c r="AF207" s="581">
        <f t="shared" si="571"/>
        <v>0.60733209940114929</v>
      </c>
      <c r="AG207" s="490">
        <f t="shared" si="572"/>
        <v>6.554089566431287E-2</v>
      </c>
      <c r="AH207" s="491" cm="1">
        <f t="array" ref="AH207">_xlfn.IFS(AG207&gt;=(AF207+0.01),1,AG207&gt;=(AF207-0.01),0,AG207&lt;=(AF207-0.01),-1)</f>
        <v>-1</v>
      </c>
      <c r="AJ207" s="370"/>
      <c r="AL207" s="761"/>
      <c r="AM207" s="226" t="s">
        <v>43</v>
      </c>
      <c r="AN207" s="472"/>
      <c r="AO207" s="616">
        <f>SUMIFS('Sales 2019 - 2024'!$E:$E,'Sales 2019 - 2024'!$A:$A,$C207,'Sales 2019 - 2024'!$B:$B,$AO$2,'Sales 2019 - 2024'!$C:$C,AO$4,'Sales 2019 - 2024'!$D:$D,$A207)</f>
        <v>8.0749399999999998</v>
      </c>
      <c r="AP207" s="617">
        <f>SUMIFS('Sales 2019 - 2024'!$E:$E,'Sales 2019 - 2024'!$A:$A,$C207,'Sales 2019 - 2024'!$B:$B,$AO$2,'Sales 2019 - 2024'!$C:$C,AP$4,'Sales 2019 - 2024'!$D:$D,$A207)</f>
        <v>54.403959999999998</v>
      </c>
      <c r="AQ207" s="617">
        <f>SUMIFS('Sales 2019 - 2024'!$E:$E,'Sales 2019 - 2024'!$A:$A,$C207,'Sales 2019 - 2024'!$B:$B,$AO$2,'Sales 2019 - 2024'!$C:$C,AQ$4,'Sales 2019 - 2024'!$D:$D,$A207)</f>
        <v>0</v>
      </c>
      <c r="AR207" s="617">
        <f>SUMIFS('Sales 2019 - 2024'!$E:$E,'Sales 2019 - 2024'!$A:$A,$C207,'Sales 2019 - 2024'!$B:$B,$AO$2,'Sales 2019 - 2024'!$C:$C,AR$4,'Sales 2019 - 2024'!$D:$D,$A207)</f>
        <v>646.31892000000005</v>
      </c>
      <c r="AS207" s="617">
        <f>SUMIFS('Sales 2019 - 2024'!$E:$E,'Sales 2019 - 2024'!$A:$A,$C207,'Sales 2019 - 2024'!$B:$B,$AO$2,'Sales 2019 - 2024'!$C:$C,AS$4,'Sales 2019 - 2024'!$D:$D,$A207)</f>
        <v>183.06475</v>
      </c>
      <c r="AT207" s="617">
        <f>SUMIFS('Sales 2019 - 2024'!$E:$E,'Sales 2019 - 2024'!$A:$A,$C207,'Sales 2019 - 2024'!$B:$B,$AO$2,'Sales 2019 - 2024'!$C:$C,AT$4,'Sales 2019 - 2024'!$D:$D,$A207)</f>
        <v>0</v>
      </c>
      <c r="AU207" s="617">
        <f>SUMIFS('Sales 2019 - 2024'!$E:$E,'Sales 2019 - 2024'!$A:$A,$C207,'Sales 2019 - 2024'!$B:$B,$AO$2,'Sales 2019 - 2024'!$C:$C,AU$4,'Sales 2019 - 2024'!$D:$D,$A207)</f>
        <v>0</v>
      </c>
      <c r="AV207" s="618">
        <f>SUMIFS('Sales 2019 - 2024'!$E:$E,'Sales 2019 - 2024'!$A:$A,$C207,'Sales 2019 - 2024'!$B:$B,$AO$2,'Sales 2019 - 2024'!$C:$C,AV$4,'Sales 2019 - 2024'!$D:$D,$A207)</f>
        <v>0</v>
      </c>
      <c r="AW207" s="618">
        <f t="shared" si="573"/>
        <v>891.86257000000001</v>
      </c>
      <c r="AX207" s="616">
        <f>SUMIFS('Sales 2019 - 2024'!$E:$E,'Sales 2019 - 2024'!$A:$A,$C207,'Sales 2019 - 2024'!$B:$B,$AO$2,'Sales 2019 - 2024'!$C:$C,AX$4,'Sales 2019 - 2024'!$D:$D,$A207)</f>
        <v>37.450789999999998</v>
      </c>
      <c r="AY207" s="617">
        <f>SUMIFS('Sales 2019 - 2024'!$E:$E,'Sales 2019 - 2024'!$A:$A,$C207,'Sales 2019 - 2024'!$B:$B,$AO$2,'Sales 2019 - 2024'!$C:$C,AY$4,'Sales 2019 - 2024'!$D:$D,$A207)</f>
        <v>97.978650000000002</v>
      </c>
      <c r="AZ207" s="617">
        <f>SUMIFS('Sales 2019 - 2024'!$E:$E,'Sales 2019 - 2024'!$A:$A,$C207,'Sales 2019 - 2024'!$B:$B,$AO$2,'Sales 2019 - 2024'!$C:$C,AZ$4,'Sales 2019 - 2024'!$D:$D,$A207)</f>
        <v>0</v>
      </c>
      <c r="BA207" s="617">
        <f>SUMIFS('Sales 2019 - 2024'!$E:$E,'Sales 2019 - 2024'!$A:$A,$C207,'Sales 2019 - 2024'!$B:$B,$AO$2,'Sales 2019 - 2024'!$C:$C,BA$4,'Sales 2019 - 2024'!$D:$D,$A207)</f>
        <v>746.75</v>
      </c>
      <c r="BB207" s="617">
        <f>SUMIFS('Sales 2019 - 2024'!$E:$E,'Sales 2019 - 2024'!$A:$A,$C207,'Sales 2019 - 2024'!$B:$B,$AO$2,'Sales 2019 - 2024'!$C:$C,BB$4,'Sales 2019 - 2024'!$D:$D,$A207)</f>
        <v>206</v>
      </c>
      <c r="BC207" s="617">
        <f>SUMIFS('Sales 2019 - 2024'!$E:$E,'Sales 2019 - 2024'!$A:$A,$C207,'Sales 2019 - 2024'!$B:$B,$AO$2,'Sales 2019 - 2024'!$C:$C,BC$4,'Sales 2019 - 2024'!$D:$D,$A207)</f>
        <v>16.81578</v>
      </c>
      <c r="BD207" s="617">
        <f>SUMIFS('Sales 2019 - 2024'!$E:$E,'Sales 2019 - 2024'!$A:$A,$C207,'Sales 2019 - 2024'!$B:$B,$AO$2,'Sales 2019 - 2024'!$C:$C,BD$4,'Sales 2019 - 2024'!$D:$D,$A207)</f>
        <v>0</v>
      </c>
      <c r="BE207" s="617">
        <f>SUMIFS('Sales 2019 - 2024'!$E:$E,'Sales 2019 - 2024'!$A:$A,$C207,'Sales 2019 - 2024'!$B:$B,$AO$2,'Sales 2019 - 2024'!$C:$C,BE$4,'Sales 2019 - 2024'!$D:$D,$A207)</f>
        <v>233.60149000000001</v>
      </c>
      <c r="BF207" s="618">
        <f>SUMIFS('Sales 2019 - 2024'!$E:$E,'Sales 2019 - 2024'!$A:$A,$C207,'Sales 2019 - 2024'!$B:$B,$AO$2,'Sales 2019 - 2024'!$C:$C,BF$4,'Sales 2019 - 2024'!$D:$D,$A207)</f>
        <v>0</v>
      </c>
      <c r="BG207" s="618">
        <f t="shared" si="574"/>
        <v>1338.5967099999998</v>
      </c>
      <c r="BH207" s="744">
        <f t="shared" si="575"/>
        <v>3123.2979999999998</v>
      </c>
      <c r="BI207" s="494">
        <f>SUMIFS('Sales 2019 - 2024'!Y:Y,'Sales 2019 - 2024'!W:W,'X5 Template Goals - Tab 1'!AM207,'Sales 2019 - 2024'!V:V,'X5 Template Goals - Tab 1'!A207)</f>
        <v>5353.7572799999998</v>
      </c>
      <c r="BJ207" s="751" t="b">
        <f t="shared" si="507"/>
        <v>1</v>
      </c>
      <c r="BK207" s="611"/>
      <c r="BL207" s="612"/>
      <c r="BM207" s="612"/>
      <c r="BN207" s="612"/>
      <c r="BO207" s="612"/>
      <c r="BP207" s="612"/>
      <c r="BQ207" s="612"/>
      <c r="BR207" s="619"/>
      <c r="BS207" s="618">
        <f t="shared" si="576"/>
        <v>0</v>
      </c>
    </row>
    <row r="208" spans="1:71" s="180" customFormat="1" ht="44.25" customHeight="1" outlineLevel="1" thickTop="1" x14ac:dyDescent="0.55000000000000004">
      <c r="B208" s="344" t="s">
        <v>52</v>
      </c>
      <c r="C208" s="241" t="s">
        <v>35</v>
      </c>
      <c r="D208" s="639">
        <f>SUM(D200:D207)</f>
        <v>46.268330729999995</v>
      </c>
      <c r="E208" s="532">
        <f t="shared" ref="E208:J208" si="578">SUM(E200:E207)</f>
        <v>41.176087989999999</v>
      </c>
      <c r="F208" s="532">
        <f t="shared" si="578"/>
        <v>57.708301369999994</v>
      </c>
      <c r="G208" s="532">
        <f t="shared" si="578"/>
        <v>65.703121799999991</v>
      </c>
      <c r="H208" s="532">
        <f t="shared" si="578"/>
        <v>85.808558050000016</v>
      </c>
      <c r="I208" s="532">
        <f t="shared" si="578"/>
        <v>93.185686167499995</v>
      </c>
      <c r="J208" s="532">
        <f t="shared" si="578"/>
        <v>130.34049773999999</v>
      </c>
      <c r="K208" s="532"/>
      <c r="L208" s="672"/>
      <c r="M208" s="673"/>
      <c r="N208" s="673"/>
      <c r="O208" s="673"/>
      <c r="P208" s="673"/>
      <c r="Q208" s="673"/>
      <c r="R208" s="673"/>
      <c r="S208" s="713"/>
      <c r="T208" s="528"/>
      <c r="U208" s="714">
        <f t="shared" ref="U208" si="579">SUM(U200:U207)</f>
        <v>36</v>
      </c>
      <c r="V208" s="642">
        <f t="shared" ref="V208" si="580">SUM(V200:V207)</f>
        <v>0</v>
      </c>
      <c r="W208" s="642">
        <f t="shared" ref="W208" si="581">SUM(W200:W207)</f>
        <v>0</v>
      </c>
      <c r="X208" s="642">
        <f t="shared" ref="X208" si="582">SUM(X200:X207)</f>
        <v>0</v>
      </c>
      <c r="Y208" s="642">
        <f t="shared" ref="Y208" si="583">SUM(Y200:Y207)</f>
        <v>0</v>
      </c>
      <c r="Z208" s="642">
        <f t="shared" ref="Z208" si="584">SUM(Z200:Z207)</f>
        <v>0</v>
      </c>
      <c r="AA208" s="642">
        <f t="shared" ref="AA208" si="585">SUM(AA200:AA207)</f>
        <v>0</v>
      </c>
      <c r="AB208" s="642">
        <f t="shared" ref="AB208" si="586">SUM(AB200:AB207)</f>
        <v>0</v>
      </c>
      <c r="AC208" s="642">
        <f t="shared" ref="AC208" si="587">SUM(AC200:AC207)</f>
        <v>0</v>
      </c>
      <c r="AD208" s="643">
        <f t="shared" si="577"/>
        <v>36</v>
      </c>
      <c r="AE208" s="539">
        <f t="shared" si="570"/>
        <v>166.34049773999999</v>
      </c>
      <c r="AF208" s="540">
        <f t="shared" si="571"/>
        <v>0.23015293964181227</v>
      </c>
      <c r="AG208" s="541">
        <f t="shared" si="572"/>
        <v>4.9986521911703496E-2</v>
      </c>
      <c r="AH208" s="542" cm="1">
        <f t="array" ref="AH208">_xlfn.IFS(AG208&gt;=(AF208+0.01),1,AG208&gt;=(AF208-0.01),0,AG208&lt;=(AF208-0.01),-1)</f>
        <v>-1</v>
      </c>
      <c r="AI208" s="2"/>
      <c r="AJ208" s="370"/>
      <c r="AL208" s="344" t="s">
        <v>52</v>
      </c>
      <c r="AM208" s="241" t="s">
        <v>35</v>
      </c>
      <c r="AN208" s="543"/>
      <c r="AO208" s="733">
        <f>SUM(AO200:AO207)</f>
        <v>1767.37958</v>
      </c>
      <c r="AP208" s="734">
        <f t="shared" ref="AP208:AW208" si="588">SUM(AP200:AP207)</f>
        <v>1003.9645199999999</v>
      </c>
      <c r="AQ208" s="734">
        <f t="shared" si="588"/>
        <v>347.52966000000004</v>
      </c>
      <c r="AR208" s="734">
        <f t="shared" si="588"/>
        <v>42083.176249999997</v>
      </c>
      <c r="AS208" s="734">
        <f t="shared" si="588"/>
        <v>13858.827859999999</v>
      </c>
      <c r="AT208" s="734">
        <f t="shared" si="588"/>
        <v>1738.6806999999999</v>
      </c>
      <c r="AU208" s="734">
        <f t="shared" si="588"/>
        <v>1220.1861799999999</v>
      </c>
      <c r="AV208" s="644">
        <f t="shared" si="588"/>
        <v>233.48439999999999</v>
      </c>
      <c r="AW208" s="644">
        <f t="shared" si="588"/>
        <v>62253.229149999992</v>
      </c>
      <c r="AX208" s="733">
        <f>SUM(AX200:AX207)</f>
        <v>3406.8293800000001</v>
      </c>
      <c r="AY208" s="734">
        <f t="shared" ref="AY208:BF208" si="589">SUM(AY200:AY207)</f>
        <v>5628.5932300000004</v>
      </c>
      <c r="AZ208" s="734">
        <f t="shared" si="589"/>
        <v>3845.6763700000001</v>
      </c>
      <c r="BA208" s="734">
        <f t="shared" si="589"/>
        <v>2302.7757000000001</v>
      </c>
      <c r="BB208" s="734">
        <f t="shared" si="589"/>
        <v>5165.8686800000005</v>
      </c>
      <c r="BC208" s="734">
        <f t="shared" si="589"/>
        <v>2764.2157399999996</v>
      </c>
      <c r="BD208" s="734">
        <f t="shared" si="589"/>
        <v>72.946249999999992</v>
      </c>
      <c r="BE208" s="734">
        <f t="shared" si="589"/>
        <v>5762.6909999999998</v>
      </c>
      <c r="BF208" s="644">
        <f t="shared" si="589"/>
        <v>0</v>
      </c>
      <c r="BG208" s="644">
        <f t="shared" si="574"/>
        <v>28949.596350000003</v>
      </c>
      <c r="BH208" s="736">
        <f t="shared" si="575"/>
        <v>39137.672240000007</v>
      </c>
      <c r="BI208" s="546">
        <f>SUM(BI200:BI207)</f>
        <v>130340.49774000001</v>
      </c>
      <c r="BJ208" s="751" t="b">
        <f t="shared" si="507"/>
        <v>1</v>
      </c>
      <c r="BK208" s="640"/>
      <c r="BL208" s="641"/>
      <c r="BM208" s="641"/>
      <c r="BN208" s="641"/>
      <c r="BO208" s="641"/>
      <c r="BP208" s="641"/>
      <c r="BQ208" s="641"/>
      <c r="BR208" s="539"/>
      <c r="BS208" s="644">
        <f t="shared" ref="BS208" si="590">SUM(BS200:BS207)</f>
        <v>0</v>
      </c>
    </row>
    <row r="209" spans="1:71" ht="44.25" customHeight="1" outlineLevel="1" thickBot="1" x14ac:dyDescent="0.6">
      <c r="B209" s="687" t="str">
        <f>B208</f>
        <v>All Other Food</v>
      </c>
      <c r="C209" s="688" t="s">
        <v>76</v>
      </c>
      <c r="D209" s="689"/>
      <c r="E209" s="690"/>
      <c r="F209" s="690"/>
      <c r="G209" s="690"/>
      <c r="H209" s="690"/>
      <c r="I209" s="690"/>
      <c r="J209" s="690"/>
      <c r="K209" s="691"/>
      <c r="L209" s="555"/>
      <c r="M209" s="556"/>
      <c r="N209" s="556"/>
      <c r="O209" s="556"/>
      <c r="P209" s="556"/>
      <c r="Q209" s="556"/>
      <c r="R209" s="556"/>
      <c r="S209" s="562"/>
      <c r="T209" s="558"/>
      <c r="U209" s="716">
        <v>29.600490063750001</v>
      </c>
      <c r="V209" s="717">
        <v>0</v>
      </c>
      <c r="W209" s="717">
        <v>0</v>
      </c>
      <c r="X209" s="717">
        <v>0</v>
      </c>
      <c r="Y209" s="717">
        <v>0</v>
      </c>
      <c r="Z209" s="717">
        <v>0</v>
      </c>
      <c r="AA209" s="717">
        <v>0</v>
      </c>
      <c r="AB209" s="717">
        <v>0</v>
      </c>
      <c r="AC209" s="717">
        <v>0</v>
      </c>
      <c r="AD209" s="718">
        <f t="shared" si="577"/>
        <v>29.600490063750001</v>
      </c>
      <c r="AE209" s="695">
        <f>J208+AD209</f>
        <v>159.94098780374998</v>
      </c>
      <c r="AF209" s="598">
        <f>AF208</f>
        <v>0.23015293964181227</v>
      </c>
      <c r="AG209" s="696">
        <f>(((AE209/J208))^(1/5))-1</f>
        <v>4.1780153826272981E-2</v>
      </c>
      <c r="AH209" s="565" cm="1">
        <f t="array" ref="AH209">_xlfn.IFS(AG209&gt;=(AF209+0.01),1,AG209&gt;=(AF209-0.01),0,AG209&lt;=(AF209-0.01),-1)</f>
        <v>-1</v>
      </c>
      <c r="AI209" s="697"/>
      <c r="AJ209" s="372"/>
      <c r="AL209" s="687" t="str">
        <f>AL208</f>
        <v>All Other Food</v>
      </c>
      <c r="AM209" s="688" t="s">
        <v>76</v>
      </c>
      <c r="AN209" s="566"/>
      <c r="AO209" s="567"/>
      <c r="AP209" s="568"/>
      <c r="AQ209" s="568"/>
      <c r="AR209" s="568"/>
      <c r="AS209" s="568"/>
      <c r="AT209" s="568"/>
      <c r="AU209" s="568"/>
      <c r="AV209" s="569"/>
      <c r="AW209" s="569"/>
      <c r="AX209" s="567"/>
      <c r="AY209" s="568"/>
      <c r="AZ209" s="568"/>
      <c r="BA209" s="568"/>
      <c r="BB209" s="568"/>
      <c r="BC209" s="568"/>
      <c r="BD209" s="568"/>
      <c r="BE209" s="568"/>
      <c r="BF209" s="569"/>
      <c r="BG209" s="569"/>
      <c r="BH209" s="569"/>
      <c r="BI209" s="737"/>
      <c r="BJ209" s="751" t="b">
        <f t="shared" si="507"/>
        <v>1</v>
      </c>
      <c r="BK209" s="567"/>
      <c r="BL209" s="568"/>
      <c r="BM209" s="568"/>
      <c r="BN209" s="568"/>
      <c r="BO209" s="568"/>
      <c r="BP209" s="568"/>
      <c r="BQ209" s="568"/>
      <c r="BR209" s="569"/>
      <c r="BS209" s="569"/>
    </row>
    <row r="210" spans="1:71" ht="15.75" customHeight="1" thickBot="1" x14ac:dyDescent="0.6">
      <c r="B210" s="571"/>
      <c r="C210" s="572"/>
      <c r="D210" s="573"/>
      <c r="E210" s="573"/>
      <c r="F210" s="573"/>
      <c r="G210" s="573"/>
      <c r="H210" s="573"/>
      <c r="I210" s="573"/>
      <c r="J210" s="573"/>
      <c r="K210" s="574"/>
      <c r="L210" s="575"/>
      <c r="M210" s="575"/>
      <c r="N210" s="575"/>
      <c r="O210" s="575"/>
      <c r="P210" s="575"/>
      <c r="Q210" s="575"/>
      <c r="R210" s="575"/>
      <c r="S210" s="719"/>
      <c r="T210" s="575"/>
      <c r="U210" s="575"/>
      <c r="V210" s="575"/>
      <c r="W210" s="575"/>
      <c r="X210" s="575"/>
      <c r="Y210" s="575"/>
      <c r="Z210" s="575"/>
      <c r="AA210" s="575"/>
      <c r="AB210" s="575"/>
      <c r="AC210" s="575"/>
      <c r="AD210" s="575"/>
      <c r="AE210" s="575"/>
      <c r="AF210" s="576"/>
      <c r="AG210" s="576"/>
      <c r="AH210" s="577"/>
      <c r="AJ210" s="414"/>
      <c r="AL210" s="571"/>
      <c r="AM210" s="572"/>
      <c r="AN210" s="566"/>
      <c r="AO210" s="575"/>
      <c r="AP210" s="575"/>
      <c r="AQ210" s="575"/>
      <c r="AR210" s="575"/>
      <c r="AS210" s="575"/>
      <c r="AT210" s="575"/>
      <c r="AU210" s="575"/>
      <c r="AV210" s="575"/>
      <c r="AW210" s="575"/>
      <c r="AX210" s="575"/>
      <c r="AY210" s="575"/>
      <c r="AZ210" s="575"/>
      <c r="BA210" s="575"/>
      <c r="BB210" s="575"/>
      <c r="BC210" s="575"/>
      <c r="BD210" s="575"/>
      <c r="BE210" s="575"/>
      <c r="BF210" s="575"/>
      <c r="BG210" s="575"/>
      <c r="BH210" s="575"/>
      <c r="BI210" s="738"/>
      <c r="BJ210" s="751" t="b">
        <f t="shared" si="507"/>
        <v>1</v>
      </c>
      <c r="BK210" s="575"/>
      <c r="BL210" s="575"/>
      <c r="BM210" s="575"/>
      <c r="BN210" s="575"/>
      <c r="BO210" s="575"/>
      <c r="BP210" s="575"/>
      <c r="BQ210" s="575"/>
      <c r="BR210" s="575"/>
      <c r="BS210" s="575"/>
    </row>
    <row r="211" spans="1:71" ht="44.25" customHeight="1" x14ac:dyDescent="0.55000000000000004">
      <c r="B211" s="762" t="s">
        <v>99</v>
      </c>
      <c r="C211" s="225" t="s">
        <v>36</v>
      </c>
      <c r="D211" s="599">
        <f t="shared" ref="D211:J211" si="591">SUM(D221,D231,D241,D251)</f>
        <v>10.811288990000001</v>
      </c>
      <c r="E211" s="459">
        <f t="shared" si="591"/>
        <v>9.096849510000002</v>
      </c>
      <c r="F211" s="459">
        <f t="shared" si="591"/>
        <v>15.68855149</v>
      </c>
      <c r="G211" s="459">
        <f t="shared" si="591"/>
        <v>27.563441539999996</v>
      </c>
      <c r="H211" s="459">
        <f t="shared" si="591"/>
        <v>30.32056695</v>
      </c>
      <c r="I211" s="459">
        <f t="shared" si="591"/>
        <v>44.189992210833346</v>
      </c>
      <c r="J211" s="459">
        <f t="shared" si="591"/>
        <v>35.367024259999994</v>
      </c>
      <c r="K211" s="459"/>
      <c r="L211" s="600">
        <f t="shared" ref="L211:S211" si="592">SUM(L221+L231,L241,L251)</f>
        <v>0</v>
      </c>
      <c r="M211" s="603">
        <f t="shared" si="592"/>
        <v>0</v>
      </c>
      <c r="N211" s="603">
        <f t="shared" si="592"/>
        <v>0</v>
      </c>
      <c r="O211" s="603">
        <f t="shared" si="592"/>
        <v>5</v>
      </c>
      <c r="P211" s="603">
        <f t="shared" si="592"/>
        <v>1</v>
      </c>
      <c r="Q211" s="603">
        <f t="shared" si="592"/>
        <v>0</v>
      </c>
      <c r="R211" s="603">
        <f t="shared" si="592"/>
        <v>23</v>
      </c>
      <c r="S211" s="608">
        <f t="shared" si="592"/>
        <v>5</v>
      </c>
      <c r="T211" s="463"/>
      <c r="U211" s="704">
        <f>SUM(U221+U231,U241,U251)</f>
        <v>0</v>
      </c>
      <c r="V211" s="603">
        <f t="shared" ref="V211:AC211" si="593">SUM(V221+V231,V241,V251)</f>
        <v>2</v>
      </c>
      <c r="W211" s="603">
        <f t="shared" si="593"/>
        <v>1</v>
      </c>
      <c r="X211" s="603">
        <f t="shared" si="593"/>
        <v>0</v>
      </c>
      <c r="Y211" s="603">
        <f t="shared" si="593"/>
        <v>0</v>
      </c>
      <c r="Z211" s="603">
        <f t="shared" si="593"/>
        <v>5</v>
      </c>
      <c r="AA211" s="603">
        <f t="shared" si="593"/>
        <v>0</v>
      </c>
      <c r="AB211" s="603">
        <f t="shared" si="593"/>
        <v>10</v>
      </c>
      <c r="AC211" s="603">
        <f t="shared" si="593"/>
        <v>0</v>
      </c>
      <c r="AD211" s="604">
        <f t="shared" ref="AD211:AD242" si="594">SUM(L211:AC211)</f>
        <v>52</v>
      </c>
      <c r="AE211" s="468">
        <f t="shared" ref="AE211:AE219" si="595">AD211+J211</f>
        <v>87.367024259999994</v>
      </c>
      <c r="AF211" s="469">
        <f t="shared" ref="AF211:AF219" si="596">(((J211/D211))^(1/5))-1</f>
        <v>0.26748902868193047</v>
      </c>
      <c r="AG211" s="470">
        <f t="shared" ref="AG211:AG219" si="597">(((AE211/J211))^(1/5))-1</f>
        <v>0.19825653082892702</v>
      </c>
      <c r="AH211" s="471" cm="1">
        <f t="array" ref="AH211">_xlfn.IFS(AG211&gt;=(AF211+0.01),1,AG211&gt;=(AF211-0.01),0,AG211&lt;=(AF211-0.01),-1)</f>
        <v>-1</v>
      </c>
      <c r="AJ211" s="371"/>
      <c r="AL211" s="762" t="s">
        <v>99</v>
      </c>
      <c r="AM211" s="225" t="s">
        <v>36</v>
      </c>
      <c r="AN211" s="472"/>
      <c r="AO211" s="605">
        <f>SUM(AO221,AO231,AO241,AO251)</f>
        <v>2.13</v>
      </c>
      <c r="AP211" s="606">
        <f t="shared" ref="AP211:BH211" si="598">SUM(AP221,AP231,AP241,AP251)</f>
        <v>147.04293999999999</v>
      </c>
      <c r="AQ211" s="606">
        <f t="shared" si="598"/>
        <v>1.2297800000000001</v>
      </c>
      <c r="AR211" s="606">
        <f t="shared" si="598"/>
        <v>4710.7096099999999</v>
      </c>
      <c r="AS211" s="606">
        <f t="shared" si="598"/>
        <v>456.11523999999997</v>
      </c>
      <c r="AT211" s="606">
        <f t="shared" si="598"/>
        <v>54.23</v>
      </c>
      <c r="AU211" s="606">
        <f t="shared" si="598"/>
        <v>8864.4245100000007</v>
      </c>
      <c r="AV211" s="607">
        <f t="shared" si="598"/>
        <v>1540.9240600000001</v>
      </c>
      <c r="AW211" s="607">
        <f t="shared" si="598"/>
        <v>15776.806140000001</v>
      </c>
      <c r="AX211" s="605">
        <f t="shared" si="598"/>
        <v>177.90147999999999</v>
      </c>
      <c r="AY211" s="606">
        <f t="shared" si="598"/>
        <v>1489.0593499999998</v>
      </c>
      <c r="AZ211" s="606">
        <f t="shared" si="598"/>
        <v>643.71794</v>
      </c>
      <c r="BA211" s="606">
        <f t="shared" si="598"/>
        <v>17.28436</v>
      </c>
      <c r="BB211" s="606">
        <f t="shared" si="598"/>
        <v>339.58178000000004</v>
      </c>
      <c r="BC211" s="606">
        <f t="shared" si="598"/>
        <v>1975.4744500000002</v>
      </c>
      <c r="BD211" s="606">
        <f t="shared" si="598"/>
        <v>0</v>
      </c>
      <c r="BE211" s="606">
        <f t="shared" si="598"/>
        <v>5179.1512400000001</v>
      </c>
      <c r="BF211" s="607">
        <f t="shared" si="598"/>
        <v>0</v>
      </c>
      <c r="BG211" s="607">
        <f t="shared" si="598"/>
        <v>9822.1706000000013</v>
      </c>
      <c r="BH211" s="743">
        <f t="shared" si="598"/>
        <v>9768.0475199999983</v>
      </c>
      <c r="BI211" s="475">
        <f t="shared" ref="BI211:BI219" si="599">J211*1000</f>
        <v>35367.024259999991</v>
      </c>
      <c r="BJ211" s="751" t="b">
        <f t="shared" si="507"/>
        <v>1</v>
      </c>
      <c r="BK211" s="600"/>
      <c r="BL211" s="601"/>
      <c r="BM211" s="601"/>
      <c r="BN211" s="601"/>
      <c r="BO211" s="601"/>
      <c r="BP211" s="601"/>
      <c r="BQ211" s="601"/>
      <c r="BR211" s="608"/>
      <c r="BS211" s="607">
        <f t="shared" ref="BS211:BS218" si="600">SUM(BK211:BR211)</f>
        <v>0</v>
      </c>
    </row>
    <row r="212" spans="1:71" ht="44.25" customHeight="1" x14ac:dyDescent="0.55000000000000004">
      <c r="B212" s="763"/>
      <c r="C212" s="226" t="s">
        <v>37</v>
      </c>
      <c r="D212" s="609">
        <f t="shared" ref="D212:J212" si="601">SUM(D222,D232,D242,D252)</f>
        <v>0.11440504000000001</v>
      </c>
      <c r="E212" s="610">
        <f t="shared" si="601"/>
        <v>4.8802926500000003</v>
      </c>
      <c r="F212" s="610">
        <f t="shared" si="601"/>
        <v>9.8389997299999994</v>
      </c>
      <c r="G212" s="610">
        <f t="shared" si="601"/>
        <v>9.66285551</v>
      </c>
      <c r="H212" s="610">
        <f t="shared" si="601"/>
        <v>6.70132539</v>
      </c>
      <c r="I212" s="610">
        <f t="shared" si="601"/>
        <v>4.3937443758333332</v>
      </c>
      <c r="J212" s="610">
        <f t="shared" si="601"/>
        <v>9.5049200599999999</v>
      </c>
      <c r="K212" s="610"/>
      <c r="L212" s="611">
        <f t="shared" ref="L212:S212" si="602">SUM(L222+L232,L242,L252)</f>
        <v>0</v>
      </c>
      <c r="M212" s="614">
        <f t="shared" si="602"/>
        <v>0</v>
      </c>
      <c r="N212" s="614">
        <f t="shared" si="602"/>
        <v>0</v>
      </c>
      <c r="O212" s="614">
        <f t="shared" si="602"/>
        <v>6</v>
      </c>
      <c r="P212" s="614">
        <f t="shared" si="602"/>
        <v>0</v>
      </c>
      <c r="Q212" s="614">
        <f t="shared" si="602"/>
        <v>0</v>
      </c>
      <c r="R212" s="614">
        <f t="shared" si="602"/>
        <v>4</v>
      </c>
      <c r="S212" s="619">
        <f t="shared" si="602"/>
        <v>0</v>
      </c>
      <c r="T212" s="483"/>
      <c r="U212" s="705">
        <f t="shared" ref="U212:AC212" si="603">SUM(U222+U232,U242,U252)</f>
        <v>0</v>
      </c>
      <c r="V212" s="614">
        <f t="shared" si="603"/>
        <v>0</v>
      </c>
      <c r="W212" s="614">
        <f t="shared" si="603"/>
        <v>0</v>
      </c>
      <c r="X212" s="614">
        <f t="shared" si="603"/>
        <v>0</v>
      </c>
      <c r="Y212" s="614">
        <f t="shared" si="603"/>
        <v>0</v>
      </c>
      <c r="Z212" s="614">
        <f t="shared" si="603"/>
        <v>3</v>
      </c>
      <c r="AA212" s="614">
        <f t="shared" si="603"/>
        <v>0</v>
      </c>
      <c r="AB212" s="614">
        <f t="shared" si="603"/>
        <v>0</v>
      </c>
      <c r="AC212" s="614">
        <f t="shared" si="603"/>
        <v>0</v>
      </c>
      <c r="AD212" s="615">
        <f t="shared" si="594"/>
        <v>13</v>
      </c>
      <c r="AE212" s="619">
        <f t="shared" si="595"/>
        <v>22.50492006</v>
      </c>
      <c r="AF212" s="581">
        <f t="shared" si="596"/>
        <v>1.4204753394274912</v>
      </c>
      <c r="AG212" s="490">
        <f t="shared" si="597"/>
        <v>0.1881350320332027</v>
      </c>
      <c r="AH212" s="491" cm="1">
        <f t="array" ref="AH212">_xlfn.IFS(AG212&gt;=(AF212+0.01),1,AG212&gt;=(AF212-0.01),0,AG212&lt;=(AF212-0.01),-1)</f>
        <v>-1</v>
      </c>
      <c r="AJ212" s="370"/>
      <c r="AL212" s="763"/>
      <c r="AM212" s="226" t="s">
        <v>37</v>
      </c>
      <c r="AN212" s="472"/>
      <c r="AO212" s="616">
        <f t="shared" ref="AO212:BH212" si="604">SUM(AO222,AO232,AO242,AO252)</f>
        <v>8.2649799999999995</v>
      </c>
      <c r="AP212" s="617">
        <f t="shared" si="604"/>
        <v>3.5031599999999998</v>
      </c>
      <c r="AQ212" s="617">
        <f t="shared" si="604"/>
        <v>0</v>
      </c>
      <c r="AR212" s="617">
        <f t="shared" si="604"/>
        <v>8671.0277900000001</v>
      </c>
      <c r="AS212" s="617">
        <f t="shared" si="604"/>
        <v>2.82158</v>
      </c>
      <c r="AT212" s="617">
        <f t="shared" si="604"/>
        <v>0</v>
      </c>
      <c r="AU212" s="617">
        <f t="shared" si="604"/>
        <v>454.83819999999997</v>
      </c>
      <c r="AV212" s="618">
        <f t="shared" si="604"/>
        <v>1.4696100000000001</v>
      </c>
      <c r="AW212" s="618">
        <f t="shared" si="604"/>
        <v>9141.9253200000003</v>
      </c>
      <c r="AX212" s="616">
        <f t="shared" si="604"/>
        <v>0</v>
      </c>
      <c r="AY212" s="617">
        <f t="shared" si="604"/>
        <v>0</v>
      </c>
      <c r="AZ212" s="617">
        <f t="shared" si="604"/>
        <v>0</v>
      </c>
      <c r="BA212" s="617">
        <f t="shared" si="604"/>
        <v>0</v>
      </c>
      <c r="BB212" s="617">
        <f t="shared" si="604"/>
        <v>0</v>
      </c>
      <c r="BC212" s="617">
        <f t="shared" si="604"/>
        <v>295.19999000000001</v>
      </c>
      <c r="BD212" s="617">
        <f t="shared" si="604"/>
        <v>0</v>
      </c>
      <c r="BE212" s="617">
        <f t="shared" si="604"/>
        <v>0</v>
      </c>
      <c r="BF212" s="618">
        <f t="shared" si="604"/>
        <v>0</v>
      </c>
      <c r="BG212" s="618">
        <f t="shared" si="604"/>
        <v>295.19999000000001</v>
      </c>
      <c r="BH212" s="744">
        <f t="shared" si="604"/>
        <v>67.794750000000931</v>
      </c>
      <c r="BI212" s="494">
        <f t="shared" si="599"/>
        <v>9504.9200600000004</v>
      </c>
      <c r="BJ212" s="751" t="b">
        <f t="shared" si="507"/>
        <v>1</v>
      </c>
      <c r="BK212" s="611"/>
      <c r="BL212" s="612"/>
      <c r="BM212" s="612"/>
      <c r="BN212" s="612"/>
      <c r="BO212" s="612"/>
      <c r="BP212" s="612"/>
      <c r="BQ212" s="612"/>
      <c r="BR212" s="619"/>
      <c r="BS212" s="618">
        <f t="shared" si="600"/>
        <v>0</v>
      </c>
    </row>
    <row r="213" spans="1:71" ht="44.25" customHeight="1" x14ac:dyDescent="0.55000000000000004">
      <c r="B213" s="763"/>
      <c r="C213" s="226" t="s">
        <v>38</v>
      </c>
      <c r="D213" s="620">
        <f t="shared" ref="D213:J213" si="605">SUM(D223,D233,D243,D253)</f>
        <v>0.21328992999999999</v>
      </c>
      <c r="E213" s="498">
        <f t="shared" si="605"/>
        <v>0.24934932000000001</v>
      </c>
      <c r="F213" s="498">
        <f t="shared" si="605"/>
        <v>0.19855298999999998</v>
      </c>
      <c r="G213" s="498">
        <f t="shared" si="605"/>
        <v>1.20393624</v>
      </c>
      <c r="H213" s="498">
        <f t="shared" si="605"/>
        <v>4.9828730500000002</v>
      </c>
      <c r="I213" s="498">
        <f t="shared" si="605"/>
        <v>5.9763848216666666</v>
      </c>
      <c r="J213" s="498">
        <f t="shared" si="605"/>
        <v>3.5194206700000001</v>
      </c>
      <c r="K213" s="498"/>
      <c r="L213" s="621">
        <f t="shared" ref="L213:S213" si="606">SUM(L223+L233,L243,L253)</f>
        <v>0</v>
      </c>
      <c r="M213" s="624">
        <f t="shared" si="606"/>
        <v>0</v>
      </c>
      <c r="N213" s="624">
        <f t="shared" si="606"/>
        <v>0</v>
      </c>
      <c r="O213" s="624">
        <f t="shared" si="606"/>
        <v>4</v>
      </c>
      <c r="P213" s="624">
        <f t="shared" si="606"/>
        <v>0</v>
      </c>
      <c r="Q213" s="624">
        <f t="shared" si="606"/>
        <v>0</v>
      </c>
      <c r="R213" s="624">
        <f t="shared" si="606"/>
        <v>8</v>
      </c>
      <c r="S213" s="629">
        <f t="shared" si="606"/>
        <v>0</v>
      </c>
      <c r="T213" s="483"/>
      <c r="U213" s="706">
        <f t="shared" ref="U213:AC213" si="607">SUM(U223+U233,U243,U253)</f>
        <v>0</v>
      </c>
      <c r="V213" s="624">
        <f t="shared" si="607"/>
        <v>0</v>
      </c>
      <c r="W213" s="624">
        <f t="shared" si="607"/>
        <v>0</v>
      </c>
      <c r="X213" s="624">
        <f t="shared" si="607"/>
        <v>0</v>
      </c>
      <c r="Y213" s="624">
        <f t="shared" si="607"/>
        <v>0</v>
      </c>
      <c r="Z213" s="624">
        <f t="shared" si="607"/>
        <v>2</v>
      </c>
      <c r="AA213" s="624">
        <f t="shared" si="607"/>
        <v>0</v>
      </c>
      <c r="AB213" s="624">
        <f t="shared" si="607"/>
        <v>0</v>
      </c>
      <c r="AC213" s="624">
        <f t="shared" si="607"/>
        <v>0</v>
      </c>
      <c r="AD213" s="625">
        <f t="shared" si="594"/>
        <v>14</v>
      </c>
      <c r="AE213" s="506">
        <f t="shared" si="595"/>
        <v>17.519420669999999</v>
      </c>
      <c r="AF213" s="507">
        <f t="shared" si="596"/>
        <v>0.75186310274712853</v>
      </c>
      <c r="AG213" s="508">
        <f t="shared" si="597"/>
        <v>0.37850933718934399</v>
      </c>
      <c r="AH213" s="509" cm="1">
        <f t="array" ref="AH213">_xlfn.IFS(AG213&gt;=(AF213+0.01),1,AG213&gt;=(AF213-0.01),0,AG213&lt;=(AF213-0.01),-1)</f>
        <v>-1</v>
      </c>
      <c r="AJ213" s="370"/>
      <c r="AL213" s="763"/>
      <c r="AM213" s="226" t="s">
        <v>38</v>
      </c>
      <c r="AN213" s="472"/>
      <c r="AO213" s="626">
        <f t="shared" ref="AO213:BH213" si="608">SUM(AO223,AO233,AO243,AO253)</f>
        <v>0</v>
      </c>
      <c r="AP213" s="627">
        <f t="shared" si="608"/>
        <v>0</v>
      </c>
      <c r="AQ213" s="627">
        <f t="shared" si="608"/>
        <v>0</v>
      </c>
      <c r="AR213" s="627">
        <f t="shared" si="608"/>
        <v>86.029359999999997</v>
      </c>
      <c r="AS213" s="627">
        <f t="shared" si="608"/>
        <v>12.71419</v>
      </c>
      <c r="AT213" s="627">
        <f t="shared" si="608"/>
        <v>4.6020000000000003</v>
      </c>
      <c r="AU213" s="627">
        <f t="shared" si="608"/>
        <v>1829.3824300000001</v>
      </c>
      <c r="AV213" s="628">
        <f t="shared" si="608"/>
        <v>0</v>
      </c>
      <c r="AW213" s="628">
        <f t="shared" si="608"/>
        <v>1932.7279800000001</v>
      </c>
      <c r="AX213" s="626">
        <f t="shared" si="608"/>
        <v>40.377830000000003</v>
      </c>
      <c r="AY213" s="627">
        <f t="shared" si="608"/>
        <v>223.3</v>
      </c>
      <c r="AZ213" s="627">
        <f t="shared" si="608"/>
        <v>0</v>
      </c>
      <c r="BA213" s="627">
        <f t="shared" si="608"/>
        <v>0</v>
      </c>
      <c r="BB213" s="627">
        <f t="shared" si="608"/>
        <v>1.34399</v>
      </c>
      <c r="BC213" s="627">
        <f t="shared" si="608"/>
        <v>0</v>
      </c>
      <c r="BD213" s="627">
        <f t="shared" si="608"/>
        <v>0</v>
      </c>
      <c r="BE213" s="627">
        <f t="shared" si="608"/>
        <v>454.58398999999997</v>
      </c>
      <c r="BF213" s="628">
        <f t="shared" si="608"/>
        <v>0</v>
      </c>
      <c r="BG213" s="628">
        <f t="shared" si="608"/>
        <v>719.60581000000002</v>
      </c>
      <c r="BH213" s="745">
        <f t="shared" si="608"/>
        <v>867.08688000000006</v>
      </c>
      <c r="BI213" s="512">
        <f t="shared" si="599"/>
        <v>3519.42067</v>
      </c>
      <c r="BJ213" s="751" t="b">
        <f t="shared" si="507"/>
        <v>1</v>
      </c>
      <c r="BK213" s="621"/>
      <c r="BL213" s="622"/>
      <c r="BM213" s="622"/>
      <c r="BN213" s="622"/>
      <c r="BO213" s="622"/>
      <c r="BP213" s="622"/>
      <c r="BQ213" s="622"/>
      <c r="BR213" s="629"/>
      <c r="BS213" s="628">
        <f t="shared" si="600"/>
        <v>0</v>
      </c>
    </row>
    <row r="214" spans="1:71" ht="44.25" customHeight="1" x14ac:dyDescent="0.55000000000000004">
      <c r="B214" s="763"/>
      <c r="C214" s="226" t="s">
        <v>39</v>
      </c>
      <c r="D214" s="609">
        <f t="shared" ref="D214:J214" si="609">SUM(D224,D234,D244,D254)</f>
        <v>2.1193971</v>
      </c>
      <c r="E214" s="610">
        <f t="shared" si="609"/>
        <v>1.89700439</v>
      </c>
      <c r="F214" s="610">
        <f t="shared" si="609"/>
        <v>1.5971944900000001</v>
      </c>
      <c r="G214" s="610">
        <f t="shared" si="609"/>
        <v>8.2793005500000003</v>
      </c>
      <c r="H214" s="610">
        <f t="shared" si="609"/>
        <v>6.0403689000000007</v>
      </c>
      <c r="I214" s="610">
        <f t="shared" si="609"/>
        <v>6.2415949849999999</v>
      </c>
      <c r="J214" s="610">
        <f t="shared" si="609"/>
        <v>7.5607040599999999</v>
      </c>
      <c r="K214" s="610"/>
      <c r="L214" s="611">
        <f t="shared" ref="L214:S214" si="610">SUM(L224+L234,L244,L254)</f>
        <v>0</v>
      </c>
      <c r="M214" s="614">
        <f t="shared" si="610"/>
        <v>0</v>
      </c>
      <c r="N214" s="614">
        <f t="shared" si="610"/>
        <v>0</v>
      </c>
      <c r="O214" s="614">
        <f t="shared" si="610"/>
        <v>10</v>
      </c>
      <c r="P214" s="614">
        <f t="shared" si="610"/>
        <v>0</v>
      </c>
      <c r="Q214" s="614">
        <f t="shared" si="610"/>
        <v>0</v>
      </c>
      <c r="R214" s="614">
        <f t="shared" si="610"/>
        <v>4</v>
      </c>
      <c r="S214" s="619">
        <f t="shared" si="610"/>
        <v>0</v>
      </c>
      <c r="T214" s="483"/>
      <c r="U214" s="705">
        <f t="shared" ref="U214:AC214" si="611">SUM(U224+U234,U244,U254)</f>
        <v>0</v>
      </c>
      <c r="V214" s="614">
        <f t="shared" si="611"/>
        <v>0</v>
      </c>
      <c r="W214" s="614">
        <f t="shared" si="611"/>
        <v>0</v>
      </c>
      <c r="X214" s="614">
        <f t="shared" si="611"/>
        <v>0</v>
      </c>
      <c r="Y214" s="614">
        <f t="shared" si="611"/>
        <v>7</v>
      </c>
      <c r="Z214" s="614">
        <f t="shared" si="611"/>
        <v>0</v>
      </c>
      <c r="AA214" s="614">
        <f t="shared" si="611"/>
        <v>0</v>
      </c>
      <c r="AB214" s="614">
        <f t="shared" si="611"/>
        <v>0</v>
      </c>
      <c r="AC214" s="614">
        <f t="shared" si="611"/>
        <v>0</v>
      </c>
      <c r="AD214" s="615">
        <f t="shared" si="594"/>
        <v>21</v>
      </c>
      <c r="AE214" s="488">
        <f t="shared" si="595"/>
        <v>28.560704059999999</v>
      </c>
      <c r="AF214" s="581">
        <f t="shared" si="596"/>
        <v>0.28964441205795644</v>
      </c>
      <c r="AG214" s="490">
        <f t="shared" si="597"/>
        <v>0.30449174141152491</v>
      </c>
      <c r="AH214" s="491" cm="1">
        <f t="array" ref="AH214">_xlfn.IFS(AG214&gt;=(AF214+0.01),1,AG214&gt;=(AF214-0.01),0,AG214&lt;=(AF214-0.01),-1)</f>
        <v>1</v>
      </c>
      <c r="AJ214" s="370"/>
      <c r="AL214" s="763"/>
      <c r="AM214" s="226" t="s">
        <v>39</v>
      </c>
      <c r="AN214" s="472"/>
      <c r="AO214" s="616">
        <f t="shared" ref="AO214:BH214" si="612">SUM(AO224,AO234,AO244,AO254)</f>
        <v>0</v>
      </c>
      <c r="AP214" s="617">
        <f t="shared" si="612"/>
        <v>55.206060000000001</v>
      </c>
      <c r="AQ214" s="617">
        <f t="shared" si="612"/>
        <v>0.95001000000000002</v>
      </c>
      <c r="AR214" s="617">
        <f t="shared" si="612"/>
        <v>3148.9542000000001</v>
      </c>
      <c r="AS214" s="617">
        <f t="shared" si="612"/>
        <v>61.190840000000001</v>
      </c>
      <c r="AT214" s="617">
        <f t="shared" si="612"/>
        <v>0</v>
      </c>
      <c r="AU214" s="617">
        <f t="shared" si="612"/>
        <v>1156.6783499999999</v>
      </c>
      <c r="AV214" s="618">
        <f t="shared" si="612"/>
        <v>7.7569999999999997</v>
      </c>
      <c r="AW214" s="618">
        <f t="shared" si="612"/>
        <v>4430.7364600000001</v>
      </c>
      <c r="AX214" s="616">
        <f t="shared" si="612"/>
        <v>23.64751</v>
      </c>
      <c r="AY214" s="617">
        <f t="shared" si="612"/>
        <v>132.91123999999999</v>
      </c>
      <c r="AZ214" s="617">
        <f t="shared" si="612"/>
        <v>0.95001000000000002</v>
      </c>
      <c r="BA214" s="617">
        <f t="shared" si="612"/>
        <v>4.41</v>
      </c>
      <c r="BB214" s="617">
        <f t="shared" si="612"/>
        <v>2484.98065</v>
      </c>
      <c r="BC214" s="617">
        <f t="shared" si="612"/>
        <v>97.077870000000004</v>
      </c>
      <c r="BD214" s="617">
        <f t="shared" si="612"/>
        <v>0</v>
      </c>
      <c r="BE214" s="617">
        <f t="shared" si="612"/>
        <v>0</v>
      </c>
      <c r="BF214" s="618">
        <f t="shared" si="612"/>
        <v>0</v>
      </c>
      <c r="BG214" s="618">
        <f t="shared" si="612"/>
        <v>2743.9772800000001</v>
      </c>
      <c r="BH214" s="744">
        <f t="shared" si="612"/>
        <v>385.99032000000028</v>
      </c>
      <c r="BI214" s="494">
        <f t="shared" si="599"/>
        <v>7560.70406</v>
      </c>
      <c r="BJ214" s="751" t="b">
        <f t="shared" si="507"/>
        <v>1</v>
      </c>
      <c r="BK214" s="611"/>
      <c r="BL214" s="612"/>
      <c r="BM214" s="612"/>
      <c r="BN214" s="612"/>
      <c r="BO214" s="612"/>
      <c r="BP214" s="612"/>
      <c r="BQ214" s="612"/>
      <c r="BR214" s="619"/>
      <c r="BS214" s="618">
        <f t="shared" si="600"/>
        <v>0</v>
      </c>
    </row>
    <row r="215" spans="1:71" ht="44.25" customHeight="1" x14ac:dyDescent="0.55000000000000004">
      <c r="B215" s="763"/>
      <c r="C215" s="226" t="s">
        <v>40</v>
      </c>
      <c r="D215" s="620">
        <f t="shared" ref="D215:J215" si="613">SUM(D225,D235,D245,D255)</f>
        <v>2.0605765800000002</v>
      </c>
      <c r="E215" s="498">
        <f t="shared" si="613"/>
        <v>1.0902213300000001</v>
      </c>
      <c r="F215" s="498">
        <f t="shared" si="613"/>
        <v>1.4613087800000002</v>
      </c>
      <c r="G215" s="498">
        <f t="shared" si="613"/>
        <v>3.8305051100000003</v>
      </c>
      <c r="H215" s="498">
        <f t="shared" si="613"/>
        <v>5.17690071</v>
      </c>
      <c r="I215" s="498">
        <f t="shared" si="613"/>
        <v>5.9891749874999993</v>
      </c>
      <c r="J215" s="498">
        <f t="shared" si="613"/>
        <v>7.5070042099999998</v>
      </c>
      <c r="K215" s="498"/>
      <c r="L215" s="630">
        <f t="shared" ref="L215:S215" si="614">SUM(L225+L235,L245,L255)</f>
        <v>0</v>
      </c>
      <c r="M215" s="633">
        <f t="shared" si="614"/>
        <v>0</v>
      </c>
      <c r="N215" s="633">
        <f t="shared" si="614"/>
        <v>0</v>
      </c>
      <c r="O215" s="633">
        <f t="shared" si="614"/>
        <v>5</v>
      </c>
      <c r="P215" s="633">
        <f t="shared" si="614"/>
        <v>0</v>
      </c>
      <c r="Q215" s="633">
        <f t="shared" si="614"/>
        <v>4</v>
      </c>
      <c r="R215" s="633">
        <f t="shared" si="614"/>
        <v>7</v>
      </c>
      <c r="S215" s="638">
        <f t="shared" si="614"/>
        <v>0</v>
      </c>
      <c r="T215" s="483"/>
      <c r="U215" s="707">
        <f t="shared" ref="U215:AC215" si="615">SUM(U225+U235,U245,U255)</f>
        <v>0</v>
      </c>
      <c r="V215" s="633">
        <f t="shared" si="615"/>
        <v>4</v>
      </c>
      <c r="W215" s="633">
        <f t="shared" si="615"/>
        <v>0</v>
      </c>
      <c r="X215" s="633">
        <f t="shared" si="615"/>
        <v>0</v>
      </c>
      <c r="Y215" s="633">
        <f t="shared" si="615"/>
        <v>0</v>
      </c>
      <c r="Z215" s="633">
        <f t="shared" si="615"/>
        <v>4</v>
      </c>
      <c r="AA215" s="633">
        <f t="shared" si="615"/>
        <v>0</v>
      </c>
      <c r="AB215" s="633">
        <f t="shared" si="615"/>
        <v>0</v>
      </c>
      <c r="AC215" s="633">
        <f t="shared" si="615"/>
        <v>0</v>
      </c>
      <c r="AD215" s="634">
        <f t="shared" si="594"/>
        <v>24</v>
      </c>
      <c r="AE215" s="521">
        <f t="shared" si="595"/>
        <v>31.507004209999998</v>
      </c>
      <c r="AF215" s="507">
        <f t="shared" si="596"/>
        <v>0.29507696848856391</v>
      </c>
      <c r="AG215" s="508">
        <f t="shared" si="597"/>
        <v>0.33225724389267652</v>
      </c>
      <c r="AH215" s="509" cm="1">
        <f t="array" ref="AH215">_xlfn.IFS(AG215&gt;=(AF215+0.01),1,AG215&gt;=(AF215-0.01),0,AG215&lt;=(AF215-0.01),-1)</f>
        <v>1</v>
      </c>
      <c r="AJ215" s="371"/>
      <c r="AL215" s="763"/>
      <c r="AM215" s="226" t="s">
        <v>40</v>
      </c>
      <c r="AN215" s="472"/>
      <c r="AO215" s="635">
        <f t="shared" ref="AO215:BH215" si="616">SUM(AO225,AO235,AO245,AO255)</f>
        <v>20.937519999999999</v>
      </c>
      <c r="AP215" s="636">
        <f t="shared" si="616"/>
        <v>100.66164000000001</v>
      </c>
      <c r="AQ215" s="636">
        <f t="shared" si="616"/>
        <v>62.200940000000003</v>
      </c>
      <c r="AR215" s="636">
        <f t="shared" si="616"/>
        <v>1372.1591700000001</v>
      </c>
      <c r="AS215" s="636">
        <f t="shared" si="616"/>
        <v>586.60132999999996</v>
      </c>
      <c r="AT215" s="636">
        <f t="shared" si="616"/>
        <v>699.02683999999999</v>
      </c>
      <c r="AU215" s="636">
        <f t="shared" si="616"/>
        <v>2079.5121800000002</v>
      </c>
      <c r="AV215" s="637">
        <f t="shared" si="616"/>
        <v>38.479529999999997</v>
      </c>
      <c r="AW215" s="637">
        <f t="shared" si="616"/>
        <v>4959.5791499999996</v>
      </c>
      <c r="AX215" s="635">
        <f t="shared" si="616"/>
        <v>3.2941799999999999</v>
      </c>
      <c r="AY215" s="636">
        <f t="shared" si="616"/>
        <v>915.33401000000003</v>
      </c>
      <c r="AZ215" s="636">
        <f t="shared" si="616"/>
        <v>0</v>
      </c>
      <c r="BA215" s="636">
        <f t="shared" si="616"/>
        <v>34.183390000000003</v>
      </c>
      <c r="BB215" s="636">
        <f t="shared" si="616"/>
        <v>0</v>
      </c>
      <c r="BC215" s="636">
        <f t="shared" si="616"/>
        <v>992.30844000000002</v>
      </c>
      <c r="BD215" s="636">
        <f t="shared" si="616"/>
        <v>9.6741799999999998</v>
      </c>
      <c r="BE215" s="636">
        <f t="shared" si="616"/>
        <v>370.6832</v>
      </c>
      <c r="BF215" s="637">
        <f t="shared" si="616"/>
        <v>0</v>
      </c>
      <c r="BG215" s="637">
        <f t="shared" si="616"/>
        <v>2325.4774000000002</v>
      </c>
      <c r="BH215" s="746">
        <f t="shared" si="616"/>
        <v>221.9476600000007</v>
      </c>
      <c r="BI215" s="524">
        <f t="shared" si="599"/>
        <v>7507.0042100000001</v>
      </c>
      <c r="BJ215" s="751" t="b">
        <f t="shared" si="507"/>
        <v>1</v>
      </c>
      <c r="BK215" s="630"/>
      <c r="BL215" s="631"/>
      <c r="BM215" s="631"/>
      <c r="BN215" s="631"/>
      <c r="BO215" s="631"/>
      <c r="BP215" s="631"/>
      <c r="BQ215" s="631"/>
      <c r="BR215" s="638"/>
      <c r="BS215" s="637">
        <f t="shared" si="600"/>
        <v>0</v>
      </c>
    </row>
    <row r="216" spans="1:71" ht="44.25" customHeight="1" x14ac:dyDescent="0.55000000000000004">
      <c r="B216" s="763"/>
      <c r="C216" s="226" t="s">
        <v>41</v>
      </c>
      <c r="D216" s="609">
        <f t="shared" ref="D216:J216" si="617">SUM(D226,D236,D246,D256)</f>
        <v>6.5623413500000005</v>
      </c>
      <c r="E216" s="610">
        <f t="shared" si="617"/>
        <v>15.005370189999999</v>
      </c>
      <c r="F216" s="610">
        <f t="shared" si="617"/>
        <v>20.567978190000002</v>
      </c>
      <c r="G216" s="610">
        <f t="shared" si="617"/>
        <v>25.403221040000002</v>
      </c>
      <c r="H216" s="610">
        <f t="shared" si="617"/>
        <v>29.605395699999999</v>
      </c>
      <c r="I216" s="610">
        <f t="shared" si="617"/>
        <v>43.562587074999996</v>
      </c>
      <c r="J216" s="610">
        <f t="shared" si="617"/>
        <v>35.543069960000004</v>
      </c>
      <c r="K216" s="610"/>
      <c r="L216" s="611">
        <f t="shared" ref="L216:S216" si="618">SUM(L226+L236,L246,L256)</f>
        <v>0</v>
      </c>
      <c r="M216" s="614">
        <f t="shared" si="618"/>
        <v>0</v>
      </c>
      <c r="N216" s="614">
        <f t="shared" si="618"/>
        <v>3</v>
      </c>
      <c r="O216" s="614">
        <f t="shared" si="618"/>
        <v>14</v>
      </c>
      <c r="P216" s="614">
        <f t="shared" si="618"/>
        <v>3</v>
      </c>
      <c r="Q216" s="614">
        <f t="shared" si="618"/>
        <v>0</v>
      </c>
      <c r="R216" s="614">
        <f t="shared" si="618"/>
        <v>0</v>
      </c>
      <c r="S216" s="619">
        <f t="shared" si="618"/>
        <v>32</v>
      </c>
      <c r="T216" s="483"/>
      <c r="U216" s="705">
        <f t="shared" ref="U216:AC216" si="619">SUM(U226+U236,U246,U256)</f>
        <v>10</v>
      </c>
      <c r="V216" s="614">
        <f t="shared" si="619"/>
        <v>0</v>
      </c>
      <c r="W216" s="614">
        <f t="shared" si="619"/>
        <v>0</v>
      </c>
      <c r="X216" s="614">
        <f t="shared" si="619"/>
        <v>0</v>
      </c>
      <c r="Y216" s="614">
        <f t="shared" si="619"/>
        <v>0</v>
      </c>
      <c r="Z216" s="614">
        <f t="shared" si="619"/>
        <v>5</v>
      </c>
      <c r="AA216" s="614">
        <f t="shared" si="619"/>
        <v>0</v>
      </c>
      <c r="AB216" s="614">
        <f t="shared" si="619"/>
        <v>2</v>
      </c>
      <c r="AC216" s="614">
        <f t="shared" si="619"/>
        <v>0</v>
      </c>
      <c r="AD216" s="615">
        <f t="shared" si="594"/>
        <v>69</v>
      </c>
      <c r="AE216" s="488">
        <f t="shared" si="595"/>
        <v>104.54306996</v>
      </c>
      <c r="AF216" s="581">
        <f t="shared" si="596"/>
        <v>0.40197162491835714</v>
      </c>
      <c r="AG216" s="490">
        <f t="shared" si="597"/>
        <v>0.24081793599468582</v>
      </c>
      <c r="AH216" s="491" cm="1">
        <f t="array" ref="AH216">_xlfn.IFS(AG216&gt;=(AF216+0.01),1,AG216&gt;=(AF216-0.01),0,AG216&lt;=(AF216-0.01),-1)</f>
        <v>-1</v>
      </c>
      <c r="AJ216" s="370"/>
      <c r="AL216" s="763"/>
      <c r="AM216" s="226" t="s">
        <v>41</v>
      </c>
      <c r="AN216" s="472"/>
      <c r="AO216" s="616">
        <f t="shared" ref="AO216:BH216" si="620">SUM(AO226,AO236,AO246,AO256)</f>
        <v>92.583559999999991</v>
      </c>
      <c r="AP216" s="617">
        <f t="shared" si="620"/>
        <v>0</v>
      </c>
      <c r="AQ216" s="617">
        <f t="shared" si="620"/>
        <v>621.22400000000005</v>
      </c>
      <c r="AR216" s="617">
        <f t="shared" si="620"/>
        <v>5640.5395600000002</v>
      </c>
      <c r="AS216" s="617">
        <f t="shared" si="620"/>
        <v>647.8809</v>
      </c>
      <c r="AT216" s="617">
        <f t="shared" si="620"/>
        <v>93.905000000000001</v>
      </c>
      <c r="AU216" s="617">
        <f t="shared" si="620"/>
        <v>376.80447000000004</v>
      </c>
      <c r="AV216" s="618">
        <f t="shared" si="620"/>
        <v>9731.0830799999985</v>
      </c>
      <c r="AW216" s="618">
        <f t="shared" si="620"/>
        <v>17204.020569999997</v>
      </c>
      <c r="AX216" s="616">
        <f t="shared" si="620"/>
        <v>3728.2105700000002</v>
      </c>
      <c r="AY216" s="617">
        <f t="shared" si="620"/>
        <v>12.36135</v>
      </c>
      <c r="AZ216" s="617">
        <f t="shared" si="620"/>
        <v>7.1675599999999999</v>
      </c>
      <c r="BA216" s="617">
        <f t="shared" si="620"/>
        <v>0</v>
      </c>
      <c r="BB216" s="617">
        <f t="shared" si="620"/>
        <v>683.74800000000005</v>
      </c>
      <c r="BC216" s="617">
        <f t="shared" si="620"/>
        <v>2744.8301099999999</v>
      </c>
      <c r="BD216" s="617">
        <f t="shared" si="620"/>
        <v>0</v>
      </c>
      <c r="BE216" s="617">
        <f t="shared" si="620"/>
        <v>19.2</v>
      </c>
      <c r="BF216" s="618">
        <f t="shared" si="620"/>
        <v>0</v>
      </c>
      <c r="BG216" s="618">
        <f t="shared" si="620"/>
        <v>7195.5175900000004</v>
      </c>
      <c r="BH216" s="744">
        <f t="shared" si="620"/>
        <v>11143.531800000001</v>
      </c>
      <c r="BI216" s="494">
        <f t="shared" si="599"/>
        <v>35543.069960000001</v>
      </c>
      <c r="BJ216" s="751" t="b">
        <f t="shared" si="507"/>
        <v>1</v>
      </c>
      <c r="BK216" s="611"/>
      <c r="BL216" s="612"/>
      <c r="BM216" s="612"/>
      <c r="BN216" s="612"/>
      <c r="BO216" s="612"/>
      <c r="BP216" s="612"/>
      <c r="BQ216" s="612"/>
      <c r="BR216" s="619"/>
      <c r="BS216" s="618">
        <f t="shared" si="600"/>
        <v>0</v>
      </c>
    </row>
    <row r="217" spans="1:71" ht="44.25" customHeight="1" x14ac:dyDescent="0.55000000000000004">
      <c r="B217" s="763"/>
      <c r="C217" s="226" t="s">
        <v>42</v>
      </c>
      <c r="D217" s="620">
        <f t="shared" ref="D217:J217" si="621">SUM(D227,D237,D247,D257)</f>
        <v>8.2981502999999996</v>
      </c>
      <c r="E217" s="498">
        <f t="shared" si="621"/>
        <v>9.3456805000000003</v>
      </c>
      <c r="F217" s="498">
        <f t="shared" si="621"/>
        <v>10.557367829999999</v>
      </c>
      <c r="G217" s="498">
        <f t="shared" si="621"/>
        <v>33.476104289999995</v>
      </c>
      <c r="H217" s="498">
        <f t="shared" si="621"/>
        <v>45.179145859999998</v>
      </c>
      <c r="I217" s="498">
        <f t="shared" si="621"/>
        <v>50.717465427499995</v>
      </c>
      <c r="J217" s="498">
        <f t="shared" si="621"/>
        <v>71.183981149999994</v>
      </c>
      <c r="K217" s="498"/>
      <c r="L217" s="630">
        <f t="shared" ref="L217:S217" si="622">SUM(L227+L237,L247,L257)</f>
        <v>0</v>
      </c>
      <c r="M217" s="633">
        <f t="shared" si="622"/>
        <v>0</v>
      </c>
      <c r="N217" s="633">
        <f t="shared" si="622"/>
        <v>0</v>
      </c>
      <c r="O217" s="633">
        <f t="shared" si="622"/>
        <v>24</v>
      </c>
      <c r="P217" s="633">
        <f t="shared" si="622"/>
        <v>3</v>
      </c>
      <c r="Q217" s="633">
        <f t="shared" si="622"/>
        <v>0</v>
      </c>
      <c r="R217" s="633">
        <f t="shared" si="622"/>
        <v>55</v>
      </c>
      <c r="S217" s="638">
        <f t="shared" si="622"/>
        <v>13</v>
      </c>
      <c r="T217" s="483"/>
      <c r="U217" s="707">
        <f t="shared" ref="U217:AC217" si="623">SUM(U227+U237,U247,U257)</f>
        <v>0</v>
      </c>
      <c r="V217" s="633">
        <f t="shared" si="623"/>
        <v>0</v>
      </c>
      <c r="W217" s="633">
        <f t="shared" si="623"/>
        <v>12</v>
      </c>
      <c r="X217" s="633">
        <f t="shared" si="623"/>
        <v>0</v>
      </c>
      <c r="Y217" s="633">
        <f t="shared" si="623"/>
        <v>4</v>
      </c>
      <c r="Z217" s="633">
        <f t="shared" si="623"/>
        <v>5</v>
      </c>
      <c r="AA217" s="633">
        <f t="shared" si="623"/>
        <v>0</v>
      </c>
      <c r="AB217" s="633">
        <f t="shared" si="623"/>
        <v>0</v>
      </c>
      <c r="AC217" s="633">
        <f t="shared" si="623"/>
        <v>0</v>
      </c>
      <c r="AD217" s="634">
        <f t="shared" si="594"/>
        <v>116</v>
      </c>
      <c r="AE217" s="521">
        <f t="shared" si="595"/>
        <v>187.18398114999999</v>
      </c>
      <c r="AF217" s="526">
        <f t="shared" si="596"/>
        <v>0.53702239484635639</v>
      </c>
      <c r="AG217" s="508">
        <f t="shared" si="597"/>
        <v>0.21332537764013848</v>
      </c>
      <c r="AH217" s="509" cm="1">
        <f t="array" ref="AH217">_xlfn.IFS(AG217&gt;=(AF217+0.01),1,AG217&gt;=(AF217-0.01),0,AG217&lt;=(AF217-0.01),-1)</f>
        <v>-1</v>
      </c>
      <c r="AJ217" s="371"/>
      <c r="AL217" s="763"/>
      <c r="AM217" s="226" t="s">
        <v>42</v>
      </c>
      <c r="AN217" s="472"/>
      <c r="AO217" s="635">
        <f t="shared" ref="AO217:BH217" si="624">SUM(AO227,AO237,AO247,AO257)</f>
        <v>0</v>
      </c>
      <c r="AP217" s="636">
        <f t="shared" si="624"/>
        <v>0</v>
      </c>
      <c r="AQ217" s="636">
        <f t="shared" si="624"/>
        <v>266.99400000000003</v>
      </c>
      <c r="AR217" s="636">
        <f t="shared" si="624"/>
        <v>18309.501690000001</v>
      </c>
      <c r="AS217" s="636">
        <f t="shared" si="624"/>
        <v>1027.9929999999999</v>
      </c>
      <c r="AT217" s="636">
        <f t="shared" si="624"/>
        <v>0</v>
      </c>
      <c r="AU217" s="636">
        <f t="shared" si="624"/>
        <v>37276.463899999995</v>
      </c>
      <c r="AV217" s="637">
        <f t="shared" si="624"/>
        <v>4813.4198099999994</v>
      </c>
      <c r="AW217" s="637">
        <f t="shared" si="624"/>
        <v>61694.3724</v>
      </c>
      <c r="AX217" s="635">
        <f t="shared" si="624"/>
        <v>90.195999999999998</v>
      </c>
      <c r="AY217" s="636">
        <f t="shared" si="624"/>
        <v>0</v>
      </c>
      <c r="AZ217" s="636">
        <f t="shared" si="624"/>
        <v>7245.9590799999996</v>
      </c>
      <c r="BA217" s="636">
        <f t="shared" si="624"/>
        <v>0</v>
      </c>
      <c r="BB217" s="636">
        <f t="shared" si="624"/>
        <v>1724.088</v>
      </c>
      <c r="BC217" s="636">
        <f t="shared" si="624"/>
        <v>255.96899999999999</v>
      </c>
      <c r="BD217" s="636">
        <f t="shared" si="624"/>
        <v>0</v>
      </c>
      <c r="BE217" s="636">
        <f t="shared" si="624"/>
        <v>0</v>
      </c>
      <c r="BF217" s="637">
        <f t="shared" si="624"/>
        <v>0</v>
      </c>
      <c r="BG217" s="637">
        <f t="shared" si="624"/>
        <v>9316.2120800000012</v>
      </c>
      <c r="BH217" s="746">
        <f t="shared" si="624"/>
        <v>173.39666999999812</v>
      </c>
      <c r="BI217" s="524">
        <f t="shared" si="599"/>
        <v>71183.981149999992</v>
      </c>
      <c r="BJ217" s="751" t="b">
        <f t="shared" si="507"/>
        <v>1</v>
      </c>
      <c r="BK217" s="630"/>
      <c r="BL217" s="631"/>
      <c r="BM217" s="631"/>
      <c r="BN217" s="631"/>
      <c r="BO217" s="631"/>
      <c r="BP217" s="631"/>
      <c r="BQ217" s="631"/>
      <c r="BR217" s="638"/>
      <c r="BS217" s="637">
        <f t="shared" si="600"/>
        <v>0</v>
      </c>
    </row>
    <row r="218" spans="1:71" ht="44.25" customHeight="1" x14ac:dyDescent="0.55000000000000004">
      <c r="B218" s="764"/>
      <c r="C218" s="226" t="s">
        <v>43</v>
      </c>
      <c r="D218" s="609">
        <f t="shared" ref="D218:J218" si="625">SUM(D228,D238,D248,D258)</f>
        <v>15.056399880000003</v>
      </c>
      <c r="E218" s="610">
        <f t="shared" si="625"/>
        <v>7.9945667699999996</v>
      </c>
      <c r="F218" s="610">
        <f t="shared" si="625"/>
        <v>6.8161669900000001</v>
      </c>
      <c r="G218" s="610">
        <f t="shared" si="625"/>
        <v>6.3379537700000004</v>
      </c>
      <c r="H218" s="610">
        <f t="shared" si="625"/>
        <v>6.4335319099999992</v>
      </c>
      <c r="I218" s="610">
        <f t="shared" si="625"/>
        <v>4.4265486816666666</v>
      </c>
      <c r="J218" s="610">
        <f t="shared" si="625"/>
        <v>7.9842610099999991</v>
      </c>
      <c r="K218" s="610"/>
      <c r="L218" s="698">
        <f t="shared" ref="L218:S220" si="626">SUM(L228+L238,L248,L258)</f>
        <v>0</v>
      </c>
      <c r="M218" s="699">
        <f t="shared" si="626"/>
        <v>0</v>
      </c>
      <c r="N218" s="699">
        <f t="shared" si="626"/>
        <v>0</v>
      </c>
      <c r="O218" s="699">
        <f t="shared" si="626"/>
        <v>2</v>
      </c>
      <c r="P218" s="699">
        <f t="shared" si="626"/>
        <v>0</v>
      </c>
      <c r="Q218" s="699">
        <f t="shared" si="626"/>
        <v>0</v>
      </c>
      <c r="R218" s="699">
        <f t="shared" si="626"/>
        <v>3</v>
      </c>
      <c r="S218" s="700">
        <f t="shared" si="626"/>
        <v>0</v>
      </c>
      <c r="T218" s="528"/>
      <c r="U218" s="708">
        <f t="shared" ref="U218:AC220" si="627">SUM(U228+U238,U248,U258)</f>
        <v>0</v>
      </c>
      <c r="V218" s="614">
        <f t="shared" si="627"/>
        <v>0</v>
      </c>
      <c r="W218" s="614">
        <f t="shared" si="627"/>
        <v>0</v>
      </c>
      <c r="X218" s="614">
        <f t="shared" si="627"/>
        <v>0</v>
      </c>
      <c r="Y218" s="614">
        <f t="shared" si="627"/>
        <v>0</v>
      </c>
      <c r="Z218" s="614">
        <f t="shared" si="627"/>
        <v>5</v>
      </c>
      <c r="AA218" s="614">
        <f t="shared" si="627"/>
        <v>0</v>
      </c>
      <c r="AB218" s="614">
        <f t="shared" si="627"/>
        <v>0</v>
      </c>
      <c r="AC218" s="614">
        <f t="shared" si="627"/>
        <v>0</v>
      </c>
      <c r="AD218" s="615">
        <f t="shared" si="594"/>
        <v>10</v>
      </c>
      <c r="AE218" s="488">
        <f t="shared" si="595"/>
        <v>17.984261009999997</v>
      </c>
      <c r="AF218" s="581">
        <f t="shared" si="596"/>
        <v>-0.11914846183169303</v>
      </c>
      <c r="AG218" s="490">
        <f t="shared" si="597"/>
        <v>0.17633650398628498</v>
      </c>
      <c r="AH218" s="491" cm="1">
        <f t="array" ref="AH218">_xlfn.IFS(AG218&gt;=(AF218+0.01),1,AG218&gt;=(AF218-0.01),0,AG218&lt;=(AF218-0.01),-1)</f>
        <v>1</v>
      </c>
      <c r="AJ218" s="370"/>
      <c r="AL218" s="764"/>
      <c r="AM218" s="226" t="s">
        <v>43</v>
      </c>
      <c r="AN218" s="472"/>
      <c r="AO218" s="616">
        <f t="shared" ref="AO218:BH218" si="628">SUM(AO228,AO238,AO248,AO258)</f>
        <v>0</v>
      </c>
      <c r="AP218" s="617">
        <f t="shared" si="628"/>
        <v>0</v>
      </c>
      <c r="AQ218" s="617">
        <f t="shared" si="628"/>
        <v>0</v>
      </c>
      <c r="AR218" s="617">
        <f t="shared" si="628"/>
        <v>79.268470000000008</v>
      </c>
      <c r="AS218" s="617">
        <f t="shared" si="628"/>
        <v>110.55538</v>
      </c>
      <c r="AT218" s="617">
        <f t="shared" si="628"/>
        <v>0</v>
      </c>
      <c r="AU218" s="617">
        <f t="shared" si="628"/>
        <v>1573.02151</v>
      </c>
      <c r="AV218" s="618">
        <f t="shared" si="628"/>
        <v>0</v>
      </c>
      <c r="AW218" s="618">
        <f t="shared" si="628"/>
        <v>1762.84536</v>
      </c>
      <c r="AX218" s="616">
        <f t="shared" si="628"/>
        <v>0</v>
      </c>
      <c r="AY218" s="617">
        <f t="shared" si="628"/>
        <v>89.812020000000004</v>
      </c>
      <c r="AZ218" s="617">
        <f t="shared" si="628"/>
        <v>0</v>
      </c>
      <c r="BA218" s="617">
        <f t="shared" si="628"/>
        <v>0</v>
      </c>
      <c r="BB218" s="617">
        <f t="shared" si="628"/>
        <v>0</v>
      </c>
      <c r="BC218" s="617">
        <f t="shared" si="628"/>
        <v>4858.7542899999999</v>
      </c>
      <c r="BD218" s="617">
        <f t="shared" si="628"/>
        <v>0</v>
      </c>
      <c r="BE218" s="617">
        <f t="shared" si="628"/>
        <v>88.681889999999996</v>
      </c>
      <c r="BF218" s="618">
        <f t="shared" si="628"/>
        <v>0</v>
      </c>
      <c r="BG218" s="618">
        <f t="shared" si="628"/>
        <v>5037.2482</v>
      </c>
      <c r="BH218" s="744">
        <f t="shared" si="628"/>
        <v>1184.1674499999997</v>
      </c>
      <c r="BI218" s="494">
        <f t="shared" si="599"/>
        <v>7984.2610099999993</v>
      </c>
      <c r="BJ218" s="751" t="b">
        <f t="shared" si="507"/>
        <v>1</v>
      </c>
      <c r="BK218" s="611"/>
      <c r="BL218" s="612"/>
      <c r="BM218" s="612"/>
      <c r="BN218" s="612"/>
      <c r="BO218" s="612"/>
      <c r="BP218" s="612"/>
      <c r="BQ218" s="612"/>
      <c r="BR218" s="619"/>
      <c r="BS218" s="618">
        <f t="shared" si="600"/>
        <v>0</v>
      </c>
    </row>
    <row r="219" spans="1:71" s="180" customFormat="1" ht="44.25" customHeight="1" x14ac:dyDescent="0.55000000000000004">
      <c r="B219" s="344" t="s">
        <v>99</v>
      </c>
      <c r="C219" s="241" t="s">
        <v>35</v>
      </c>
      <c r="D219" s="639">
        <f>SUM(D229,D239,D249,D259)</f>
        <v>45.235849170000002</v>
      </c>
      <c r="E219" s="532">
        <f t="shared" ref="E219:J219" si="629">SUM(E229,E239,E249,E259)</f>
        <v>49.559334659999998</v>
      </c>
      <c r="F219" s="532">
        <f t="shared" si="629"/>
        <v>66.72612049</v>
      </c>
      <c r="G219" s="532">
        <f t="shared" si="629"/>
        <v>115.75731804999998</v>
      </c>
      <c r="H219" s="532">
        <f t="shared" si="629"/>
        <v>134.44010846999998</v>
      </c>
      <c r="I219" s="532">
        <f t="shared" si="629"/>
        <v>165.49749256499999</v>
      </c>
      <c r="J219" s="532">
        <f t="shared" si="629"/>
        <v>178.17038538</v>
      </c>
      <c r="K219" s="532"/>
      <c r="L219" s="672">
        <f>SUM(L211:L218)</f>
        <v>0</v>
      </c>
      <c r="M219" s="673">
        <f t="shared" ref="M219" si="630">SUM(M211:M218)</f>
        <v>0</v>
      </c>
      <c r="N219" s="673">
        <f t="shared" ref="N219" si="631">SUM(N211:N218)</f>
        <v>3</v>
      </c>
      <c r="O219" s="673">
        <f t="shared" ref="O219" si="632">SUM(O211:O218)</f>
        <v>70</v>
      </c>
      <c r="P219" s="673">
        <f t="shared" ref="P219" si="633">SUM(P211:P218)</f>
        <v>7</v>
      </c>
      <c r="Q219" s="673">
        <f t="shared" ref="Q219" si="634">SUM(Q211:Q218)</f>
        <v>4</v>
      </c>
      <c r="R219" s="673">
        <f t="shared" ref="R219" si="635">SUM(R211:R218)</f>
        <v>104</v>
      </c>
      <c r="S219" s="713">
        <f t="shared" ref="S219" si="636">SUM(S211:S218)</f>
        <v>50</v>
      </c>
      <c r="T219" s="715"/>
      <c r="U219" s="714">
        <f t="shared" ref="U219" si="637">SUM(U211:U218)</f>
        <v>10</v>
      </c>
      <c r="V219" s="642">
        <f t="shared" ref="V219" si="638">SUM(V211:V218)</f>
        <v>6</v>
      </c>
      <c r="W219" s="642">
        <f t="shared" ref="W219" si="639">SUM(W211:W218)</f>
        <v>13</v>
      </c>
      <c r="X219" s="642">
        <f t="shared" ref="X219" si="640">SUM(X211:X218)</f>
        <v>0</v>
      </c>
      <c r="Y219" s="642">
        <f t="shared" ref="Y219" si="641">SUM(Y211:Y218)</f>
        <v>11</v>
      </c>
      <c r="Z219" s="642">
        <f t="shared" ref="Z219" si="642">SUM(Z211:Z218)</f>
        <v>29</v>
      </c>
      <c r="AA219" s="642">
        <f t="shared" ref="AA219" si="643">SUM(AA211:AA218)</f>
        <v>0</v>
      </c>
      <c r="AB219" s="642">
        <f t="shared" ref="AB219" si="644">SUM(AB211:AB218)</f>
        <v>12</v>
      </c>
      <c r="AC219" s="642">
        <f t="shared" ref="AC219" si="645">SUM(AC211:AC218)</f>
        <v>0</v>
      </c>
      <c r="AD219" s="643">
        <f t="shared" si="594"/>
        <v>319</v>
      </c>
      <c r="AE219" s="539">
        <f t="shared" si="595"/>
        <v>497.17038537999997</v>
      </c>
      <c r="AF219" s="540">
        <f t="shared" si="596"/>
        <v>0.31543851772424403</v>
      </c>
      <c r="AG219" s="541">
        <f t="shared" si="597"/>
        <v>0.22781786003547788</v>
      </c>
      <c r="AH219" s="542" cm="1">
        <f t="array" ref="AH219">_xlfn.IFS(AG219&gt;=(AF219+0.01),1,AG219&gt;=(AF219-0.01),0,AG219&lt;=(AF219-0.01),-1)</f>
        <v>-1</v>
      </c>
      <c r="AJ219" s="371"/>
      <c r="AL219" s="344" t="s">
        <v>99</v>
      </c>
      <c r="AM219" s="241" t="s">
        <v>35</v>
      </c>
      <c r="AN219" s="543"/>
      <c r="AO219" s="733">
        <f t="shared" ref="AO219:BH219" si="646">SUM(AO229,AO239,AO249,AO259)</f>
        <v>123.91605999999999</v>
      </c>
      <c r="AP219" s="734">
        <f t="shared" si="646"/>
        <v>306.41380000000004</v>
      </c>
      <c r="AQ219" s="734">
        <f t="shared" si="646"/>
        <v>952.59873000000005</v>
      </c>
      <c r="AR219" s="734">
        <f t="shared" si="646"/>
        <v>42018.18985000001</v>
      </c>
      <c r="AS219" s="734">
        <f t="shared" si="646"/>
        <v>2905.87246</v>
      </c>
      <c r="AT219" s="734">
        <f t="shared" si="646"/>
        <v>851.76383999999996</v>
      </c>
      <c r="AU219" s="734">
        <f t="shared" si="646"/>
        <v>53611.125549999997</v>
      </c>
      <c r="AV219" s="644">
        <f t="shared" si="646"/>
        <v>16133.133089999998</v>
      </c>
      <c r="AW219" s="644">
        <f t="shared" si="646"/>
        <v>116903.01337999999</v>
      </c>
      <c r="AX219" s="733">
        <f t="shared" si="646"/>
        <v>4063.6275700000006</v>
      </c>
      <c r="AY219" s="734">
        <f t="shared" si="646"/>
        <v>2862.7779699999992</v>
      </c>
      <c r="AZ219" s="734">
        <f t="shared" si="646"/>
        <v>7897.7945900000013</v>
      </c>
      <c r="BA219" s="734">
        <f t="shared" si="646"/>
        <v>55.877749999999999</v>
      </c>
      <c r="BB219" s="734">
        <f t="shared" si="646"/>
        <v>5233.7424199999996</v>
      </c>
      <c r="BC219" s="734">
        <f t="shared" si="646"/>
        <v>11219.614149999999</v>
      </c>
      <c r="BD219" s="734">
        <f t="shared" si="646"/>
        <v>9.6741799999999998</v>
      </c>
      <c r="BE219" s="734">
        <f t="shared" si="646"/>
        <v>6112.3003200000003</v>
      </c>
      <c r="BF219" s="644">
        <f t="shared" si="646"/>
        <v>0</v>
      </c>
      <c r="BG219" s="644">
        <f t="shared" si="646"/>
        <v>37455.408949999997</v>
      </c>
      <c r="BH219" s="736">
        <f t="shared" si="646"/>
        <v>23811.963049999998</v>
      </c>
      <c r="BI219" s="546">
        <f t="shared" si="599"/>
        <v>178170.38537999999</v>
      </c>
      <c r="BJ219" s="751" t="b">
        <f t="shared" si="507"/>
        <v>1</v>
      </c>
      <c r="BK219" s="640"/>
      <c r="BL219" s="641"/>
      <c r="BM219" s="641"/>
      <c r="BN219" s="641"/>
      <c r="BO219" s="641"/>
      <c r="BP219" s="641"/>
      <c r="BQ219" s="641"/>
      <c r="BR219" s="539"/>
      <c r="BS219" s="644">
        <f>SUM(BK219:BR219)</f>
        <v>0</v>
      </c>
    </row>
    <row r="220" spans="1:71" ht="44.25" customHeight="1" thickBot="1" x14ac:dyDescent="0.6">
      <c r="B220" s="550" t="str">
        <f>B219</f>
        <v>Foodservice &amp; Retail</v>
      </c>
      <c r="C220" s="551" t="s">
        <v>76</v>
      </c>
      <c r="D220" s="552"/>
      <c r="E220" s="553"/>
      <c r="F220" s="553"/>
      <c r="G220" s="553"/>
      <c r="H220" s="553"/>
      <c r="I220" s="553"/>
      <c r="J220" s="553"/>
      <c r="K220" s="554"/>
      <c r="L220" s="720">
        <f t="shared" si="626"/>
        <v>0</v>
      </c>
      <c r="M220" s="721">
        <f t="shared" si="626"/>
        <v>0.25</v>
      </c>
      <c r="N220" s="721">
        <f t="shared" si="626"/>
        <v>0</v>
      </c>
      <c r="O220" s="721">
        <f t="shared" si="626"/>
        <v>46.4</v>
      </c>
      <c r="P220" s="721">
        <f t="shared" si="626"/>
        <v>23.04</v>
      </c>
      <c r="Q220" s="721">
        <f t="shared" si="626"/>
        <v>0.9</v>
      </c>
      <c r="R220" s="721">
        <f t="shared" si="626"/>
        <v>17.3</v>
      </c>
      <c r="S220" s="722">
        <f t="shared" si="626"/>
        <v>135.9</v>
      </c>
      <c r="T220" s="558"/>
      <c r="U220" s="703">
        <f t="shared" si="627"/>
        <v>1.2000000000000002</v>
      </c>
      <c r="V220" s="594">
        <f t="shared" si="627"/>
        <v>12.200000000000001</v>
      </c>
      <c r="W220" s="594">
        <f t="shared" si="627"/>
        <v>12.1</v>
      </c>
      <c r="X220" s="594">
        <f t="shared" si="627"/>
        <v>0</v>
      </c>
      <c r="Y220" s="594">
        <f t="shared" si="627"/>
        <v>8.1</v>
      </c>
      <c r="Z220" s="594">
        <f t="shared" si="627"/>
        <v>19.07</v>
      </c>
      <c r="AA220" s="594">
        <f t="shared" si="627"/>
        <v>0</v>
      </c>
      <c r="AB220" s="594">
        <f t="shared" si="627"/>
        <v>29.69884845</v>
      </c>
      <c r="AC220" s="594">
        <f t="shared" si="627"/>
        <v>0</v>
      </c>
      <c r="AD220" s="596">
        <f t="shared" si="594"/>
        <v>306.15884844999999</v>
      </c>
      <c r="AE220" s="645">
        <f>J219+AD220</f>
        <v>484.32923383000002</v>
      </c>
      <c r="AF220" s="563">
        <f>AF219</f>
        <v>0.31543851772424403</v>
      </c>
      <c r="AG220" s="564">
        <f>(((AE220/J219))^(1/5))-1</f>
        <v>0.22140876673477417</v>
      </c>
      <c r="AH220" s="565" cm="1">
        <f t="array" ref="AH220">_xlfn.IFS(AG220&gt;=(AF220+0.01),1,AG220&gt;=(AF220-0.01),0,AG220&lt;=(AF220-0.01),-1)</f>
        <v>-1</v>
      </c>
      <c r="AJ220" s="370"/>
      <c r="AL220" s="550" t="str">
        <f>AL219</f>
        <v>Foodservice &amp; Retail</v>
      </c>
      <c r="AM220" s="551" t="s">
        <v>76</v>
      </c>
      <c r="AN220" s="566"/>
      <c r="AO220" s="567"/>
      <c r="AP220" s="568"/>
      <c r="AQ220" s="568"/>
      <c r="AR220" s="568"/>
      <c r="AS220" s="568"/>
      <c r="AT220" s="568"/>
      <c r="AU220" s="568"/>
      <c r="AV220" s="569"/>
      <c r="AW220" s="569"/>
      <c r="AX220" s="567"/>
      <c r="AY220" s="568"/>
      <c r="AZ220" s="568"/>
      <c r="BA220" s="568"/>
      <c r="BB220" s="568"/>
      <c r="BC220" s="568"/>
      <c r="BD220" s="568"/>
      <c r="BE220" s="568"/>
      <c r="BF220" s="569"/>
      <c r="BG220" s="569"/>
      <c r="BH220" s="569"/>
      <c r="BI220" s="737"/>
      <c r="BJ220" s="751" t="b">
        <f t="shared" si="507"/>
        <v>1</v>
      </c>
      <c r="BK220" s="567"/>
      <c r="BL220" s="568"/>
      <c r="BM220" s="568"/>
      <c r="BN220" s="568"/>
      <c r="BO220" s="568"/>
      <c r="BP220" s="568"/>
      <c r="BQ220" s="568"/>
      <c r="BR220" s="569"/>
      <c r="BS220" s="569"/>
    </row>
    <row r="221" spans="1:71" ht="44.25" customHeight="1" outlineLevel="1" thickTop="1" x14ac:dyDescent="0.55000000000000004">
      <c r="A221" s="2" t="str">
        <f>B221</f>
        <v>Retail</v>
      </c>
      <c r="B221" s="756" t="s">
        <v>100</v>
      </c>
      <c r="C221" s="225" t="s">
        <v>36</v>
      </c>
      <c r="D221" s="599">
        <f>SUMIFS(AfO!D:D,AfO!$A:$A,$C221,AfO!$B:$B,$A221)/1000</f>
        <v>0.32923673000000003</v>
      </c>
      <c r="E221" s="459">
        <f>SUMIFS(AfO!E:E,AfO!$A:$A,$C221,AfO!$B:$B,$A221)/1000</f>
        <v>0.38385642000000003</v>
      </c>
      <c r="F221" s="459">
        <f>SUMIFS(AfO!F:F,AfO!$A:$A,$C221,AfO!$B:$B,$A221)/1000</f>
        <v>0.43798718999999997</v>
      </c>
      <c r="G221" s="459">
        <f>SUMIFS(AfO!G:G,AfO!$A:$A,$C221,AfO!$B:$B,$A221)/1000</f>
        <v>2.0684299200000003</v>
      </c>
      <c r="H221" s="459">
        <f>SUMIFS(AfO!H:H,AfO!$A:$A,$C221,AfO!$B:$B,$A221)/1000</f>
        <v>1.7089689699999999</v>
      </c>
      <c r="I221" s="459">
        <f>SUMIFS(AfO!J:J,AfO!$A:$A,$C221,AfO!$B:$B,$A221)/1000</f>
        <v>2.3667637866666671</v>
      </c>
      <c r="J221" s="459">
        <f>SUMIFS(AfO!I:I,AfO!$A:$A,$C221,AfO!$B:$B,$A221)/1000</f>
        <v>5.3753093999999999</v>
      </c>
      <c r="K221" s="459"/>
      <c r="L221" s="354"/>
      <c r="M221" s="355"/>
      <c r="N221" s="355"/>
      <c r="O221" s="355"/>
      <c r="P221" s="355"/>
      <c r="Q221" s="355"/>
      <c r="R221" s="355"/>
      <c r="S221" s="356"/>
      <c r="T221" s="723"/>
      <c r="U221" s="354"/>
      <c r="V221" s="417"/>
      <c r="W221" s="417">
        <v>1</v>
      </c>
      <c r="X221" s="417"/>
      <c r="Y221" s="417"/>
      <c r="Z221" s="417"/>
      <c r="AA221" s="417"/>
      <c r="AB221" s="417"/>
      <c r="AC221" s="356"/>
      <c r="AD221" s="604">
        <f t="shared" si="594"/>
        <v>1</v>
      </c>
      <c r="AE221" s="468">
        <f t="shared" ref="AE221:AE229" si="647">AD221+J221</f>
        <v>6.3753093999999999</v>
      </c>
      <c r="AF221" s="469">
        <f t="shared" ref="AF221:AF229" si="648">(((J221/D221))^(1/5))-1</f>
        <v>0.74815138051320984</v>
      </c>
      <c r="AG221" s="470">
        <f t="shared" ref="AG221:AG229" si="649">(((AE221/J221))^(1/5))-1</f>
        <v>3.471217640231683E-2</v>
      </c>
      <c r="AH221" s="509" cm="1">
        <f t="array" ref="AH221">_xlfn.IFS(AG221&gt;=(AF221+0.01),1,AG221&gt;=(AF221-0.01),0,AG221&lt;=(AF221-0.01),-1)</f>
        <v>-1</v>
      </c>
      <c r="AJ221" s="371"/>
      <c r="AL221" s="756" t="s">
        <v>100</v>
      </c>
      <c r="AM221" s="225" t="s">
        <v>36</v>
      </c>
      <c r="AN221" s="472"/>
      <c r="AO221" s="605">
        <f>SUMIFS('Sales 2019 - 2024'!$E:$E,'Sales 2019 - 2024'!$A:$A,$C221,'Sales 2019 - 2024'!$B:$B,$AO$2,'Sales 2019 - 2024'!$C:$C,AO$4,'Sales 2019 - 2024'!$D:$D,$A221)</f>
        <v>0</v>
      </c>
      <c r="AP221" s="606">
        <f>SUMIFS('Sales 2019 - 2024'!$E:$E,'Sales 2019 - 2024'!$A:$A,$C221,'Sales 2019 - 2024'!$B:$B,$AO$2,'Sales 2019 - 2024'!$C:$C,AP$4,'Sales 2019 - 2024'!$D:$D,$A221)</f>
        <v>140.07266999999999</v>
      </c>
      <c r="AQ221" s="606">
        <f>SUMIFS('Sales 2019 - 2024'!$E:$E,'Sales 2019 - 2024'!$A:$A,$C221,'Sales 2019 - 2024'!$B:$B,$AO$2,'Sales 2019 - 2024'!$C:$C,AQ$4,'Sales 2019 - 2024'!$D:$D,$A221)</f>
        <v>0</v>
      </c>
      <c r="AR221" s="606">
        <f>SUMIFS('Sales 2019 - 2024'!$E:$E,'Sales 2019 - 2024'!$A:$A,$C221,'Sales 2019 - 2024'!$B:$B,$AO$2,'Sales 2019 - 2024'!$C:$C,AR$4,'Sales 2019 - 2024'!$D:$D,$A221)</f>
        <v>2791.9295400000001</v>
      </c>
      <c r="AS221" s="606">
        <f>SUMIFS('Sales 2019 - 2024'!$E:$E,'Sales 2019 - 2024'!$A:$A,$C221,'Sales 2019 - 2024'!$B:$B,$AO$2,'Sales 2019 - 2024'!$C:$C,AS$4,'Sales 2019 - 2024'!$D:$D,$A221)</f>
        <v>0</v>
      </c>
      <c r="AT221" s="606">
        <f>SUMIFS('Sales 2019 - 2024'!$E:$E,'Sales 2019 - 2024'!$A:$A,$C221,'Sales 2019 - 2024'!$B:$B,$AO$2,'Sales 2019 - 2024'!$C:$C,AT$4,'Sales 2019 - 2024'!$D:$D,$A221)</f>
        <v>0</v>
      </c>
      <c r="AU221" s="606">
        <f>SUMIFS('Sales 2019 - 2024'!$E:$E,'Sales 2019 - 2024'!$A:$A,$C221,'Sales 2019 - 2024'!$B:$B,$AO$2,'Sales 2019 - 2024'!$C:$C,AU$4,'Sales 2019 - 2024'!$D:$D,$A221)</f>
        <v>0</v>
      </c>
      <c r="AV221" s="607">
        <f>SUMIFS('Sales 2019 - 2024'!$E:$E,'Sales 2019 - 2024'!$A:$A,$C221,'Sales 2019 - 2024'!$B:$B,$AO$2,'Sales 2019 - 2024'!$C:$C,AV$4,'Sales 2019 - 2024'!$D:$D,$A221)</f>
        <v>0</v>
      </c>
      <c r="AW221" s="607">
        <f>SUM(AO221:AV221)</f>
        <v>2932.0022100000001</v>
      </c>
      <c r="AX221" s="605">
        <f>SUMIFS('Sales 2019 - 2024'!$E:$E,'Sales 2019 - 2024'!$A:$A,$C221,'Sales 2019 - 2024'!$B:$B,$AO$2,'Sales 2019 - 2024'!$C:$C,AX$4,'Sales 2019 - 2024'!$D:$D,$A221)</f>
        <v>136.25147999999999</v>
      </c>
      <c r="AY221" s="606">
        <f>SUMIFS('Sales 2019 - 2024'!$E:$E,'Sales 2019 - 2024'!$A:$A,$C221,'Sales 2019 - 2024'!$B:$B,$AO$2,'Sales 2019 - 2024'!$C:$C,AY$4,'Sales 2019 - 2024'!$D:$D,$A221)</f>
        <v>240.00001</v>
      </c>
      <c r="AZ221" s="606">
        <f>SUMIFS('Sales 2019 - 2024'!$E:$E,'Sales 2019 - 2024'!$A:$A,$C221,'Sales 2019 - 2024'!$B:$B,$AO$2,'Sales 2019 - 2024'!$C:$C,AZ$4,'Sales 2019 - 2024'!$D:$D,$A221)</f>
        <v>643.71794</v>
      </c>
      <c r="BA221" s="606">
        <f>SUMIFS('Sales 2019 - 2024'!$E:$E,'Sales 2019 - 2024'!$A:$A,$C221,'Sales 2019 - 2024'!$B:$B,$AO$2,'Sales 2019 - 2024'!$C:$C,BA$4,'Sales 2019 - 2024'!$D:$D,$A221)</f>
        <v>0</v>
      </c>
      <c r="BB221" s="606">
        <f>SUMIFS('Sales 2019 - 2024'!$E:$E,'Sales 2019 - 2024'!$A:$A,$C221,'Sales 2019 - 2024'!$B:$B,$AO$2,'Sales 2019 - 2024'!$C:$C,BB$4,'Sales 2019 - 2024'!$D:$D,$A221)</f>
        <v>336.17137000000002</v>
      </c>
      <c r="BC221" s="606">
        <f>SUMIFS('Sales 2019 - 2024'!$E:$E,'Sales 2019 - 2024'!$A:$A,$C221,'Sales 2019 - 2024'!$B:$B,$AO$2,'Sales 2019 - 2024'!$C:$C,BC$4,'Sales 2019 - 2024'!$D:$D,$A221)</f>
        <v>466.8546</v>
      </c>
      <c r="BD221" s="606">
        <f>SUMIFS('Sales 2019 - 2024'!$E:$E,'Sales 2019 - 2024'!$A:$A,$C221,'Sales 2019 - 2024'!$B:$B,$AO$2,'Sales 2019 - 2024'!$C:$C,BD$4,'Sales 2019 - 2024'!$D:$D,$A221)</f>
        <v>0</v>
      </c>
      <c r="BE221" s="606">
        <f>SUMIFS('Sales 2019 - 2024'!$E:$E,'Sales 2019 - 2024'!$A:$A,$C221,'Sales 2019 - 2024'!$B:$B,$AO$2,'Sales 2019 - 2024'!$C:$C,BE$4,'Sales 2019 - 2024'!$D:$D,$A221)</f>
        <v>0</v>
      </c>
      <c r="BF221" s="607">
        <f>SUMIFS('Sales 2019 - 2024'!$E:$E,'Sales 2019 - 2024'!$A:$A,$C221,'Sales 2019 - 2024'!$B:$B,$AO$2,'Sales 2019 - 2024'!$C:$C,BF$4,'Sales 2019 - 2024'!$D:$D,$A221)</f>
        <v>0</v>
      </c>
      <c r="BG221" s="607">
        <f>SUM(AX221:BF221)</f>
        <v>1822.9954000000002</v>
      </c>
      <c r="BH221" s="743">
        <f>BI221-BG221-AW221</f>
        <v>620.31178999999975</v>
      </c>
      <c r="BI221" s="475">
        <f>SUMIFS('Sales 2019 - 2024'!Y:Y,'Sales 2019 - 2024'!W:W,'X5 Template Goals - Tab 1'!AM221,'Sales 2019 - 2024'!V:V,'X5 Template Goals - Tab 1'!A221)</f>
        <v>5375.3094000000001</v>
      </c>
      <c r="BJ221" s="751" t="b">
        <f t="shared" si="507"/>
        <v>1</v>
      </c>
      <c r="BK221" s="600"/>
      <c r="BL221" s="601"/>
      <c r="BM221" s="601"/>
      <c r="BN221" s="601"/>
      <c r="BO221" s="601"/>
      <c r="BP221" s="601"/>
      <c r="BQ221" s="601"/>
      <c r="BR221" s="608"/>
      <c r="BS221" s="607">
        <f>SUM(BK221:BR221)</f>
        <v>0</v>
      </c>
    </row>
    <row r="222" spans="1:71" ht="44.25" customHeight="1" outlineLevel="1" x14ac:dyDescent="0.55000000000000004">
      <c r="A222" s="2" t="str">
        <f>B221</f>
        <v>Retail</v>
      </c>
      <c r="B222" s="757"/>
      <c r="C222" s="226" t="s">
        <v>37</v>
      </c>
      <c r="D222" s="609">
        <f>SUMIFS(AfO!D:D,AfO!$A:$A,$C222,AfO!$B:$B,$A221)/1000</f>
        <v>1.6641E-4</v>
      </c>
      <c r="E222" s="610">
        <f>SUMIFS(AfO!E:E,AfO!$A:$A,$C222,AfO!$B:$B,$A221)/1000</f>
        <v>0</v>
      </c>
      <c r="F222" s="610">
        <f>SUMIFS(AfO!F:F,AfO!$A:$A,$C222,AfO!$B:$B,$A221)/1000</f>
        <v>0</v>
      </c>
      <c r="G222" s="610">
        <f>SUMIFS(AfO!G:G,AfO!$A:$A,$C222,AfO!$B:$B,$A221)/1000</f>
        <v>0</v>
      </c>
      <c r="H222" s="610">
        <f>SUMIFS(AfO!H:H,AfO!$A:$A,$C222,AfO!$B:$B,$A221)/1000</f>
        <v>0</v>
      </c>
      <c r="I222" s="610">
        <f>SUMIFS(AfO!J:J,AfO!$A:$A,$C222,AfO!$B:$B,$A221)/1000</f>
        <v>0</v>
      </c>
      <c r="J222" s="610">
        <f>SUMIFS(AfO!I:I,AfO!$A:$A,$C222,AfO!$B:$B,$A221)/1000</f>
        <v>0</v>
      </c>
      <c r="K222" s="610"/>
      <c r="L222" s="357"/>
      <c r="M222" s="358"/>
      <c r="N222" s="358"/>
      <c r="O222" s="409"/>
      <c r="P222" s="358"/>
      <c r="Q222" s="358"/>
      <c r="R222" s="358"/>
      <c r="S222" s="359"/>
      <c r="T222" s="724"/>
      <c r="U222" s="357"/>
      <c r="V222" s="418"/>
      <c r="W222" s="418"/>
      <c r="X222" s="418"/>
      <c r="Y222" s="418"/>
      <c r="Z222" s="418"/>
      <c r="AA222" s="418"/>
      <c r="AB222" s="418"/>
      <c r="AC222" s="359"/>
      <c r="AD222" s="615">
        <f t="shared" si="594"/>
        <v>0</v>
      </c>
      <c r="AE222" s="488">
        <f t="shared" si="647"/>
        <v>0</v>
      </c>
      <c r="AF222" s="581">
        <f t="shared" si="648"/>
        <v>-1</v>
      </c>
      <c r="AG222" s="490" t="e">
        <f t="shared" si="649"/>
        <v>#DIV/0!</v>
      </c>
      <c r="AH222" s="491" t="e" cm="1">
        <f t="array" ref="AH222">_xlfn.IFS(AG222&gt;=(AF222+0.01),1,AG222&gt;=(AF222-0.01),0,AG222&lt;=(AF222-0.01),-1)</f>
        <v>#DIV/0!</v>
      </c>
      <c r="AJ222" s="370"/>
      <c r="AL222" s="757"/>
      <c r="AM222" s="226" t="s">
        <v>37</v>
      </c>
      <c r="AN222" s="472"/>
      <c r="AO222" s="616">
        <f>SUMIFS('Sales 2019 - 2024'!$E:$E,'Sales 2019 - 2024'!$A:$A,$C222,'Sales 2019 - 2024'!$B:$B,$AO$2,'Sales 2019 - 2024'!$C:$C,AO$4,'Sales 2019 - 2024'!$D:$D,$A222)</f>
        <v>0</v>
      </c>
      <c r="AP222" s="617">
        <f>SUMIFS('Sales 2019 - 2024'!$E:$E,'Sales 2019 - 2024'!$A:$A,$C222,'Sales 2019 - 2024'!$B:$B,$AO$2,'Sales 2019 - 2024'!$C:$C,AP$4,'Sales 2019 - 2024'!$D:$D,$A222)</f>
        <v>0</v>
      </c>
      <c r="AQ222" s="617">
        <f>SUMIFS('Sales 2019 - 2024'!$E:$E,'Sales 2019 - 2024'!$A:$A,$C222,'Sales 2019 - 2024'!$B:$B,$AO$2,'Sales 2019 - 2024'!$C:$C,AQ$4,'Sales 2019 - 2024'!$D:$D,$A222)</f>
        <v>0</v>
      </c>
      <c r="AR222" s="617">
        <f>SUMIFS('Sales 2019 - 2024'!$E:$E,'Sales 2019 - 2024'!$A:$A,$C222,'Sales 2019 - 2024'!$B:$B,$AO$2,'Sales 2019 - 2024'!$C:$C,AR$4,'Sales 2019 - 2024'!$D:$D,$A222)</f>
        <v>0</v>
      </c>
      <c r="AS222" s="617">
        <f>SUMIFS('Sales 2019 - 2024'!$E:$E,'Sales 2019 - 2024'!$A:$A,$C222,'Sales 2019 - 2024'!$B:$B,$AO$2,'Sales 2019 - 2024'!$C:$C,AS$4,'Sales 2019 - 2024'!$D:$D,$A222)</f>
        <v>0</v>
      </c>
      <c r="AT222" s="617">
        <f>SUMIFS('Sales 2019 - 2024'!$E:$E,'Sales 2019 - 2024'!$A:$A,$C222,'Sales 2019 - 2024'!$B:$B,$AO$2,'Sales 2019 - 2024'!$C:$C,AT$4,'Sales 2019 - 2024'!$D:$D,$A222)</f>
        <v>0</v>
      </c>
      <c r="AU222" s="617">
        <f>SUMIFS('Sales 2019 - 2024'!$E:$E,'Sales 2019 - 2024'!$A:$A,$C222,'Sales 2019 - 2024'!$B:$B,$AO$2,'Sales 2019 - 2024'!$C:$C,AU$4,'Sales 2019 - 2024'!$D:$D,$A222)</f>
        <v>0</v>
      </c>
      <c r="AV222" s="618">
        <f>SUMIFS('Sales 2019 - 2024'!$E:$E,'Sales 2019 - 2024'!$A:$A,$C222,'Sales 2019 - 2024'!$B:$B,$AO$2,'Sales 2019 - 2024'!$C:$C,AV$4,'Sales 2019 - 2024'!$D:$D,$A222)</f>
        <v>0</v>
      </c>
      <c r="AW222" s="618">
        <f t="shared" ref="AW222:AW228" si="650">SUM(AO222:AV222)</f>
        <v>0</v>
      </c>
      <c r="AX222" s="616">
        <f>SUMIFS('Sales 2019 - 2024'!$E:$E,'Sales 2019 - 2024'!$A:$A,$C222,'Sales 2019 - 2024'!$B:$B,$AO$2,'Sales 2019 - 2024'!$C:$C,AX$4,'Sales 2019 - 2024'!$D:$D,$A222)</f>
        <v>0</v>
      </c>
      <c r="AY222" s="617">
        <f>SUMIFS('Sales 2019 - 2024'!$E:$E,'Sales 2019 - 2024'!$A:$A,$C222,'Sales 2019 - 2024'!$B:$B,$AO$2,'Sales 2019 - 2024'!$C:$C,AY$4,'Sales 2019 - 2024'!$D:$D,$A222)</f>
        <v>0</v>
      </c>
      <c r="AZ222" s="617">
        <f>SUMIFS('Sales 2019 - 2024'!$E:$E,'Sales 2019 - 2024'!$A:$A,$C222,'Sales 2019 - 2024'!$B:$B,$AO$2,'Sales 2019 - 2024'!$C:$C,AZ$4,'Sales 2019 - 2024'!$D:$D,$A222)</f>
        <v>0</v>
      </c>
      <c r="BA222" s="617">
        <f>SUMIFS('Sales 2019 - 2024'!$E:$E,'Sales 2019 - 2024'!$A:$A,$C222,'Sales 2019 - 2024'!$B:$B,$AO$2,'Sales 2019 - 2024'!$C:$C,BA$4,'Sales 2019 - 2024'!$D:$D,$A222)</f>
        <v>0</v>
      </c>
      <c r="BB222" s="617">
        <f>SUMIFS('Sales 2019 - 2024'!$E:$E,'Sales 2019 - 2024'!$A:$A,$C222,'Sales 2019 - 2024'!$B:$B,$AO$2,'Sales 2019 - 2024'!$C:$C,BB$4,'Sales 2019 - 2024'!$D:$D,$A222)</f>
        <v>0</v>
      </c>
      <c r="BC222" s="617">
        <f>SUMIFS('Sales 2019 - 2024'!$E:$E,'Sales 2019 - 2024'!$A:$A,$C222,'Sales 2019 - 2024'!$B:$B,$AO$2,'Sales 2019 - 2024'!$C:$C,BC$4,'Sales 2019 - 2024'!$D:$D,$A222)</f>
        <v>0</v>
      </c>
      <c r="BD222" s="617">
        <f>SUMIFS('Sales 2019 - 2024'!$E:$E,'Sales 2019 - 2024'!$A:$A,$C222,'Sales 2019 - 2024'!$B:$B,$AO$2,'Sales 2019 - 2024'!$C:$C,BD$4,'Sales 2019 - 2024'!$D:$D,$A222)</f>
        <v>0</v>
      </c>
      <c r="BE222" s="617">
        <f>SUMIFS('Sales 2019 - 2024'!$E:$E,'Sales 2019 - 2024'!$A:$A,$C222,'Sales 2019 - 2024'!$B:$B,$AO$2,'Sales 2019 - 2024'!$C:$C,BE$4,'Sales 2019 - 2024'!$D:$D,$A222)</f>
        <v>0</v>
      </c>
      <c r="BF222" s="618">
        <f>SUMIFS('Sales 2019 - 2024'!$E:$E,'Sales 2019 - 2024'!$A:$A,$C222,'Sales 2019 - 2024'!$B:$B,$AO$2,'Sales 2019 - 2024'!$C:$C,BF$4,'Sales 2019 - 2024'!$D:$D,$A222)</f>
        <v>0</v>
      </c>
      <c r="BG222" s="618">
        <f t="shared" ref="BG222:BG229" si="651">SUM(AX222:BF222)</f>
        <v>0</v>
      </c>
      <c r="BH222" s="744">
        <f t="shared" ref="BH222:BH229" si="652">BI222-BG222-AW222</f>
        <v>0</v>
      </c>
      <c r="BI222" s="494">
        <f>SUMIFS('Sales 2019 - 2024'!Y:Y,'Sales 2019 - 2024'!W:W,'X5 Template Goals - Tab 1'!AM222,'Sales 2019 - 2024'!V:V,'X5 Template Goals - Tab 1'!A222)</f>
        <v>0</v>
      </c>
      <c r="BJ222" s="751" t="b">
        <f t="shared" si="507"/>
        <v>1</v>
      </c>
      <c r="BK222" s="611"/>
      <c r="BL222" s="612"/>
      <c r="BM222" s="612"/>
      <c r="BN222" s="612"/>
      <c r="BO222" s="612"/>
      <c r="BP222" s="612"/>
      <c r="BQ222" s="612"/>
      <c r="BR222" s="619"/>
      <c r="BS222" s="618">
        <f t="shared" ref="BS222:BS228" si="653">SUM(BK222:BR222)</f>
        <v>0</v>
      </c>
    </row>
    <row r="223" spans="1:71" ht="44.25" customHeight="1" outlineLevel="1" x14ac:dyDescent="0.55000000000000004">
      <c r="A223" s="2" t="str">
        <f>B221</f>
        <v>Retail</v>
      </c>
      <c r="B223" s="757"/>
      <c r="C223" s="226" t="s">
        <v>38</v>
      </c>
      <c r="D223" s="620">
        <f>SUMIFS(AfO!D:D,AfO!$A:$A,$C223,AfO!$B:$B,$A221)/1000</f>
        <v>0</v>
      </c>
      <c r="E223" s="498">
        <f>SUMIFS(AfO!E:E,AfO!$A:$A,$C223,AfO!$B:$B,$A221)/1000</f>
        <v>0</v>
      </c>
      <c r="F223" s="498">
        <f>SUMIFS(AfO!F:F,AfO!$A:$A,$C223,AfO!$B:$B,$A221)/1000</f>
        <v>0</v>
      </c>
      <c r="G223" s="498">
        <f>SUMIFS(AfO!G:G,AfO!$A:$A,$C223,AfO!$B:$B,$A221)/1000</f>
        <v>3.6906700000000001E-3</v>
      </c>
      <c r="H223" s="498">
        <f>SUMIFS(AfO!H:H,AfO!$A:$A,$C223,AfO!$B:$B,$A221)/1000</f>
        <v>0</v>
      </c>
      <c r="I223" s="498">
        <f>SUMIFS(AfO!J:J,AfO!$A:$A,$C223,AfO!$B:$B,$A221)/1000</f>
        <v>2.8132833333333333E-4</v>
      </c>
      <c r="J223" s="498">
        <f>SUMIFS(AfO!I:I,AfO!$A:$A,$C223,AfO!$B:$B,$A221)/1000</f>
        <v>0</v>
      </c>
      <c r="K223" s="498"/>
      <c r="L223" s="360"/>
      <c r="M223" s="361"/>
      <c r="N223" s="361"/>
      <c r="O223" s="411"/>
      <c r="P223" s="361"/>
      <c r="Q223" s="361"/>
      <c r="R223" s="361"/>
      <c r="S223" s="362"/>
      <c r="T223" s="724"/>
      <c r="U223" s="360"/>
      <c r="V223" s="419"/>
      <c r="W223" s="419"/>
      <c r="X223" s="419"/>
      <c r="Y223" s="419"/>
      <c r="Z223" s="419"/>
      <c r="AA223" s="419"/>
      <c r="AB223" s="419"/>
      <c r="AC223" s="362"/>
      <c r="AD223" s="625">
        <f t="shared" si="594"/>
        <v>0</v>
      </c>
      <c r="AE223" s="506">
        <f t="shared" si="647"/>
        <v>0</v>
      </c>
      <c r="AF223" s="507" t="e">
        <f t="shared" si="648"/>
        <v>#DIV/0!</v>
      </c>
      <c r="AG223" s="508" t="e">
        <f t="shared" si="649"/>
        <v>#DIV/0!</v>
      </c>
      <c r="AH223" s="509" t="e" cm="1">
        <f t="array" ref="AH223">_xlfn.IFS(AG223&gt;=(AF223+0.01),1,AG223&gt;=(AF223-0.01),0,AG223&lt;=(AF223-0.01),-1)</f>
        <v>#DIV/0!</v>
      </c>
      <c r="AJ223" s="371"/>
      <c r="AL223" s="757"/>
      <c r="AM223" s="226" t="s">
        <v>38</v>
      </c>
      <c r="AN223" s="472"/>
      <c r="AO223" s="626">
        <f>SUMIFS('Sales 2019 - 2024'!$E:$E,'Sales 2019 - 2024'!$A:$A,$C223,'Sales 2019 - 2024'!$B:$B,$AO$2,'Sales 2019 - 2024'!$C:$C,AO$4,'Sales 2019 - 2024'!$D:$D,$A223)</f>
        <v>0</v>
      </c>
      <c r="AP223" s="627">
        <f>SUMIFS('Sales 2019 - 2024'!$E:$E,'Sales 2019 - 2024'!$A:$A,$C223,'Sales 2019 - 2024'!$B:$B,$AO$2,'Sales 2019 - 2024'!$C:$C,AP$4,'Sales 2019 - 2024'!$D:$D,$A223)</f>
        <v>0</v>
      </c>
      <c r="AQ223" s="627">
        <f>SUMIFS('Sales 2019 - 2024'!$E:$E,'Sales 2019 - 2024'!$A:$A,$C223,'Sales 2019 - 2024'!$B:$B,$AO$2,'Sales 2019 - 2024'!$C:$C,AQ$4,'Sales 2019 - 2024'!$D:$D,$A223)</f>
        <v>0</v>
      </c>
      <c r="AR223" s="627">
        <f>SUMIFS('Sales 2019 - 2024'!$E:$E,'Sales 2019 - 2024'!$A:$A,$C223,'Sales 2019 - 2024'!$B:$B,$AO$2,'Sales 2019 - 2024'!$C:$C,AR$4,'Sales 2019 - 2024'!$D:$D,$A223)</f>
        <v>0</v>
      </c>
      <c r="AS223" s="627">
        <f>SUMIFS('Sales 2019 - 2024'!$E:$E,'Sales 2019 - 2024'!$A:$A,$C223,'Sales 2019 - 2024'!$B:$B,$AO$2,'Sales 2019 - 2024'!$C:$C,AS$4,'Sales 2019 - 2024'!$D:$D,$A223)</f>
        <v>0</v>
      </c>
      <c r="AT223" s="627">
        <f>SUMIFS('Sales 2019 - 2024'!$E:$E,'Sales 2019 - 2024'!$A:$A,$C223,'Sales 2019 - 2024'!$B:$B,$AO$2,'Sales 2019 - 2024'!$C:$C,AT$4,'Sales 2019 - 2024'!$D:$D,$A223)</f>
        <v>0</v>
      </c>
      <c r="AU223" s="627">
        <f>SUMIFS('Sales 2019 - 2024'!$E:$E,'Sales 2019 - 2024'!$A:$A,$C223,'Sales 2019 - 2024'!$B:$B,$AO$2,'Sales 2019 - 2024'!$C:$C,AU$4,'Sales 2019 - 2024'!$D:$D,$A223)</f>
        <v>0</v>
      </c>
      <c r="AV223" s="628">
        <f>SUMIFS('Sales 2019 - 2024'!$E:$E,'Sales 2019 - 2024'!$A:$A,$C223,'Sales 2019 - 2024'!$B:$B,$AO$2,'Sales 2019 - 2024'!$C:$C,AV$4,'Sales 2019 - 2024'!$D:$D,$A223)</f>
        <v>0</v>
      </c>
      <c r="AW223" s="628">
        <f t="shared" si="650"/>
        <v>0</v>
      </c>
      <c r="AX223" s="626">
        <f>SUMIFS('Sales 2019 - 2024'!$E:$E,'Sales 2019 - 2024'!$A:$A,$C223,'Sales 2019 - 2024'!$B:$B,$AO$2,'Sales 2019 - 2024'!$C:$C,AX$4,'Sales 2019 - 2024'!$D:$D,$A223)</f>
        <v>0</v>
      </c>
      <c r="AY223" s="627">
        <f>SUMIFS('Sales 2019 - 2024'!$E:$E,'Sales 2019 - 2024'!$A:$A,$C223,'Sales 2019 - 2024'!$B:$B,$AO$2,'Sales 2019 - 2024'!$C:$C,AY$4,'Sales 2019 - 2024'!$D:$D,$A223)</f>
        <v>0</v>
      </c>
      <c r="AZ223" s="627">
        <f>SUMIFS('Sales 2019 - 2024'!$E:$E,'Sales 2019 - 2024'!$A:$A,$C223,'Sales 2019 - 2024'!$B:$B,$AO$2,'Sales 2019 - 2024'!$C:$C,AZ$4,'Sales 2019 - 2024'!$D:$D,$A223)</f>
        <v>0</v>
      </c>
      <c r="BA223" s="627">
        <f>SUMIFS('Sales 2019 - 2024'!$E:$E,'Sales 2019 - 2024'!$A:$A,$C223,'Sales 2019 - 2024'!$B:$B,$AO$2,'Sales 2019 - 2024'!$C:$C,BA$4,'Sales 2019 - 2024'!$D:$D,$A223)</f>
        <v>0</v>
      </c>
      <c r="BB223" s="627">
        <f>SUMIFS('Sales 2019 - 2024'!$E:$E,'Sales 2019 - 2024'!$A:$A,$C223,'Sales 2019 - 2024'!$B:$B,$AO$2,'Sales 2019 - 2024'!$C:$C,BB$4,'Sales 2019 - 2024'!$D:$D,$A223)</f>
        <v>0</v>
      </c>
      <c r="BC223" s="627">
        <f>SUMIFS('Sales 2019 - 2024'!$E:$E,'Sales 2019 - 2024'!$A:$A,$C223,'Sales 2019 - 2024'!$B:$B,$AO$2,'Sales 2019 - 2024'!$C:$C,BC$4,'Sales 2019 - 2024'!$D:$D,$A223)</f>
        <v>0</v>
      </c>
      <c r="BD223" s="627">
        <f>SUMIFS('Sales 2019 - 2024'!$E:$E,'Sales 2019 - 2024'!$A:$A,$C223,'Sales 2019 - 2024'!$B:$B,$AO$2,'Sales 2019 - 2024'!$C:$C,BD$4,'Sales 2019 - 2024'!$D:$D,$A223)</f>
        <v>0</v>
      </c>
      <c r="BE223" s="627">
        <f>SUMIFS('Sales 2019 - 2024'!$E:$E,'Sales 2019 - 2024'!$A:$A,$C223,'Sales 2019 - 2024'!$B:$B,$AO$2,'Sales 2019 - 2024'!$C:$C,BE$4,'Sales 2019 - 2024'!$D:$D,$A223)</f>
        <v>0</v>
      </c>
      <c r="BF223" s="628">
        <f>SUMIFS('Sales 2019 - 2024'!$E:$E,'Sales 2019 - 2024'!$A:$A,$C223,'Sales 2019 - 2024'!$B:$B,$AO$2,'Sales 2019 - 2024'!$C:$C,BF$4,'Sales 2019 - 2024'!$D:$D,$A223)</f>
        <v>0</v>
      </c>
      <c r="BG223" s="628">
        <f t="shared" si="651"/>
        <v>0</v>
      </c>
      <c r="BH223" s="745">
        <f t="shared" si="652"/>
        <v>0</v>
      </c>
      <c r="BI223" s="512">
        <f>SUMIFS('Sales 2019 - 2024'!Y:Y,'Sales 2019 - 2024'!W:W,'X5 Template Goals - Tab 1'!AM223,'Sales 2019 - 2024'!V:V,'X5 Template Goals - Tab 1'!A223)</f>
        <v>0</v>
      </c>
      <c r="BJ223" s="751" t="b">
        <f t="shared" si="507"/>
        <v>1</v>
      </c>
      <c r="BK223" s="621"/>
      <c r="BL223" s="622"/>
      <c r="BM223" s="622"/>
      <c r="BN223" s="622"/>
      <c r="BO223" s="622"/>
      <c r="BP223" s="622"/>
      <c r="BQ223" s="622"/>
      <c r="BR223" s="629"/>
      <c r="BS223" s="628">
        <f t="shared" si="653"/>
        <v>0</v>
      </c>
    </row>
    <row r="224" spans="1:71" ht="44.25" customHeight="1" outlineLevel="1" x14ac:dyDescent="0.55000000000000004">
      <c r="A224" s="2" t="str">
        <f>B221</f>
        <v>Retail</v>
      </c>
      <c r="B224" s="757"/>
      <c r="C224" s="226" t="s">
        <v>39</v>
      </c>
      <c r="D224" s="609">
        <f>SUMIFS(AfO!D:D,AfO!$A:$A,$C224,AfO!$B:$B,$A221)/1000</f>
        <v>3.5539200000000003E-3</v>
      </c>
      <c r="E224" s="610">
        <f>SUMIFS(AfO!E:E,AfO!$A:$A,$C224,AfO!$B:$B,$A221)/1000</f>
        <v>0.57511416999999998</v>
      </c>
      <c r="F224" s="610">
        <f>SUMIFS(AfO!F:F,AfO!$A:$A,$C224,AfO!$B:$B,$A221)/1000</f>
        <v>0.20025888</v>
      </c>
      <c r="G224" s="610">
        <f>SUMIFS(AfO!G:G,AfO!$A:$A,$C224,AfO!$B:$B,$A221)/1000</f>
        <v>2.5099659600000002</v>
      </c>
      <c r="H224" s="610">
        <f>SUMIFS(AfO!H:H,AfO!$A:$A,$C224,AfO!$B:$B,$A221)/1000</f>
        <v>1.10834919</v>
      </c>
      <c r="I224" s="610">
        <f>SUMIFS(AfO!J:J,AfO!$A:$A,$C224,AfO!$B:$B,$A221)/1000</f>
        <v>1.5233168333333331E-2</v>
      </c>
      <c r="J224" s="610">
        <f>SUMIFS(AfO!I:I,AfO!$A:$A,$C224,AfO!$B:$B,$A221)/1000</f>
        <v>0.69479484999999996</v>
      </c>
      <c r="K224" s="610"/>
      <c r="L224" s="357"/>
      <c r="M224" s="358"/>
      <c r="N224" s="358"/>
      <c r="O224" s="358"/>
      <c r="P224" s="358"/>
      <c r="Q224" s="358"/>
      <c r="R224" s="358"/>
      <c r="S224" s="359"/>
      <c r="T224" s="724"/>
      <c r="U224" s="357"/>
      <c r="V224" s="418"/>
      <c r="W224" s="418"/>
      <c r="X224" s="418"/>
      <c r="Y224" s="418">
        <v>1</v>
      </c>
      <c r="Z224" s="418"/>
      <c r="AA224" s="418"/>
      <c r="AB224" s="418"/>
      <c r="AC224" s="359"/>
      <c r="AD224" s="615">
        <f t="shared" si="594"/>
        <v>1</v>
      </c>
      <c r="AE224" s="488">
        <f t="shared" si="647"/>
        <v>1.6947948500000001</v>
      </c>
      <c r="AF224" s="581">
        <f t="shared" si="648"/>
        <v>1.872299936652686</v>
      </c>
      <c r="AG224" s="490">
        <f t="shared" si="649"/>
        <v>0.19523171646901916</v>
      </c>
      <c r="AH224" s="491" cm="1">
        <f t="array" ref="AH224">_xlfn.IFS(AG224&gt;=(AF224+0.01),1,AG224&gt;=(AF224-0.01),0,AG224&lt;=(AF224-0.01),-1)</f>
        <v>-1</v>
      </c>
      <c r="AJ224" s="370"/>
      <c r="AL224" s="757"/>
      <c r="AM224" s="226" t="s">
        <v>39</v>
      </c>
      <c r="AN224" s="472"/>
      <c r="AO224" s="616">
        <f>SUMIFS('Sales 2019 - 2024'!$E:$E,'Sales 2019 - 2024'!$A:$A,$C224,'Sales 2019 - 2024'!$B:$B,$AO$2,'Sales 2019 - 2024'!$C:$C,AO$4,'Sales 2019 - 2024'!$D:$D,$A224)</f>
        <v>0</v>
      </c>
      <c r="AP224" s="617">
        <f>SUMIFS('Sales 2019 - 2024'!$E:$E,'Sales 2019 - 2024'!$A:$A,$C224,'Sales 2019 - 2024'!$B:$B,$AO$2,'Sales 2019 - 2024'!$C:$C,AP$4,'Sales 2019 - 2024'!$D:$D,$A224)</f>
        <v>0</v>
      </c>
      <c r="AQ224" s="617">
        <f>SUMIFS('Sales 2019 - 2024'!$E:$E,'Sales 2019 - 2024'!$A:$A,$C224,'Sales 2019 - 2024'!$B:$B,$AO$2,'Sales 2019 - 2024'!$C:$C,AQ$4,'Sales 2019 - 2024'!$D:$D,$A224)</f>
        <v>0</v>
      </c>
      <c r="AR224" s="617">
        <f>SUMIFS('Sales 2019 - 2024'!$E:$E,'Sales 2019 - 2024'!$A:$A,$C224,'Sales 2019 - 2024'!$B:$B,$AO$2,'Sales 2019 - 2024'!$C:$C,AR$4,'Sales 2019 - 2024'!$D:$D,$A224)</f>
        <v>0.40799000000000002</v>
      </c>
      <c r="AS224" s="617">
        <f>SUMIFS('Sales 2019 - 2024'!$E:$E,'Sales 2019 - 2024'!$A:$A,$C224,'Sales 2019 - 2024'!$B:$B,$AO$2,'Sales 2019 - 2024'!$C:$C,AS$4,'Sales 2019 - 2024'!$D:$D,$A224)</f>
        <v>0</v>
      </c>
      <c r="AT224" s="617">
        <f>SUMIFS('Sales 2019 - 2024'!$E:$E,'Sales 2019 - 2024'!$A:$A,$C224,'Sales 2019 - 2024'!$B:$B,$AO$2,'Sales 2019 - 2024'!$C:$C,AT$4,'Sales 2019 - 2024'!$D:$D,$A224)</f>
        <v>0</v>
      </c>
      <c r="AU224" s="617">
        <f>SUMIFS('Sales 2019 - 2024'!$E:$E,'Sales 2019 - 2024'!$A:$A,$C224,'Sales 2019 - 2024'!$B:$B,$AO$2,'Sales 2019 - 2024'!$C:$C,AU$4,'Sales 2019 - 2024'!$D:$D,$A224)</f>
        <v>0</v>
      </c>
      <c r="AV224" s="618">
        <f>SUMIFS('Sales 2019 - 2024'!$E:$E,'Sales 2019 - 2024'!$A:$A,$C224,'Sales 2019 - 2024'!$B:$B,$AO$2,'Sales 2019 - 2024'!$C:$C,AV$4,'Sales 2019 - 2024'!$D:$D,$A224)</f>
        <v>0</v>
      </c>
      <c r="AW224" s="618">
        <f t="shared" si="650"/>
        <v>0.40799000000000002</v>
      </c>
      <c r="AX224" s="616">
        <f>SUMIFS('Sales 2019 - 2024'!$E:$E,'Sales 2019 - 2024'!$A:$A,$C224,'Sales 2019 - 2024'!$B:$B,$AO$2,'Sales 2019 - 2024'!$C:$C,AX$4,'Sales 2019 - 2024'!$D:$D,$A224)</f>
        <v>0</v>
      </c>
      <c r="AY224" s="617">
        <f>SUMIFS('Sales 2019 - 2024'!$E:$E,'Sales 2019 - 2024'!$A:$A,$C224,'Sales 2019 - 2024'!$B:$B,$AO$2,'Sales 2019 - 2024'!$C:$C,AY$4,'Sales 2019 - 2024'!$D:$D,$A224)</f>
        <v>0</v>
      </c>
      <c r="AZ224" s="617">
        <f>SUMIFS('Sales 2019 - 2024'!$E:$E,'Sales 2019 - 2024'!$A:$A,$C224,'Sales 2019 - 2024'!$B:$B,$AO$2,'Sales 2019 - 2024'!$C:$C,AZ$4,'Sales 2019 - 2024'!$D:$D,$A224)</f>
        <v>0</v>
      </c>
      <c r="BA224" s="617">
        <f>SUMIFS('Sales 2019 - 2024'!$E:$E,'Sales 2019 - 2024'!$A:$A,$C224,'Sales 2019 - 2024'!$B:$B,$AO$2,'Sales 2019 - 2024'!$C:$C,BA$4,'Sales 2019 - 2024'!$D:$D,$A224)</f>
        <v>0</v>
      </c>
      <c r="BB224" s="617">
        <f>SUMIFS('Sales 2019 - 2024'!$E:$E,'Sales 2019 - 2024'!$A:$A,$C224,'Sales 2019 - 2024'!$B:$B,$AO$2,'Sales 2019 - 2024'!$C:$C,BB$4,'Sales 2019 - 2024'!$D:$D,$A224)</f>
        <v>694.38685999999996</v>
      </c>
      <c r="BC224" s="617">
        <f>SUMIFS('Sales 2019 - 2024'!$E:$E,'Sales 2019 - 2024'!$A:$A,$C224,'Sales 2019 - 2024'!$B:$B,$AO$2,'Sales 2019 - 2024'!$C:$C,BC$4,'Sales 2019 - 2024'!$D:$D,$A224)</f>
        <v>0</v>
      </c>
      <c r="BD224" s="617">
        <f>SUMIFS('Sales 2019 - 2024'!$E:$E,'Sales 2019 - 2024'!$A:$A,$C224,'Sales 2019 - 2024'!$B:$B,$AO$2,'Sales 2019 - 2024'!$C:$C,BD$4,'Sales 2019 - 2024'!$D:$D,$A224)</f>
        <v>0</v>
      </c>
      <c r="BE224" s="617">
        <f>SUMIFS('Sales 2019 - 2024'!$E:$E,'Sales 2019 - 2024'!$A:$A,$C224,'Sales 2019 - 2024'!$B:$B,$AO$2,'Sales 2019 - 2024'!$C:$C,BE$4,'Sales 2019 - 2024'!$D:$D,$A224)</f>
        <v>0</v>
      </c>
      <c r="BF224" s="618">
        <f>SUMIFS('Sales 2019 - 2024'!$E:$E,'Sales 2019 - 2024'!$A:$A,$C224,'Sales 2019 - 2024'!$B:$B,$AO$2,'Sales 2019 - 2024'!$C:$C,BF$4,'Sales 2019 - 2024'!$D:$D,$A224)</f>
        <v>0</v>
      </c>
      <c r="BG224" s="618">
        <f t="shared" si="651"/>
        <v>694.38685999999996</v>
      </c>
      <c r="BH224" s="744">
        <f t="shared" si="652"/>
        <v>4.0689673852511987E-14</v>
      </c>
      <c r="BI224" s="494">
        <f>SUMIFS('Sales 2019 - 2024'!Y:Y,'Sales 2019 - 2024'!W:W,'X5 Template Goals - Tab 1'!AM224,'Sales 2019 - 2024'!V:V,'X5 Template Goals - Tab 1'!A224)</f>
        <v>694.79485</v>
      </c>
      <c r="BJ224" s="751" t="b">
        <f t="shared" si="507"/>
        <v>1</v>
      </c>
      <c r="BK224" s="611"/>
      <c r="BL224" s="612"/>
      <c r="BM224" s="612"/>
      <c r="BN224" s="612"/>
      <c r="BO224" s="612"/>
      <c r="BP224" s="612"/>
      <c r="BQ224" s="612"/>
      <c r="BR224" s="619"/>
      <c r="BS224" s="618">
        <f t="shared" si="653"/>
        <v>0</v>
      </c>
    </row>
    <row r="225" spans="1:71" ht="44.25" customHeight="1" outlineLevel="1" x14ac:dyDescent="0.55000000000000004">
      <c r="A225" s="2" t="str">
        <f>B221</f>
        <v>Retail</v>
      </c>
      <c r="B225" s="757"/>
      <c r="C225" s="226" t="s">
        <v>40</v>
      </c>
      <c r="D225" s="620">
        <f>SUMIFS(AfO!D:D,AfO!$A:$A,$C225,AfO!$B:$B,$A221)/1000</f>
        <v>1.843769E-2</v>
      </c>
      <c r="E225" s="498">
        <f>SUMIFS(AfO!E:E,AfO!$A:$A,$C225,AfO!$B:$B,$A221)/1000</f>
        <v>1.2374050000000001E-2</v>
      </c>
      <c r="F225" s="498">
        <f>SUMIFS(AfO!F:F,AfO!$A:$A,$C225,AfO!$B:$B,$A221)/1000</f>
        <v>0</v>
      </c>
      <c r="G225" s="498">
        <f>SUMIFS(AfO!G:G,AfO!$A:$A,$C225,AfO!$B:$B,$A221)/1000</f>
        <v>1.030768E-2</v>
      </c>
      <c r="H225" s="498">
        <f>SUMIFS(AfO!H:H,AfO!$A:$A,$C225,AfO!$B:$B,$A221)/1000</f>
        <v>0.20727769000000001</v>
      </c>
      <c r="I225" s="498">
        <f>SUMIFS(AfO!J:J,AfO!$A:$A,$C225,AfO!$B:$B,$A221)/1000</f>
        <v>0</v>
      </c>
      <c r="J225" s="498">
        <f>SUMIFS(AfO!I:I,AfO!$A:$A,$C225,AfO!$B:$B,$A221)/1000</f>
        <v>0.71163581999999992</v>
      </c>
      <c r="K225" s="498"/>
      <c r="L225" s="363"/>
      <c r="M225" s="364"/>
      <c r="N225" s="364"/>
      <c r="O225" s="364">
        <v>1</v>
      </c>
      <c r="P225" s="364"/>
      <c r="Q225" s="364"/>
      <c r="R225" s="364"/>
      <c r="S225" s="365"/>
      <c r="T225" s="724"/>
      <c r="U225" s="363"/>
      <c r="V225" s="420"/>
      <c r="W225" s="420"/>
      <c r="X225" s="420"/>
      <c r="Y225" s="420"/>
      <c r="Z225" s="420"/>
      <c r="AA225" s="420"/>
      <c r="AB225" s="420"/>
      <c r="AC225" s="365"/>
      <c r="AD225" s="634">
        <f t="shared" si="594"/>
        <v>1</v>
      </c>
      <c r="AE225" s="521">
        <f t="shared" si="647"/>
        <v>1.7116358199999999</v>
      </c>
      <c r="AF225" s="507">
        <f t="shared" si="648"/>
        <v>1.0763963570867032</v>
      </c>
      <c r="AG225" s="508">
        <f t="shared" si="649"/>
        <v>0.1918750079748075</v>
      </c>
      <c r="AH225" s="509" cm="1">
        <f t="array" ref="AH225">_xlfn.IFS(AG225&gt;=(AF225+0.01),1,AG225&gt;=(AF225-0.01),0,AG225&lt;=(AF225-0.01),-1)</f>
        <v>-1</v>
      </c>
      <c r="AJ225" s="371"/>
      <c r="AL225" s="757"/>
      <c r="AM225" s="226" t="s">
        <v>40</v>
      </c>
      <c r="AN225" s="472"/>
      <c r="AO225" s="635">
        <f>SUMIFS('Sales 2019 - 2024'!$E:$E,'Sales 2019 - 2024'!$A:$A,$C225,'Sales 2019 - 2024'!$B:$B,$AO$2,'Sales 2019 - 2024'!$C:$C,AO$4,'Sales 2019 - 2024'!$D:$D,$A225)</f>
        <v>0</v>
      </c>
      <c r="AP225" s="636">
        <f>SUMIFS('Sales 2019 - 2024'!$E:$E,'Sales 2019 - 2024'!$A:$A,$C225,'Sales 2019 - 2024'!$B:$B,$AO$2,'Sales 2019 - 2024'!$C:$C,AP$4,'Sales 2019 - 2024'!$D:$D,$A225)</f>
        <v>0</v>
      </c>
      <c r="AQ225" s="636">
        <f>SUMIFS('Sales 2019 - 2024'!$E:$E,'Sales 2019 - 2024'!$A:$A,$C225,'Sales 2019 - 2024'!$B:$B,$AO$2,'Sales 2019 - 2024'!$C:$C,AQ$4,'Sales 2019 - 2024'!$D:$D,$A225)</f>
        <v>0</v>
      </c>
      <c r="AR225" s="636">
        <f>SUMIFS('Sales 2019 - 2024'!$E:$E,'Sales 2019 - 2024'!$A:$A,$C225,'Sales 2019 - 2024'!$B:$B,$AO$2,'Sales 2019 - 2024'!$C:$C,AR$4,'Sales 2019 - 2024'!$D:$D,$A225)</f>
        <v>35.767099999999999</v>
      </c>
      <c r="AS225" s="636">
        <f>SUMIFS('Sales 2019 - 2024'!$E:$E,'Sales 2019 - 2024'!$A:$A,$C225,'Sales 2019 - 2024'!$B:$B,$AO$2,'Sales 2019 - 2024'!$C:$C,AS$4,'Sales 2019 - 2024'!$D:$D,$A225)</f>
        <v>496.42631</v>
      </c>
      <c r="AT225" s="636">
        <f>SUMIFS('Sales 2019 - 2024'!$E:$E,'Sales 2019 - 2024'!$A:$A,$C225,'Sales 2019 - 2024'!$B:$B,$AO$2,'Sales 2019 - 2024'!$C:$C,AT$4,'Sales 2019 - 2024'!$D:$D,$A225)</f>
        <v>164.31184999999999</v>
      </c>
      <c r="AU225" s="636">
        <f>SUMIFS('Sales 2019 - 2024'!$E:$E,'Sales 2019 - 2024'!$A:$A,$C225,'Sales 2019 - 2024'!$B:$B,$AO$2,'Sales 2019 - 2024'!$C:$C,AU$4,'Sales 2019 - 2024'!$D:$D,$A225)</f>
        <v>0</v>
      </c>
      <c r="AV225" s="637">
        <f>SUMIFS('Sales 2019 - 2024'!$E:$E,'Sales 2019 - 2024'!$A:$A,$C225,'Sales 2019 - 2024'!$B:$B,$AO$2,'Sales 2019 - 2024'!$C:$C,AV$4,'Sales 2019 - 2024'!$D:$D,$A225)</f>
        <v>0</v>
      </c>
      <c r="AW225" s="637">
        <f t="shared" si="650"/>
        <v>696.50525999999991</v>
      </c>
      <c r="AX225" s="635">
        <f>SUMIFS('Sales 2019 - 2024'!$E:$E,'Sales 2019 - 2024'!$A:$A,$C225,'Sales 2019 - 2024'!$B:$B,$AO$2,'Sales 2019 - 2024'!$C:$C,AX$4,'Sales 2019 - 2024'!$D:$D,$A225)</f>
        <v>0</v>
      </c>
      <c r="AY225" s="636">
        <f>SUMIFS('Sales 2019 - 2024'!$E:$E,'Sales 2019 - 2024'!$A:$A,$C225,'Sales 2019 - 2024'!$B:$B,$AO$2,'Sales 2019 - 2024'!$C:$C,AY$4,'Sales 2019 - 2024'!$D:$D,$A225)</f>
        <v>0</v>
      </c>
      <c r="AZ225" s="636">
        <f>SUMIFS('Sales 2019 - 2024'!$E:$E,'Sales 2019 - 2024'!$A:$A,$C225,'Sales 2019 - 2024'!$B:$B,$AO$2,'Sales 2019 - 2024'!$C:$C,AZ$4,'Sales 2019 - 2024'!$D:$D,$A225)</f>
        <v>0</v>
      </c>
      <c r="BA225" s="636">
        <f>SUMIFS('Sales 2019 - 2024'!$E:$E,'Sales 2019 - 2024'!$A:$A,$C225,'Sales 2019 - 2024'!$B:$B,$AO$2,'Sales 2019 - 2024'!$C:$C,BA$4,'Sales 2019 - 2024'!$D:$D,$A225)</f>
        <v>7.7661600000000002</v>
      </c>
      <c r="BB225" s="636">
        <f>SUMIFS('Sales 2019 - 2024'!$E:$E,'Sales 2019 - 2024'!$A:$A,$C225,'Sales 2019 - 2024'!$B:$B,$AO$2,'Sales 2019 - 2024'!$C:$C,BB$4,'Sales 2019 - 2024'!$D:$D,$A225)</f>
        <v>0</v>
      </c>
      <c r="BC225" s="636">
        <f>SUMIFS('Sales 2019 - 2024'!$E:$E,'Sales 2019 - 2024'!$A:$A,$C225,'Sales 2019 - 2024'!$B:$B,$AO$2,'Sales 2019 - 2024'!$C:$C,BC$4,'Sales 2019 - 2024'!$D:$D,$A225)</f>
        <v>7.3643999999999998</v>
      </c>
      <c r="BD225" s="636">
        <f>SUMIFS('Sales 2019 - 2024'!$E:$E,'Sales 2019 - 2024'!$A:$A,$C225,'Sales 2019 - 2024'!$B:$B,$AO$2,'Sales 2019 - 2024'!$C:$C,BD$4,'Sales 2019 - 2024'!$D:$D,$A225)</f>
        <v>0</v>
      </c>
      <c r="BE225" s="636">
        <f>SUMIFS('Sales 2019 - 2024'!$E:$E,'Sales 2019 - 2024'!$A:$A,$C225,'Sales 2019 - 2024'!$B:$B,$AO$2,'Sales 2019 - 2024'!$C:$C,BE$4,'Sales 2019 - 2024'!$D:$D,$A225)</f>
        <v>0</v>
      </c>
      <c r="BF225" s="637">
        <f>SUMIFS('Sales 2019 - 2024'!$E:$E,'Sales 2019 - 2024'!$A:$A,$C225,'Sales 2019 - 2024'!$B:$B,$AO$2,'Sales 2019 - 2024'!$C:$C,BF$4,'Sales 2019 - 2024'!$D:$D,$A225)</f>
        <v>0</v>
      </c>
      <c r="BG225" s="637">
        <f t="shared" si="651"/>
        <v>15.130559999999999</v>
      </c>
      <c r="BH225" s="746">
        <f t="shared" si="652"/>
        <v>0</v>
      </c>
      <c r="BI225" s="524">
        <f>SUMIFS('Sales 2019 - 2024'!Y:Y,'Sales 2019 - 2024'!W:W,'X5 Template Goals - Tab 1'!AM225,'Sales 2019 - 2024'!V:V,'X5 Template Goals - Tab 1'!A225)</f>
        <v>711.63581999999997</v>
      </c>
      <c r="BJ225" s="751" t="b">
        <f t="shared" si="507"/>
        <v>1</v>
      </c>
      <c r="BK225" s="630"/>
      <c r="BL225" s="631"/>
      <c r="BM225" s="631"/>
      <c r="BN225" s="631"/>
      <c r="BO225" s="631"/>
      <c r="BP225" s="631"/>
      <c r="BQ225" s="631"/>
      <c r="BR225" s="638"/>
      <c r="BS225" s="637">
        <f t="shared" si="653"/>
        <v>0</v>
      </c>
    </row>
    <row r="226" spans="1:71" ht="44.25" customHeight="1" outlineLevel="1" x14ac:dyDescent="0.55000000000000004">
      <c r="A226" s="2" t="str">
        <f>B221</f>
        <v>Retail</v>
      </c>
      <c r="B226" s="757"/>
      <c r="C226" s="226" t="s">
        <v>41</v>
      </c>
      <c r="D226" s="609">
        <f>SUMIFS(AfO!D:D,AfO!$A:$A,$C226,AfO!$B:$B,$A221)/1000</f>
        <v>1.1185259599999999</v>
      </c>
      <c r="E226" s="610">
        <f>SUMIFS(AfO!E:E,AfO!$A:$A,$C226,AfO!$B:$B,$A221)/1000</f>
        <v>4.8866869500000005</v>
      </c>
      <c r="F226" s="610">
        <f>SUMIFS(AfO!F:F,AfO!$A:$A,$C226,AfO!$B:$B,$A221)/1000</f>
        <v>6.4027245099999996</v>
      </c>
      <c r="G226" s="610">
        <f>SUMIFS(AfO!G:G,AfO!$A:$A,$C226,AfO!$B:$B,$A221)/1000</f>
        <v>7.0692733099999998</v>
      </c>
      <c r="H226" s="610">
        <f>SUMIFS(AfO!H:H,AfO!$A:$A,$C226,AfO!$B:$B,$A221)/1000</f>
        <v>6.62106409</v>
      </c>
      <c r="I226" s="610">
        <f>SUMIFS(AfO!J:J,AfO!$A:$A,$C226,AfO!$B:$B,$A221)/1000</f>
        <v>5.0272785324999996</v>
      </c>
      <c r="J226" s="610">
        <f>SUMIFS(AfO!I:I,AfO!$A:$A,$C226,AfO!$B:$B,$A221)/1000</f>
        <v>5.7257198000000002</v>
      </c>
      <c r="K226" s="610"/>
      <c r="L226" s="357"/>
      <c r="M226" s="358"/>
      <c r="N226" s="358"/>
      <c r="O226" s="358">
        <v>4</v>
      </c>
      <c r="P226" s="358"/>
      <c r="Q226" s="358"/>
      <c r="R226" s="358"/>
      <c r="S226" s="359">
        <v>4</v>
      </c>
      <c r="T226" s="724"/>
      <c r="U226" s="357"/>
      <c r="V226" s="418"/>
      <c r="W226" s="418"/>
      <c r="X226" s="418"/>
      <c r="Y226" s="418"/>
      <c r="Z226" s="418"/>
      <c r="AA226" s="418"/>
      <c r="AB226" s="418">
        <v>1</v>
      </c>
      <c r="AC226" s="359"/>
      <c r="AD226" s="615">
        <f t="shared" si="594"/>
        <v>9</v>
      </c>
      <c r="AE226" s="488">
        <f t="shared" si="647"/>
        <v>14.7257198</v>
      </c>
      <c r="AF226" s="581">
        <f t="shared" si="648"/>
        <v>0.38623482370862883</v>
      </c>
      <c r="AG226" s="490">
        <f t="shared" si="649"/>
        <v>0.20795091822665746</v>
      </c>
      <c r="AH226" s="491" cm="1">
        <f t="array" ref="AH226">_xlfn.IFS(AG226&gt;=(AF226+0.01),1,AG226&gt;=(AF226-0.01),0,AG226&lt;=(AF226-0.01),-1)</f>
        <v>-1</v>
      </c>
      <c r="AJ226" s="370"/>
      <c r="AL226" s="757"/>
      <c r="AM226" s="226" t="s">
        <v>41</v>
      </c>
      <c r="AN226" s="472"/>
      <c r="AO226" s="616">
        <f>SUMIFS('Sales 2019 - 2024'!$E:$E,'Sales 2019 - 2024'!$A:$A,$C226,'Sales 2019 - 2024'!$B:$B,$AO$2,'Sales 2019 - 2024'!$C:$C,AO$4,'Sales 2019 - 2024'!$D:$D,$A226)</f>
        <v>0</v>
      </c>
      <c r="AP226" s="617">
        <f>SUMIFS('Sales 2019 - 2024'!$E:$E,'Sales 2019 - 2024'!$A:$A,$C226,'Sales 2019 - 2024'!$B:$B,$AO$2,'Sales 2019 - 2024'!$C:$C,AP$4,'Sales 2019 - 2024'!$D:$D,$A226)</f>
        <v>0</v>
      </c>
      <c r="AQ226" s="617">
        <f>SUMIFS('Sales 2019 - 2024'!$E:$E,'Sales 2019 - 2024'!$A:$A,$C226,'Sales 2019 - 2024'!$B:$B,$AO$2,'Sales 2019 - 2024'!$C:$C,AQ$4,'Sales 2019 - 2024'!$D:$D,$A226)</f>
        <v>0</v>
      </c>
      <c r="AR226" s="617">
        <f>SUMIFS('Sales 2019 - 2024'!$E:$E,'Sales 2019 - 2024'!$A:$A,$C226,'Sales 2019 - 2024'!$B:$B,$AO$2,'Sales 2019 - 2024'!$C:$C,AR$4,'Sales 2019 - 2024'!$D:$D,$A226)</f>
        <v>3317.46756</v>
      </c>
      <c r="AS226" s="617">
        <f>SUMIFS('Sales 2019 - 2024'!$E:$E,'Sales 2019 - 2024'!$A:$A,$C226,'Sales 2019 - 2024'!$B:$B,$AO$2,'Sales 2019 - 2024'!$C:$C,AS$4,'Sales 2019 - 2024'!$D:$D,$A226)</f>
        <v>0</v>
      </c>
      <c r="AT226" s="617">
        <f>SUMIFS('Sales 2019 - 2024'!$E:$E,'Sales 2019 - 2024'!$A:$A,$C226,'Sales 2019 - 2024'!$B:$B,$AO$2,'Sales 2019 - 2024'!$C:$C,AT$4,'Sales 2019 - 2024'!$D:$D,$A226)</f>
        <v>0</v>
      </c>
      <c r="AU226" s="617">
        <f>SUMIFS('Sales 2019 - 2024'!$E:$E,'Sales 2019 - 2024'!$A:$A,$C226,'Sales 2019 - 2024'!$B:$B,$AO$2,'Sales 2019 - 2024'!$C:$C,AU$4,'Sales 2019 - 2024'!$D:$D,$A226)</f>
        <v>0</v>
      </c>
      <c r="AV226" s="618">
        <f>SUMIFS('Sales 2019 - 2024'!$E:$E,'Sales 2019 - 2024'!$A:$A,$C226,'Sales 2019 - 2024'!$B:$B,$AO$2,'Sales 2019 - 2024'!$C:$C,AV$4,'Sales 2019 - 2024'!$D:$D,$A226)</f>
        <v>0</v>
      </c>
      <c r="AW226" s="618">
        <f t="shared" si="650"/>
        <v>3317.46756</v>
      </c>
      <c r="AX226" s="616">
        <f>SUMIFS('Sales 2019 - 2024'!$E:$E,'Sales 2019 - 2024'!$A:$A,$C226,'Sales 2019 - 2024'!$B:$B,$AO$2,'Sales 2019 - 2024'!$C:$C,AX$4,'Sales 2019 - 2024'!$D:$D,$A226)</f>
        <v>112.45667</v>
      </c>
      <c r="AY226" s="617">
        <f>SUMIFS('Sales 2019 - 2024'!$E:$E,'Sales 2019 - 2024'!$A:$A,$C226,'Sales 2019 - 2024'!$B:$B,$AO$2,'Sales 2019 - 2024'!$C:$C,AY$4,'Sales 2019 - 2024'!$D:$D,$A226)</f>
        <v>8.9109800000000003</v>
      </c>
      <c r="AZ226" s="617">
        <f>SUMIFS('Sales 2019 - 2024'!$E:$E,'Sales 2019 - 2024'!$A:$A,$C226,'Sales 2019 - 2024'!$B:$B,$AO$2,'Sales 2019 - 2024'!$C:$C,AZ$4,'Sales 2019 - 2024'!$D:$D,$A226)</f>
        <v>4.8184800000000001</v>
      </c>
      <c r="BA226" s="617">
        <f>SUMIFS('Sales 2019 - 2024'!$E:$E,'Sales 2019 - 2024'!$A:$A,$C226,'Sales 2019 - 2024'!$B:$B,$AO$2,'Sales 2019 - 2024'!$C:$C,BA$4,'Sales 2019 - 2024'!$D:$D,$A226)</f>
        <v>0</v>
      </c>
      <c r="BB226" s="617">
        <f>SUMIFS('Sales 2019 - 2024'!$E:$E,'Sales 2019 - 2024'!$A:$A,$C226,'Sales 2019 - 2024'!$B:$B,$AO$2,'Sales 2019 - 2024'!$C:$C,BB$4,'Sales 2019 - 2024'!$D:$D,$A226)</f>
        <v>683.74800000000005</v>
      </c>
      <c r="BC226" s="617">
        <f>SUMIFS('Sales 2019 - 2024'!$E:$E,'Sales 2019 - 2024'!$A:$A,$C226,'Sales 2019 - 2024'!$B:$B,$AO$2,'Sales 2019 - 2024'!$C:$C,BC$4,'Sales 2019 - 2024'!$D:$D,$A226)</f>
        <v>648.67411000000004</v>
      </c>
      <c r="BD226" s="617">
        <f>SUMIFS('Sales 2019 - 2024'!$E:$E,'Sales 2019 - 2024'!$A:$A,$C226,'Sales 2019 - 2024'!$B:$B,$AO$2,'Sales 2019 - 2024'!$C:$C,BD$4,'Sales 2019 - 2024'!$D:$D,$A226)</f>
        <v>0</v>
      </c>
      <c r="BE226" s="617">
        <f>SUMIFS('Sales 2019 - 2024'!$E:$E,'Sales 2019 - 2024'!$A:$A,$C226,'Sales 2019 - 2024'!$B:$B,$AO$2,'Sales 2019 - 2024'!$C:$C,BE$4,'Sales 2019 - 2024'!$D:$D,$A226)</f>
        <v>0</v>
      </c>
      <c r="BF226" s="618">
        <f>SUMIFS('Sales 2019 - 2024'!$E:$E,'Sales 2019 - 2024'!$A:$A,$C226,'Sales 2019 - 2024'!$B:$B,$AO$2,'Sales 2019 - 2024'!$C:$C,BF$4,'Sales 2019 - 2024'!$D:$D,$A226)</f>
        <v>0</v>
      </c>
      <c r="BG226" s="618">
        <f t="shared" si="651"/>
        <v>1458.60824</v>
      </c>
      <c r="BH226" s="744">
        <f t="shared" si="652"/>
        <v>949.64399999999932</v>
      </c>
      <c r="BI226" s="494">
        <f>SUMIFS('Sales 2019 - 2024'!Y:Y,'Sales 2019 - 2024'!W:W,'X5 Template Goals - Tab 1'!AM226,'Sales 2019 - 2024'!V:V,'X5 Template Goals - Tab 1'!A226)</f>
        <v>5725.7197999999999</v>
      </c>
      <c r="BJ226" s="751" t="b">
        <f t="shared" si="507"/>
        <v>1</v>
      </c>
      <c r="BK226" s="611"/>
      <c r="BL226" s="612"/>
      <c r="BM226" s="612"/>
      <c r="BN226" s="612"/>
      <c r="BO226" s="612"/>
      <c r="BP226" s="612"/>
      <c r="BQ226" s="612"/>
      <c r="BR226" s="619"/>
      <c r="BS226" s="618">
        <f t="shared" si="653"/>
        <v>0</v>
      </c>
    </row>
    <row r="227" spans="1:71" ht="44.25" customHeight="1" outlineLevel="1" x14ac:dyDescent="0.55000000000000004">
      <c r="A227" s="2" t="str">
        <f>B221</f>
        <v>Retail</v>
      </c>
      <c r="B227" s="757"/>
      <c r="C227" s="226" t="s">
        <v>42</v>
      </c>
      <c r="D227" s="620">
        <f>SUMIFS(AfO!D:D,AfO!$A:$A,$C227,AfO!$B:$B,$A221)/1000</f>
        <v>5.8983187099999999</v>
      </c>
      <c r="E227" s="498">
        <f>SUMIFS(AfO!E:E,AfO!$A:$A,$C227,AfO!$B:$B,$A221)/1000</f>
        <v>5.9002400799999997</v>
      </c>
      <c r="F227" s="498">
        <f>SUMIFS(AfO!F:F,AfO!$A:$A,$C227,AfO!$B:$B,$A221)/1000</f>
        <v>4.3834966499999997</v>
      </c>
      <c r="G227" s="498">
        <f>SUMIFS(AfO!G:G,AfO!$A:$A,$C227,AfO!$B:$B,$A221)/1000</f>
        <v>1.87001997</v>
      </c>
      <c r="H227" s="498">
        <f>SUMIFS(AfO!H:H,AfO!$A:$A,$C227,AfO!$B:$B,$A221)/1000</f>
        <v>8.3817973099999996</v>
      </c>
      <c r="I227" s="498">
        <f>SUMIFS(AfO!J:J,AfO!$A:$A,$C227,AfO!$B:$B,$A221)/1000</f>
        <v>18.275431597499999</v>
      </c>
      <c r="J227" s="498">
        <f>SUMIFS(AfO!I:I,AfO!$A:$A,$C227,AfO!$B:$B,$A221)/1000</f>
        <v>9.9474861400000005</v>
      </c>
      <c r="K227" s="498"/>
      <c r="L227" s="363"/>
      <c r="M227" s="364"/>
      <c r="N227" s="364"/>
      <c r="O227" s="358">
        <v>4</v>
      </c>
      <c r="P227" s="364"/>
      <c r="Q227" s="364"/>
      <c r="R227" s="364"/>
      <c r="S227" s="365">
        <v>5</v>
      </c>
      <c r="T227" s="724"/>
      <c r="U227" s="363"/>
      <c r="V227" s="420"/>
      <c r="W227" s="420">
        <v>12</v>
      </c>
      <c r="X227" s="420"/>
      <c r="Y227" s="420">
        <v>4</v>
      </c>
      <c r="Z227" s="420"/>
      <c r="AA227" s="420"/>
      <c r="AB227" s="420"/>
      <c r="AC227" s="365"/>
      <c r="AD227" s="634">
        <f t="shared" si="594"/>
        <v>25</v>
      </c>
      <c r="AE227" s="521">
        <f t="shared" si="647"/>
        <v>34.947486140000002</v>
      </c>
      <c r="AF227" s="526">
        <f t="shared" si="648"/>
        <v>0.11018925947504021</v>
      </c>
      <c r="AG227" s="508">
        <f t="shared" si="649"/>
        <v>0.28570259280303234</v>
      </c>
      <c r="AH227" s="509" cm="1">
        <f t="array" ref="AH227">_xlfn.IFS(AG227&gt;=(AF227+0.01),1,AG227&gt;=(AF227-0.01),0,AG227&lt;=(AF227-0.01),-1)</f>
        <v>1</v>
      </c>
      <c r="AJ227" s="371"/>
      <c r="AL227" s="757"/>
      <c r="AM227" s="226" t="s">
        <v>42</v>
      </c>
      <c r="AN227" s="472"/>
      <c r="AO227" s="635">
        <f>SUMIFS('Sales 2019 - 2024'!$E:$E,'Sales 2019 - 2024'!$A:$A,$C227,'Sales 2019 - 2024'!$B:$B,$AO$2,'Sales 2019 - 2024'!$C:$C,AO$4,'Sales 2019 - 2024'!$D:$D,$A227)</f>
        <v>0</v>
      </c>
      <c r="AP227" s="636">
        <f>SUMIFS('Sales 2019 - 2024'!$E:$E,'Sales 2019 - 2024'!$A:$A,$C227,'Sales 2019 - 2024'!$B:$B,$AO$2,'Sales 2019 - 2024'!$C:$C,AP$4,'Sales 2019 - 2024'!$D:$D,$A227)</f>
        <v>0</v>
      </c>
      <c r="AQ227" s="636">
        <f>SUMIFS('Sales 2019 - 2024'!$E:$E,'Sales 2019 - 2024'!$A:$A,$C227,'Sales 2019 - 2024'!$B:$B,$AO$2,'Sales 2019 - 2024'!$C:$C,AQ$4,'Sales 2019 - 2024'!$D:$D,$A227)</f>
        <v>0</v>
      </c>
      <c r="AR227" s="636">
        <f>SUMIFS('Sales 2019 - 2024'!$E:$E,'Sales 2019 - 2024'!$A:$A,$C227,'Sales 2019 - 2024'!$B:$B,$AO$2,'Sales 2019 - 2024'!$C:$C,AR$4,'Sales 2019 - 2024'!$D:$D,$A227)</f>
        <v>0</v>
      </c>
      <c r="AS227" s="636">
        <f>SUMIFS('Sales 2019 - 2024'!$E:$E,'Sales 2019 - 2024'!$A:$A,$C227,'Sales 2019 - 2024'!$B:$B,$AO$2,'Sales 2019 - 2024'!$C:$C,AS$4,'Sales 2019 - 2024'!$D:$D,$A227)</f>
        <v>0</v>
      </c>
      <c r="AT227" s="636">
        <f>SUMIFS('Sales 2019 - 2024'!$E:$E,'Sales 2019 - 2024'!$A:$A,$C227,'Sales 2019 - 2024'!$B:$B,$AO$2,'Sales 2019 - 2024'!$C:$C,AT$4,'Sales 2019 - 2024'!$D:$D,$A227)</f>
        <v>0</v>
      </c>
      <c r="AU227" s="636">
        <f>SUMIFS('Sales 2019 - 2024'!$E:$E,'Sales 2019 - 2024'!$A:$A,$C227,'Sales 2019 - 2024'!$B:$B,$AO$2,'Sales 2019 - 2024'!$C:$C,AU$4,'Sales 2019 - 2024'!$D:$D,$A227)</f>
        <v>754.14612</v>
      </c>
      <c r="AV227" s="637">
        <f>SUMIFS('Sales 2019 - 2024'!$E:$E,'Sales 2019 - 2024'!$A:$A,$C227,'Sales 2019 - 2024'!$B:$B,$AO$2,'Sales 2019 - 2024'!$C:$C,AV$4,'Sales 2019 - 2024'!$D:$D,$A227)</f>
        <v>375.63200000000001</v>
      </c>
      <c r="AW227" s="637">
        <f t="shared" si="650"/>
        <v>1129.7781199999999</v>
      </c>
      <c r="AX227" s="635">
        <f>SUMIFS('Sales 2019 - 2024'!$E:$E,'Sales 2019 - 2024'!$A:$A,$C227,'Sales 2019 - 2024'!$B:$B,$AO$2,'Sales 2019 - 2024'!$C:$C,AX$4,'Sales 2019 - 2024'!$D:$D,$A227)</f>
        <v>0</v>
      </c>
      <c r="AY227" s="636">
        <f>SUMIFS('Sales 2019 - 2024'!$E:$E,'Sales 2019 - 2024'!$A:$A,$C227,'Sales 2019 - 2024'!$B:$B,$AO$2,'Sales 2019 - 2024'!$C:$C,AY$4,'Sales 2019 - 2024'!$D:$D,$A227)</f>
        <v>0</v>
      </c>
      <c r="AZ227" s="636">
        <f>SUMIFS('Sales 2019 - 2024'!$E:$E,'Sales 2019 - 2024'!$A:$A,$C227,'Sales 2019 - 2024'!$B:$B,$AO$2,'Sales 2019 - 2024'!$C:$C,AZ$4,'Sales 2019 - 2024'!$D:$D,$A227)</f>
        <v>6939.42</v>
      </c>
      <c r="BA227" s="636">
        <f>SUMIFS('Sales 2019 - 2024'!$E:$E,'Sales 2019 - 2024'!$A:$A,$C227,'Sales 2019 - 2024'!$B:$B,$AO$2,'Sales 2019 - 2024'!$C:$C,BA$4,'Sales 2019 - 2024'!$D:$D,$A227)</f>
        <v>0</v>
      </c>
      <c r="BB227" s="636">
        <f>SUMIFS('Sales 2019 - 2024'!$E:$E,'Sales 2019 - 2024'!$A:$A,$C227,'Sales 2019 - 2024'!$B:$B,$AO$2,'Sales 2019 - 2024'!$C:$C,BB$4,'Sales 2019 - 2024'!$D:$D,$A227)</f>
        <v>1724.088</v>
      </c>
      <c r="BC227" s="636">
        <f>SUMIFS('Sales 2019 - 2024'!$E:$E,'Sales 2019 - 2024'!$A:$A,$C227,'Sales 2019 - 2024'!$B:$B,$AO$2,'Sales 2019 - 2024'!$C:$C,BC$4,'Sales 2019 - 2024'!$D:$D,$A227)</f>
        <v>0</v>
      </c>
      <c r="BD227" s="636">
        <f>SUMIFS('Sales 2019 - 2024'!$E:$E,'Sales 2019 - 2024'!$A:$A,$C227,'Sales 2019 - 2024'!$B:$B,$AO$2,'Sales 2019 - 2024'!$C:$C,BD$4,'Sales 2019 - 2024'!$D:$D,$A227)</f>
        <v>0</v>
      </c>
      <c r="BE227" s="636">
        <f>SUMIFS('Sales 2019 - 2024'!$E:$E,'Sales 2019 - 2024'!$A:$A,$C227,'Sales 2019 - 2024'!$B:$B,$AO$2,'Sales 2019 - 2024'!$C:$C,BE$4,'Sales 2019 - 2024'!$D:$D,$A227)</f>
        <v>0</v>
      </c>
      <c r="BF227" s="637">
        <f>SUMIFS('Sales 2019 - 2024'!$E:$E,'Sales 2019 - 2024'!$A:$A,$C227,'Sales 2019 - 2024'!$B:$B,$AO$2,'Sales 2019 - 2024'!$C:$C,BF$4,'Sales 2019 - 2024'!$D:$D,$A227)</f>
        <v>0</v>
      </c>
      <c r="BG227" s="637">
        <f t="shared" si="651"/>
        <v>8663.5079999999998</v>
      </c>
      <c r="BH227" s="746">
        <f t="shared" si="652"/>
        <v>154.20002000000113</v>
      </c>
      <c r="BI227" s="524">
        <f>SUMIFS('Sales 2019 - 2024'!Y:Y,'Sales 2019 - 2024'!W:W,'X5 Template Goals - Tab 1'!AM227,'Sales 2019 - 2024'!V:V,'X5 Template Goals - Tab 1'!A227)</f>
        <v>9947.4861400000009</v>
      </c>
      <c r="BJ227" s="751" t="b">
        <f t="shared" si="507"/>
        <v>1</v>
      </c>
      <c r="BK227" s="630"/>
      <c r="BL227" s="631"/>
      <c r="BM227" s="631"/>
      <c r="BN227" s="631"/>
      <c r="BO227" s="631"/>
      <c r="BP227" s="631"/>
      <c r="BQ227" s="631"/>
      <c r="BR227" s="638"/>
      <c r="BS227" s="637">
        <f t="shared" si="653"/>
        <v>0</v>
      </c>
    </row>
    <row r="228" spans="1:71" ht="44.25" customHeight="1" outlineLevel="1" thickBot="1" x14ac:dyDescent="0.6">
      <c r="A228" s="2" t="str">
        <f>B221</f>
        <v>Retail</v>
      </c>
      <c r="B228" s="758"/>
      <c r="C228" s="226" t="s">
        <v>43</v>
      </c>
      <c r="D228" s="609">
        <f>SUMIFS(AfO!D:D,AfO!$A:$A,$C228,AfO!$B:$B,$A221)/1000</f>
        <v>5.1075108200000008</v>
      </c>
      <c r="E228" s="610">
        <f>SUMIFS(AfO!E:E,AfO!$A:$A,$C228,AfO!$B:$B,$A221)/1000</f>
        <v>2.87647897</v>
      </c>
      <c r="F228" s="610">
        <f>SUMIFS(AfO!F:F,AfO!$A:$A,$C228,AfO!$B:$B,$A221)/1000</f>
        <v>2.1550028999999999</v>
      </c>
      <c r="G228" s="610">
        <f>SUMIFS(AfO!G:G,AfO!$A:$A,$C228,AfO!$B:$B,$A221)/1000</f>
        <v>9.8513319999999988E-2</v>
      </c>
      <c r="H228" s="610">
        <f>SUMIFS(AfO!H:H,AfO!$A:$A,$C228,AfO!$B:$B,$A221)/1000</f>
        <v>0.10208589000000001</v>
      </c>
      <c r="I228" s="610">
        <f>SUMIFS(AfO!J:J,AfO!$A:$A,$C228,AfO!$B:$B,$A221)/1000</f>
        <v>4.9868600000000001E-3</v>
      </c>
      <c r="J228" s="610">
        <f>SUMIFS(AfO!I:I,AfO!$A:$A,$C228,AfO!$B:$B,$A221)/1000</f>
        <v>8.6688860000000006E-2</v>
      </c>
      <c r="K228" s="610"/>
      <c r="L228" s="366"/>
      <c r="M228" s="367"/>
      <c r="N228" s="367"/>
      <c r="O228" s="367"/>
      <c r="P228" s="367"/>
      <c r="Q228" s="367"/>
      <c r="R228" s="367"/>
      <c r="S228" s="368"/>
      <c r="T228" s="712"/>
      <c r="U228" s="366"/>
      <c r="V228" s="421"/>
      <c r="W228" s="421"/>
      <c r="X228" s="421"/>
      <c r="Y228" s="421"/>
      <c r="Z228" s="421"/>
      <c r="AA228" s="421"/>
      <c r="AB228" s="421"/>
      <c r="AC228" s="368"/>
      <c r="AD228" s="615">
        <f t="shared" si="594"/>
        <v>0</v>
      </c>
      <c r="AE228" s="488">
        <f t="shared" si="647"/>
        <v>8.6688860000000006E-2</v>
      </c>
      <c r="AF228" s="581">
        <f t="shared" si="648"/>
        <v>-0.55746176510777401</v>
      </c>
      <c r="AG228" s="490">
        <f t="shared" si="649"/>
        <v>0</v>
      </c>
      <c r="AH228" s="491" cm="1">
        <f t="array" ref="AH228">_xlfn.IFS(AG228&gt;=(AF228+0.01),1,AG228&gt;=(AF228-0.01),0,AG228&lt;=(AF228-0.01),-1)</f>
        <v>1</v>
      </c>
      <c r="AJ228" s="370"/>
      <c r="AL228" s="758"/>
      <c r="AM228" s="226" t="s">
        <v>43</v>
      </c>
      <c r="AN228" s="472"/>
      <c r="AO228" s="616">
        <f>SUMIFS('Sales 2019 - 2024'!$E:$E,'Sales 2019 - 2024'!$A:$A,$C228,'Sales 2019 - 2024'!$B:$B,$AO$2,'Sales 2019 - 2024'!$C:$C,AO$4,'Sales 2019 - 2024'!$D:$D,$A228)</f>
        <v>0</v>
      </c>
      <c r="AP228" s="617">
        <f>SUMIFS('Sales 2019 - 2024'!$E:$E,'Sales 2019 - 2024'!$A:$A,$C228,'Sales 2019 - 2024'!$B:$B,$AO$2,'Sales 2019 - 2024'!$C:$C,AP$4,'Sales 2019 - 2024'!$D:$D,$A228)</f>
        <v>0</v>
      </c>
      <c r="AQ228" s="617">
        <f>SUMIFS('Sales 2019 - 2024'!$E:$E,'Sales 2019 - 2024'!$A:$A,$C228,'Sales 2019 - 2024'!$B:$B,$AO$2,'Sales 2019 - 2024'!$C:$C,AQ$4,'Sales 2019 - 2024'!$D:$D,$A228)</f>
        <v>0</v>
      </c>
      <c r="AR228" s="617">
        <f>SUMIFS('Sales 2019 - 2024'!$E:$E,'Sales 2019 - 2024'!$A:$A,$C228,'Sales 2019 - 2024'!$B:$B,$AO$2,'Sales 2019 - 2024'!$C:$C,AR$4,'Sales 2019 - 2024'!$D:$D,$A228)</f>
        <v>78.341740000000001</v>
      </c>
      <c r="AS228" s="617">
        <f>SUMIFS('Sales 2019 - 2024'!$E:$E,'Sales 2019 - 2024'!$A:$A,$C228,'Sales 2019 - 2024'!$B:$B,$AO$2,'Sales 2019 - 2024'!$C:$C,AS$4,'Sales 2019 - 2024'!$D:$D,$A228)</f>
        <v>0</v>
      </c>
      <c r="AT228" s="617">
        <f>SUMIFS('Sales 2019 - 2024'!$E:$E,'Sales 2019 - 2024'!$A:$A,$C228,'Sales 2019 - 2024'!$B:$B,$AO$2,'Sales 2019 - 2024'!$C:$C,AT$4,'Sales 2019 - 2024'!$D:$D,$A228)</f>
        <v>0</v>
      </c>
      <c r="AU228" s="617">
        <f>SUMIFS('Sales 2019 - 2024'!$E:$E,'Sales 2019 - 2024'!$A:$A,$C228,'Sales 2019 - 2024'!$B:$B,$AO$2,'Sales 2019 - 2024'!$C:$C,AU$4,'Sales 2019 - 2024'!$D:$D,$A228)</f>
        <v>0</v>
      </c>
      <c r="AV228" s="618">
        <f>SUMIFS('Sales 2019 - 2024'!$E:$E,'Sales 2019 - 2024'!$A:$A,$C228,'Sales 2019 - 2024'!$B:$B,$AO$2,'Sales 2019 - 2024'!$C:$C,AV$4,'Sales 2019 - 2024'!$D:$D,$A228)</f>
        <v>0</v>
      </c>
      <c r="AW228" s="618">
        <f t="shared" si="650"/>
        <v>78.341740000000001</v>
      </c>
      <c r="AX228" s="616">
        <f>SUMIFS('Sales 2019 - 2024'!$E:$E,'Sales 2019 - 2024'!$A:$A,$C228,'Sales 2019 - 2024'!$B:$B,$AO$2,'Sales 2019 - 2024'!$C:$C,AX$4,'Sales 2019 - 2024'!$D:$D,$A228)</f>
        <v>0</v>
      </c>
      <c r="AY228" s="617">
        <f>SUMIFS('Sales 2019 - 2024'!$E:$E,'Sales 2019 - 2024'!$A:$A,$C228,'Sales 2019 - 2024'!$B:$B,$AO$2,'Sales 2019 - 2024'!$C:$C,AY$4,'Sales 2019 - 2024'!$D:$D,$A228)</f>
        <v>0</v>
      </c>
      <c r="AZ228" s="617">
        <f>SUMIFS('Sales 2019 - 2024'!$E:$E,'Sales 2019 - 2024'!$A:$A,$C228,'Sales 2019 - 2024'!$B:$B,$AO$2,'Sales 2019 - 2024'!$C:$C,AZ$4,'Sales 2019 - 2024'!$D:$D,$A228)</f>
        <v>0</v>
      </c>
      <c r="BA228" s="617">
        <f>SUMIFS('Sales 2019 - 2024'!$E:$E,'Sales 2019 - 2024'!$A:$A,$C228,'Sales 2019 - 2024'!$B:$B,$AO$2,'Sales 2019 - 2024'!$C:$C,BA$4,'Sales 2019 - 2024'!$D:$D,$A228)</f>
        <v>0</v>
      </c>
      <c r="BB228" s="617">
        <f>SUMIFS('Sales 2019 - 2024'!$E:$E,'Sales 2019 - 2024'!$A:$A,$C228,'Sales 2019 - 2024'!$B:$B,$AO$2,'Sales 2019 - 2024'!$C:$C,BB$4,'Sales 2019 - 2024'!$D:$D,$A228)</f>
        <v>0</v>
      </c>
      <c r="BC228" s="617">
        <f>SUMIFS('Sales 2019 - 2024'!$E:$E,'Sales 2019 - 2024'!$A:$A,$C228,'Sales 2019 - 2024'!$B:$B,$AO$2,'Sales 2019 - 2024'!$C:$C,BC$4,'Sales 2019 - 2024'!$D:$D,$A228)</f>
        <v>0</v>
      </c>
      <c r="BD228" s="617">
        <f>SUMIFS('Sales 2019 - 2024'!$E:$E,'Sales 2019 - 2024'!$A:$A,$C228,'Sales 2019 - 2024'!$B:$B,$AO$2,'Sales 2019 - 2024'!$C:$C,BD$4,'Sales 2019 - 2024'!$D:$D,$A228)</f>
        <v>0</v>
      </c>
      <c r="BE228" s="617">
        <f>SUMIFS('Sales 2019 - 2024'!$E:$E,'Sales 2019 - 2024'!$A:$A,$C228,'Sales 2019 - 2024'!$B:$B,$AO$2,'Sales 2019 - 2024'!$C:$C,BE$4,'Sales 2019 - 2024'!$D:$D,$A228)</f>
        <v>0</v>
      </c>
      <c r="BF228" s="618">
        <f>SUMIFS('Sales 2019 - 2024'!$E:$E,'Sales 2019 - 2024'!$A:$A,$C228,'Sales 2019 - 2024'!$B:$B,$AO$2,'Sales 2019 - 2024'!$C:$C,BF$4,'Sales 2019 - 2024'!$D:$D,$A228)</f>
        <v>0</v>
      </c>
      <c r="BG228" s="618">
        <f t="shared" si="651"/>
        <v>0</v>
      </c>
      <c r="BH228" s="744">
        <f t="shared" si="652"/>
        <v>8.3471200000000039</v>
      </c>
      <c r="BI228" s="494">
        <f>SUMIFS('Sales 2019 - 2024'!Y:Y,'Sales 2019 - 2024'!W:W,'X5 Template Goals - Tab 1'!AM228,'Sales 2019 - 2024'!V:V,'X5 Template Goals - Tab 1'!A228)</f>
        <v>86.688860000000005</v>
      </c>
      <c r="BJ228" s="751" t="b">
        <f t="shared" si="507"/>
        <v>1</v>
      </c>
      <c r="BK228" s="611"/>
      <c r="BL228" s="612"/>
      <c r="BM228" s="612"/>
      <c r="BN228" s="612"/>
      <c r="BO228" s="612"/>
      <c r="BP228" s="612"/>
      <c r="BQ228" s="612"/>
      <c r="BR228" s="619"/>
      <c r="BS228" s="618">
        <f t="shared" si="653"/>
        <v>0</v>
      </c>
    </row>
    <row r="229" spans="1:71" s="180" customFormat="1" ht="44.25" customHeight="1" outlineLevel="1" thickTop="1" x14ac:dyDescent="0.55000000000000004">
      <c r="B229" s="344" t="s">
        <v>100</v>
      </c>
      <c r="C229" s="241" t="s">
        <v>35</v>
      </c>
      <c r="D229" s="639">
        <f>SUM(D221:D228)</f>
        <v>12.47575024</v>
      </c>
      <c r="E229" s="532">
        <f t="shared" ref="E229:J229" si="654">SUM(E221:E228)</f>
        <v>14.63475064</v>
      </c>
      <c r="F229" s="532">
        <f t="shared" si="654"/>
        <v>13.579470129999999</v>
      </c>
      <c r="G229" s="532">
        <f t="shared" si="654"/>
        <v>13.63020083</v>
      </c>
      <c r="H229" s="532">
        <f t="shared" si="654"/>
        <v>18.129543139999999</v>
      </c>
      <c r="I229" s="532">
        <f t="shared" si="654"/>
        <v>25.689975273333332</v>
      </c>
      <c r="J229" s="532">
        <f t="shared" si="654"/>
        <v>22.541634869999999</v>
      </c>
      <c r="K229" s="532"/>
      <c r="L229" s="672">
        <f>SUM(L221:L228)</f>
        <v>0</v>
      </c>
      <c r="M229" s="673">
        <f t="shared" ref="M229" si="655">SUM(M221:M228)</f>
        <v>0</v>
      </c>
      <c r="N229" s="673">
        <f t="shared" ref="N229" si="656">SUM(N221:N228)</f>
        <v>0</v>
      </c>
      <c r="O229" s="673">
        <f t="shared" ref="O229" si="657">SUM(O221:O228)</f>
        <v>9</v>
      </c>
      <c r="P229" s="673">
        <f t="shared" ref="P229" si="658">SUM(P221:P228)</f>
        <v>0</v>
      </c>
      <c r="Q229" s="673">
        <f t="shared" ref="Q229" si="659">SUM(Q221:Q228)</f>
        <v>0</v>
      </c>
      <c r="R229" s="673">
        <f t="shared" ref="R229" si="660">SUM(R221:R228)</f>
        <v>0</v>
      </c>
      <c r="S229" s="674">
        <f t="shared" ref="S229" si="661">SUM(S221:S228)</f>
        <v>9</v>
      </c>
      <c r="T229" s="528"/>
      <c r="U229" s="714">
        <f t="shared" ref="U229" si="662">SUM(U221:U228)</f>
        <v>0</v>
      </c>
      <c r="V229" s="642">
        <f t="shared" ref="V229" si="663">SUM(V221:V228)</f>
        <v>0</v>
      </c>
      <c r="W229" s="642">
        <f t="shared" ref="W229" si="664">SUM(W221:W228)</f>
        <v>13</v>
      </c>
      <c r="X229" s="642">
        <f t="shared" ref="X229" si="665">SUM(X221:X228)</f>
        <v>0</v>
      </c>
      <c r="Y229" s="642">
        <f t="shared" ref="Y229" si="666">SUM(Y221:Y228)</f>
        <v>5</v>
      </c>
      <c r="Z229" s="642">
        <f t="shared" ref="Z229" si="667">SUM(Z221:Z228)</f>
        <v>0</v>
      </c>
      <c r="AA229" s="642">
        <f t="shared" ref="AA229" si="668">SUM(AA221:AA228)</f>
        <v>0</v>
      </c>
      <c r="AB229" s="642">
        <f t="shared" ref="AB229" si="669">SUM(AB221:AB228)</f>
        <v>1</v>
      </c>
      <c r="AC229" s="642">
        <f t="shared" ref="AC229" si="670">SUM(AC221:AC228)</f>
        <v>0</v>
      </c>
      <c r="AD229" s="643">
        <f t="shared" si="594"/>
        <v>37</v>
      </c>
      <c r="AE229" s="539">
        <f t="shared" si="647"/>
        <v>59.541634869999996</v>
      </c>
      <c r="AF229" s="540">
        <f t="shared" si="648"/>
        <v>0.12559912755364988</v>
      </c>
      <c r="AG229" s="541">
        <f t="shared" si="649"/>
        <v>0.21441484912727082</v>
      </c>
      <c r="AH229" s="542" cm="1">
        <f t="array" ref="AH229">_xlfn.IFS(AG229&gt;=(AF229+0.01),1,AG229&gt;=(AF229-0.01),0,AG229&lt;=(AF229-0.01),-1)</f>
        <v>1</v>
      </c>
      <c r="AJ229" s="371"/>
      <c r="AL229" s="344" t="s">
        <v>100</v>
      </c>
      <c r="AM229" s="241" t="s">
        <v>35</v>
      </c>
      <c r="AN229" s="543"/>
      <c r="AO229" s="733">
        <f>SUM(AO221:AO228)</f>
        <v>0</v>
      </c>
      <c r="AP229" s="734">
        <f t="shared" ref="AP229:AW229" si="671">SUM(AP221:AP228)</f>
        <v>140.07266999999999</v>
      </c>
      <c r="AQ229" s="734">
        <f t="shared" si="671"/>
        <v>0</v>
      </c>
      <c r="AR229" s="734">
        <f t="shared" si="671"/>
        <v>6223.9139300000006</v>
      </c>
      <c r="AS229" s="734">
        <f t="shared" si="671"/>
        <v>496.42631</v>
      </c>
      <c r="AT229" s="734">
        <f t="shared" si="671"/>
        <v>164.31184999999999</v>
      </c>
      <c r="AU229" s="734">
        <f t="shared" si="671"/>
        <v>754.14612</v>
      </c>
      <c r="AV229" s="644">
        <f t="shared" si="671"/>
        <v>375.63200000000001</v>
      </c>
      <c r="AW229" s="644">
        <f t="shared" si="671"/>
        <v>8154.50288</v>
      </c>
      <c r="AX229" s="733">
        <f>SUM(AX221:AX228)</f>
        <v>248.70814999999999</v>
      </c>
      <c r="AY229" s="734">
        <f t="shared" ref="AY229:BF229" si="672">SUM(AY221:AY228)</f>
        <v>248.91099</v>
      </c>
      <c r="AZ229" s="734">
        <f t="shared" si="672"/>
        <v>7587.9564200000004</v>
      </c>
      <c r="BA229" s="734">
        <f t="shared" si="672"/>
        <v>7.7661600000000002</v>
      </c>
      <c r="BB229" s="734">
        <f t="shared" si="672"/>
        <v>3438.3942299999999</v>
      </c>
      <c r="BC229" s="734">
        <f t="shared" si="672"/>
        <v>1122.89311</v>
      </c>
      <c r="BD229" s="734">
        <f t="shared" si="672"/>
        <v>0</v>
      </c>
      <c r="BE229" s="734">
        <f t="shared" si="672"/>
        <v>0</v>
      </c>
      <c r="BF229" s="644">
        <f t="shared" si="672"/>
        <v>0</v>
      </c>
      <c r="BG229" s="644">
        <f t="shared" si="651"/>
        <v>12654.629059999999</v>
      </c>
      <c r="BH229" s="736">
        <f t="shared" si="652"/>
        <v>1732.5029299999987</v>
      </c>
      <c r="BI229" s="546">
        <f>SUM(BI221:BI228)</f>
        <v>22541.634869999998</v>
      </c>
      <c r="BJ229" s="751" t="b">
        <f t="shared" si="507"/>
        <v>1</v>
      </c>
      <c r="BK229" s="640"/>
      <c r="BL229" s="641"/>
      <c r="BM229" s="641"/>
      <c r="BN229" s="641"/>
      <c r="BO229" s="641"/>
      <c r="BP229" s="641"/>
      <c r="BQ229" s="641"/>
      <c r="BR229" s="539"/>
      <c r="BS229" s="644">
        <f t="shared" ref="BS229" si="673">SUM(BS221:BS228)</f>
        <v>0</v>
      </c>
    </row>
    <row r="230" spans="1:71" ht="44.25" customHeight="1" outlineLevel="1" thickBot="1" x14ac:dyDescent="0.6">
      <c r="B230" s="550" t="str">
        <f>B229</f>
        <v>Retail</v>
      </c>
      <c r="C230" s="551" t="s">
        <v>76</v>
      </c>
      <c r="D230" s="552"/>
      <c r="E230" s="553"/>
      <c r="F230" s="553"/>
      <c r="G230" s="553"/>
      <c r="H230" s="553"/>
      <c r="I230" s="553"/>
      <c r="J230" s="553"/>
      <c r="K230" s="554"/>
      <c r="L230" s="555">
        <v>0</v>
      </c>
      <c r="M230" s="556">
        <v>0.25</v>
      </c>
      <c r="N230" s="556">
        <v>0</v>
      </c>
      <c r="O230" s="556">
        <v>10.1</v>
      </c>
      <c r="P230" s="556">
        <v>0.04</v>
      </c>
      <c r="Q230" s="556">
        <v>0</v>
      </c>
      <c r="R230" s="556">
        <v>2.2999999999999998</v>
      </c>
      <c r="S230" s="557">
        <v>3.1</v>
      </c>
      <c r="T230" s="558"/>
      <c r="U230" s="703">
        <v>0.1</v>
      </c>
      <c r="V230" s="594">
        <v>0.4</v>
      </c>
      <c r="W230" s="594">
        <v>11.1</v>
      </c>
      <c r="X230" s="594">
        <v>0</v>
      </c>
      <c r="Y230" s="594">
        <v>3.5</v>
      </c>
      <c r="Z230" s="594">
        <v>3.07</v>
      </c>
      <c r="AA230" s="594">
        <v>0</v>
      </c>
      <c r="AB230" s="594">
        <v>3</v>
      </c>
      <c r="AC230" s="594">
        <v>0</v>
      </c>
      <c r="AD230" s="596">
        <f t="shared" si="594"/>
        <v>36.959999999999994</v>
      </c>
      <c r="AE230" s="645">
        <f>J229+AD230</f>
        <v>59.50163486999999</v>
      </c>
      <c r="AF230" s="563">
        <f>AF229</f>
        <v>0.12559912755364988</v>
      </c>
      <c r="AG230" s="564">
        <f>(((AE230/J229))^(1/5))-1</f>
        <v>0.2142516367706917</v>
      </c>
      <c r="AH230" s="565" cm="1">
        <f t="array" ref="AH230">_xlfn.IFS(AG230&gt;=(AF230+0.01),1,AG230&gt;=(AF230-0.01),0,AG230&lt;=(AF230-0.01),-1)</f>
        <v>1</v>
      </c>
      <c r="AJ230" s="370"/>
      <c r="AL230" s="550" t="str">
        <f>AL229</f>
        <v>Retail</v>
      </c>
      <c r="AM230" s="551" t="s">
        <v>76</v>
      </c>
      <c r="AN230" s="566"/>
      <c r="AO230" s="567"/>
      <c r="AP230" s="568"/>
      <c r="AQ230" s="568"/>
      <c r="AR230" s="568"/>
      <c r="AS230" s="568"/>
      <c r="AT230" s="568"/>
      <c r="AU230" s="568"/>
      <c r="AV230" s="569"/>
      <c r="AW230" s="569"/>
      <c r="AX230" s="567"/>
      <c r="AY230" s="568"/>
      <c r="AZ230" s="568"/>
      <c r="BA230" s="568"/>
      <c r="BB230" s="568"/>
      <c r="BC230" s="568"/>
      <c r="BD230" s="568"/>
      <c r="BE230" s="568"/>
      <c r="BF230" s="569"/>
      <c r="BG230" s="569"/>
      <c r="BH230" s="569"/>
      <c r="BI230" s="737"/>
      <c r="BJ230" s="751" t="b">
        <f t="shared" si="507"/>
        <v>1</v>
      </c>
      <c r="BK230" s="567"/>
      <c r="BL230" s="568"/>
      <c r="BM230" s="568"/>
      <c r="BN230" s="568"/>
      <c r="BO230" s="568"/>
      <c r="BP230" s="568"/>
      <c r="BQ230" s="568"/>
      <c r="BR230" s="569"/>
      <c r="BS230" s="569"/>
    </row>
    <row r="231" spans="1:71" ht="44.25" customHeight="1" outlineLevel="1" thickTop="1" x14ac:dyDescent="0.55000000000000004">
      <c r="A231" s="2" t="str">
        <f>B231</f>
        <v>e-Commerce</v>
      </c>
      <c r="B231" s="756" t="s">
        <v>101</v>
      </c>
      <c r="C231" s="225" t="s">
        <v>36</v>
      </c>
      <c r="D231" s="599">
        <f>SUMIFS(AfO!D:D,AfO!$A:$A,$C231,AfO!$B:$B,$A231)/1000</f>
        <v>0</v>
      </c>
      <c r="E231" s="459">
        <f>SUMIFS(AfO!E:E,AfO!$A:$A,$C231,AfO!$B:$B,$A231)/1000</f>
        <v>0</v>
      </c>
      <c r="F231" s="459">
        <f>SUMIFS(AfO!F:F,AfO!$A:$A,$C231,AfO!$B:$B,$A231)/1000</f>
        <v>0</v>
      </c>
      <c r="G231" s="459">
        <f>SUMIFS(AfO!G:G,AfO!$A:$A,$C231,AfO!$B:$B,$A231)/1000</f>
        <v>8.9390629999999999E-2</v>
      </c>
      <c r="H231" s="459">
        <f>SUMIFS(AfO!H:H,AfO!$A:$A,$C231,AfO!$B:$B,$A231)/1000</f>
        <v>1.8890000000000001E-2</v>
      </c>
      <c r="I231" s="459">
        <f>SUMIFS(AfO!J:J,AfO!$A:$A,$C231,AfO!$B:$B,$A231)/1000</f>
        <v>0.20722425</v>
      </c>
      <c r="J231" s="459">
        <f>SUMIFS(AfO!I:I,AfO!$A:$A,$C231,AfO!$B:$B,$A231)/1000</f>
        <v>0.40519914999999995</v>
      </c>
      <c r="K231" s="459"/>
      <c r="L231" s="354"/>
      <c r="M231" s="355"/>
      <c r="N231" s="355"/>
      <c r="O231" s="355"/>
      <c r="P231" s="355">
        <v>1</v>
      </c>
      <c r="Q231" s="355"/>
      <c r="R231" s="355"/>
      <c r="S231" s="356"/>
      <c r="T231" s="723"/>
      <c r="U231" s="354"/>
      <c r="V231" s="417"/>
      <c r="W231" s="417"/>
      <c r="X231" s="417"/>
      <c r="Y231" s="417"/>
      <c r="Z231" s="417"/>
      <c r="AA231" s="417"/>
      <c r="AB231" s="417"/>
      <c r="AC231" s="356"/>
      <c r="AD231" s="604">
        <f t="shared" si="594"/>
        <v>1</v>
      </c>
      <c r="AE231" s="468">
        <f t="shared" ref="AE231:AE239" si="674">AD231+J231</f>
        <v>1.4051991500000001</v>
      </c>
      <c r="AF231" s="469" t="e">
        <f t="shared" ref="AF231:AF239" si="675">(((J231/D231))^(1/5))-1</f>
        <v>#DIV/0!</v>
      </c>
      <c r="AG231" s="470">
        <f t="shared" ref="AG231:AG239" si="676">(((AE231/J231))^(1/5))-1</f>
        <v>0.28237153854725339</v>
      </c>
      <c r="AH231" s="509" t="e" cm="1">
        <f t="array" ref="AH231">_xlfn.IFS(AG231&gt;=(AF231+0.01),1,AG231&gt;=(AF231-0.01),0,AG231&lt;=(AF231-0.01),-1)</f>
        <v>#DIV/0!</v>
      </c>
      <c r="AJ231" s="371"/>
      <c r="AL231" s="756" t="s">
        <v>101</v>
      </c>
      <c r="AM231" s="225" t="s">
        <v>36</v>
      </c>
      <c r="AN231" s="472"/>
      <c r="AO231" s="605">
        <f>SUMIFS('Sales 2019 - 2024'!$E:$E,'Sales 2019 - 2024'!$A:$A,$C231,'Sales 2019 - 2024'!$B:$B,$AO$2,'Sales 2019 - 2024'!$C:$C,AO$4,'Sales 2019 - 2024'!$D:$D,$A231)</f>
        <v>0</v>
      </c>
      <c r="AP231" s="606">
        <f>SUMIFS('Sales 2019 - 2024'!$E:$E,'Sales 2019 - 2024'!$A:$A,$C231,'Sales 2019 - 2024'!$B:$B,$AO$2,'Sales 2019 - 2024'!$C:$C,AP$4,'Sales 2019 - 2024'!$D:$D,$A231)</f>
        <v>0</v>
      </c>
      <c r="AQ231" s="606">
        <f>SUMIFS('Sales 2019 - 2024'!$E:$E,'Sales 2019 - 2024'!$A:$A,$C231,'Sales 2019 - 2024'!$B:$B,$AO$2,'Sales 2019 - 2024'!$C:$C,AQ$4,'Sales 2019 - 2024'!$D:$D,$A231)</f>
        <v>0</v>
      </c>
      <c r="AR231" s="606">
        <f>SUMIFS('Sales 2019 - 2024'!$E:$E,'Sales 2019 - 2024'!$A:$A,$C231,'Sales 2019 - 2024'!$B:$B,$AO$2,'Sales 2019 - 2024'!$C:$C,AR$4,'Sales 2019 - 2024'!$D:$D,$A231)</f>
        <v>0</v>
      </c>
      <c r="AS231" s="606">
        <f>SUMIFS('Sales 2019 - 2024'!$E:$E,'Sales 2019 - 2024'!$A:$A,$C231,'Sales 2019 - 2024'!$B:$B,$AO$2,'Sales 2019 - 2024'!$C:$C,AS$4,'Sales 2019 - 2024'!$D:$D,$A231)</f>
        <v>216.19915</v>
      </c>
      <c r="AT231" s="606">
        <f>SUMIFS('Sales 2019 - 2024'!$E:$E,'Sales 2019 - 2024'!$A:$A,$C231,'Sales 2019 - 2024'!$B:$B,$AO$2,'Sales 2019 - 2024'!$C:$C,AT$4,'Sales 2019 - 2024'!$D:$D,$A231)</f>
        <v>0</v>
      </c>
      <c r="AU231" s="606">
        <f>SUMIFS('Sales 2019 - 2024'!$E:$E,'Sales 2019 - 2024'!$A:$A,$C231,'Sales 2019 - 2024'!$B:$B,$AO$2,'Sales 2019 - 2024'!$C:$C,AU$4,'Sales 2019 - 2024'!$D:$D,$A231)</f>
        <v>0</v>
      </c>
      <c r="AV231" s="607">
        <f>SUMIFS('Sales 2019 - 2024'!$E:$E,'Sales 2019 - 2024'!$A:$A,$C231,'Sales 2019 - 2024'!$B:$B,$AO$2,'Sales 2019 - 2024'!$C:$C,AV$4,'Sales 2019 - 2024'!$D:$D,$A231)</f>
        <v>0</v>
      </c>
      <c r="AW231" s="607">
        <f>SUM(AO231:AV231)</f>
        <v>216.19915</v>
      </c>
      <c r="AX231" s="605">
        <f>SUMIFS('Sales 2019 - 2024'!$E:$E,'Sales 2019 - 2024'!$A:$A,$C231,'Sales 2019 - 2024'!$B:$B,$AO$2,'Sales 2019 - 2024'!$C:$C,AX$4,'Sales 2019 - 2024'!$D:$D,$A231)</f>
        <v>0</v>
      </c>
      <c r="AY231" s="606">
        <f>SUMIFS('Sales 2019 - 2024'!$E:$E,'Sales 2019 - 2024'!$A:$A,$C231,'Sales 2019 - 2024'!$B:$B,$AO$2,'Sales 2019 - 2024'!$C:$C,AY$4,'Sales 2019 - 2024'!$D:$D,$A231)</f>
        <v>0</v>
      </c>
      <c r="AZ231" s="606">
        <f>SUMIFS('Sales 2019 - 2024'!$E:$E,'Sales 2019 - 2024'!$A:$A,$C231,'Sales 2019 - 2024'!$B:$B,$AO$2,'Sales 2019 - 2024'!$C:$C,AZ$4,'Sales 2019 - 2024'!$D:$D,$A231)</f>
        <v>0</v>
      </c>
      <c r="BA231" s="606">
        <f>SUMIFS('Sales 2019 - 2024'!$E:$E,'Sales 2019 - 2024'!$A:$A,$C231,'Sales 2019 - 2024'!$B:$B,$AO$2,'Sales 2019 - 2024'!$C:$C,BA$4,'Sales 2019 - 2024'!$D:$D,$A231)</f>
        <v>0</v>
      </c>
      <c r="BB231" s="606">
        <f>SUMIFS('Sales 2019 - 2024'!$E:$E,'Sales 2019 - 2024'!$A:$A,$C231,'Sales 2019 - 2024'!$B:$B,$AO$2,'Sales 2019 - 2024'!$C:$C,BB$4,'Sales 2019 - 2024'!$D:$D,$A231)</f>
        <v>0</v>
      </c>
      <c r="BC231" s="606">
        <f>SUMIFS('Sales 2019 - 2024'!$E:$E,'Sales 2019 - 2024'!$A:$A,$C231,'Sales 2019 - 2024'!$B:$B,$AO$2,'Sales 2019 - 2024'!$C:$C,BC$4,'Sales 2019 - 2024'!$D:$D,$A231)</f>
        <v>0</v>
      </c>
      <c r="BD231" s="606">
        <f>SUMIFS('Sales 2019 - 2024'!$E:$E,'Sales 2019 - 2024'!$A:$A,$C231,'Sales 2019 - 2024'!$B:$B,$AO$2,'Sales 2019 - 2024'!$C:$C,BD$4,'Sales 2019 - 2024'!$D:$D,$A231)</f>
        <v>0</v>
      </c>
      <c r="BE231" s="606">
        <f>SUMIFS('Sales 2019 - 2024'!$E:$E,'Sales 2019 - 2024'!$A:$A,$C231,'Sales 2019 - 2024'!$B:$B,$AO$2,'Sales 2019 - 2024'!$C:$C,BE$4,'Sales 2019 - 2024'!$D:$D,$A231)</f>
        <v>0</v>
      </c>
      <c r="BF231" s="607">
        <f>SUMIFS('Sales 2019 - 2024'!$E:$E,'Sales 2019 - 2024'!$A:$A,$C231,'Sales 2019 - 2024'!$B:$B,$AO$2,'Sales 2019 - 2024'!$C:$C,BF$4,'Sales 2019 - 2024'!$D:$D,$A231)</f>
        <v>0</v>
      </c>
      <c r="BG231" s="607">
        <f>SUM(AX231:BF231)</f>
        <v>0</v>
      </c>
      <c r="BH231" s="743">
        <f>BI231-BG231-AW231</f>
        <v>188.99999999999997</v>
      </c>
      <c r="BI231" s="475">
        <f>SUMIFS('Sales 2019 - 2024'!Y:Y,'Sales 2019 - 2024'!W:W,'X5 Template Goals - Tab 1'!AM231,'Sales 2019 - 2024'!V:V,'X5 Template Goals - Tab 1'!A231)</f>
        <v>405.19914999999997</v>
      </c>
      <c r="BJ231" s="751" t="b">
        <f t="shared" si="507"/>
        <v>1</v>
      </c>
      <c r="BK231" s="600"/>
      <c r="BL231" s="601"/>
      <c r="BM231" s="601"/>
      <c r="BN231" s="601"/>
      <c r="BO231" s="601"/>
      <c r="BP231" s="601"/>
      <c r="BQ231" s="601"/>
      <c r="BR231" s="608"/>
      <c r="BS231" s="607">
        <f>SUM(BK231:BR231)</f>
        <v>0</v>
      </c>
    </row>
    <row r="232" spans="1:71" ht="44.25" customHeight="1" outlineLevel="1" x14ac:dyDescent="0.55000000000000004">
      <c r="A232" s="2" t="str">
        <f>B231</f>
        <v>e-Commerce</v>
      </c>
      <c r="B232" s="757"/>
      <c r="C232" s="226" t="s">
        <v>37</v>
      </c>
      <c r="D232" s="609">
        <f>SUMIFS(AfO!D:D,AfO!$A:$A,$C232,AfO!$B:$B,$A231)/1000</f>
        <v>0</v>
      </c>
      <c r="E232" s="610">
        <f>SUMIFS(AfO!E:E,AfO!$A:$A,$C232,AfO!$B:$B,$A231)/1000</f>
        <v>0</v>
      </c>
      <c r="F232" s="610">
        <f>SUMIFS(AfO!F:F,AfO!$A:$A,$C232,AfO!$B:$B,$A231)/1000</f>
        <v>0</v>
      </c>
      <c r="G232" s="610">
        <f>SUMIFS(AfO!G:G,AfO!$A:$A,$C232,AfO!$B:$B,$A231)/1000</f>
        <v>0</v>
      </c>
      <c r="H232" s="610">
        <f>SUMIFS(AfO!H:H,AfO!$A:$A,$C232,AfO!$B:$B,$A231)/1000</f>
        <v>0</v>
      </c>
      <c r="I232" s="610">
        <f>SUMIFS(AfO!J:J,AfO!$A:$A,$C232,AfO!$B:$B,$A231)/1000</f>
        <v>0</v>
      </c>
      <c r="J232" s="610">
        <f>SUMIFS(AfO!I:I,AfO!$A:$A,$C232,AfO!$B:$B,$A231)/1000</f>
        <v>0</v>
      </c>
      <c r="K232" s="610"/>
      <c r="L232" s="357"/>
      <c r="M232" s="358"/>
      <c r="N232" s="358"/>
      <c r="O232" s="409"/>
      <c r="P232" s="358"/>
      <c r="Q232" s="358"/>
      <c r="R232" s="358"/>
      <c r="S232" s="359"/>
      <c r="T232" s="724"/>
      <c r="U232" s="357"/>
      <c r="V232" s="418"/>
      <c r="W232" s="418"/>
      <c r="X232" s="418"/>
      <c r="Y232" s="418"/>
      <c r="Z232" s="418"/>
      <c r="AA232" s="418"/>
      <c r="AB232" s="418"/>
      <c r="AC232" s="359"/>
      <c r="AD232" s="615">
        <f t="shared" si="594"/>
        <v>0</v>
      </c>
      <c r="AE232" s="488">
        <f t="shared" si="674"/>
        <v>0</v>
      </c>
      <c r="AF232" s="581" t="e">
        <f t="shared" si="675"/>
        <v>#DIV/0!</v>
      </c>
      <c r="AG232" s="490" t="e">
        <f t="shared" si="676"/>
        <v>#DIV/0!</v>
      </c>
      <c r="AH232" s="491" t="e" cm="1">
        <f t="array" ref="AH232">_xlfn.IFS(AG232&gt;=(AF232+0.01),1,AG232&gt;=(AF232-0.01),0,AG232&lt;=(AF232-0.01),-1)</f>
        <v>#DIV/0!</v>
      </c>
      <c r="AJ232" s="370"/>
      <c r="AL232" s="757"/>
      <c r="AM232" s="226" t="s">
        <v>37</v>
      </c>
      <c r="AN232" s="472"/>
      <c r="AO232" s="616">
        <f>SUMIFS('Sales 2019 - 2024'!$E:$E,'Sales 2019 - 2024'!$A:$A,$C232,'Sales 2019 - 2024'!$B:$B,$AO$2,'Sales 2019 - 2024'!$C:$C,AO$4,'Sales 2019 - 2024'!$D:$D,$A232)</f>
        <v>0</v>
      </c>
      <c r="AP232" s="617">
        <f>SUMIFS('Sales 2019 - 2024'!$E:$E,'Sales 2019 - 2024'!$A:$A,$C232,'Sales 2019 - 2024'!$B:$B,$AO$2,'Sales 2019 - 2024'!$C:$C,AP$4,'Sales 2019 - 2024'!$D:$D,$A232)</f>
        <v>0</v>
      </c>
      <c r="AQ232" s="617">
        <f>SUMIFS('Sales 2019 - 2024'!$E:$E,'Sales 2019 - 2024'!$A:$A,$C232,'Sales 2019 - 2024'!$B:$B,$AO$2,'Sales 2019 - 2024'!$C:$C,AQ$4,'Sales 2019 - 2024'!$D:$D,$A232)</f>
        <v>0</v>
      </c>
      <c r="AR232" s="617">
        <f>SUMIFS('Sales 2019 - 2024'!$E:$E,'Sales 2019 - 2024'!$A:$A,$C232,'Sales 2019 - 2024'!$B:$B,$AO$2,'Sales 2019 - 2024'!$C:$C,AR$4,'Sales 2019 - 2024'!$D:$D,$A232)</f>
        <v>0</v>
      </c>
      <c r="AS232" s="617">
        <f>SUMIFS('Sales 2019 - 2024'!$E:$E,'Sales 2019 - 2024'!$A:$A,$C232,'Sales 2019 - 2024'!$B:$B,$AO$2,'Sales 2019 - 2024'!$C:$C,AS$4,'Sales 2019 - 2024'!$D:$D,$A232)</f>
        <v>0</v>
      </c>
      <c r="AT232" s="617">
        <f>SUMIFS('Sales 2019 - 2024'!$E:$E,'Sales 2019 - 2024'!$A:$A,$C232,'Sales 2019 - 2024'!$B:$B,$AO$2,'Sales 2019 - 2024'!$C:$C,AT$4,'Sales 2019 - 2024'!$D:$D,$A232)</f>
        <v>0</v>
      </c>
      <c r="AU232" s="617">
        <f>SUMIFS('Sales 2019 - 2024'!$E:$E,'Sales 2019 - 2024'!$A:$A,$C232,'Sales 2019 - 2024'!$B:$B,$AO$2,'Sales 2019 - 2024'!$C:$C,AU$4,'Sales 2019 - 2024'!$D:$D,$A232)</f>
        <v>0</v>
      </c>
      <c r="AV232" s="618">
        <f>SUMIFS('Sales 2019 - 2024'!$E:$E,'Sales 2019 - 2024'!$A:$A,$C232,'Sales 2019 - 2024'!$B:$B,$AO$2,'Sales 2019 - 2024'!$C:$C,AV$4,'Sales 2019 - 2024'!$D:$D,$A232)</f>
        <v>0</v>
      </c>
      <c r="AW232" s="618">
        <f t="shared" ref="AW232:AW238" si="677">SUM(AO232:AV232)</f>
        <v>0</v>
      </c>
      <c r="AX232" s="616">
        <f>SUMIFS('Sales 2019 - 2024'!$E:$E,'Sales 2019 - 2024'!$A:$A,$C232,'Sales 2019 - 2024'!$B:$B,$AO$2,'Sales 2019 - 2024'!$C:$C,AX$4,'Sales 2019 - 2024'!$D:$D,$A232)</f>
        <v>0</v>
      </c>
      <c r="AY232" s="617">
        <f>SUMIFS('Sales 2019 - 2024'!$E:$E,'Sales 2019 - 2024'!$A:$A,$C232,'Sales 2019 - 2024'!$B:$B,$AO$2,'Sales 2019 - 2024'!$C:$C,AY$4,'Sales 2019 - 2024'!$D:$D,$A232)</f>
        <v>0</v>
      </c>
      <c r="AZ232" s="617">
        <f>SUMIFS('Sales 2019 - 2024'!$E:$E,'Sales 2019 - 2024'!$A:$A,$C232,'Sales 2019 - 2024'!$B:$B,$AO$2,'Sales 2019 - 2024'!$C:$C,AZ$4,'Sales 2019 - 2024'!$D:$D,$A232)</f>
        <v>0</v>
      </c>
      <c r="BA232" s="617">
        <f>SUMIFS('Sales 2019 - 2024'!$E:$E,'Sales 2019 - 2024'!$A:$A,$C232,'Sales 2019 - 2024'!$B:$B,$AO$2,'Sales 2019 - 2024'!$C:$C,BA$4,'Sales 2019 - 2024'!$D:$D,$A232)</f>
        <v>0</v>
      </c>
      <c r="BB232" s="617">
        <f>SUMIFS('Sales 2019 - 2024'!$E:$E,'Sales 2019 - 2024'!$A:$A,$C232,'Sales 2019 - 2024'!$B:$B,$AO$2,'Sales 2019 - 2024'!$C:$C,BB$4,'Sales 2019 - 2024'!$D:$D,$A232)</f>
        <v>0</v>
      </c>
      <c r="BC232" s="617">
        <f>SUMIFS('Sales 2019 - 2024'!$E:$E,'Sales 2019 - 2024'!$A:$A,$C232,'Sales 2019 - 2024'!$B:$B,$AO$2,'Sales 2019 - 2024'!$C:$C,BC$4,'Sales 2019 - 2024'!$D:$D,$A232)</f>
        <v>0</v>
      </c>
      <c r="BD232" s="617">
        <f>SUMIFS('Sales 2019 - 2024'!$E:$E,'Sales 2019 - 2024'!$A:$A,$C232,'Sales 2019 - 2024'!$B:$B,$AO$2,'Sales 2019 - 2024'!$C:$C,BD$4,'Sales 2019 - 2024'!$D:$D,$A232)</f>
        <v>0</v>
      </c>
      <c r="BE232" s="617">
        <f>SUMIFS('Sales 2019 - 2024'!$E:$E,'Sales 2019 - 2024'!$A:$A,$C232,'Sales 2019 - 2024'!$B:$B,$AO$2,'Sales 2019 - 2024'!$C:$C,BE$4,'Sales 2019 - 2024'!$D:$D,$A232)</f>
        <v>0</v>
      </c>
      <c r="BF232" s="618">
        <f>SUMIFS('Sales 2019 - 2024'!$E:$E,'Sales 2019 - 2024'!$A:$A,$C232,'Sales 2019 - 2024'!$B:$B,$AO$2,'Sales 2019 - 2024'!$C:$C,BF$4,'Sales 2019 - 2024'!$D:$D,$A232)</f>
        <v>0</v>
      </c>
      <c r="BG232" s="618">
        <f t="shared" ref="BG232:BG239" si="678">SUM(AX232:BF232)</f>
        <v>0</v>
      </c>
      <c r="BH232" s="744">
        <f t="shared" ref="BH232:BH239" si="679">BI232-BG232-AW232</f>
        <v>0</v>
      </c>
      <c r="BI232" s="494">
        <f>SUMIFS('Sales 2019 - 2024'!Y:Y,'Sales 2019 - 2024'!W:W,'X5 Template Goals - Tab 1'!AM232,'Sales 2019 - 2024'!V:V,'X5 Template Goals - Tab 1'!A232)</f>
        <v>0</v>
      </c>
      <c r="BJ232" s="751" t="b">
        <f t="shared" ref="BJ232:BJ295" si="680">J232*1000=BI232</f>
        <v>1</v>
      </c>
      <c r="BK232" s="611"/>
      <c r="BL232" s="612"/>
      <c r="BM232" s="612"/>
      <c r="BN232" s="612"/>
      <c r="BO232" s="612"/>
      <c r="BP232" s="612"/>
      <c r="BQ232" s="612"/>
      <c r="BR232" s="619"/>
      <c r="BS232" s="618">
        <f t="shared" ref="BS232:BS238" si="681">SUM(BK232:BR232)</f>
        <v>0</v>
      </c>
    </row>
    <row r="233" spans="1:71" ht="44.25" customHeight="1" outlineLevel="1" x14ac:dyDescent="0.55000000000000004">
      <c r="A233" s="2" t="str">
        <f>B231</f>
        <v>e-Commerce</v>
      </c>
      <c r="B233" s="757"/>
      <c r="C233" s="226" t="s">
        <v>38</v>
      </c>
      <c r="D233" s="620">
        <f>SUMIFS(AfO!D:D,AfO!$A:$A,$C233,AfO!$B:$B,$A231)/1000</f>
        <v>0</v>
      </c>
      <c r="E233" s="498">
        <f>SUMIFS(AfO!E:E,AfO!$A:$A,$C233,AfO!$B:$B,$A231)/1000</f>
        <v>0</v>
      </c>
      <c r="F233" s="498">
        <f>SUMIFS(AfO!F:F,AfO!$A:$A,$C233,AfO!$B:$B,$A231)/1000</f>
        <v>0</v>
      </c>
      <c r="G233" s="498">
        <f>SUMIFS(AfO!G:G,AfO!$A:$A,$C233,AfO!$B:$B,$A231)/1000</f>
        <v>0</v>
      </c>
      <c r="H233" s="498">
        <f>SUMIFS(AfO!H:H,AfO!$A:$A,$C233,AfO!$B:$B,$A231)/1000</f>
        <v>0</v>
      </c>
      <c r="I233" s="498">
        <f>SUMIFS(AfO!J:J,AfO!$A:$A,$C233,AfO!$B:$B,$A231)/1000</f>
        <v>0</v>
      </c>
      <c r="J233" s="498">
        <f>SUMIFS(AfO!I:I,AfO!$A:$A,$C233,AfO!$B:$B,$A231)/1000</f>
        <v>0</v>
      </c>
      <c r="K233" s="498"/>
      <c r="L233" s="360"/>
      <c r="M233" s="361"/>
      <c r="N233" s="361"/>
      <c r="O233" s="411"/>
      <c r="P233" s="361"/>
      <c r="Q233" s="361"/>
      <c r="R233" s="361"/>
      <c r="S233" s="362"/>
      <c r="T233" s="724"/>
      <c r="U233" s="360"/>
      <c r="V233" s="419"/>
      <c r="W233" s="419"/>
      <c r="X233" s="419"/>
      <c r="Y233" s="419"/>
      <c r="Z233" s="419"/>
      <c r="AA233" s="419"/>
      <c r="AB233" s="419"/>
      <c r="AC233" s="362"/>
      <c r="AD233" s="625">
        <f t="shared" si="594"/>
        <v>0</v>
      </c>
      <c r="AE233" s="506">
        <f t="shared" si="674"/>
        <v>0</v>
      </c>
      <c r="AF233" s="507" t="e">
        <f t="shared" si="675"/>
        <v>#DIV/0!</v>
      </c>
      <c r="AG233" s="508" t="e">
        <f t="shared" si="676"/>
        <v>#DIV/0!</v>
      </c>
      <c r="AH233" s="509" t="e" cm="1">
        <f t="array" ref="AH233">_xlfn.IFS(AG233&gt;=(AF233+0.01),1,AG233&gt;=(AF233-0.01),0,AG233&lt;=(AF233-0.01),-1)</f>
        <v>#DIV/0!</v>
      </c>
      <c r="AJ233" s="371"/>
      <c r="AL233" s="757"/>
      <c r="AM233" s="226" t="s">
        <v>38</v>
      </c>
      <c r="AN233" s="472"/>
      <c r="AO233" s="626">
        <f>SUMIFS('Sales 2019 - 2024'!$E:$E,'Sales 2019 - 2024'!$A:$A,$C233,'Sales 2019 - 2024'!$B:$B,$AO$2,'Sales 2019 - 2024'!$C:$C,AO$4,'Sales 2019 - 2024'!$D:$D,$A233)</f>
        <v>0</v>
      </c>
      <c r="AP233" s="627">
        <f>SUMIFS('Sales 2019 - 2024'!$E:$E,'Sales 2019 - 2024'!$A:$A,$C233,'Sales 2019 - 2024'!$B:$B,$AO$2,'Sales 2019 - 2024'!$C:$C,AP$4,'Sales 2019 - 2024'!$D:$D,$A233)</f>
        <v>0</v>
      </c>
      <c r="AQ233" s="627">
        <f>SUMIFS('Sales 2019 - 2024'!$E:$E,'Sales 2019 - 2024'!$A:$A,$C233,'Sales 2019 - 2024'!$B:$B,$AO$2,'Sales 2019 - 2024'!$C:$C,AQ$4,'Sales 2019 - 2024'!$D:$D,$A233)</f>
        <v>0</v>
      </c>
      <c r="AR233" s="627">
        <f>SUMIFS('Sales 2019 - 2024'!$E:$E,'Sales 2019 - 2024'!$A:$A,$C233,'Sales 2019 - 2024'!$B:$B,$AO$2,'Sales 2019 - 2024'!$C:$C,AR$4,'Sales 2019 - 2024'!$D:$D,$A233)</f>
        <v>0</v>
      </c>
      <c r="AS233" s="627">
        <f>SUMIFS('Sales 2019 - 2024'!$E:$E,'Sales 2019 - 2024'!$A:$A,$C233,'Sales 2019 - 2024'!$B:$B,$AO$2,'Sales 2019 - 2024'!$C:$C,AS$4,'Sales 2019 - 2024'!$D:$D,$A233)</f>
        <v>0</v>
      </c>
      <c r="AT233" s="627">
        <f>SUMIFS('Sales 2019 - 2024'!$E:$E,'Sales 2019 - 2024'!$A:$A,$C233,'Sales 2019 - 2024'!$B:$B,$AO$2,'Sales 2019 - 2024'!$C:$C,AT$4,'Sales 2019 - 2024'!$D:$D,$A233)</f>
        <v>0</v>
      </c>
      <c r="AU233" s="627">
        <f>SUMIFS('Sales 2019 - 2024'!$E:$E,'Sales 2019 - 2024'!$A:$A,$C233,'Sales 2019 - 2024'!$B:$B,$AO$2,'Sales 2019 - 2024'!$C:$C,AU$4,'Sales 2019 - 2024'!$D:$D,$A233)</f>
        <v>0</v>
      </c>
      <c r="AV233" s="628">
        <f>SUMIFS('Sales 2019 - 2024'!$E:$E,'Sales 2019 - 2024'!$A:$A,$C233,'Sales 2019 - 2024'!$B:$B,$AO$2,'Sales 2019 - 2024'!$C:$C,AV$4,'Sales 2019 - 2024'!$D:$D,$A233)</f>
        <v>0</v>
      </c>
      <c r="AW233" s="628">
        <f t="shared" si="677"/>
        <v>0</v>
      </c>
      <c r="AX233" s="626">
        <f>SUMIFS('Sales 2019 - 2024'!$E:$E,'Sales 2019 - 2024'!$A:$A,$C233,'Sales 2019 - 2024'!$B:$B,$AO$2,'Sales 2019 - 2024'!$C:$C,AX$4,'Sales 2019 - 2024'!$D:$D,$A233)</f>
        <v>0</v>
      </c>
      <c r="AY233" s="627">
        <f>SUMIFS('Sales 2019 - 2024'!$E:$E,'Sales 2019 - 2024'!$A:$A,$C233,'Sales 2019 - 2024'!$B:$B,$AO$2,'Sales 2019 - 2024'!$C:$C,AY$4,'Sales 2019 - 2024'!$D:$D,$A233)</f>
        <v>0</v>
      </c>
      <c r="AZ233" s="627">
        <f>SUMIFS('Sales 2019 - 2024'!$E:$E,'Sales 2019 - 2024'!$A:$A,$C233,'Sales 2019 - 2024'!$B:$B,$AO$2,'Sales 2019 - 2024'!$C:$C,AZ$4,'Sales 2019 - 2024'!$D:$D,$A233)</f>
        <v>0</v>
      </c>
      <c r="BA233" s="627">
        <f>SUMIFS('Sales 2019 - 2024'!$E:$E,'Sales 2019 - 2024'!$A:$A,$C233,'Sales 2019 - 2024'!$B:$B,$AO$2,'Sales 2019 - 2024'!$C:$C,BA$4,'Sales 2019 - 2024'!$D:$D,$A233)</f>
        <v>0</v>
      </c>
      <c r="BB233" s="627">
        <f>SUMIFS('Sales 2019 - 2024'!$E:$E,'Sales 2019 - 2024'!$A:$A,$C233,'Sales 2019 - 2024'!$B:$B,$AO$2,'Sales 2019 - 2024'!$C:$C,BB$4,'Sales 2019 - 2024'!$D:$D,$A233)</f>
        <v>0</v>
      </c>
      <c r="BC233" s="627">
        <f>SUMIFS('Sales 2019 - 2024'!$E:$E,'Sales 2019 - 2024'!$A:$A,$C233,'Sales 2019 - 2024'!$B:$B,$AO$2,'Sales 2019 - 2024'!$C:$C,BC$4,'Sales 2019 - 2024'!$D:$D,$A233)</f>
        <v>0</v>
      </c>
      <c r="BD233" s="627">
        <f>SUMIFS('Sales 2019 - 2024'!$E:$E,'Sales 2019 - 2024'!$A:$A,$C233,'Sales 2019 - 2024'!$B:$B,$AO$2,'Sales 2019 - 2024'!$C:$C,BD$4,'Sales 2019 - 2024'!$D:$D,$A233)</f>
        <v>0</v>
      </c>
      <c r="BE233" s="627">
        <f>SUMIFS('Sales 2019 - 2024'!$E:$E,'Sales 2019 - 2024'!$A:$A,$C233,'Sales 2019 - 2024'!$B:$B,$AO$2,'Sales 2019 - 2024'!$C:$C,BE$4,'Sales 2019 - 2024'!$D:$D,$A233)</f>
        <v>0</v>
      </c>
      <c r="BF233" s="628">
        <f>SUMIFS('Sales 2019 - 2024'!$E:$E,'Sales 2019 - 2024'!$A:$A,$C233,'Sales 2019 - 2024'!$B:$B,$AO$2,'Sales 2019 - 2024'!$C:$C,BF$4,'Sales 2019 - 2024'!$D:$D,$A233)</f>
        <v>0</v>
      </c>
      <c r="BG233" s="628">
        <f t="shared" si="678"/>
        <v>0</v>
      </c>
      <c r="BH233" s="745">
        <f t="shared" si="679"/>
        <v>0</v>
      </c>
      <c r="BI233" s="512">
        <f>SUMIFS('Sales 2019 - 2024'!Y:Y,'Sales 2019 - 2024'!W:W,'X5 Template Goals - Tab 1'!AM233,'Sales 2019 - 2024'!V:V,'X5 Template Goals - Tab 1'!A233)</f>
        <v>0</v>
      </c>
      <c r="BJ233" s="751" t="b">
        <f t="shared" si="680"/>
        <v>1</v>
      </c>
      <c r="BK233" s="621"/>
      <c r="BL233" s="622"/>
      <c r="BM233" s="622"/>
      <c r="BN233" s="622"/>
      <c r="BO233" s="622"/>
      <c r="BP233" s="622"/>
      <c r="BQ233" s="622"/>
      <c r="BR233" s="629"/>
      <c r="BS233" s="628">
        <f t="shared" si="681"/>
        <v>0</v>
      </c>
    </row>
    <row r="234" spans="1:71" ht="44.25" customHeight="1" outlineLevel="1" x14ac:dyDescent="0.55000000000000004">
      <c r="A234" s="2" t="str">
        <f>B231</f>
        <v>e-Commerce</v>
      </c>
      <c r="B234" s="757"/>
      <c r="C234" s="226" t="s">
        <v>39</v>
      </c>
      <c r="D234" s="609">
        <f>SUMIFS(AfO!D:D,AfO!$A:$A,$C234,AfO!$B:$B,$A231)/1000</f>
        <v>0</v>
      </c>
      <c r="E234" s="610">
        <f>SUMIFS(AfO!E:E,AfO!$A:$A,$C234,AfO!$B:$B,$A231)/1000</f>
        <v>0</v>
      </c>
      <c r="F234" s="610">
        <f>SUMIFS(AfO!F:F,AfO!$A:$A,$C234,AfO!$B:$B,$A231)/1000</f>
        <v>2.6429539999999998E-2</v>
      </c>
      <c r="G234" s="610">
        <f>SUMIFS(AfO!G:G,AfO!$A:$A,$C234,AfO!$B:$B,$A231)/1000</f>
        <v>1.465166E-2</v>
      </c>
      <c r="H234" s="610">
        <f>SUMIFS(AfO!H:H,AfO!$A:$A,$C234,AfO!$B:$B,$A231)/1000</f>
        <v>9.3449799999999993E-3</v>
      </c>
      <c r="I234" s="610">
        <f>SUMIFS(AfO!J:J,AfO!$A:$A,$C234,AfO!$B:$B,$A231)/1000</f>
        <v>4.0493416666666671E-4</v>
      </c>
      <c r="J234" s="610">
        <f>SUMIFS(AfO!I:I,AfO!$A:$A,$C234,AfO!$B:$B,$A231)/1000</f>
        <v>2.3025950000000003E-2</v>
      </c>
      <c r="K234" s="610"/>
      <c r="L234" s="357"/>
      <c r="M234" s="358"/>
      <c r="N234" s="358"/>
      <c r="O234" s="358"/>
      <c r="P234" s="358"/>
      <c r="Q234" s="358"/>
      <c r="R234" s="358"/>
      <c r="S234" s="359"/>
      <c r="T234" s="724"/>
      <c r="U234" s="357"/>
      <c r="V234" s="418"/>
      <c r="W234" s="418"/>
      <c r="X234" s="418"/>
      <c r="Y234" s="418"/>
      <c r="Z234" s="418"/>
      <c r="AA234" s="418"/>
      <c r="AB234" s="418"/>
      <c r="AC234" s="359"/>
      <c r="AD234" s="615">
        <f t="shared" si="594"/>
        <v>0</v>
      </c>
      <c r="AE234" s="488">
        <f t="shared" si="674"/>
        <v>2.3025950000000003E-2</v>
      </c>
      <c r="AF234" s="581" t="e">
        <f t="shared" si="675"/>
        <v>#DIV/0!</v>
      </c>
      <c r="AG234" s="490">
        <f t="shared" si="676"/>
        <v>0</v>
      </c>
      <c r="AH234" s="491" t="e" cm="1">
        <f t="array" ref="AH234">_xlfn.IFS(AG234&gt;=(AF234+0.01),1,AG234&gt;=(AF234-0.01),0,AG234&lt;=(AF234-0.01),-1)</f>
        <v>#DIV/0!</v>
      </c>
      <c r="AJ234" s="370"/>
      <c r="AL234" s="757"/>
      <c r="AM234" s="226" t="s">
        <v>39</v>
      </c>
      <c r="AN234" s="472"/>
      <c r="AO234" s="616">
        <f>SUMIFS('Sales 2019 - 2024'!$E:$E,'Sales 2019 - 2024'!$A:$A,$C234,'Sales 2019 - 2024'!$B:$B,$AO$2,'Sales 2019 - 2024'!$C:$C,AO$4,'Sales 2019 - 2024'!$D:$D,$A234)</f>
        <v>0</v>
      </c>
      <c r="AP234" s="617">
        <f>SUMIFS('Sales 2019 - 2024'!$E:$E,'Sales 2019 - 2024'!$A:$A,$C234,'Sales 2019 - 2024'!$B:$B,$AO$2,'Sales 2019 - 2024'!$C:$C,AP$4,'Sales 2019 - 2024'!$D:$D,$A234)</f>
        <v>0</v>
      </c>
      <c r="AQ234" s="617">
        <f>SUMIFS('Sales 2019 - 2024'!$E:$E,'Sales 2019 - 2024'!$A:$A,$C234,'Sales 2019 - 2024'!$B:$B,$AO$2,'Sales 2019 - 2024'!$C:$C,AQ$4,'Sales 2019 - 2024'!$D:$D,$A234)</f>
        <v>0.95001000000000002</v>
      </c>
      <c r="AR234" s="617">
        <f>SUMIFS('Sales 2019 - 2024'!$E:$E,'Sales 2019 - 2024'!$A:$A,$C234,'Sales 2019 - 2024'!$B:$B,$AO$2,'Sales 2019 - 2024'!$C:$C,AR$4,'Sales 2019 - 2024'!$D:$D,$A234)</f>
        <v>0.72416999999999998</v>
      </c>
      <c r="AS234" s="617">
        <f>SUMIFS('Sales 2019 - 2024'!$E:$E,'Sales 2019 - 2024'!$A:$A,$C234,'Sales 2019 - 2024'!$B:$B,$AO$2,'Sales 2019 - 2024'!$C:$C,AS$4,'Sales 2019 - 2024'!$D:$D,$A234)</f>
        <v>3.3813900000000001</v>
      </c>
      <c r="AT234" s="617">
        <f>SUMIFS('Sales 2019 - 2024'!$E:$E,'Sales 2019 - 2024'!$A:$A,$C234,'Sales 2019 - 2024'!$B:$B,$AO$2,'Sales 2019 - 2024'!$C:$C,AT$4,'Sales 2019 - 2024'!$D:$D,$A234)</f>
        <v>0</v>
      </c>
      <c r="AU234" s="617">
        <f>SUMIFS('Sales 2019 - 2024'!$E:$E,'Sales 2019 - 2024'!$A:$A,$C234,'Sales 2019 - 2024'!$B:$B,$AO$2,'Sales 2019 - 2024'!$C:$C,AU$4,'Sales 2019 - 2024'!$D:$D,$A234)</f>
        <v>0</v>
      </c>
      <c r="AV234" s="618">
        <f>SUMIFS('Sales 2019 - 2024'!$E:$E,'Sales 2019 - 2024'!$A:$A,$C234,'Sales 2019 - 2024'!$B:$B,$AO$2,'Sales 2019 - 2024'!$C:$C,AV$4,'Sales 2019 - 2024'!$D:$D,$A234)</f>
        <v>0</v>
      </c>
      <c r="AW234" s="618">
        <f t="shared" si="677"/>
        <v>5.0555700000000003</v>
      </c>
      <c r="AX234" s="616">
        <f>SUMIFS('Sales 2019 - 2024'!$E:$E,'Sales 2019 - 2024'!$A:$A,$C234,'Sales 2019 - 2024'!$B:$B,$AO$2,'Sales 2019 - 2024'!$C:$C,AX$4,'Sales 2019 - 2024'!$D:$D,$A234)</f>
        <v>1.3902699999999999</v>
      </c>
      <c r="AY234" s="617">
        <f>SUMIFS('Sales 2019 - 2024'!$E:$E,'Sales 2019 - 2024'!$A:$A,$C234,'Sales 2019 - 2024'!$B:$B,$AO$2,'Sales 2019 - 2024'!$C:$C,AY$4,'Sales 2019 - 2024'!$D:$D,$A234)</f>
        <v>0</v>
      </c>
      <c r="AZ234" s="617">
        <f>SUMIFS('Sales 2019 - 2024'!$E:$E,'Sales 2019 - 2024'!$A:$A,$C234,'Sales 2019 - 2024'!$B:$B,$AO$2,'Sales 2019 - 2024'!$C:$C,AZ$4,'Sales 2019 - 2024'!$D:$D,$A234)</f>
        <v>0.95001000000000002</v>
      </c>
      <c r="BA234" s="617">
        <f>SUMIFS('Sales 2019 - 2024'!$E:$E,'Sales 2019 - 2024'!$A:$A,$C234,'Sales 2019 - 2024'!$B:$B,$AO$2,'Sales 2019 - 2024'!$C:$C,BA$4,'Sales 2019 - 2024'!$D:$D,$A234)</f>
        <v>4.41</v>
      </c>
      <c r="BB234" s="617">
        <f>SUMIFS('Sales 2019 - 2024'!$E:$E,'Sales 2019 - 2024'!$A:$A,$C234,'Sales 2019 - 2024'!$B:$B,$AO$2,'Sales 2019 - 2024'!$C:$C,BB$4,'Sales 2019 - 2024'!$D:$D,$A234)</f>
        <v>0.71399000000000001</v>
      </c>
      <c r="BC234" s="617">
        <f>SUMIFS('Sales 2019 - 2024'!$E:$E,'Sales 2019 - 2024'!$A:$A,$C234,'Sales 2019 - 2024'!$B:$B,$AO$2,'Sales 2019 - 2024'!$C:$C,BC$4,'Sales 2019 - 2024'!$D:$D,$A234)</f>
        <v>3.45004</v>
      </c>
      <c r="BD234" s="617">
        <f>SUMIFS('Sales 2019 - 2024'!$E:$E,'Sales 2019 - 2024'!$A:$A,$C234,'Sales 2019 - 2024'!$B:$B,$AO$2,'Sales 2019 - 2024'!$C:$C,BD$4,'Sales 2019 - 2024'!$D:$D,$A234)</f>
        <v>0</v>
      </c>
      <c r="BE234" s="617">
        <f>SUMIFS('Sales 2019 - 2024'!$E:$E,'Sales 2019 - 2024'!$A:$A,$C234,'Sales 2019 - 2024'!$B:$B,$AO$2,'Sales 2019 - 2024'!$C:$C,BE$4,'Sales 2019 - 2024'!$D:$D,$A234)</f>
        <v>0</v>
      </c>
      <c r="BF234" s="618">
        <f>SUMIFS('Sales 2019 - 2024'!$E:$E,'Sales 2019 - 2024'!$A:$A,$C234,'Sales 2019 - 2024'!$B:$B,$AO$2,'Sales 2019 - 2024'!$C:$C,BF$4,'Sales 2019 - 2024'!$D:$D,$A234)</f>
        <v>0</v>
      </c>
      <c r="BG234" s="618">
        <f t="shared" si="678"/>
        <v>10.91431</v>
      </c>
      <c r="BH234" s="744">
        <f t="shared" si="679"/>
        <v>7.056070000000001</v>
      </c>
      <c r="BI234" s="494">
        <f>SUMIFS('Sales 2019 - 2024'!Y:Y,'Sales 2019 - 2024'!W:W,'X5 Template Goals - Tab 1'!AM234,'Sales 2019 - 2024'!V:V,'X5 Template Goals - Tab 1'!A234)</f>
        <v>23.025950000000002</v>
      </c>
      <c r="BJ234" s="751" t="b">
        <f t="shared" si="680"/>
        <v>1</v>
      </c>
      <c r="BK234" s="611"/>
      <c r="BL234" s="612"/>
      <c r="BM234" s="612"/>
      <c r="BN234" s="612"/>
      <c r="BO234" s="612"/>
      <c r="BP234" s="612"/>
      <c r="BQ234" s="612"/>
      <c r="BR234" s="619"/>
      <c r="BS234" s="618">
        <f t="shared" si="681"/>
        <v>0</v>
      </c>
    </row>
    <row r="235" spans="1:71" ht="44.25" customHeight="1" outlineLevel="1" x14ac:dyDescent="0.55000000000000004">
      <c r="A235" s="2" t="str">
        <f>B231</f>
        <v>e-Commerce</v>
      </c>
      <c r="B235" s="757"/>
      <c r="C235" s="226" t="s">
        <v>40</v>
      </c>
      <c r="D235" s="620">
        <f>SUMIFS(AfO!D:D,AfO!$A:$A,$C235,AfO!$B:$B,$A231)/1000</f>
        <v>1.084541E-2</v>
      </c>
      <c r="E235" s="498">
        <f>SUMIFS(AfO!E:E,AfO!$A:$A,$C235,AfO!$B:$B,$A231)/1000</f>
        <v>1.3962799999999999E-2</v>
      </c>
      <c r="F235" s="498">
        <f>SUMIFS(AfO!F:F,AfO!$A:$A,$C235,AfO!$B:$B,$A231)/1000</f>
        <v>4.3421639999999997E-2</v>
      </c>
      <c r="G235" s="498">
        <f>SUMIFS(AfO!G:G,AfO!$A:$A,$C235,AfO!$B:$B,$A231)/1000</f>
        <v>8.9744499999999984E-3</v>
      </c>
      <c r="H235" s="498">
        <f>SUMIFS(AfO!H:H,AfO!$A:$A,$C235,AfO!$B:$B,$A231)/1000</f>
        <v>1.079E-5</v>
      </c>
      <c r="I235" s="498">
        <f>SUMIFS(AfO!J:J,AfO!$A:$A,$C235,AfO!$B:$B,$A231)/1000</f>
        <v>0</v>
      </c>
      <c r="J235" s="498">
        <f>SUMIFS(AfO!I:I,AfO!$A:$A,$C235,AfO!$B:$B,$A231)/1000</f>
        <v>9.491659999999999E-3</v>
      </c>
      <c r="K235" s="498"/>
      <c r="L235" s="363"/>
      <c r="M235" s="364"/>
      <c r="N235" s="364"/>
      <c r="O235" s="364"/>
      <c r="P235" s="364"/>
      <c r="Q235" s="364"/>
      <c r="R235" s="364"/>
      <c r="S235" s="365"/>
      <c r="T235" s="724"/>
      <c r="U235" s="363"/>
      <c r="V235" s="420"/>
      <c r="W235" s="420"/>
      <c r="X235" s="420"/>
      <c r="Y235" s="420"/>
      <c r="Z235" s="420"/>
      <c r="AA235" s="420"/>
      <c r="AB235" s="420"/>
      <c r="AC235" s="365"/>
      <c r="AD235" s="634">
        <f t="shared" si="594"/>
        <v>0</v>
      </c>
      <c r="AE235" s="521">
        <f t="shared" si="674"/>
        <v>9.491659999999999E-3</v>
      </c>
      <c r="AF235" s="507">
        <f t="shared" si="675"/>
        <v>-2.6313295923518609E-2</v>
      </c>
      <c r="AG235" s="508">
        <f t="shared" si="676"/>
        <v>0</v>
      </c>
      <c r="AH235" s="509" cm="1">
        <f t="array" ref="AH235">_xlfn.IFS(AG235&gt;=(AF235+0.01),1,AG235&gt;=(AF235-0.01),0,AG235&lt;=(AF235-0.01),-1)</f>
        <v>1</v>
      </c>
      <c r="AJ235" s="371"/>
      <c r="AL235" s="757"/>
      <c r="AM235" s="226" t="s">
        <v>40</v>
      </c>
      <c r="AN235" s="472"/>
      <c r="AO235" s="635">
        <f>SUMIFS('Sales 2019 - 2024'!$E:$E,'Sales 2019 - 2024'!$A:$A,$C235,'Sales 2019 - 2024'!$B:$B,$AO$2,'Sales 2019 - 2024'!$C:$C,AO$4,'Sales 2019 - 2024'!$D:$D,$A235)</f>
        <v>0</v>
      </c>
      <c r="AP235" s="636">
        <f>SUMIFS('Sales 2019 - 2024'!$E:$E,'Sales 2019 - 2024'!$A:$A,$C235,'Sales 2019 - 2024'!$B:$B,$AO$2,'Sales 2019 - 2024'!$C:$C,AP$4,'Sales 2019 - 2024'!$D:$D,$A235)</f>
        <v>0</v>
      </c>
      <c r="AQ235" s="636">
        <f>SUMIFS('Sales 2019 - 2024'!$E:$E,'Sales 2019 - 2024'!$A:$A,$C235,'Sales 2019 - 2024'!$B:$B,$AO$2,'Sales 2019 - 2024'!$C:$C,AQ$4,'Sales 2019 - 2024'!$D:$D,$A235)</f>
        <v>0</v>
      </c>
      <c r="AR235" s="636">
        <f>SUMIFS('Sales 2019 - 2024'!$E:$E,'Sales 2019 - 2024'!$A:$A,$C235,'Sales 2019 - 2024'!$B:$B,$AO$2,'Sales 2019 - 2024'!$C:$C,AR$4,'Sales 2019 - 2024'!$D:$D,$A235)</f>
        <v>0</v>
      </c>
      <c r="AS235" s="636">
        <f>SUMIFS('Sales 2019 - 2024'!$E:$E,'Sales 2019 - 2024'!$A:$A,$C235,'Sales 2019 - 2024'!$B:$B,$AO$2,'Sales 2019 - 2024'!$C:$C,AS$4,'Sales 2019 - 2024'!$D:$D,$A235)</f>
        <v>0</v>
      </c>
      <c r="AT235" s="636">
        <f>SUMIFS('Sales 2019 - 2024'!$E:$E,'Sales 2019 - 2024'!$A:$A,$C235,'Sales 2019 - 2024'!$B:$B,$AO$2,'Sales 2019 - 2024'!$C:$C,AT$4,'Sales 2019 - 2024'!$D:$D,$A235)</f>
        <v>0</v>
      </c>
      <c r="AU235" s="636">
        <f>SUMIFS('Sales 2019 - 2024'!$E:$E,'Sales 2019 - 2024'!$A:$A,$C235,'Sales 2019 - 2024'!$B:$B,$AO$2,'Sales 2019 - 2024'!$C:$C,AU$4,'Sales 2019 - 2024'!$D:$D,$A235)</f>
        <v>0</v>
      </c>
      <c r="AV235" s="637">
        <f>SUMIFS('Sales 2019 - 2024'!$E:$E,'Sales 2019 - 2024'!$A:$A,$C235,'Sales 2019 - 2024'!$B:$B,$AO$2,'Sales 2019 - 2024'!$C:$C,AV$4,'Sales 2019 - 2024'!$D:$D,$A235)</f>
        <v>0</v>
      </c>
      <c r="AW235" s="637">
        <f t="shared" si="677"/>
        <v>0</v>
      </c>
      <c r="AX235" s="635">
        <f>SUMIFS('Sales 2019 - 2024'!$E:$E,'Sales 2019 - 2024'!$A:$A,$C235,'Sales 2019 - 2024'!$B:$B,$AO$2,'Sales 2019 - 2024'!$C:$C,AX$4,'Sales 2019 - 2024'!$D:$D,$A235)</f>
        <v>0</v>
      </c>
      <c r="AY235" s="636">
        <f>SUMIFS('Sales 2019 - 2024'!$E:$E,'Sales 2019 - 2024'!$A:$A,$C235,'Sales 2019 - 2024'!$B:$B,$AO$2,'Sales 2019 - 2024'!$C:$C,AY$4,'Sales 2019 - 2024'!$D:$D,$A235)</f>
        <v>0</v>
      </c>
      <c r="AZ235" s="636">
        <f>SUMIFS('Sales 2019 - 2024'!$E:$E,'Sales 2019 - 2024'!$A:$A,$C235,'Sales 2019 - 2024'!$B:$B,$AO$2,'Sales 2019 - 2024'!$C:$C,AZ$4,'Sales 2019 - 2024'!$D:$D,$A235)</f>
        <v>0</v>
      </c>
      <c r="BA235" s="636">
        <f>SUMIFS('Sales 2019 - 2024'!$E:$E,'Sales 2019 - 2024'!$A:$A,$C235,'Sales 2019 - 2024'!$B:$B,$AO$2,'Sales 2019 - 2024'!$C:$C,BA$4,'Sales 2019 - 2024'!$D:$D,$A235)</f>
        <v>0</v>
      </c>
      <c r="BB235" s="636">
        <f>SUMIFS('Sales 2019 - 2024'!$E:$E,'Sales 2019 - 2024'!$A:$A,$C235,'Sales 2019 - 2024'!$B:$B,$AO$2,'Sales 2019 - 2024'!$C:$C,BB$4,'Sales 2019 - 2024'!$D:$D,$A235)</f>
        <v>0</v>
      </c>
      <c r="BC235" s="636">
        <f>SUMIFS('Sales 2019 - 2024'!$E:$E,'Sales 2019 - 2024'!$A:$A,$C235,'Sales 2019 - 2024'!$B:$B,$AO$2,'Sales 2019 - 2024'!$C:$C,BC$4,'Sales 2019 - 2024'!$D:$D,$A235)</f>
        <v>0.78561999999999999</v>
      </c>
      <c r="BD235" s="636">
        <f>SUMIFS('Sales 2019 - 2024'!$E:$E,'Sales 2019 - 2024'!$A:$A,$C235,'Sales 2019 - 2024'!$B:$B,$AO$2,'Sales 2019 - 2024'!$C:$C,BD$4,'Sales 2019 - 2024'!$D:$D,$A235)</f>
        <v>0</v>
      </c>
      <c r="BE235" s="636">
        <f>SUMIFS('Sales 2019 - 2024'!$E:$E,'Sales 2019 - 2024'!$A:$A,$C235,'Sales 2019 - 2024'!$B:$B,$AO$2,'Sales 2019 - 2024'!$C:$C,BE$4,'Sales 2019 - 2024'!$D:$D,$A235)</f>
        <v>0</v>
      </c>
      <c r="BF235" s="637">
        <f>SUMIFS('Sales 2019 - 2024'!$E:$E,'Sales 2019 - 2024'!$A:$A,$C235,'Sales 2019 - 2024'!$B:$B,$AO$2,'Sales 2019 - 2024'!$C:$C,BF$4,'Sales 2019 - 2024'!$D:$D,$A235)</f>
        <v>0</v>
      </c>
      <c r="BG235" s="637">
        <f t="shared" si="678"/>
        <v>0.78561999999999999</v>
      </c>
      <c r="BH235" s="746">
        <f t="shared" si="679"/>
        <v>8.7060399999999998</v>
      </c>
      <c r="BI235" s="524">
        <f>SUMIFS('Sales 2019 - 2024'!Y:Y,'Sales 2019 - 2024'!W:W,'X5 Template Goals - Tab 1'!AM235,'Sales 2019 - 2024'!V:V,'X5 Template Goals - Tab 1'!A235)</f>
        <v>9.4916599999999995</v>
      </c>
      <c r="BJ235" s="751" t="b">
        <f t="shared" si="680"/>
        <v>1</v>
      </c>
      <c r="BK235" s="630"/>
      <c r="BL235" s="631"/>
      <c r="BM235" s="631"/>
      <c r="BN235" s="631"/>
      <c r="BO235" s="631"/>
      <c r="BP235" s="631"/>
      <c r="BQ235" s="631"/>
      <c r="BR235" s="638"/>
      <c r="BS235" s="637">
        <f t="shared" si="681"/>
        <v>0</v>
      </c>
    </row>
    <row r="236" spans="1:71" ht="44.25" customHeight="1" outlineLevel="1" x14ac:dyDescent="0.55000000000000004">
      <c r="A236" s="2" t="str">
        <f>B231</f>
        <v>e-Commerce</v>
      </c>
      <c r="B236" s="757"/>
      <c r="C236" s="226" t="s">
        <v>41</v>
      </c>
      <c r="D236" s="609">
        <f>SUMIFS(AfO!D:D,AfO!$A:$A,$C236,AfO!$B:$B,$A231)/1000</f>
        <v>0</v>
      </c>
      <c r="E236" s="610">
        <f>SUMIFS(AfO!E:E,AfO!$A:$A,$C236,AfO!$B:$B,$A231)/1000</f>
        <v>1.2360039999999999E-2</v>
      </c>
      <c r="F236" s="610">
        <f>SUMIFS(AfO!F:F,AfO!$A:$A,$C236,AfO!$B:$B,$A231)/1000</f>
        <v>8.4731630000000002E-2</v>
      </c>
      <c r="G236" s="610">
        <f>SUMIFS(AfO!G:G,AfO!$A:$A,$C236,AfO!$B:$B,$A231)/1000</f>
        <v>0.18413932999999999</v>
      </c>
      <c r="H236" s="610">
        <f>SUMIFS(AfO!H:H,AfO!$A:$A,$C236,AfO!$B:$B,$A231)/1000</f>
        <v>0.28472550999999996</v>
      </c>
      <c r="I236" s="610">
        <f>SUMIFS(AfO!J:J,AfO!$A:$A,$C236,AfO!$B:$B,$A231)/1000</f>
        <v>0.25066663083333335</v>
      </c>
      <c r="J236" s="610">
        <f>SUMIFS(AfO!I:I,AfO!$A:$A,$C236,AfO!$B:$B,$A231)/1000</f>
        <v>9.0319999999999998E-2</v>
      </c>
      <c r="K236" s="610"/>
      <c r="L236" s="357"/>
      <c r="M236" s="358"/>
      <c r="N236" s="358"/>
      <c r="O236" s="358">
        <v>4</v>
      </c>
      <c r="P236" s="358"/>
      <c r="Q236" s="358"/>
      <c r="R236" s="358"/>
      <c r="S236" s="359">
        <v>3</v>
      </c>
      <c r="T236" s="724"/>
      <c r="U236" s="357"/>
      <c r="V236" s="418"/>
      <c r="W236" s="418"/>
      <c r="X236" s="418"/>
      <c r="Y236" s="418"/>
      <c r="Z236" s="418"/>
      <c r="AA236" s="418"/>
      <c r="AB236" s="418">
        <v>1</v>
      </c>
      <c r="AC236" s="359"/>
      <c r="AD236" s="615">
        <f t="shared" si="594"/>
        <v>8</v>
      </c>
      <c r="AE236" s="488">
        <f t="shared" si="674"/>
        <v>8.0903200000000002</v>
      </c>
      <c r="AF236" s="581" t="e">
        <f t="shared" si="675"/>
        <v>#DIV/0!</v>
      </c>
      <c r="AG236" s="490">
        <f t="shared" si="676"/>
        <v>1.4571765057895503</v>
      </c>
      <c r="AH236" s="491" t="e" cm="1">
        <f t="array" ref="AH236">_xlfn.IFS(AG236&gt;=(AF236+0.01),1,AG236&gt;=(AF236-0.01),0,AG236&lt;=(AF236-0.01),-1)</f>
        <v>#DIV/0!</v>
      </c>
      <c r="AJ236" s="370"/>
      <c r="AL236" s="757"/>
      <c r="AM236" s="226" t="s">
        <v>41</v>
      </c>
      <c r="AN236" s="472"/>
      <c r="AO236" s="616">
        <f>SUMIFS('Sales 2019 - 2024'!$E:$E,'Sales 2019 - 2024'!$A:$A,$C236,'Sales 2019 - 2024'!$B:$B,$AO$2,'Sales 2019 - 2024'!$C:$C,AO$4,'Sales 2019 - 2024'!$D:$D,$A236)</f>
        <v>36.799999999999997</v>
      </c>
      <c r="AP236" s="617">
        <f>SUMIFS('Sales 2019 - 2024'!$E:$E,'Sales 2019 - 2024'!$A:$A,$C236,'Sales 2019 - 2024'!$B:$B,$AO$2,'Sales 2019 - 2024'!$C:$C,AP$4,'Sales 2019 - 2024'!$D:$D,$A236)</f>
        <v>0</v>
      </c>
      <c r="AQ236" s="617">
        <f>SUMIFS('Sales 2019 - 2024'!$E:$E,'Sales 2019 - 2024'!$A:$A,$C236,'Sales 2019 - 2024'!$B:$B,$AO$2,'Sales 2019 - 2024'!$C:$C,AQ$4,'Sales 2019 - 2024'!$D:$D,$A236)</f>
        <v>2.3319999999999999</v>
      </c>
      <c r="AR236" s="617">
        <f>SUMIFS('Sales 2019 - 2024'!$E:$E,'Sales 2019 - 2024'!$A:$A,$C236,'Sales 2019 - 2024'!$B:$B,$AO$2,'Sales 2019 - 2024'!$C:$C,AR$4,'Sales 2019 - 2024'!$D:$D,$A236)</f>
        <v>45</v>
      </c>
      <c r="AS236" s="617">
        <f>SUMIFS('Sales 2019 - 2024'!$E:$E,'Sales 2019 - 2024'!$A:$A,$C236,'Sales 2019 - 2024'!$B:$B,$AO$2,'Sales 2019 - 2024'!$C:$C,AS$4,'Sales 2019 - 2024'!$D:$D,$A236)</f>
        <v>0</v>
      </c>
      <c r="AT236" s="617">
        <f>SUMIFS('Sales 2019 - 2024'!$E:$E,'Sales 2019 - 2024'!$A:$A,$C236,'Sales 2019 - 2024'!$B:$B,$AO$2,'Sales 2019 - 2024'!$C:$C,AT$4,'Sales 2019 - 2024'!$D:$D,$A236)</f>
        <v>1.92</v>
      </c>
      <c r="AU236" s="617">
        <f>SUMIFS('Sales 2019 - 2024'!$E:$E,'Sales 2019 - 2024'!$A:$A,$C236,'Sales 2019 - 2024'!$B:$B,$AO$2,'Sales 2019 - 2024'!$C:$C,AU$4,'Sales 2019 - 2024'!$D:$D,$A236)</f>
        <v>0</v>
      </c>
      <c r="AV236" s="618">
        <f>SUMIFS('Sales 2019 - 2024'!$E:$E,'Sales 2019 - 2024'!$A:$A,$C236,'Sales 2019 - 2024'!$B:$B,$AO$2,'Sales 2019 - 2024'!$C:$C,AV$4,'Sales 2019 - 2024'!$D:$D,$A236)</f>
        <v>0</v>
      </c>
      <c r="AW236" s="618">
        <f t="shared" si="677"/>
        <v>86.052000000000007</v>
      </c>
      <c r="AX236" s="616">
        <f>SUMIFS('Sales 2019 - 2024'!$E:$E,'Sales 2019 - 2024'!$A:$A,$C236,'Sales 2019 - 2024'!$B:$B,$AO$2,'Sales 2019 - 2024'!$C:$C,AX$4,'Sales 2019 - 2024'!$D:$D,$A236)</f>
        <v>0</v>
      </c>
      <c r="AY236" s="617">
        <f>SUMIFS('Sales 2019 - 2024'!$E:$E,'Sales 2019 - 2024'!$A:$A,$C236,'Sales 2019 - 2024'!$B:$B,$AO$2,'Sales 2019 - 2024'!$C:$C,AY$4,'Sales 2019 - 2024'!$D:$D,$A236)</f>
        <v>0</v>
      </c>
      <c r="AZ236" s="617">
        <f>SUMIFS('Sales 2019 - 2024'!$E:$E,'Sales 2019 - 2024'!$A:$A,$C236,'Sales 2019 - 2024'!$B:$B,$AO$2,'Sales 2019 - 2024'!$C:$C,AZ$4,'Sales 2019 - 2024'!$D:$D,$A236)</f>
        <v>0</v>
      </c>
      <c r="BA236" s="617">
        <f>SUMIFS('Sales 2019 - 2024'!$E:$E,'Sales 2019 - 2024'!$A:$A,$C236,'Sales 2019 - 2024'!$B:$B,$AO$2,'Sales 2019 - 2024'!$C:$C,BA$4,'Sales 2019 - 2024'!$D:$D,$A236)</f>
        <v>0</v>
      </c>
      <c r="BB236" s="617">
        <f>SUMIFS('Sales 2019 - 2024'!$E:$E,'Sales 2019 - 2024'!$A:$A,$C236,'Sales 2019 - 2024'!$B:$B,$AO$2,'Sales 2019 - 2024'!$C:$C,BB$4,'Sales 2019 - 2024'!$D:$D,$A236)</f>
        <v>0</v>
      </c>
      <c r="BC236" s="617">
        <f>SUMIFS('Sales 2019 - 2024'!$E:$E,'Sales 2019 - 2024'!$A:$A,$C236,'Sales 2019 - 2024'!$B:$B,$AO$2,'Sales 2019 - 2024'!$C:$C,BC$4,'Sales 2019 - 2024'!$D:$D,$A236)</f>
        <v>0</v>
      </c>
      <c r="BD236" s="617">
        <f>SUMIFS('Sales 2019 - 2024'!$E:$E,'Sales 2019 - 2024'!$A:$A,$C236,'Sales 2019 - 2024'!$B:$B,$AO$2,'Sales 2019 - 2024'!$C:$C,BD$4,'Sales 2019 - 2024'!$D:$D,$A236)</f>
        <v>0</v>
      </c>
      <c r="BE236" s="617">
        <f>SUMIFS('Sales 2019 - 2024'!$E:$E,'Sales 2019 - 2024'!$A:$A,$C236,'Sales 2019 - 2024'!$B:$B,$AO$2,'Sales 2019 - 2024'!$C:$C,BE$4,'Sales 2019 - 2024'!$D:$D,$A236)</f>
        <v>0</v>
      </c>
      <c r="BF236" s="618">
        <f>SUMIFS('Sales 2019 - 2024'!$E:$E,'Sales 2019 - 2024'!$A:$A,$C236,'Sales 2019 - 2024'!$B:$B,$AO$2,'Sales 2019 - 2024'!$C:$C,BF$4,'Sales 2019 - 2024'!$D:$D,$A236)</f>
        <v>0</v>
      </c>
      <c r="BG236" s="618">
        <f t="shared" si="678"/>
        <v>0</v>
      </c>
      <c r="BH236" s="744">
        <f t="shared" si="679"/>
        <v>4.2679999999999865</v>
      </c>
      <c r="BI236" s="494">
        <f>SUMIFS('Sales 2019 - 2024'!Y:Y,'Sales 2019 - 2024'!W:W,'X5 Template Goals - Tab 1'!AM236,'Sales 2019 - 2024'!V:V,'X5 Template Goals - Tab 1'!A236)</f>
        <v>90.32</v>
      </c>
      <c r="BJ236" s="751" t="b">
        <f t="shared" si="680"/>
        <v>1</v>
      </c>
      <c r="BK236" s="611"/>
      <c r="BL236" s="612"/>
      <c r="BM236" s="612"/>
      <c r="BN236" s="612"/>
      <c r="BO236" s="612"/>
      <c r="BP236" s="612"/>
      <c r="BQ236" s="612"/>
      <c r="BR236" s="619"/>
      <c r="BS236" s="618">
        <f t="shared" si="681"/>
        <v>0</v>
      </c>
    </row>
    <row r="237" spans="1:71" ht="44.25" customHeight="1" outlineLevel="1" x14ac:dyDescent="0.55000000000000004">
      <c r="A237" s="2" t="str">
        <f>B231</f>
        <v>e-Commerce</v>
      </c>
      <c r="B237" s="757"/>
      <c r="C237" s="226" t="s">
        <v>42</v>
      </c>
      <c r="D237" s="620">
        <f>SUMIFS(AfO!D:D,AfO!$A:$A,$C237,AfO!$B:$B,$A231)/1000</f>
        <v>0</v>
      </c>
      <c r="E237" s="498">
        <f>SUMIFS(AfO!E:E,AfO!$A:$A,$C237,AfO!$B:$B,$A231)/1000</f>
        <v>0</v>
      </c>
      <c r="F237" s="498">
        <f>SUMIFS(AfO!F:F,AfO!$A:$A,$C237,AfO!$B:$B,$A231)/1000</f>
        <v>2.2827899999999998E-3</v>
      </c>
      <c r="G237" s="498">
        <f>SUMIFS(AfO!G:G,AfO!$A:$A,$C237,AfO!$B:$B,$A231)/1000</f>
        <v>6.2914049999999999E-2</v>
      </c>
      <c r="H237" s="498">
        <f>SUMIFS(AfO!H:H,AfO!$A:$A,$C237,AfO!$B:$B,$A231)/1000</f>
        <v>0.17738510999999998</v>
      </c>
      <c r="I237" s="498">
        <f>SUMIFS(AfO!J:J,AfO!$A:$A,$C237,AfO!$B:$B,$A231)/1000</f>
        <v>0.35000575833333336</v>
      </c>
      <c r="J237" s="498">
        <f>SUMIFS(AfO!I:I,AfO!$A:$A,$C237,AfO!$B:$B,$A231)/1000</f>
        <v>0.421765</v>
      </c>
      <c r="K237" s="498"/>
      <c r="L237" s="363"/>
      <c r="M237" s="364"/>
      <c r="N237" s="364"/>
      <c r="O237" s="358"/>
      <c r="P237" s="364"/>
      <c r="Q237" s="364"/>
      <c r="R237" s="364"/>
      <c r="S237" s="365"/>
      <c r="T237" s="724"/>
      <c r="U237" s="363"/>
      <c r="V237" s="420"/>
      <c r="W237" s="420"/>
      <c r="X237" s="420"/>
      <c r="Y237" s="420"/>
      <c r="Z237" s="420"/>
      <c r="AA237" s="420"/>
      <c r="AB237" s="420"/>
      <c r="AC237" s="365"/>
      <c r="AD237" s="634">
        <f t="shared" si="594"/>
        <v>0</v>
      </c>
      <c r="AE237" s="521">
        <f t="shared" si="674"/>
        <v>0.421765</v>
      </c>
      <c r="AF237" s="526" t="e">
        <f t="shared" si="675"/>
        <v>#DIV/0!</v>
      </c>
      <c r="AG237" s="508">
        <f t="shared" si="676"/>
        <v>0</v>
      </c>
      <c r="AH237" s="509" t="e" cm="1">
        <f t="array" ref="AH237">_xlfn.IFS(AG237&gt;=(AF237+0.01),1,AG237&gt;=(AF237-0.01),0,AG237&lt;=(AF237-0.01),-1)</f>
        <v>#DIV/0!</v>
      </c>
      <c r="AJ237" s="371"/>
      <c r="AL237" s="757"/>
      <c r="AM237" s="226" t="s">
        <v>42</v>
      </c>
      <c r="AN237" s="472"/>
      <c r="AO237" s="635">
        <f>SUMIFS('Sales 2019 - 2024'!$E:$E,'Sales 2019 - 2024'!$A:$A,$C237,'Sales 2019 - 2024'!$B:$B,$AO$2,'Sales 2019 - 2024'!$C:$C,AO$4,'Sales 2019 - 2024'!$D:$D,$A237)</f>
        <v>0</v>
      </c>
      <c r="AP237" s="636">
        <f>SUMIFS('Sales 2019 - 2024'!$E:$E,'Sales 2019 - 2024'!$A:$A,$C237,'Sales 2019 - 2024'!$B:$B,$AO$2,'Sales 2019 - 2024'!$C:$C,AP$4,'Sales 2019 - 2024'!$D:$D,$A237)</f>
        <v>0</v>
      </c>
      <c r="AQ237" s="636">
        <f>SUMIFS('Sales 2019 - 2024'!$E:$E,'Sales 2019 - 2024'!$A:$A,$C237,'Sales 2019 - 2024'!$B:$B,$AO$2,'Sales 2019 - 2024'!$C:$C,AQ$4,'Sales 2019 - 2024'!$D:$D,$A237)</f>
        <v>266.99400000000003</v>
      </c>
      <c r="AR237" s="636">
        <f>SUMIFS('Sales 2019 - 2024'!$E:$E,'Sales 2019 - 2024'!$A:$A,$C237,'Sales 2019 - 2024'!$B:$B,$AO$2,'Sales 2019 - 2024'!$C:$C,AR$4,'Sales 2019 - 2024'!$D:$D,$A237)</f>
        <v>0</v>
      </c>
      <c r="AS237" s="636">
        <f>SUMIFS('Sales 2019 - 2024'!$E:$E,'Sales 2019 - 2024'!$A:$A,$C237,'Sales 2019 - 2024'!$B:$B,$AO$2,'Sales 2019 - 2024'!$C:$C,AS$4,'Sales 2019 - 2024'!$D:$D,$A237)</f>
        <v>0</v>
      </c>
      <c r="AT237" s="636">
        <f>SUMIFS('Sales 2019 - 2024'!$E:$E,'Sales 2019 - 2024'!$A:$A,$C237,'Sales 2019 - 2024'!$B:$B,$AO$2,'Sales 2019 - 2024'!$C:$C,AT$4,'Sales 2019 - 2024'!$D:$D,$A237)</f>
        <v>0</v>
      </c>
      <c r="AU237" s="636">
        <f>SUMIFS('Sales 2019 - 2024'!$E:$E,'Sales 2019 - 2024'!$A:$A,$C237,'Sales 2019 - 2024'!$B:$B,$AO$2,'Sales 2019 - 2024'!$C:$C,AU$4,'Sales 2019 - 2024'!$D:$D,$A237)</f>
        <v>0</v>
      </c>
      <c r="AV237" s="637">
        <f>SUMIFS('Sales 2019 - 2024'!$E:$E,'Sales 2019 - 2024'!$A:$A,$C237,'Sales 2019 - 2024'!$B:$B,$AO$2,'Sales 2019 - 2024'!$C:$C,AV$4,'Sales 2019 - 2024'!$D:$D,$A237)</f>
        <v>0</v>
      </c>
      <c r="AW237" s="637">
        <f t="shared" si="677"/>
        <v>266.99400000000003</v>
      </c>
      <c r="AX237" s="635">
        <f>SUMIFS('Sales 2019 - 2024'!$E:$E,'Sales 2019 - 2024'!$A:$A,$C237,'Sales 2019 - 2024'!$B:$B,$AO$2,'Sales 2019 - 2024'!$C:$C,AX$4,'Sales 2019 - 2024'!$D:$D,$A237)</f>
        <v>85.414000000000001</v>
      </c>
      <c r="AY237" s="636">
        <f>SUMIFS('Sales 2019 - 2024'!$E:$E,'Sales 2019 - 2024'!$A:$A,$C237,'Sales 2019 - 2024'!$B:$B,$AO$2,'Sales 2019 - 2024'!$C:$C,AY$4,'Sales 2019 - 2024'!$D:$D,$A237)</f>
        <v>0</v>
      </c>
      <c r="AZ237" s="636">
        <f>SUMIFS('Sales 2019 - 2024'!$E:$E,'Sales 2019 - 2024'!$A:$A,$C237,'Sales 2019 - 2024'!$B:$B,$AO$2,'Sales 2019 - 2024'!$C:$C,AZ$4,'Sales 2019 - 2024'!$D:$D,$A237)</f>
        <v>69.356999999999999</v>
      </c>
      <c r="BA237" s="636">
        <f>SUMIFS('Sales 2019 - 2024'!$E:$E,'Sales 2019 - 2024'!$A:$A,$C237,'Sales 2019 - 2024'!$B:$B,$AO$2,'Sales 2019 - 2024'!$C:$C,BA$4,'Sales 2019 - 2024'!$D:$D,$A237)</f>
        <v>0</v>
      </c>
      <c r="BB237" s="636">
        <f>SUMIFS('Sales 2019 - 2024'!$E:$E,'Sales 2019 - 2024'!$A:$A,$C237,'Sales 2019 - 2024'!$B:$B,$AO$2,'Sales 2019 - 2024'!$C:$C,BB$4,'Sales 2019 - 2024'!$D:$D,$A237)</f>
        <v>0</v>
      </c>
      <c r="BC237" s="636">
        <f>SUMIFS('Sales 2019 - 2024'!$E:$E,'Sales 2019 - 2024'!$A:$A,$C237,'Sales 2019 - 2024'!$B:$B,$AO$2,'Sales 2019 - 2024'!$C:$C,BC$4,'Sales 2019 - 2024'!$D:$D,$A237)</f>
        <v>0</v>
      </c>
      <c r="BD237" s="636">
        <f>SUMIFS('Sales 2019 - 2024'!$E:$E,'Sales 2019 - 2024'!$A:$A,$C237,'Sales 2019 - 2024'!$B:$B,$AO$2,'Sales 2019 - 2024'!$C:$C,BD$4,'Sales 2019 - 2024'!$D:$D,$A237)</f>
        <v>0</v>
      </c>
      <c r="BE237" s="636">
        <f>SUMIFS('Sales 2019 - 2024'!$E:$E,'Sales 2019 - 2024'!$A:$A,$C237,'Sales 2019 - 2024'!$B:$B,$AO$2,'Sales 2019 - 2024'!$C:$C,BE$4,'Sales 2019 - 2024'!$D:$D,$A237)</f>
        <v>0</v>
      </c>
      <c r="BF237" s="637">
        <f>SUMIFS('Sales 2019 - 2024'!$E:$E,'Sales 2019 - 2024'!$A:$A,$C237,'Sales 2019 - 2024'!$B:$B,$AO$2,'Sales 2019 - 2024'!$C:$C,BF$4,'Sales 2019 - 2024'!$D:$D,$A237)</f>
        <v>0</v>
      </c>
      <c r="BG237" s="637">
        <f t="shared" si="678"/>
        <v>154.77100000000002</v>
      </c>
      <c r="BH237" s="746">
        <f t="shared" si="679"/>
        <v>0</v>
      </c>
      <c r="BI237" s="524">
        <f>SUMIFS('Sales 2019 - 2024'!Y:Y,'Sales 2019 - 2024'!W:W,'X5 Template Goals - Tab 1'!AM237,'Sales 2019 - 2024'!V:V,'X5 Template Goals - Tab 1'!A237)</f>
        <v>421.76499999999999</v>
      </c>
      <c r="BJ237" s="751" t="b">
        <f t="shared" si="680"/>
        <v>1</v>
      </c>
      <c r="BK237" s="630"/>
      <c r="BL237" s="631"/>
      <c r="BM237" s="631"/>
      <c r="BN237" s="631"/>
      <c r="BO237" s="631"/>
      <c r="BP237" s="631"/>
      <c r="BQ237" s="631"/>
      <c r="BR237" s="638"/>
      <c r="BS237" s="637">
        <f t="shared" si="681"/>
        <v>0</v>
      </c>
    </row>
    <row r="238" spans="1:71" ht="44.25" customHeight="1" outlineLevel="1" thickBot="1" x14ac:dyDescent="0.6">
      <c r="A238" s="2" t="str">
        <f>B231</f>
        <v>e-Commerce</v>
      </c>
      <c r="B238" s="758"/>
      <c r="C238" s="226" t="s">
        <v>43</v>
      </c>
      <c r="D238" s="609">
        <f>SUMIFS(AfO!D:D,AfO!$A:$A,$C238,AfO!$B:$B,$A231)/1000</f>
        <v>0</v>
      </c>
      <c r="E238" s="610">
        <f>SUMIFS(AfO!E:E,AfO!$A:$A,$C238,AfO!$B:$B,$A231)/1000</f>
        <v>2.39857E-3</v>
      </c>
      <c r="F238" s="610">
        <f>SUMIFS(AfO!F:F,AfO!$A:$A,$C238,AfO!$B:$B,$A231)/1000</f>
        <v>4.8635400000000004E-3</v>
      </c>
      <c r="G238" s="610">
        <f>SUMIFS(AfO!G:G,AfO!$A:$A,$C238,AfO!$B:$B,$A231)/1000</f>
        <v>0</v>
      </c>
      <c r="H238" s="610">
        <f>SUMIFS(AfO!H:H,AfO!$A:$A,$C238,AfO!$B:$B,$A231)/1000</f>
        <v>0</v>
      </c>
      <c r="I238" s="610">
        <f>SUMIFS(AfO!J:J,AfO!$A:$A,$C238,AfO!$B:$B,$A231)/1000</f>
        <v>0</v>
      </c>
      <c r="J238" s="610">
        <f>SUMIFS(AfO!I:I,AfO!$A:$A,$C238,AfO!$B:$B,$A231)/1000</f>
        <v>0</v>
      </c>
      <c r="K238" s="610"/>
      <c r="L238" s="366"/>
      <c r="M238" s="367"/>
      <c r="N238" s="367"/>
      <c r="O238" s="367"/>
      <c r="P238" s="367"/>
      <c r="Q238" s="367"/>
      <c r="R238" s="367"/>
      <c r="S238" s="368"/>
      <c r="T238" s="712"/>
      <c r="U238" s="366"/>
      <c r="V238" s="421"/>
      <c r="W238" s="421"/>
      <c r="X238" s="421"/>
      <c r="Y238" s="421"/>
      <c r="Z238" s="421"/>
      <c r="AA238" s="421"/>
      <c r="AB238" s="421"/>
      <c r="AC238" s="368"/>
      <c r="AD238" s="615">
        <f t="shared" si="594"/>
        <v>0</v>
      </c>
      <c r="AE238" s="488">
        <f t="shared" si="674"/>
        <v>0</v>
      </c>
      <c r="AF238" s="581" t="e">
        <f t="shared" si="675"/>
        <v>#DIV/0!</v>
      </c>
      <c r="AG238" s="490" t="e">
        <f t="shared" si="676"/>
        <v>#DIV/0!</v>
      </c>
      <c r="AH238" s="491" t="e" cm="1">
        <f t="array" ref="AH238">_xlfn.IFS(AG238&gt;=(AF238+0.01),1,AG238&gt;=(AF238-0.01),0,AG238&lt;=(AF238-0.01),-1)</f>
        <v>#DIV/0!</v>
      </c>
      <c r="AJ238" s="370"/>
      <c r="AL238" s="758"/>
      <c r="AM238" s="226" t="s">
        <v>43</v>
      </c>
      <c r="AN238" s="472"/>
      <c r="AO238" s="616">
        <f>SUMIFS('Sales 2019 - 2024'!$E:$E,'Sales 2019 - 2024'!$A:$A,$C238,'Sales 2019 - 2024'!$B:$B,$AO$2,'Sales 2019 - 2024'!$C:$C,AO$4,'Sales 2019 - 2024'!$D:$D,$A238)</f>
        <v>0</v>
      </c>
      <c r="AP238" s="617">
        <f>SUMIFS('Sales 2019 - 2024'!$E:$E,'Sales 2019 - 2024'!$A:$A,$C238,'Sales 2019 - 2024'!$B:$B,$AO$2,'Sales 2019 - 2024'!$C:$C,AP$4,'Sales 2019 - 2024'!$D:$D,$A238)</f>
        <v>0</v>
      </c>
      <c r="AQ238" s="617">
        <f>SUMIFS('Sales 2019 - 2024'!$E:$E,'Sales 2019 - 2024'!$A:$A,$C238,'Sales 2019 - 2024'!$B:$B,$AO$2,'Sales 2019 - 2024'!$C:$C,AQ$4,'Sales 2019 - 2024'!$D:$D,$A238)</f>
        <v>0</v>
      </c>
      <c r="AR238" s="617">
        <f>SUMIFS('Sales 2019 - 2024'!$E:$E,'Sales 2019 - 2024'!$A:$A,$C238,'Sales 2019 - 2024'!$B:$B,$AO$2,'Sales 2019 - 2024'!$C:$C,AR$4,'Sales 2019 - 2024'!$D:$D,$A238)</f>
        <v>0</v>
      </c>
      <c r="AS238" s="617">
        <f>SUMIFS('Sales 2019 - 2024'!$E:$E,'Sales 2019 - 2024'!$A:$A,$C238,'Sales 2019 - 2024'!$B:$B,$AO$2,'Sales 2019 - 2024'!$C:$C,AS$4,'Sales 2019 - 2024'!$D:$D,$A238)</f>
        <v>0</v>
      </c>
      <c r="AT238" s="617">
        <f>SUMIFS('Sales 2019 - 2024'!$E:$E,'Sales 2019 - 2024'!$A:$A,$C238,'Sales 2019 - 2024'!$B:$B,$AO$2,'Sales 2019 - 2024'!$C:$C,AT$4,'Sales 2019 - 2024'!$D:$D,$A238)</f>
        <v>0</v>
      </c>
      <c r="AU238" s="617">
        <f>SUMIFS('Sales 2019 - 2024'!$E:$E,'Sales 2019 - 2024'!$A:$A,$C238,'Sales 2019 - 2024'!$B:$B,$AO$2,'Sales 2019 - 2024'!$C:$C,AU$4,'Sales 2019 - 2024'!$D:$D,$A238)</f>
        <v>0</v>
      </c>
      <c r="AV238" s="618">
        <f>SUMIFS('Sales 2019 - 2024'!$E:$E,'Sales 2019 - 2024'!$A:$A,$C238,'Sales 2019 - 2024'!$B:$B,$AO$2,'Sales 2019 - 2024'!$C:$C,AV$4,'Sales 2019 - 2024'!$D:$D,$A238)</f>
        <v>0</v>
      </c>
      <c r="AW238" s="618">
        <f t="shared" si="677"/>
        <v>0</v>
      </c>
      <c r="AX238" s="616">
        <f>SUMIFS('Sales 2019 - 2024'!$E:$E,'Sales 2019 - 2024'!$A:$A,$C238,'Sales 2019 - 2024'!$B:$B,$AO$2,'Sales 2019 - 2024'!$C:$C,AX$4,'Sales 2019 - 2024'!$D:$D,$A238)</f>
        <v>0</v>
      </c>
      <c r="AY238" s="617">
        <f>SUMIFS('Sales 2019 - 2024'!$E:$E,'Sales 2019 - 2024'!$A:$A,$C238,'Sales 2019 - 2024'!$B:$B,$AO$2,'Sales 2019 - 2024'!$C:$C,AY$4,'Sales 2019 - 2024'!$D:$D,$A238)</f>
        <v>0</v>
      </c>
      <c r="AZ238" s="617">
        <f>SUMIFS('Sales 2019 - 2024'!$E:$E,'Sales 2019 - 2024'!$A:$A,$C238,'Sales 2019 - 2024'!$B:$B,$AO$2,'Sales 2019 - 2024'!$C:$C,AZ$4,'Sales 2019 - 2024'!$D:$D,$A238)</f>
        <v>0</v>
      </c>
      <c r="BA238" s="617">
        <f>SUMIFS('Sales 2019 - 2024'!$E:$E,'Sales 2019 - 2024'!$A:$A,$C238,'Sales 2019 - 2024'!$B:$B,$AO$2,'Sales 2019 - 2024'!$C:$C,BA$4,'Sales 2019 - 2024'!$D:$D,$A238)</f>
        <v>0</v>
      </c>
      <c r="BB238" s="617">
        <f>SUMIFS('Sales 2019 - 2024'!$E:$E,'Sales 2019 - 2024'!$A:$A,$C238,'Sales 2019 - 2024'!$B:$B,$AO$2,'Sales 2019 - 2024'!$C:$C,BB$4,'Sales 2019 - 2024'!$D:$D,$A238)</f>
        <v>0</v>
      </c>
      <c r="BC238" s="617">
        <f>SUMIFS('Sales 2019 - 2024'!$E:$E,'Sales 2019 - 2024'!$A:$A,$C238,'Sales 2019 - 2024'!$B:$B,$AO$2,'Sales 2019 - 2024'!$C:$C,BC$4,'Sales 2019 - 2024'!$D:$D,$A238)</f>
        <v>0</v>
      </c>
      <c r="BD238" s="617">
        <f>SUMIFS('Sales 2019 - 2024'!$E:$E,'Sales 2019 - 2024'!$A:$A,$C238,'Sales 2019 - 2024'!$B:$B,$AO$2,'Sales 2019 - 2024'!$C:$C,BD$4,'Sales 2019 - 2024'!$D:$D,$A238)</f>
        <v>0</v>
      </c>
      <c r="BE238" s="617">
        <f>SUMIFS('Sales 2019 - 2024'!$E:$E,'Sales 2019 - 2024'!$A:$A,$C238,'Sales 2019 - 2024'!$B:$B,$AO$2,'Sales 2019 - 2024'!$C:$C,BE$4,'Sales 2019 - 2024'!$D:$D,$A238)</f>
        <v>0</v>
      </c>
      <c r="BF238" s="618">
        <f>SUMIFS('Sales 2019 - 2024'!$E:$E,'Sales 2019 - 2024'!$A:$A,$C238,'Sales 2019 - 2024'!$B:$B,$AO$2,'Sales 2019 - 2024'!$C:$C,BF$4,'Sales 2019 - 2024'!$D:$D,$A238)</f>
        <v>0</v>
      </c>
      <c r="BG238" s="618">
        <f t="shared" si="678"/>
        <v>0</v>
      </c>
      <c r="BH238" s="744">
        <f t="shared" si="679"/>
        <v>0</v>
      </c>
      <c r="BI238" s="494">
        <f>SUMIFS('Sales 2019 - 2024'!Y:Y,'Sales 2019 - 2024'!W:W,'X5 Template Goals - Tab 1'!AM238,'Sales 2019 - 2024'!V:V,'X5 Template Goals - Tab 1'!A238)</f>
        <v>0</v>
      </c>
      <c r="BJ238" s="751" t="b">
        <f t="shared" si="680"/>
        <v>1</v>
      </c>
      <c r="BK238" s="611"/>
      <c r="BL238" s="612"/>
      <c r="BM238" s="612"/>
      <c r="BN238" s="612"/>
      <c r="BO238" s="612"/>
      <c r="BP238" s="612"/>
      <c r="BQ238" s="612"/>
      <c r="BR238" s="619"/>
      <c r="BS238" s="618">
        <f t="shared" si="681"/>
        <v>0</v>
      </c>
    </row>
    <row r="239" spans="1:71" s="180" customFormat="1" ht="44.25" customHeight="1" outlineLevel="1" thickTop="1" x14ac:dyDescent="0.55000000000000004">
      <c r="B239" s="344" t="s">
        <v>101</v>
      </c>
      <c r="C239" s="241" t="s">
        <v>35</v>
      </c>
      <c r="D239" s="639">
        <f>SUM(D231:D238)</f>
        <v>1.084541E-2</v>
      </c>
      <c r="E239" s="532">
        <f t="shared" ref="E239:J239" si="682">SUM(E231:E238)</f>
        <v>2.8721409999999999E-2</v>
      </c>
      <c r="F239" s="532">
        <f t="shared" si="682"/>
        <v>0.16172914000000002</v>
      </c>
      <c r="G239" s="532">
        <f t="shared" si="682"/>
        <v>0.36007011999999999</v>
      </c>
      <c r="H239" s="532">
        <f t="shared" si="682"/>
        <v>0.49035638999999998</v>
      </c>
      <c r="I239" s="532">
        <f t="shared" si="682"/>
        <v>0.80830157333333341</v>
      </c>
      <c r="J239" s="532">
        <f t="shared" si="682"/>
        <v>0.94980175999999994</v>
      </c>
      <c r="K239" s="532"/>
      <c r="L239" s="672">
        <f>SUM(L231:L238)</f>
        <v>0</v>
      </c>
      <c r="M239" s="673">
        <f t="shared" ref="M239" si="683">SUM(M231:M238)</f>
        <v>0</v>
      </c>
      <c r="N239" s="673">
        <f t="shared" ref="N239" si="684">SUM(N231:N238)</f>
        <v>0</v>
      </c>
      <c r="O239" s="673">
        <f t="shared" ref="O239" si="685">SUM(O231:O238)</f>
        <v>4</v>
      </c>
      <c r="P239" s="673">
        <f t="shared" ref="P239" si="686">SUM(P231:P238)</f>
        <v>1</v>
      </c>
      <c r="Q239" s="673">
        <f t="shared" ref="Q239" si="687">SUM(Q231:Q238)</f>
        <v>0</v>
      </c>
      <c r="R239" s="673">
        <f t="shared" ref="R239" si="688">SUM(R231:R238)</f>
        <v>0</v>
      </c>
      <c r="S239" s="674">
        <f t="shared" ref="S239" si="689">SUM(S231:S238)</f>
        <v>3</v>
      </c>
      <c r="T239" s="528"/>
      <c r="U239" s="714">
        <f t="shared" ref="U239" si="690">SUM(U231:U238)</f>
        <v>0</v>
      </c>
      <c r="V239" s="642">
        <f t="shared" ref="V239" si="691">SUM(V231:V238)</f>
        <v>0</v>
      </c>
      <c r="W239" s="642">
        <f t="shared" ref="W239" si="692">SUM(W231:W238)</f>
        <v>0</v>
      </c>
      <c r="X239" s="642">
        <f t="shared" ref="X239" si="693">SUM(X231:X238)</f>
        <v>0</v>
      </c>
      <c r="Y239" s="642">
        <f t="shared" ref="Y239" si="694">SUM(Y231:Y238)</f>
        <v>0</v>
      </c>
      <c r="Z239" s="642">
        <f t="shared" ref="Z239" si="695">SUM(Z231:Z238)</f>
        <v>0</v>
      </c>
      <c r="AA239" s="642">
        <f t="shared" ref="AA239" si="696">SUM(AA231:AA238)</f>
        <v>0</v>
      </c>
      <c r="AB239" s="642">
        <f t="shared" ref="AB239" si="697">SUM(AB231:AB238)</f>
        <v>1</v>
      </c>
      <c r="AC239" s="642">
        <f t="shared" ref="AC239" si="698">SUM(AC231:AC238)</f>
        <v>0</v>
      </c>
      <c r="AD239" s="643">
        <f t="shared" si="594"/>
        <v>9</v>
      </c>
      <c r="AE239" s="539">
        <f t="shared" si="674"/>
        <v>9.9498017599999997</v>
      </c>
      <c r="AF239" s="540">
        <f t="shared" si="675"/>
        <v>1.4461179752866791</v>
      </c>
      <c r="AG239" s="541">
        <f t="shared" si="676"/>
        <v>0.59969170041768138</v>
      </c>
      <c r="AH239" s="542" cm="1">
        <f t="array" ref="AH239">_xlfn.IFS(AG239&gt;=(AF239+0.01),1,AG239&gt;=(AF239-0.01),0,AG239&lt;=(AF239-0.01),-1)</f>
        <v>-1</v>
      </c>
      <c r="AJ239" s="371"/>
      <c r="AL239" s="344" t="s">
        <v>101</v>
      </c>
      <c r="AM239" s="241" t="s">
        <v>35</v>
      </c>
      <c r="AN239" s="543"/>
      <c r="AO239" s="733">
        <f>SUM(AO231:AO238)</f>
        <v>36.799999999999997</v>
      </c>
      <c r="AP239" s="734">
        <f t="shared" ref="AP239:AW239" si="699">SUM(AP231:AP238)</f>
        <v>0</v>
      </c>
      <c r="AQ239" s="734">
        <f t="shared" si="699"/>
        <v>270.27601000000004</v>
      </c>
      <c r="AR239" s="734">
        <f t="shared" si="699"/>
        <v>45.724170000000001</v>
      </c>
      <c r="AS239" s="734">
        <f t="shared" si="699"/>
        <v>219.58054000000001</v>
      </c>
      <c r="AT239" s="734">
        <f t="shared" si="699"/>
        <v>1.92</v>
      </c>
      <c r="AU239" s="734">
        <f t="shared" si="699"/>
        <v>0</v>
      </c>
      <c r="AV239" s="644">
        <f t="shared" si="699"/>
        <v>0</v>
      </c>
      <c r="AW239" s="644">
        <f t="shared" si="699"/>
        <v>574.30071999999996</v>
      </c>
      <c r="AX239" s="733">
        <f>SUM(AX231:AX238)</f>
        <v>86.804270000000002</v>
      </c>
      <c r="AY239" s="734">
        <f t="shared" ref="AY239:BF239" si="700">SUM(AY231:AY238)</f>
        <v>0</v>
      </c>
      <c r="AZ239" s="734">
        <f t="shared" si="700"/>
        <v>70.307010000000005</v>
      </c>
      <c r="BA239" s="734">
        <f t="shared" si="700"/>
        <v>4.41</v>
      </c>
      <c r="BB239" s="734">
        <f t="shared" si="700"/>
        <v>0.71399000000000001</v>
      </c>
      <c r="BC239" s="734">
        <f t="shared" si="700"/>
        <v>4.2356600000000002</v>
      </c>
      <c r="BD239" s="734">
        <f t="shared" si="700"/>
        <v>0</v>
      </c>
      <c r="BE239" s="734">
        <f t="shared" si="700"/>
        <v>0</v>
      </c>
      <c r="BF239" s="644">
        <f t="shared" si="700"/>
        <v>0</v>
      </c>
      <c r="BG239" s="644">
        <f t="shared" si="678"/>
        <v>166.47093000000001</v>
      </c>
      <c r="BH239" s="736">
        <f t="shared" si="679"/>
        <v>209.03010999999992</v>
      </c>
      <c r="BI239" s="546">
        <f>SUM(BI231:BI238)</f>
        <v>949.80175999999994</v>
      </c>
      <c r="BJ239" s="751" t="b">
        <f t="shared" si="680"/>
        <v>1</v>
      </c>
      <c r="BK239" s="640"/>
      <c r="BL239" s="641"/>
      <c r="BM239" s="641"/>
      <c r="BN239" s="641"/>
      <c r="BO239" s="641"/>
      <c r="BP239" s="641"/>
      <c r="BQ239" s="641"/>
      <c r="BR239" s="539"/>
      <c r="BS239" s="644">
        <f t="shared" ref="BS239" si="701">SUM(BS231:BS238)</f>
        <v>0</v>
      </c>
    </row>
    <row r="240" spans="1:71" ht="44.25" customHeight="1" outlineLevel="1" thickBot="1" x14ac:dyDescent="0.6">
      <c r="B240" s="550" t="str">
        <f>B239</f>
        <v>e-Commerce</v>
      </c>
      <c r="C240" s="551" t="s">
        <v>76</v>
      </c>
      <c r="D240" s="552"/>
      <c r="E240" s="553"/>
      <c r="F240" s="553"/>
      <c r="G240" s="553"/>
      <c r="H240" s="553"/>
      <c r="I240" s="553"/>
      <c r="J240" s="553"/>
      <c r="K240" s="554"/>
      <c r="L240" s="555">
        <v>0</v>
      </c>
      <c r="M240" s="556">
        <v>0</v>
      </c>
      <c r="N240" s="556">
        <v>0</v>
      </c>
      <c r="O240" s="556">
        <v>3.5</v>
      </c>
      <c r="P240" s="556">
        <v>0</v>
      </c>
      <c r="Q240" s="556">
        <v>0</v>
      </c>
      <c r="R240" s="556">
        <v>0</v>
      </c>
      <c r="S240" s="557">
        <v>2.8</v>
      </c>
      <c r="T240" s="558"/>
      <c r="U240" s="703">
        <v>0</v>
      </c>
      <c r="V240" s="594">
        <v>0</v>
      </c>
      <c r="W240" s="594">
        <v>1</v>
      </c>
      <c r="X240" s="594">
        <v>0</v>
      </c>
      <c r="Y240" s="594">
        <v>0</v>
      </c>
      <c r="Z240" s="594">
        <v>0</v>
      </c>
      <c r="AA240" s="594">
        <v>0</v>
      </c>
      <c r="AB240" s="594">
        <v>3.6988484500000003</v>
      </c>
      <c r="AC240" s="594">
        <v>0</v>
      </c>
      <c r="AD240" s="596">
        <f t="shared" si="594"/>
        <v>10.998848450000001</v>
      </c>
      <c r="AE240" s="645">
        <f>J239+AD240</f>
        <v>11.94865021</v>
      </c>
      <c r="AF240" s="563">
        <f>AF239</f>
        <v>1.4461179752866791</v>
      </c>
      <c r="AG240" s="564">
        <f>(((AE240/J239))^(1/5))-1</f>
        <v>0.65934685108780733</v>
      </c>
      <c r="AH240" s="565" cm="1">
        <f t="array" ref="AH240">_xlfn.IFS(AG240&gt;=(AF240+0.01),1,AG240&gt;=(AF240-0.01),0,AG240&lt;=(AF240-0.01),-1)</f>
        <v>-1</v>
      </c>
      <c r="AJ240" s="370"/>
      <c r="AL240" s="550" t="str">
        <f>AL239</f>
        <v>e-Commerce</v>
      </c>
      <c r="AM240" s="551" t="s">
        <v>76</v>
      </c>
      <c r="AN240" s="566"/>
      <c r="AO240" s="567"/>
      <c r="AP240" s="568"/>
      <c r="AQ240" s="568"/>
      <c r="AR240" s="568"/>
      <c r="AS240" s="568"/>
      <c r="AT240" s="568"/>
      <c r="AU240" s="568"/>
      <c r="AV240" s="569"/>
      <c r="AW240" s="569"/>
      <c r="AX240" s="567"/>
      <c r="AY240" s="568"/>
      <c r="AZ240" s="568"/>
      <c r="BA240" s="568"/>
      <c r="BB240" s="568"/>
      <c r="BC240" s="568"/>
      <c r="BD240" s="568"/>
      <c r="BE240" s="568"/>
      <c r="BF240" s="569"/>
      <c r="BG240" s="569"/>
      <c r="BH240" s="569"/>
      <c r="BI240" s="737"/>
      <c r="BJ240" s="751" t="b">
        <f t="shared" si="680"/>
        <v>1</v>
      </c>
      <c r="BK240" s="567"/>
      <c r="BL240" s="568"/>
      <c r="BM240" s="568"/>
      <c r="BN240" s="568"/>
      <c r="BO240" s="568"/>
      <c r="BP240" s="568"/>
      <c r="BQ240" s="568"/>
      <c r="BR240" s="569"/>
      <c r="BS240" s="569"/>
    </row>
    <row r="241" spans="1:71" ht="44.25" customHeight="1" outlineLevel="1" x14ac:dyDescent="0.55000000000000004">
      <c r="A241" s="2" t="str">
        <f>B241</f>
        <v>Foodservice</v>
      </c>
      <c r="B241" s="756" t="s">
        <v>102</v>
      </c>
      <c r="C241" s="225" t="s">
        <v>36</v>
      </c>
      <c r="D241" s="599">
        <f>SUMIFS(AfO!D:D,AfO!$A:$A,$C241,AfO!$B:$B,$A241)/1000</f>
        <v>10.414144780000001</v>
      </c>
      <c r="E241" s="459">
        <f>SUMIFS(AfO!E:E,AfO!$A:$A,$C241,AfO!$B:$B,$A241)/1000</f>
        <v>8.6371918700000005</v>
      </c>
      <c r="F241" s="459">
        <f>SUMIFS(AfO!F:F,AfO!$A:$A,$C241,AfO!$B:$B,$A241)/1000</f>
        <v>15.20294741</v>
      </c>
      <c r="G241" s="459">
        <f>SUMIFS(AfO!G:G,AfO!$A:$A,$C241,AfO!$B:$B,$A241)/1000</f>
        <v>25.042877079999997</v>
      </c>
      <c r="H241" s="459">
        <f>SUMIFS(AfO!H:H,AfO!$A:$A,$C241,AfO!$B:$B,$A241)/1000</f>
        <v>28.377693950000001</v>
      </c>
      <c r="I241" s="459">
        <f>SUMIFS(AfO!J:J,AfO!$A:$A,$C241,AfO!$B:$B,$A241)/1000</f>
        <v>41.433213111666674</v>
      </c>
      <c r="J241" s="459">
        <f>SUMIFS(AfO!I:I,AfO!$A:$A,$C241,AfO!$B:$B,$A241)/1000</f>
        <v>29.497769209999998</v>
      </c>
      <c r="K241" s="459"/>
      <c r="L241" s="354"/>
      <c r="M241" s="355"/>
      <c r="N241" s="355"/>
      <c r="O241" s="355">
        <v>5</v>
      </c>
      <c r="P241" s="355"/>
      <c r="Q241" s="355"/>
      <c r="R241" s="355">
        <v>23</v>
      </c>
      <c r="S241" s="356">
        <v>5</v>
      </c>
      <c r="T241" s="723"/>
      <c r="U241" s="354"/>
      <c r="V241" s="417">
        <v>2</v>
      </c>
      <c r="W241" s="417"/>
      <c r="X241" s="417"/>
      <c r="Y241" s="417"/>
      <c r="Z241" s="417">
        <v>5</v>
      </c>
      <c r="AA241" s="417"/>
      <c r="AB241" s="417">
        <v>10</v>
      </c>
      <c r="AC241" s="356"/>
      <c r="AD241" s="604">
        <f t="shared" si="594"/>
        <v>50</v>
      </c>
      <c r="AE241" s="468">
        <f t="shared" ref="AE241:AE249" si="702">AD241+J241</f>
        <v>79.497769210000001</v>
      </c>
      <c r="AF241" s="469">
        <f t="shared" ref="AF241:AF249" si="703">(((J241/D241))^(1/5))-1</f>
        <v>0.23149630316842429</v>
      </c>
      <c r="AG241" s="470">
        <f t="shared" ref="AG241:AG249" si="704">(((AE241/J241))^(1/5))-1</f>
        <v>0.21930724329954288</v>
      </c>
      <c r="AH241" s="509" cm="1">
        <f t="array" ref="AH241">_xlfn.IFS(AG241&gt;=(AF241+0.01),1,AG241&gt;=(AF241-0.01),0,AG241&lt;=(AF241-0.01),-1)</f>
        <v>-1</v>
      </c>
      <c r="AJ241" s="371" t="s">
        <v>103</v>
      </c>
      <c r="AL241" s="756" t="s">
        <v>102</v>
      </c>
      <c r="AM241" s="225" t="s">
        <v>36</v>
      </c>
      <c r="AN241" s="472"/>
      <c r="AO241" s="605">
        <f>SUMIFS('Sales 2019 - 2024'!$E:$E,'Sales 2019 - 2024'!$A:$A,$C241,'Sales 2019 - 2024'!$B:$B,$AO$2,'Sales 2019 - 2024'!$C:$C,AO$4,'Sales 2019 - 2024'!$D:$D,$A241)</f>
        <v>2.13</v>
      </c>
      <c r="AP241" s="606">
        <f>SUMIFS('Sales 2019 - 2024'!$E:$E,'Sales 2019 - 2024'!$A:$A,$C241,'Sales 2019 - 2024'!$B:$B,$AO$2,'Sales 2019 - 2024'!$C:$C,AP$4,'Sales 2019 - 2024'!$D:$D,$A241)</f>
        <v>6.9702700000000002</v>
      </c>
      <c r="AQ241" s="606">
        <f>SUMIFS('Sales 2019 - 2024'!$E:$E,'Sales 2019 - 2024'!$A:$A,$C241,'Sales 2019 - 2024'!$B:$B,$AO$2,'Sales 2019 - 2024'!$C:$C,AQ$4,'Sales 2019 - 2024'!$D:$D,$A241)</f>
        <v>1.2297800000000001</v>
      </c>
      <c r="AR241" s="606">
        <f>SUMIFS('Sales 2019 - 2024'!$E:$E,'Sales 2019 - 2024'!$A:$A,$C241,'Sales 2019 - 2024'!$B:$B,$AO$2,'Sales 2019 - 2024'!$C:$C,AR$4,'Sales 2019 - 2024'!$D:$D,$A241)</f>
        <v>1918.78007</v>
      </c>
      <c r="AS241" s="606">
        <f>SUMIFS('Sales 2019 - 2024'!$E:$E,'Sales 2019 - 2024'!$A:$A,$C241,'Sales 2019 - 2024'!$B:$B,$AO$2,'Sales 2019 - 2024'!$C:$C,AS$4,'Sales 2019 - 2024'!$D:$D,$A241)</f>
        <v>239.91609</v>
      </c>
      <c r="AT241" s="606">
        <f>SUMIFS('Sales 2019 - 2024'!$E:$E,'Sales 2019 - 2024'!$A:$A,$C241,'Sales 2019 - 2024'!$B:$B,$AO$2,'Sales 2019 - 2024'!$C:$C,AT$4,'Sales 2019 - 2024'!$D:$D,$A241)</f>
        <v>54.23</v>
      </c>
      <c r="AU241" s="606">
        <f>SUMIFS('Sales 2019 - 2024'!$E:$E,'Sales 2019 - 2024'!$A:$A,$C241,'Sales 2019 - 2024'!$B:$B,$AO$2,'Sales 2019 - 2024'!$C:$C,AU$4,'Sales 2019 - 2024'!$D:$D,$A241)</f>
        <v>8864.4245100000007</v>
      </c>
      <c r="AV241" s="607">
        <f>SUMIFS('Sales 2019 - 2024'!$E:$E,'Sales 2019 - 2024'!$A:$A,$C241,'Sales 2019 - 2024'!$B:$B,$AO$2,'Sales 2019 - 2024'!$C:$C,AV$4,'Sales 2019 - 2024'!$D:$D,$A241)</f>
        <v>1540.9240600000001</v>
      </c>
      <c r="AW241" s="607">
        <f>SUM(AO241:AV241)</f>
        <v>12628.60478</v>
      </c>
      <c r="AX241" s="605">
        <f>SUMIFS('Sales 2019 - 2024'!$E:$E,'Sales 2019 - 2024'!$A:$A,$C241,'Sales 2019 - 2024'!$B:$B,$AO$2,'Sales 2019 - 2024'!$C:$C,AX$4,'Sales 2019 - 2024'!$D:$D,$A241)</f>
        <v>0</v>
      </c>
      <c r="AY241" s="606">
        <f>SUMIFS('Sales 2019 - 2024'!$E:$E,'Sales 2019 - 2024'!$A:$A,$C241,'Sales 2019 - 2024'!$B:$B,$AO$2,'Sales 2019 - 2024'!$C:$C,AY$4,'Sales 2019 - 2024'!$D:$D,$A241)</f>
        <v>1248.2828199999999</v>
      </c>
      <c r="AZ241" s="606">
        <f>SUMIFS('Sales 2019 - 2024'!$E:$E,'Sales 2019 - 2024'!$A:$A,$C241,'Sales 2019 - 2024'!$B:$B,$AO$2,'Sales 2019 - 2024'!$C:$C,AZ$4,'Sales 2019 - 2024'!$D:$D,$A241)</f>
        <v>0</v>
      </c>
      <c r="BA241" s="606">
        <f>SUMIFS('Sales 2019 - 2024'!$E:$E,'Sales 2019 - 2024'!$A:$A,$C241,'Sales 2019 - 2024'!$B:$B,$AO$2,'Sales 2019 - 2024'!$C:$C,BA$4,'Sales 2019 - 2024'!$D:$D,$A241)</f>
        <v>14.964359999999999</v>
      </c>
      <c r="BB241" s="606">
        <f>SUMIFS('Sales 2019 - 2024'!$E:$E,'Sales 2019 - 2024'!$A:$A,$C241,'Sales 2019 - 2024'!$B:$B,$AO$2,'Sales 2019 - 2024'!$C:$C,BB$4,'Sales 2019 - 2024'!$D:$D,$A241)</f>
        <v>3.4104100000000002</v>
      </c>
      <c r="BC241" s="606">
        <f>SUMIFS('Sales 2019 - 2024'!$E:$E,'Sales 2019 - 2024'!$A:$A,$C241,'Sales 2019 - 2024'!$B:$B,$AO$2,'Sales 2019 - 2024'!$C:$C,BC$4,'Sales 2019 - 2024'!$D:$D,$A241)</f>
        <v>1508.61985</v>
      </c>
      <c r="BD241" s="606">
        <f>SUMIFS('Sales 2019 - 2024'!$E:$E,'Sales 2019 - 2024'!$A:$A,$C241,'Sales 2019 - 2024'!$B:$B,$AO$2,'Sales 2019 - 2024'!$C:$C,BD$4,'Sales 2019 - 2024'!$D:$D,$A241)</f>
        <v>0</v>
      </c>
      <c r="BE241" s="606">
        <f>SUMIFS('Sales 2019 - 2024'!$E:$E,'Sales 2019 - 2024'!$A:$A,$C241,'Sales 2019 - 2024'!$B:$B,$AO$2,'Sales 2019 - 2024'!$C:$C,BE$4,'Sales 2019 - 2024'!$D:$D,$A241)</f>
        <v>5179.1512400000001</v>
      </c>
      <c r="BF241" s="607">
        <f>SUMIFS('Sales 2019 - 2024'!$E:$E,'Sales 2019 - 2024'!$A:$A,$C241,'Sales 2019 - 2024'!$B:$B,$AO$2,'Sales 2019 - 2024'!$C:$C,BF$4,'Sales 2019 - 2024'!$D:$D,$A241)</f>
        <v>0</v>
      </c>
      <c r="BG241" s="607">
        <f>SUM(AX241:BF241)</f>
        <v>7954.42868</v>
      </c>
      <c r="BH241" s="743">
        <f>BI241-BG241-AW241</f>
        <v>8914.735749999998</v>
      </c>
      <c r="BI241" s="475">
        <f>SUMIFS('Sales 2019 - 2024'!Y:Y,'Sales 2019 - 2024'!W:W,'X5 Template Goals - Tab 1'!AM241,'Sales 2019 - 2024'!V:V,'X5 Template Goals - Tab 1'!A241)</f>
        <v>29497.769209999999</v>
      </c>
      <c r="BJ241" s="751" t="b">
        <f t="shared" si="680"/>
        <v>1</v>
      </c>
      <c r="BK241" s="600"/>
      <c r="BL241" s="601"/>
      <c r="BM241" s="601"/>
      <c r="BN241" s="601"/>
      <c r="BO241" s="601"/>
      <c r="BP241" s="601"/>
      <c r="BQ241" s="601"/>
      <c r="BR241" s="608"/>
      <c r="BS241" s="607">
        <f>SUM(BK241:BR241)</f>
        <v>0</v>
      </c>
    </row>
    <row r="242" spans="1:71" ht="44.25" customHeight="1" outlineLevel="1" x14ac:dyDescent="0.55000000000000004">
      <c r="A242" s="2" t="str">
        <f>B241</f>
        <v>Foodservice</v>
      </c>
      <c r="B242" s="757"/>
      <c r="C242" s="226" t="s">
        <v>37</v>
      </c>
      <c r="D242" s="609">
        <f>SUMIFS(AfO!D:D,AfO!$A:$A,$C242,AfO!$B:$B,$A241)/1000</f>
        <v>0.11309906</v>
      </c>
      <c r="E242" s="610">
        <f>SUMIFS(AfO!E:E,AfO!$A:$A,$C242,AfO!$B:$B,$A241)/1000</f>
        <v>4.8723226000000004</v>
      </c>
      <c r="F242" s="610">
        <f>SUMIFS(AfO!F:F,AfO!$A:$A,$C242,AfO!$B:$B,$A241)/1000</f>
        <v>9.8389997299999994</v>
      </c>
      <c r="G242" s="610">
        <f>SUMIFS(AfO!G:G,AfO!$A:$A,$C242,AfO!$B:$B,$A241)/1000</f>
        <v>9.66285551</v>
      </c>
      <c r="H242" s="610">
        <f>SUMIFS(AfO!H:H,AfO!$A:$A,$C242,AfO!$B:$B,$A241)/1000</f>
        <v>6.70132539</v>
      </c>
      <c r="I242" s="610">
        <f>SUMIFS(AfO!J:J,AfO!$A:$A,$C242,AfO!$B:$B,$A241)/1000</f>
        <v>4.3906857591666668</v>
      </c>
      <c r="J242" s="610">
        <f>SUMIFS(AfO!I:I,AfO!$A:$A,$C242,AfO!$B:$B,$A241)/1000</f>
        <v>9.5049200599999999</v>
      </c>
      <c r="K242" s="610"/>
      <c r="L242" s="357"/>
      <c r="M242" s="358"/>
      <c r="N242" s="358"/>
      <c r="O242" s="409">
        <v>6</v>
      </c>
      <c r="P242" s="358"/>
      <c r="Q242" s="358"/>
      <c r="R242" s="358">
        <v>4</v>
      </c>
      <c r="S242" s="359"/>
      <c r="T242" s="724"/>
      <c r="U242" s="357"/>
      <c r="V242" s="418"/>
      <c r="W242" s="418"/>
      <c r="X242" s="418"/>
      <c r="Y242" s="418"/>
      <c r="Z242" s="418">
        <v>3</v>
      </c>
      <c r="AA242" s="418"/>
      <c r="AB242" s="418"/>
      <c r="AC242" s="359"/>
      <c r="AD242" s="615">
        <f t="shared" si="594"/>
        <v>13</v>
      </c>
      <c r="AE242" s="488">
        <f t="shared" si="702"/>
        <v>22.50492006</v>
      </c>
      <c r="AF242" s="581">
        <f t="shared" si="703"/>
        <v>1.4260396509209001</v>
      </c>
      <c r="AG242" s="490">
        <f t="shared" si="704"/>
        <v>0.1881350320332027</v>
      </c>
      <c r="AH242" s="491" cm="1">
        <f t="array" ref="AH242">_xlfn.IFS(AG242&gt;=(AF242+0.01),1,AG242&gt;=(AF242-0.01),0,AG242&lt;=(AF242-0.01),-1)</f>
        <v>-1</v>
      </c>
      <c r="AJ242" s="370"/>
      <c r="AL242" s="757"/>
      <c r="AM242" s="226" t="s">
        <v>37</v>
      </c>
      <c r="AN242" s="472"/>
      <c r="AO242" s="616">
        <f>SUMIFS('Sales 2019 - 2024'!$E:$E,'Sales 2019 - 2024'!$A:$A,$C242,'Sales 2019 - 2024'!$B:$B,$AO$2,'Sales 2019 - 2024'!$C:$C,AO$4,'Sales 2019 - 2024'!$D:$D,$A242)</f>
        <v>8.2649799999999995</v>
      </c>
      <c r="AP242" s="617">
        <f>SUMIFS('Sales 2019 - 2024'!$E:$E,'Sales 2019 - 2024'!$A:$A,$C242,'Sales 2019 - 2024'!$B:$B,$AO$2,'Sales 2019 - 2024'!$C:$C,AP$4,'Sales 2019 - 2024'!$D:$D,$A242)</f>
        <v>3.5031599999999998</v>
      </c>
      <c r="AQ242" s="617">
        <f>SUMIFS('Sales 2019 - 2024'!$E:$E,'Sales 2019 - 2024'!$A:$A,$C242,'Sales 2019 - 2024'!$B:$B,$AO$2,'Sales 2019 - 2024'!$C:$C,AQ$4,'Sales 2019 - 2024'!$D:$D,$A242)</f>
        <v>0</v>
      </c>
      <c r="AR242" s="617">
        <f>SUMIFS('Sales 2019 - 2024'!$E:$E,'Sales 2019 - 2024'!$A:$A,$C242,'Sales 2019 - 2024'!$B:$B,$AO$2,'Sales 2019 - 2024'!$C:$C,AR$4,'Sales 2019 - 2024'!$D:$D,$A242)</f>
        <v>8671.0277900000001</v>
      </c>
      <c r="AS242" s="617">
        <f>SUMIFS('Sales 2019 - 2024'!$E:$E,'Sales 2019 - 2024'!$A:$A,$C242,'Sales 2019 - 2024'!$B:$B,$AO$2,'Sales 2019 - 2024'!$C:$C,AS$4,'Sales 2019 - 2024'!$D:$D,$A242)</f>
        <v>2.82158</v>
      </c>
      <c r="AT242" s="617">
        <f>SUMIFS('Sales 2019 - 2024'!$E:$E,'Sales 2019 - 2024'!$A:$A,$C242,'Sales 2019 - 2024'!$B:$B,$AO$2,'Sales 2019 - 2024'!$C:$C,AT$4,'Sales 2019 - 2024'!$D:$D,$A242)</f>
        <v>0</v>
      </c>
      <c r="AU242" s="617">
        <f>SUMIFS('Sales 2019 - 2024'!$E:$E,'Sales 2019 - 2024'!$A:$A,$C242,'Sales 2019 - 2024'!$B:$B,$AO$2,'Sales 2019 - 2024'!$C:$C,AU$4,'Sales 2019 - 2024'!$D:$D,$A242)</f>
        <v>454.83819999999997</v>
      </c>
      <c r="AV242" s="618">
        <f>SUMIFS('Sales 2019 - 2024'!$E:$E,'Sales 2019 - 2024'!$A:$A,$C242,'Sales 2019 - 2024'!$B:$B,$AO$2,'Sales 2019 - 2024'!$C:$C,AV$4,'Sales 2019 - 2024'!$D:$D,$A242)</f>
        <v>1.4696100000000001</v>
      </c>
      <c r="AW242" s="618">
        <f t="shared" ref="AW242:AW248" si="705">SUM(AO242:AV242)</f>
        <v>9141.9253200000003</v>
      </c>
      <c r="AX242" s="616">
        <f>SUMIFS('Sales 2019 - 2024'!$E:$E,'Sales 2019 - 2024'!$A:$A,$C242,'Sales 2019 - 2024'!$B:$B,$AO$2,'Sales 2019 - 2024'!$C:$C,AX$4,'Sales 2019 - 2024'!$D:$D,$A242)</f>
        <v>0</v>
      </c>
      <c r="AY242" s="617">
        <f>SUMIFS('Sales 2019 - 2024'!$E:$E,'Sales 2019 - 2024'!$A:$A,$C242,'Sales 2019 - 2024'!$B:$B,$AO$2,'Sales 2019 - 2024'!$C:$C,AY$4,'Sales 2019 - 2024'!$D:$D,$A242)</f>
        <v>0</v>
      </c>
      <c r="AZ242" s="617">
        <f>SUMIFS('Sales 2019 - 2024'!$E:$E,'Sales 2019 - 2024'!$A:$A,$C242,'Sales 2019 - 2024'!$B:$B,$AO$2,'Sales 2019 - 2024'!$C:$C,AZ$4,'Sales 2019 - 2024'!$D:$D,$A242)</f>
        <v>0</v>
      </c>
      <c r="BA242" s="617">
        <f>SUMIFS('Sales 2019 - 2024'!$E:$E,'Sales 2019 - 2024'!$A:$A,$C242,'Sales 2019 - 2024'!$B:$B,$AO$2,'Sales 2019 - 2024'!$C:$C,BA$4,'Sales 2019 - 2024'!$D:$D,$A242)</f>
        <v>0</v>
      </c>
      <c r="BB242" s="617">
        <f>SUMIFS('Sales 2019 - 2024'!$E:$E,'Sales 2019 - 2024'!$A:$A,$C242,'Sales 2019 - 2024'!$B:$B,$AO$2,'Sales 2019 - 2024'!$C:$C,BB$4,'Sales 2019 - 2024'!$D:$D,$A242)</f>
        <v>0</v>
      </c>
      <c r="BC242" s="617">
        <f>SUMIFS('Sales 2019 - 2024'!$E:$E,'Sales 2019 - 2024'!$A:$A,$C242,'Sales 2019 - 2024'!$B:$B,$AO$2,'Sales 2019 - 2024'!$C:$C,BC$4,'Sales 2019 - 2024'!$D:$D,$A242)</f>
        <v>295.19999000000001</v>
      </c>
      <c r="BD242" s="617">
        <f>SUMIFS('Sales 2019 - 2024'!$E:$E,'Sales 2019 - 2024'!$A:$A,$C242,'Sales 2019 - 2024'!$B:$B,$AO$2,'Sales 2019 - 2024'!$C:$C,BD$4,'Sales 2019 - 2024'!$D:$D,$A242)</f>
        <v>0</v>
      </c>
      <c r="BE242" s="617">
        <f>SUMIFS('Sales 2019 - 2024'!$E:$E,'Sales 2019 - 2024'!$A:$A,$C242,'Sales 2019 - 2024'!$B:$B,$AO$2,'Sales 2019 - 2024'!$C:$C,BE$4,'Sales 2019 - 2024'!$D:$D,$A242)</f>
        <v>0</v>
      </c>
      <c r="BF242" s="618">
        <f>SUMIFS('Sales 2019 - 2024'!$E:$E,'Sales 2019 - 2024'!$A:$A,$C242,'Sales 2019 - 2024'!$B:$B,$AO$2,'Sales 2019 - 2024'!$C:$C,BF$4,'Sales 2019 - 2024'!$D:$D,$A242)</f>
        <v>0</v>
      </c>
      <c r="BG242" s="618">
        <f t="shared" ref="BG242:BG249" si="706">SUM(AX242:BF242)</f>
        <v>295.19999000000001</v>
      </c>
      <c r="BH242" s="744">
        <f t="shared" ref="BH242:BH249" si="707">BI242-BG242-AW242</f>
        <v>67.794750000000931</v>
      </c>
      <c r="BI242" s="494">
        <f>SUMIFS('Sales 2019 - 2024'!Y:Y,'Sales 2019 - 2024'!W:W,'X5 Template Goals - Tab 1'!AM242,'Sales 2019 - 2024'!V:V,'X5 Template Goals - Tab 1'!A242)</f>
        <v>9504.9200600000004</v>
      </c>
      <c r="BJ242" s="751" t="b">
        <f t="shared" si="680"/>
        <v>1</v>
      </c>
      <c r="BK242" s="611"/>
      <c r="BL242" s="612"/>
      <c r="BM242" s="612"/>
      <c r="BN242" s="612"/>
      <c r="BO242" s="612"/>
      <c r="BP242" s="612"/>
      <c r="BQ242" s="612"/>
      <c r="BR242" s="619"/>
      <c r="BS242" s="618">
        <f t="shared" ref="BS242:BS248" si="708">SUM(BK242:BR242)</f>
        <v>0</v>
      </c>
    </row>
    <row r="243" spans="1:71" ht="44.25" customHeight="1" outlineLevel="1" x14ac:dyDescent="0.55000000000000004">
      <c r="A243" s="2" t="str">
        <f>B241</f>
        <v>Foodservice</v>
      </c>
      <c r="B243" s="757"/>
      <c r="C243" s="226" t="s">
        <v>38</v>
      </c>
      <c r="D243" s="620">
        <f>SUMIFS(AfO!D:D,AfO!$A:$A,$C243,AfO!$B:$B,$A241)/1000</f>
        <v>0.19617135999999999</v>
      </c>
      <c r="E243" s="498">
        <f>SUMIFS(AfO!E:E,AfO!$A:$A,$C243,AfO!$B:$B,$A241)/1000</f>
        <v>0.18971509</v>
      </c>
      <c r="F243" s="498">
        <f>SUMIFS(AfO!F:F,AfO!$A:$A,$C243,AfO!$B:$B,$A241)/1000</f>
        <v>0.12432135</v>
      </c>
      <c r="G243" s="498">
        <f>SUMIFS(AfO!G:G,AfO!$A:$A,$C243,AfO!$B:$B,$A241)/1000</f>
        <v>1.17846805</v>
      </c>
      <c r="H243" s="498">
        <f>SUMIFS(AfO!H:H,AfO!$A:$A,$C243,AfO!$B:$B,$A241)/1000</f>
        <v>4.89637894</v>
      </c>
      <c r="I243" s="498">
        <f>SUMIFS(AfO!J:J,AfO!$A:$A,$C243,AfO!$B:$B,$A241)/1000</f>
        <v>5.9616424349999999</v>
      </c>
      <c r="J243" s="498">
        <f>SUMIFS(AfO!I:I,AfO!$A:$A,$C243,AfO!$B:$B,$A241)/1000</f>
        <v>3.5148186699999999</v>
      </c>
      <c r="K243" s="498"/>
      <c r="L243" s="360"/>
      <c r="M243" s="361"/>
      <c r="N243" s="361"/>
      <c r="O243" s="411">
        <v>4</v>
      </c>
      <c r="P243" s="361"/>
      <c r="Q243" s="361"/>
      <c r="R243" s="361">
        <v>8</v>
      </c>
      <c r="S243" s="362"/>
      <c r="T243" s="724"/>
      <c r="U243" s="360"/>
      <c r="V243" s="419"/>
      <c r="W243" s="419"/>
      <c r="X243" s="419"/>
      <c r="Y243" s="419"/>
      <c r="Z243" s="419">
        <v>2</v>
      </c>
      <c r="AA243" s="419"/>
      <c r="AB243" s="419"/>
      <c r="AC243" s="362"/>
      <c r="AD243" s="625">
        <f t="shared" ref="AD243:AD260" si="709">SUM(L243:AC243)</f>
        <v>14</v>
      </c>
      <c r="AE243" s="506">
        <f t="shared" si="702"/>
        <v>17.51481867</v>
      </c>
      <c r="AF243" s="507">
        <f t="shared" si="703"/>
        <v>0.78095712504785753</v>
      </c>
      <c r="AG243" s="508">
        <f t="shared" si="704"/>
        <v>0.37879768058537433</v>
      </c>
      <c r="AH243" s="509" cm="1">
        <f t="array" ref="AH243">_xlfn.IFS(AG243&gt;=(AF243+0.01),1,AG243&gt;=(AF243-0.01),0,AG243&lt;=(AF243-0.01),-1)</f>
        <v>-1</v>
      </c>
      <c r="AJ243" s="371"/>
      <c r="AL243" s="757"/>
      <c r="AM243" s="226" t="s">
        <v>38</v>
      </c>
      <c r="AN243" s="472"/>
      <c r="AO243" s="626">
        <f>SUMIFS('Sales 2019 - 2024'!$E:$E,'Sales 2019 - 2024'!$A:$A,$C243,'Sales 2019 - 2024'!$B:$B,$AO$2,'Sales 2019 - 2024'!$C:$C,AO$4,'Sales 2019 - 2024'!$D:$D,$A243)</f>
        <v>0</v>
      </c>
      <c r="AP243" s="627">
        <f>SUMIFS('Sales 2019 - 2024'!$E:$E,'Sales 2019 - 2024'!$A:$A,$C243,'Sales 2019 - 2024'!$B:$B,$AO$2,'Sales 2019 - 2024'!$C:$C,AP$4,'Sales 2019 - 2024'!$D:$D,$A243)</f>
        <v>0</v>
      </c>
      <c r="AQ243" s="627">
        <f>SUMIFS('Sales 2019 - 2024'!$E:$E,'Sales 2019 - 2024'!$A:$A,$C243,'Sales 2019 - 2024'!$B:$B,$AO$2,'Sales 2019 - 2024'!$C:$C,AQ$4,'Sales 2019 - 2024'!$D:$D,$A243)</f>
        <v>0</v>
      </c>
      <c r="AR243" s="627">
        <f>SUMIFS('Sales 2019 - 2024'!$E:$E,'Sales 2019 - 2024'!$A:$A,$C243,'Sales 2019 - 2024'!$B:$B,$AO$2,'Sales 2019 - 2024'!$C:$C,AR$4,'Sales 2019 - 2024'!$D:$D,$A243)</f>
        <v>86.029359999999997</v>
      </c>
      <c r="AS243" s="627">
        <f>SUMIFS('Sales 2019 - 2024'!$E:$E,'Sales 2019 - 2024'!$A:$A,$C243,'Sales 2019 - 2024'!$B:$B,$AO$2,'Sales 2019 - 2024'!$C:$C,AS$4,'Sales 2019 - 2024'!$D:$D,$A243)</f>
        <v>12.71419</v>
      </c>
      <c r="AT243" s="627">
        <f>SUMIFS('Sales 2019 - 2024'!$E:$E,'Sales 2019 - 2024'!$A:$A,$C243,'Sales 2019 - 2024'!$B:$B,$AO$2,'Sales 2019 - 2024'!$C:$C,AT$4,'Sales 2019 - 2024'!$D:$D,$A243)</f>
        <v>0</v>
      </c>
      <c r="AU243" s="627">
        <f>SUMIFS('Sales 2019 - 2024'!$E:$E,'Sales 2019 - 2024'!$A:$A,$C243,'Sales 2019 - 2024'!$B:$B,$AO$2,'Sales 2019 - 2024'!$C:$C,AU$4,'Sales 2019 - 2024'!$D:$D,$A243)</f>
        <v>1829.3824300000001</v>
      </c>
      <c r="AV243" s="628">
        <f>SUMIFS('Sales 2019 - 2024'!$E:$E,'Sales 2019 - 2024'!$A:$A,$C243,'Sales 2019 - 2024'!$B:$B,$AO$2,'Sales 2019 - 2024'!$C:$C,AV$4,'Sales 2019 - 2024'!$D:$D,$A243)</f>
        <v>0</v>
      </c>
      <c r="AW243" s="628">
        <f t="shared" si="705"/>
        <v>1928.12598</v>
      </c>
      <c r="AX243" s="626">
        <f>SUMIFS('Sales 2019 - 2024'!$E:$E,'Sales 2019 - 2024'!$A:$A,$C243,'Sales 2019 - 2024'!$B:$B,$AO$2,'Sales 2019 - 2024'!$C:$C,AX$4,'Sales 2019 - 2024'!$D:$D,$A243)</f>
        <v>40.377830000000003</v>
      </c>
      <c r="AY243" s="627">
        <f>SUMIFS('Sales 2019 - 2024'!$E:$E,'Sales 2019 - 2024'!$A:$A,$C243,'Sales 2019 - 2024'!$B:$B,$AO$2,'Sales 2019 - 2024'!$C:$C,AY$4,'Sales 2019 - 2024'!$D:$D,$A243)</f>
        <v>223.3</v>
      </c>
      <c r="AZ243" s="627">
        <f>SUMIFS('Sales 2019 - 2024'!$E:$E,'Sales 2019 - 2024'!$A:$A,$C243,'Sales 2019 - 2024'!$B:$B,$AO$2,'Sales 2019 - 2024'!$C:$C,AZ$4,'Sales 2019 - 2024'!$D:$D,$A243)</f>
        <v>0</v>
      </c>
      <c r="BA243" s="627">
        <f>SUMIFS('Sales 2019 - 2024'!$E:$E,'Sales 2019 - 2024'!$A:$A,$C243,'Sales 2019 - 2024'!$B:$B,$AO$2,'Sales 2019 - 2024'!$C:$C,BA$4,'Sales 2019 - 2024'!$D:$D,$A243)</f>
        <v>0</v>
      </c>
      <c r="BB243" s="627">
        <f>SUMIFS('Sales 2019 - 2024'!$E:$E,'Sales 2019 - 2024'!$A:$A,$C243,'Sales 2019 - 2024'!$B:$B,$AO$2,'Sales 2019 - 2024'!$C:$C,BB$4,'Sales 2019 - 2024'!$D:$D,$A243)</f>
        <v>1.34399</v>
      </c>
      <c r="BC243" s="627">
        <f>SUMIFS('Sales 2019 - 2024'!$E:$E,'Sales 2019 - 2024'!$A:$A,$C243,'Sales 2019 - 2024'!$B:$B,$AO$2,'Sales 2019 - 2024'!$C:$C,BC$4,'Sales 2019 - 2024'!$D:$D,$A243)</f>
        <v>0</v>
      </c>
      <c r="BD243" s="627">
        <f>SUMIFS('Sales 2019 - 2024'!$E:$E,'Sales 2019 - 2024'!$A:$A,$C243,'Sales 2019 - 2024'!$B:$B,$AO$2,'Sales 2019 - 2024'!$C:$C,BD$4,'Sales 2019 - 2024'!$D:$D,$A243)</f>
        <v>0</v>
      </c>
      <c r="BE243" s="627">
        <f>SUMIFS('Sales 2019 - 2024'!$E:$E,'Sales 2019 - 2024'!$A:$A,$C243,'Sales 2019 - 2024'!$B:$B,$AO$2,'Sales 2019 - 2024'!$C:$C,BE$4,'Sales 2019 - 2024'!$D:$D,$A243)</f>
        <v>454.58398999999997</v>
      </c>
      <c r="BF243" s="628">
        <f>SUMIFS('Sales 2019 - 2024'!$E:$E,'Sales 2019 - 2024'!$A:$A,$C243,'Sales 2019 - 2024'!$B:$B,$AO$2,'Sales 2019 - 2024'!$C:$C,BF$4,'Sales 2019 - 2024'!$D:$D,$A243)</f>
        <v>0</v>
      </c>
      <c r="BG243" s="628">
        <f t="shared" si="706"/>
        <v>719.60581000000002</v>
      </c>
      <c r="BH243" s="745">
        <f t="shared" si="707"/>
        <v>867.08688000000006</v>
      </c>
      <c r="BI243" s="512">
        <f>SUMIFS('Sales 2019 - 2024'!Y:Y,'Sales 2019 - 2024'!W:W,'X5 Template Goals - Tab 1'!AM243,'Sales 2019 - 2024'!V:V,'X5 Template Goals - Tab 1'!A243)</f>
        <v>3514.8186700000001</v>
      </c>
      <c r="BJ243" s="751" t="b">
        <f t="shared" si="680"/>
        <v>1</v>
      </c>
      <c r="BK243" s="621"/>
      <c r="BL243" s="622"/>
      <c r="BM243" s="622"/>
      <c r="BN243" s="622"/>
      <c r="BO243" s="622"/>
      <c r="BP243" s="622"/>
      <c r="BQ243" s="622"/>
      <c r="BR243" s="629"/>
      <c r="BS243" s="628">
        <f t="shared" si="708"/>
        <v>0</v>
      </c>
    </row>
    <row r="244" spans="1:71" ht="44.25" customHeight="1" outlineLevel="1" x14ac:dyDescent="0.55000000000000004">
      <c r="A244" s="2" t="str">
        <f>B241</f>
        <v>Foodservice</v>
      </c>
      <c r="B244" s="757"/>
      <c r="C244" s="226" t="s">
        <v>39</v>
      </c>
      <c r="D244" s="609">
        <f>SUMIFS(AfO!D:D,AfO!$A:$A,$C244,AfO!$B:$B,$A241)/1000</f>
        <v>2.0451958100000001</v>
      </c>
      <c r="E244" s="610">
        <f>SUMIFS(AfO!E:E,AfO!$A:$A,$C244,AfO!$B:$B,$A241)/1000</f>
        <v>1.17484028</v>
      </c>
      <c r="F244" s="610">
        <f>SUMIFS(AfO!F:F,AfO!$A:$A,$C244,AfO!$B:$B,$A241)/1000</f>
        <v>1.2297237600000002</v>
      </c>
      <c r="G244" s="610">
        <f>SUMIFS(AfO!G:G,AfO!$A:$A,$C244,AfO!$B:$B,$A241)/1000</f>
        <v>5.0710630600000002</v>
      </c>
      <c r="H244" s="610">
        <f>SUMIFS(AfO!H:H,AfO!$A:$A,$C244,AfO!$B:$B,$A241)/1000</f>
        <v>4.8484704700000005</v>
      </c>
      <c r="I244" s="610">
        <f>SUMIFS(AfO!J:J,AfO!$A:$A,$C244,AfO!$B:$B,$A241)/1000</f>
        <v>6.1626653100000004</v>
      </c>
      <c r="J244" s="610">
        <f>SUMIFS(AfO!I:I,AfO!$A:$A,$C244,AfO!$B:$B,$A241)/1000</f>
        <v>6.8108043</v>
      </c>
      <c r="K244" s="610"/>
      <c r="L244" s="357"/>
      <c r="M244" s="358"/>
      <c r="N244" s="358"/>
      <c r="O244" s="358">
        <v>10</v>
      </c>
      <c r="P244" s="358"/>
      <c r="Q244" s="358"/>
      <c r="R244" s="358">
        <v>4</v>
      </c>
      <c r="S244" s="359"/>
      <c r="T244" s="724"/>
      <c r="U244" s="357"/>
      <c r="V244" s="418"/>
      <c r="W244" s="418"/>
      <c r="X244" s="418"/>
      <c r="Y244" s="418">
        <v>6</v>
      </c>
      <c r="Z244" s="418"/>
      <c r="AA244" s="418"/>
      <c r="AB244" s="418"/>
      <c r="AC244" s="359"/>
      <c r="AD244" s="615">
        <f t="shared" si="709"/>
        <v>20</v>
      </c>
      <c r="AE244" s="488">
        <f t="shared" si="702"/>
        <v>26.810804300000001</v>
      </c>
      <c r="AF244" s="581">
        <f t="shared" si="703"/>
        <v>0.27201637298472892</v>
      </c>
      <c r="AG244" s="490">
        <f t="shared" si="704"/>
        <v>0.31529233193397843</v>
      </c>
      <c r="AH244" s="491" cm="1">
        <f t="array" ref="AH244">_xlfn.IFS(AG244&gt;=(AF244+0.01),1,AG244&gt;=(AF244-0.01),0,AG244&lt;=(AF244-0.01),-1)</f>
        <v>1</v>
      </c>
      <c r="AJ244" s="370"/>
      <c r="AL244" s="757"/>
      <c r="AM244" s="226" t="s">
        <v>39</v>
      </c>
      <c r="AN244" s="472"/>
      <c r="AO244" s="616">
        <f>SUMIFS('Sales 2019 - 2024'!$E:$E,'Sales 2019 - 2024'!$A:$A,$C244,'Sales 2019 - 2024'!$B:$B,$AO$2,'Sales 2019 - 2024'!$C:$C,AO$4,'Sales 2019 - 2024'!$D:$D,$A244)</f>
        <v>0</v>
      </c>
      <c r="AP244" s="617">
        <f>SUMIFS('Sales 2019 - 2024'!$E:$E,'Sales 2019 - 2024'!$A:$A,$C244,'Sales 2019 - 2024'!$B:$B,$AO$2,'Sales 2019 - 2024'!$C:$C,AP$4,'Sales 2019 - 2024'!$D:$D,$A244)</f>
        <v>43.707059999999998</v>
      </c>
      <c r="AQ244" s="617">
        <f>SUMIFS('Sales 2019 - 2024'!$E:$E,'Sales 2019 - 2024'!$A:$A,$C244,'Sales 2019 - 2024'!$B:$B,$AO$2,'Sales 2019 - 2024'!$C:$C,AQ$4,'Sales 2019 - 2024'!$D:$D,$A244)</f>
        <v>0</v>
      </c>
      <c r="AR244" s="617">
        <f>SUMIFS('Sales 2019 - 2024'!$E:$E,'Sales 2019 - 2024'!$A:$A,$C244,'Sales 2019 - 2024'!$B:$B,$AO$2,'Sales 2019 - 2024'!$C:$C,AR$4,'Sales 2019 - 2024'!$D:$D,$A244)</f>
        <v>3140.1220600000001</v>
      </c>
      <c r="AS244" s="617">
        <f>SUMIFS('Sales 2019 - 2024'!$E:$E,'Sales 2019 - 2024'!$A:$A,$C244,'Sales 2019 - 2024'!$B:$B,$AO$2,'Sales 2019 - 2024'!$C:$C,AS$4,'Sales 2019 - 2024'!$D:$D,$A244)</f>
        <v>57.809449999999998</v>
      </c>
      <c r="AT244" s="617">
        <f>SUMIFS('Sales 2019 - 2024'!$E:$E,'Sales 2019 - 2024'!$A:$A,$C244,'Sales 2019 - 2024'!$B:$B,$AO$2,'Sales 2019 - 2024'!$C:$C,AT$4,'Sales 2019 - 2024'!$D:$D,$A244)</f>
        <v>0</v>
      </c>
      <c r="AU244" s="617">
        <f>SUMIFS('Sales 2019 - 2024'!$E:$E,'Sales 2019 - 2024'!$A:$A,$C244,'Sales 2019 - 2024'!$B:$B,$AO$2,'Sales 2019 - 2024'!$C:$C,AU$4,'Sales 2019 - 2024'!$D:$D,$A244)</f>
        <v>1156.6783499999999</v>
      </c>
      <c r="AV244" s="618">
        <f>SUMIFS('Sales 2019 - 2024'!$E:$E,'Sales 2019 - 2024'!$A:$A,$C244,'Sales 2019 - 2024'!$B:$B,$AO$2,'Sales 2019 - 2024'!$C:$C,AV$4,'Sales 2019 - 2024'!$D:$D,$A244)</f>
        <v>7.7569999999999997</v>
      </c>
      <c r="AW244" s="618">
        <f t="shared" si="705"/>
        <v>4406.0739199999998</v>
      </c>
      <c r="AX244" s="616">
        <f>SUMIFS('Sales 2019 - 2024'!$E:$E,'Sales 2019 - 2024'!$A:$A,$C244,'Sales 2019 - 2024'!$B:$B,$AO$2,'Sales 2019 - 2024'!$C:$C,AX$4,'Sales 2019 - 2024'!$D:$D,$A244)</f>
        <v>22.257239999999999</v>
      </c>
      <c r="AY244" s="617">
        <f>SUMIFS('Sales 2019 - 2024'!$E:$E,'Sales 2019 - 2024'!$A:$A,$C244,'Sales 2019 - 2024'!$B:$B,$AO$2,'Sales 2019 - 2024'!$C:$C,AY$4,'Sales 2019 - 2024'!$D:$D,$A244)</f>
        <v>132.91123999999999</v>
      </c>
      <c r="AZ244" s="617">
        <f>SUMIFS('Sales 2019 - 2024'!$E:$E,'Sales 2019 - 2024'!$A:$A,$C244,'Sales 2019 - 2024'!$B:$B,$AO$2,'Sales 2019 - 2024'!$C:$C,AZ$4,'Sales 2019 - 2024'!$D:$D,$A244)</f>
        <v>0</v>
      </c>
      <c r="BA244" s="617">
        <f>SUMIFS('Sales 2019 - 2024'!$E:$E,'Sales 2019 - 2024'!$A:$A,$C244,'Sales 2019 - 2024'!$B:$B,$AO$2,'Sales 2019 - 2024'!$C:$C,BA$4,'Sales 2019 - 2024'!$D:$D,$A244)</f>
        <v>0</v>
      </c>
      <c r="BB244" s="617">
        <f>SUMIFS('Sales 2019 - 2024'!$E:$E,'Sales 2019 - 2024'!$A:$A,$C244,'Sales 2019 - 2024'!$B:$B,$AO$2,'Sales 2019 - 2024'!$C:$C,BB$4,'Sales 2019 - 2024'!$D:$D,$A244)</f>
        <v>1776.99982</v>
      </c>
      <c r="BC244" s="617">
        <f>SUMIFS('Sales 2019 - 2024'!$E:$E,'Sales 2019 - 2024'!$A:$A,$C244,'Sales 2019 - 2024'!$B:$B,$AO$2,'Sales 2019 - 2024'!$C:$C,BC$4,'Sales 2019 - 2024'!$D:$D,$A244)</f>
        <v>93.627830000000003</v>
      </c>
      <c r="BD244" s="617">
        <f>SUMIFS('Sales 2019 - 2024'!$E:$E,'Sales 2019 - 2024'!$A:$A,$C244,'Sales 2019 - 2024'!$B:$B,$AO$2,'Sales 2019 - 2024'!$C:$C,BD$4,'Sales 2019 - 2024'!$D:$D,$A244)</f>
        <v>0</v>
      </c>
      <c r="BE244" s="617">
        <f>SUMIFS('Sales 2019 - 2024'!$E:$E,'Sales 2019 - 2024'!$A:$A,$C244,'Sales 2019 - 2024'!$B:$B,$AO$2,'Sales 2019 - 2024'!$C:$C,BE$4,'Sales 2019 - 2024'!$D:$D,$A244)</f>
        <v>0</v>
      </c>
      <c r="BF244" s="618">
        <f>SUMIFS('Sales 2019 - 2024'!$E:$E,'Sales 2019 - 2024'!$A:$A,$C244,'Sales 2019 - 2024'!$B:$B,$AO$2,'Sales 2019 - 2024'!$C:$C,BF$4,'Sales 2019 - 2024'!$D:$D,$A244)</f>
        <v>0</v>
      </c>
      <c r="BG244" s="618">
        <f t="shared" si="706"/>
        <v>2025.7961299999999</v>
      </c>
      <c r="BH244" s="744">
        <f t="shared" si="707"/>
        <v>378.93425000000025</v>
      </c>
      <c r="BI244" s="494">
        <f>SUMIFS('Sales 2019 - 2024'!Y:Y,'Sales 2019 - 2024'!W:W,'X5 Template Goals - Tab 1'!AM244,'Sales 2019 - 2024'!V:V,'X5 Template Goals - Tab 1'!A244)</f>
        <v>6810.8042999999998</v>
      </c>
      <c r="BJ244" s="751" t="b">
        <f t="shared" si="680"/>
        <v>1</v>
      </c>
      <c r="BK244" s="611"/>
      <c r="BL244" s="612"/>
      <c r="BM244" s="612"/>
      <c r="BN244" s="612"/>
      <c r="BO244" s="612"/>
      <c r="BP244" s="612"/>
      <c r="BQ244" s="612"/>
      <c r="BR244" s="619"/>
      <c r="BS244" s="618">
        <f t="shared" si="708"/>
        <v>0</v>
      </c>
    </row>
    <row r="245" spans="1:71" ht="44.25" customHeight="1" outlineLevel="1" x14ac:dyDescent="0.55000000000000004">
      <c r="A245" s="2" t="str">
        <f>B241</f>
        <v>Foodservice</v>
      </c>
      <c r="B245" s="757"/>
      <c r="C245" s="226" t="s">
        <v>40</v>
      </c>
      <c r="D245" s="620">
        <f>SUMIFS(AfO!D:D,AfO!$A:$A,$C245,AfO!$B:$B,$A241)/1000</f>
        <v>1.59729977</v>
      </c>
      <c r="E245" s="498">
        <f>SUMIFS(AfO!E:E,AfO!$A:$A,$C245,AfO!$B:$B,$A241)/1000</f>
        <v>0.98085405000000003</v>
      </c>
      <c r="F245" s="498">
        <f>SUMIFS(AfO!F:F,AfO!$A:$A,$C245,AfO!$B:$B,$A241)/1000</f>
        <v>1.32271296</v>
      </c>
      <c r="G245" s="498">
        <f>SUMIFS(AfO!G:G,AfO!$A:$A,$C245,AfO!$B:$B,$A241)/1000</f>
        <v>3.6152366499999999</v>
      </c>
      <c r="H245" s="498">
        <f>SUMIFS(AfO!H:H,AfO!$A:$A,$C245,AfO!$B:$B,$A241)/1000</f>
        <v>4.9696122300000001</v>
      </c>
      <c r="I245" s="498">
        <f>SUMIFS(AfO!J:J,AfO!$A:$A,$C245,AfO!$B:$B,$A241)/1000</f>
        <v>5.9789002358333327</v>
      </c>
      <c r="J245" s="498">
        <f>SUMIFS(AfO!I:I,AfO!$A:$A,$C245,AfO!$B:$B,$A241)/1000</f>
        <v>6.78587673</v>
      </c>
      <c r="K245" s="498"/>
      <c r="L245" s="363"/>
      <c r="M245" s="364"/>
      <c r="N245" s="364"/>
      <c r="O245" s="364">
        <v>4</v>
      </c>
      <c r="P245" s="364"/>
      <c r="Q245" s="364">
        <v>4</v>
      </c>
      <c r="R245" s="364">
        <v>7</v>
      </c>
      <c r="S245" s="365"/>
      <c r="T245" s="724"/>
      <c r="U245" s="363"/>
      <c r="V245" s="420">
        <v>4</v>
      </c>
      <c r="W245" s="420"/>
      <c r="X245" s="420"/>
      <c r="Y245" s="420"/>
      <c r="Z245" s="420">
        <v>4</v>
      </c>
      <c r="AA245" s="420"/>
      <c r="AB245" s="420"/>
      <c r="AC245" s="365"/>
      <c r="AD245" s="634">
        <f t="shared" si="709"/>
        <v>23</v>
      </c>
      <c r="AE245" s="521">
        <f t="shared" si="702"/>
        <v>29.785876729999998</v>
      </c>
      <c r="AF245" s="507">
        <f t="shared" si="703"/>
        <v>0.33550004626077845</v>
      </c>
      <c r="AG245" s="508">
        <f t="shared" si="704"/>
        <v>0.34425259750720727</v>
      </c>
      <c r="AH245" s="509" cm="1">
        <f t="array" ref="AH245">_xlfn.IFS(AG245&gt;=(AF245+0.01),1,AG245&gt;=(AF245-0.01),0,AG245&lt;=(AF245-0.01),-1)</f>
        <v>0</v>
      </c>
      <c r="AJ245" s="371"/>
      <c r="AL245" s="757"/>
      <c r="AM245" s="226" t="s">
        <v>40</v>
      </c>
      <c r="AN245" s="472"/>
      <c r="AO245" s="635">
        <f>SUMIFS('Sales 2019 - 2024'!$E:$E,'Sales 2019 - 2024'!$A:$A,$C245,'Sales 2019 - 2024'!$B:$B,$AO$2,'Sales 2019 - 2024'!$C:$C,AO$4,'Sales 2019 - 2024'!$D:$D,$A245)</f>
        <v>20.937519999999999</v>
      </c>
      <c r="AP245" s="636">
        <f>SUMIFS('Sales 2019 - 2024'!$E:$E,'Sales 2019 - 2024'!$A:$A,$C245,'Sales 2019 - 2024'!$B:$B,$AO$2,'Sales 2019 - 2024'!$C:$C,AP$4,'Sales 2019 - 2024'!$D:$D,$A245)</f>
        <v>100.66164000000001</v>
      </c>
      <c r="AQ245" s="636">
        <f>SUMIFS('Sales 2019 - 2024'!$E:$E,'Sales 2019 - 2024'!$A:$A,$C245,'Sales 2019 - 2024'!$B:$B,$AO$2,'Sales 2019 - 2024'!$C:$C,AQ$4,'Sales 2019 - 2024'!$D:$D,$A245)</f>
        <v>62.200940000000003</v>
      </c>
      <c r="AR245" s="636">
        <f>SUMIFS('Sales 2019 - 2024'!$E:$E,'Sales 2019 - 2024'!$A:$A,$C245,'Sales 2019 - 2024'!$B:$B,$AO$2,'Sales 2019 - 2024'!$C:$C,AR$4,'Sales 2019 - 2024'!$D:$D,$A245)</f>
        <v>1336.3920700000001</v>
      </c>
      <c r="AS245" s="636">
        <f>SUMIFS('Sales 2019 - 2024'!$E:$E,'Sales 2019 - 2024'!$A:$A,$C245,'Sales 2019 - 2024'!$B:$B,$AO$2,'Sales 2019 - 2024'!$C:$C,AS$4,'Sales 2019 - 2024'!$D:$D,$A245)</f>
        <v>90.175020000000004</v>
      </c>
      <c r="AT245" s="636">
        <f>SUMIFS('Sales 2019 - 2024'!$E:$E,'Sales 2019 - 2024'!$A:$A,$C245,'Sales 2019 - 2024'!$B:$B,$AO$2,'Sales 2019 - 2024'!$C:$C,AT$4,'Sales 2019 - 2024'!$D:$D,$A245)</f>
        <v>534.71498999999994</v>
      </c>
      <c r="AU245" s="636">
        <f>SUMIFS('Sales 2019 - 2024'!$E:$E,'Sales 2019 - 2024'!$A:$A,$C245,'Sales 2019 - 2024'!$B:$B,$AO$2,'Sales 2019 - 2024'!$C:$C,AU$4,'Sales 2019 - 2024'!$D:$D,$A245)</f>
        <v>2079.5121800000002</v>
      </c>
      <c r="AV245" s="637">
        <f>SUMIFS('Sales 2019 - 2024'!$E:$E,'Sales 2019 - 2024'!$A:$A,$C245,'Sales 2019 - 2024'!$B:$B,$AO$2,'Sales 2019 - 2024'!$C:$C,AV$4,'Sales 2019 - 2024'!$D:$D,$A245)</f>
        <v>38.479529999999997</v>
      </c>
      <c r="AW245" s="637">
        <f t="shared" si="705"/>
        <v>4263.0738899999997</v>
      </c>
      <c r="AX245" s="635">
        <f>SUMIFS('Sales 2019 - 2024'!$E:$E,'Sales 2019 - 2024'!$A:$A,$C245,'Sales 2019 - 2024'!$B:$B,$AO$2,'Sales 2019 - 2024'!$C:$C,AX$4,'Sales 2019 - 2024'!$D:$D,$A245)</f>
        <v>3.2941799999999999</v>
      </c>
      <c r="AY245" s="636">
        <f>SUMIFS('Sales 2019 - 2024'!$E:$E,'Sales 2019 - 2024'!$A:$A,$C245,'Sales 2019 - 2024'!$B:$B,$AO$2,'Sales 2019 - 2024'!$C:$C,AY$4,'Sales 2019 - 2024'!$D:$D,$A245)</f>
        <v>915.33401000000003</v>
      </c>
      <c r="AZ245" s="636">
        <f>SUMIFS('Sales 2019 - 2024'!$E:$E,'Sales 2019 - 2024'!$A:$A,$C245,'Sales 2019 - 2024'!$B:$B,$AO$2,'Sales 2019 - 2024'!$C:$C,AZ$4,'Sales 2019 - 2024'!$D:$D,$A245)</f>
        <v>0</v>
      </c>
      <c r="BA245" s="636">
        <f>SUMIFS('Sales 2019 - 2024'!$E:$E,'Sales 2019 - 2024'!$A:$A,$C245,'Sales 2019 - 2024'!$B:$B,$AO$2,'Sales 2019 - 2024'!$C:$C,BA$4,'Sales 2019 - 2024'!$D:$D,$A245)</f>
        <v>26.41723</v>
      </c>
      <c r="BB245" s="636">
        <f>SUMIFS('Sales 2019 - 2024'!$E:$E,'Sales 2019 - 2024'!$A:$A,$C245,'Sales 2019 - 2024'!$B:$B,$AO$2,'Sales 2019 - 2024'!$C:$C,BB$4,'Sales 2019 - 2024'!$D:$D,$A245)</f>
        <v>0</v>
      </c>
      <c r="BC245" s="636">
        <f>SUMIFS('Sales 2019 - 2024'!$E:$E,'Sales 2019 - 2024'!$A:$A,$C245,'Sales 2019 - 2024'!$B:$B,$AO$2,'Sales 2019 - 2024'!$C:$C,BC$4,'Sales 2019 - 2024'!$D:$D,$A245)</f>
        <v>984.15841999999998</v>
      </c>
      <c r="BD245" s="636">
        <f>SUMIFS('Sales 2019 - 2024'!$E:$E,'Sales 2019 - 2024'!$A:$A,$C245,'Sales 2019 - 2024'!$B:$B,$AO$2,'Sales 2019 - 2024'!$C:$C,BD$4,'Sales 2019 - 2024'!$D:$D,$A245)</f>
        <v>9.6741799999999998</v>
      </c>
      <c r="BE245" s="636">
        <f>SUMIFS('Sales 2019 - 2024'!$E:$E,'Sales 2019 - 2024'!$A:$A,$C245,'Sales 2019 - 2024'!$B:$B,$AO$2,'Sales 2019 - 2024'!$C:$C,BE$4,'Sales 2019 - 2024'!$D:$D,$A245)</f>
        <v>370.6832</v>
      </c>
      <c r="BF245" s="637">
        <f>SUMIFS('Sales 2019 - 2024'!$E:$E,'Sales 2019 - 2024'!$A:$A,$C245,'Sales 2019 - 2024'!$B:$B,$AO$2,'Sales 2019 - 2024'!$C:$C,BF$4,'Sales 2019 - 2024'!$D:$D,$A245)</f>
        <v>0</v>
      </c>
      <c r="BG245" s="637">
        <f t="shared" si="706"/>
        <v>2309.56122</v>
      </c>
      <c r="BH245" s="746">
        <f t="shared" si="707"/>
        <v>213.24162000000069</v>
      </c>
      <c r="BI245" s="524">
        <f>SUMIFS('Sales 2019 - 2024'!Y:Y,'Sales 2019 - 2024'!W:W,'X5 Template Goals - Tab 1'!AM245,'Sales 2019 - 2024'!V:V,'X5 Template Goals - Tab 1'!A245)</f>
        <v>6785.87673</v>
      </c>
      <c r="BJ245" s="751" t="b">
        <f t="shared" si="680"/>
        <v>1</v>
      </c>
      <c r="BK245" s="630"/>
      <c r="BL245" s="631"/>
      <c r="BM245" s="631"/>
      <c r="BN245" s="631"/>
      <c r="BO245" s="631"/>
      <c r="BP245" s="631"/>
      <c r="BQ245" s="631"/>
      <c r="BR245" s="638"/>
      <c r="BS245" s="637">
        <f t="shared" si="708"/>
        <v>0</v>
      </c>
    </row>
    <row r="246" spans="1:71" ht="44.25" customHeight="1" outlineLevel="1" x14ac:dyDescent="0.55000000000000004">
      <c r="A246" s="2" t="str">
        <f>B241</f>
        <v>Foodservice</v>
      </c>
      <c r="B246" s="757"/>
      <c r="C246" s="226" t="s">
        <v>41</v>
      </c>
      <c r="D246" s="609">
        <f>SUMIFS(AfO!D:D,AfO!$A:$A,$C246,AfO!$B:$B,$A241)/1000</f>
        <v>3.8321255500000002</v>
      </c>
      <c r="E246" s="610">
        <f>SUMIFS(AfO!E:E,AfO!$A:$A,$C246,AfO!$B:$B,$A241)/1000</f>
        <v>7.4860203499999995</v>
      </c>
      <c r="F246" s="610">
        <f>SUMIFS(AfO!F:F,AfO!$A:$A,$C246,AfO!$B:$B,$A241)/1000</f>
        <v>11.60092077</v>
      </c>
      <c r="G246" s="610">
        <f>SUMIFS(AfO!G:G,AfO!$A:$A,$C246,AfO!$B:$B,$A241)/1000</f>
        <v>16.09664351</v>
      </c>
      <c r="H246" s="610">
        <f>SUMIFS(AfO!H:H,AfO!$A:$A,$C246,AfO!$B:$B,$A241)/1000</f>
        <v>20.99382318</v>
      </c>
      <c r="I246" s="610">
        <f>SUMIFS(AfO!J:J,AfO!$A:$A,$C246,AfO!$B:$B,$A241)/1000</f>
        <v>37.797407841666661</v>
      </c>
      <c r="J246" s="610">
        <f>SUMIFS(AfO!I:I,AfO!$A:$A,$C246,AfO!$B:$B,$A241)/1000</f>
        <v>27.745949280000001</v>
      </c>
      <c r="K246" s="610"/>
      <c r="L246" s="357"/>
      <c r="M246" s="358"/>
      <c r="N246" s="358">
        <v>3</v>
      </c>
      <c r="O246" s="358">
        <v>6</v>
      </c>
      <c r="P246" s="358">
        <v>3</v>
      </c>
      <c r="Q246" s="358"/>
      <c r="R246" s="358"/>
      <c r="S246" s="359">
        <v>25</v>
      </c>
      <c r="T246" s="724"/>
      <c r="U246" s="357">
        <v>10</v>
      </c>
      <c r="V246" s="418"/>
      <c r="W246" s="418"/>
      <c r="X246" s="418"/>
      <c r="Y246" s="418"/>
      <c r="Z246" s="418">
        <v>5</v>
      </c>
      <c r="AA246" s="418"/>
      <c r="AB246" s="418"/>
      <c r="AC246" s="359"/>
      <c r="AD246" s="615">
        <f t="shared" si="709"/>
        <v>52</v>
      </c>
      <c r="AE246" s="488">
        <f t="shared" si="702"/>
        <v>79.745949280000005</v>
      </c>
      <c r="AF246" s="581">
        <f t="shared" si="703"/>
        <v>0.48577132309638027</v>
      </c>
      <c r="AG246" s="490">
        <f t="shared" si="704"/>
        <v>0.23509911015842344</v>
      </c>
      <c r="AH246" s="491" cm="1">
        <f t="array" ref="AH246">_xlfn.IFS(AG246&gt;=(AF246+0.01),1,AG246&gt;=(AF246-0.01),0,AG246&lt;=(AF246-0.01),-1)</f>
        <v>-1</v>
      </c>
      <c r="AJ246" s="370"/>
      <c r="AL246" s="757"/>
      <c r="AM246" s="226" t="s">
        <v>41</v>
      </c>
      <c r="AN246" s="472"/>
      <c r="AO246" s="616">
        <f>SUMIFS('Sales 2019 - 2024'!$E:$E,'Sales 2019 - 2024'!$A:$A,$C246,'Sales 2019 - 2024'!$B:$B,$AO$2,'Sales 2019 - 2024'!$C:$C,AO$4,'Sales 2019 - 2024'!$D:$D,$A246)</f>
        <v>55.5</v>
      </c>
      <c r="AP246" s="617">
        <f>SUMIFS('Sales 2019 - 2024'!$E:$E,'Sales 2019 - 2024'!$A:$A,$C246,'Sales 2019 - 2024'!$B:$B,$AO$2,'Sales 2019 - 2024'!$C:$C,AP$4,'Sales 2019 - 2024'!$D:$D,$A246)</f>
        <v>0</v>
      </c>
      <c r="AQ246" s="617">
        <f>SUMIFS('Sales 2019 - 2024'!$E:$E,'Sales 2019 - 2024'!$A:$A,$C246,'Sales 2019 - 2024'!$B:$B,$AO$2,'Sales 2019 - 2024'!$C:$C,AQ$4,'Sales 2019 - 2024'!$D:$D,$A246)</f>
        <v>618.89200000000005</v>
      </c>
      <c r="AR246" s="617">
        <f>SUMIFS('Sales 2019 - 2024'!$E:$E,'Sales 2019 - 2024'!$A:$A,$C246,'Sales 2019 - 2024'!$B:$B,$AO$2,'Sales 2019 - 2024'!$C:$C,AR$4,'Sales 2019 - 2024'!$D:$D,$A246)</f>
        <v>1702.83447</v>
      </c>
      <c r="AS246" s="617">
        <f>SUMIFS('Sales 2019 - 2024'!$E:$E,'Sales 2019 - 2024'!$A:$A,$C246,'Sales 2019 - 2024'!$B:$B,$AO$2,'Sales 2019 - 2024'!$C:$C,AS$4,'Sales 2019 - 2024'!$D:$D,$A246)</f>
        <v>638.92430000000002</v>
      </c>
      <c r="AT246" s="617">
        <f>SUMIFS('Sales 2019 - 2024'!$E:$E,'Sales 2019 - 2024'!$A:$A,$C246,'Sales 2019 - 2024'!$B:$B,$AO$2,'Sales 2019 - 2024'!$C:$C,AT$4,'Sales 2019 - 2024'!$D:$D,$A246)</f>
        <v>88.358000000000004</v>
      </c>
      <c r="AU246" s="617">
        <f>SUMIFS('Sales 2019 - 2024'!$E:$E,'Sales 2019 - 2024'!$A:$A,$C246,'Sales 2019 - 2024'!$B:$B,$AO$2,'Sales 2019 - 2024'!$C:$C,AU$4,'Sales 2019 - 2024'!$D:$D,$A246)</f>
        <v>231.82748000000001</v>
      </c>
      <c r="AV246" s="618">
        <f>SUMIFS('Sales 2019 - 2024'!$E:$E,'Sales 2019 - 2024'!$A:$A,$C246,'Sales 2019 - 2024'!$B:$B,$AO$2,'Sales 2019 - 2024'!$C:$C,AV$4,'Sales 2019 - 2024'!$D:$D,$A246)</f>
        <v>9698.4430799999991</v>
      </c>
      <c r="AW246" s="618">
        <f t="shared" si="705"/>
        <v>13034.779329999999</v>
      </c>
      <c r="AX246" s="616">
        <f>SUMIFS('Sales 2019 - 2024'!$E:$E,'Sales 2019 - 2024'!$A:$A,$C246,'Sales 2019 - 2024'!$B:$B,$AO$2,'Sales 2019 - 2024'!$C:$C,AX$4,'Sales 2019 - 2024'!$D:$D,$A246)</f>
        <v>2912.1588400000001</v>
      </c>
      <c r="AY246" s="617">
        <f>SUMIFS('Sales 2019 - 2024'!$E:$E,'Sales 2019 - 2024'!$A:$A,$C246,'Sales 2019 - 2024'!$B:$B,$AO$2,'Sales 2019 - 2024'!$C:$C,AY$4,'Sales 2019 - 2024'!$D:$D,$A246)</f>
        <v>0</v>
      </c>
      <c r="AZ246" s="617">
        <f>SUMIFS('Sales 2019 - 2024'!$E:$E,'Sales 2019 - 2024'!$A:$A,$C246,'Sales 2019 - 2024'!$B:$B,$AO$2,'Sales 2019 - 2024'!$C:$C,AZ$4,'Sales 2019 - 2024'!$D:$D,$A246)</f>
        <v>2.3490799999999998</v>
      </c>
      <c r="BA246" s="617">
        <f>SUMIFS('Sales 2019 - 2024'!$E:$E,'Sales 2019 - 2024'!$A:$A,$C246,'Sales 2019 - 2024'!$B:$B,$AO$2,'Sales 2019 - 2024'!$C:$C,BA$4,'Sales 2019 - 2024'!$D:$D,$A246)</f>
        <v>0</v>
      </c>
      <c r="BB246" s="617">
        <f>SUMIFS('Sales 2019 - 2024'!$E:$E,'Sales 2019 - 2024'!$A:$A,$C246,'Sales 2019 - 2024'!$B:$B,$AO$2,'Sales 2019 - 2024'!$C:$C,BB$4,'Sales 2019 - 2024'!$D:$D,$A246)</f>
        <v>0</v>
      </c>
      <c r="BC246" s="617">
        <f>SUMIFS('Sales 2019 - 2024'!$E:$E,'Sales 2019 - 2024'!$A:$A,$C246,'Sales 2019 - 2024'!$B:$B,$AO$2,'Sales 2019 - 2024'!$C:$C,BC$4,'Sales 2019 - 2024'!$D:$D,$A246)</f>
        <v>2073.29225</v>
      </c>
      <c r="BD246" s="617">
        <f>SUMIFS('Sales 2019 - 2024'!$E:$E,'Sales 2019 - 2024'!$A:$A,$C246,'Sales 2019 - 2024'!$B:$B,$AO$2,'Sales 2019 - 2024'!$C:$C,BD$4,'Sales 2019 - 2024'!$D:$D,$A246)</f>
        <v>0</v>
      </c>
      <c r="BE246" s="617">
        <f>SUMIFS('Sales 2019 - 2024'!$E:$E,'Sales 2019 - 2024'!$A:$A,$C246,'Sales 2019 - 2024'!$B:$B,$AO$2,'Sales 2019 - 2024'!$C:$C,BE$4,'Sales 2019 - 2024'!$D:$D,$A246)</f>
        <v>19.2</v>
      </c>
      <c r="BF246" s="618">
        <f>SUMIFS('Sales 2019 - 2024'!$E:$E,'Sales 2019 - 2024'!$A:$A,$C246,'Sales 2019 - 2024'!$B:$B,$AO$2,'Sales 2019 - 2024'!$C:$C,BF$4,'Sales 2019 - 2024'!$D:$D,$A246)</f>
        <v>0</v>
      </c>
      <c r="BG246" s="618">
        <f t="shared" si="706"/>
        <v>5007.0001700000003</v>
      </c>
      <c r="BH246" s="744">
        <f t="shared" si="707"/>
        <v>9704.169780000002</v>
      </c>
      <c r="BI246" s="494">
        <f>SUMIFS('Sales 2019 - 2024'!Y:Y,'Sales 2019 - 2024'!W:W,'X5 Template Goals - Tab 1'!AM246,'Sales 2019 - 2024'!V:V,'X5 Template Goals - Tab 1'!A246)</f>
        <v>27745.949280000001</v>
      </c>
      <c r="BJ246" s="751" t="b">
        <f t="shared" si="680"/>
        <v>1</v>
      </c>
      <c r="BK246" s="611"/>
      <c r="BL246" s="612"/>
      <c r="BM246" s="612"/>
      <c r="BN246" s="612"/>
      <c r="BO246" s="612"/>
      <c r="BP246" s="612"/>
      <c r="BQ246" s="612"/>
      <c r="BR246" s="619"/>
      <c r="BS246" s="618">
        <f t="shared" si="708"/>
        <v>0</v>
      </c>
    </row>
    <row r="247" spans="1:71" ht="44.25" customHeight="1" outlineLevel="1" x14ac:dyDescent="0.55000000000000004">
      <c r="A247" s="2" t="str">
        <f>B241</f>
        <v>Foodservice</v>
      </c>
      <c r="B247" s="757"/>
      <c r="C247" s="226" t="s">
        <v>42</v>
      </c>
      <c r="D247" s="620">
        <f>SUMIFS(AfO!D:D,AfO!$A:$A,$C247,AfO!$B:$B,$A241)/1000</f>
        <v>2.3998315899999998</v>
      </c>
      <c r="E247" s="498">
        <f>SUMIFS(AfO!E:E,AfO!$A:$A,$C247,AfO!$B:$B,$A241)/1000</f>
        <v>3.3737614100000002</v>
      </c>
      <c r="F247" s="498">
        <f>SUMIFS(AfO!F:F,AfO!$A:$A,$C247,AfO!$B:$B,$A241)/1000</f>
        <v>6.07734839</v>
      </c>
      <c r="G247" s="498">
        <f>SUMIFS(AfO!G:G,AfO!$A:$A,$C247,AfO!$B:$B,$A241)/1000</f>
        <v>31.23203178</v>
      </c>
      <c r="H247" s="498">
        <f>SUMIFS(AfO!H:H,AfO!$A:$A,$C247,AfO!$B:$B,$A241)/1000</f>
        <v>36.619963439999999</v>
      </c>
      <c r="I247" s="498">
        <f>SUMIFS(AfO!J:J,AfO!$A:$A,$C247,AfO!$B:$B,$A241)/1000</f>
        <v>31.968501243333332</v>
      </c>
      <c r="J247" s="498">
        <f>SUMIFS(AfO!I:I,AfO!$A:$A,$C247,AfO!$B:$B,$A241)/1000</f>
        <v>60.802962770000001</v>
      </c>
      <c r="K247" s="498"/>
      <c r="L247" s="363"/>
      <c r="M247" s="364"/>
      <c r="N247" s="364"/>
      <c r="O247" s="358">
        <v>20</v>
      </c>
      <c r="P247" s="364">
        <v>3</v>
      </c>
      <c r="Q247" s="364"/>
      <c r="R247" s="364">
        <v>55</v>
      </c>
      <c r="S247" s="365">
        <v>8</v>
      </c>
      <c r="T247" s="724"/>
      <c r="U247" s="363"/>
      <c r="V247" s="420"/>
      <c r="W247" s="420"/>
      <c r="X247" s="420"/>
      <c r="Y247" s="420"/>
      <c r="Z247" s="420">
        <v>5</v>
      </c>
      <c r="AA247" s="420"/>
      <c r="AB247" s="420"/>
      <c r="AC247" s="365"/>
      <c r="AD247" s="634">
        <f t="shared" si="709"/>
        <v>91</v>
      </c>
      <c r="AE247" s="521">
        <f t="shared" si="702"/>
        <v>151.80296276999999</v>
      </c>
      <c r="AF247" s="526">
        <f t="shared" si="703"/>
        <v>0.90874887984756536</v>
      </c>
      <c r="AG247" s="508">
        <f t="shared" si="704"/>
        <v>0.20080116672662274</v>
      </c>
      <c r="AH247" s="509" cm="1">
        <f t="array" ref="AH247">_xlfn.IFS(AG247&gt;=(AF247+0.01),1,AG247&gt;=(AF247-0.01),0,AG247&lt;=(AF247-0.01),-1)</f>
        <v>-1</v>
      </c>
      <c r="AJ247" s="371" t="s">
        <v>103</v>
      </c>
      <c r="AL247" s="757"/>
      <c r="AM247" s="226" t="s">
        <v>42</v>
      </c>
      <c r="AN247" s="472"/>
      <c r="AO247" s="635">
        <f>SUMIFS('Sales 2019 - 2024'!$E:$E,'Sales 2019 - 2024'!$A:$A,$C247,'Sales 2019 - 2024'!$B:$B,$AO$2,'Sales 2019 - 2024'!$C:$C,AO$4,'Sales 2019 - 2024'!$D:$D,$A247)</f>
        <v>0</v>
      </c>
      <c r="AP247" s="636">
        <f>SUMIFS('Sales 2019 - 2024'!$E:$E,'Sales 2019 - 2024'!$A:$A,$C247,'Sales 2019 - 2024'!$B:$B,$AO$2,'Sales 2019 - 2024'!$C:$C,AP$4,'Sales 2019 - 2024'!$D:$D,$A247)</f>
        <v>0</v>
      </c>
      <c r="AQ247" s="636">
        <f>SUMIFS('Sales 2019 - 2024'!$E:$E,'Sales 2019 - 2024'!$A:$A,$C247,'Sales 2019 - 2024'!$B:$B,$AO$2,'Sales 2019 - 2024'!$C:$C,AQ$4,'Sales 2019 - 2024'!$D:$D,$A247)</f>
        <v>0</v>
      </c>
      <c r="AR247" s="636">
        <f>SUMIFS('Sales 2019 - 2024'!$E:$E,'Sales 2019 - 2024'!$A:$A,$C247,'Sales 2019 - 2024'!$B:$B,$AO$2,'Sales 2019 - 2024'!$C:$C,AR$4,'Sales 2019 - 2024'!$D:$D,$A247)</f>
        <v>18309.501690000001</v>
      </c>
      <c r="AS247" s="636">
        <f>SUMIFS('Sales 2019 - 2024'!$E:$E,'Sales 2019 - 2024'!$A:$A,$C247,'Sales 2019 - 2024'!$B:$B,$AO$2,'Sales 2019 - 2024'!$C:$C,AS$4,'Sales 2019 - 2024'!$D:$D,$A247)</f>
        <v>1027.9929999999999</v>
      </c>
      <c r="AT247" s="636">
        <f>SUMIFS('Sales 2019 - 2024'!$E:$E,'Sales 2019 - 2024'!$A:$A,$C247,'Sales 2019 - 2024'!$B:$B,$AO$2,'Sales 2019 - 2024'!$C:$C,AT$4,'Sales 2019 - 2024'!$D:$D,$A247)</f>
        <v>0</v>
      </c>
      <c r="AU247" s="636">
        <f>SUMIFS('Sales 2019 - 2024'!$E:$E,'Sales 2019 - 2024'!$A:$A,$C247,'Sales 2019 - 2024'!$B:$B,$AO$2,'Sales 2019 - 2024'!$C:$C,AU$4,'Sales 2019 - 2024'!$D:$D,$A247)</f>
        <v>36522.317779999998</v>
      </c>
      <c r="AV247" s="637">
        <f>SUMIFS('Sales 2019 - 2024'!$E:$E,'Sales 2019 - 2024'!$A:$A,$C247,'Sales 2019 - 2024'!$B:$B,$AO$2,'Sales 2019 - 2024'!$C:$C,AV$4,'Sales 2019 - 2024'!$D:$D,$A247)</f>
        <v>4437.7878099999998</v>
      </c>
      <c r="AW247" s="637">
        <f t="shared" si="705"/>
        <v>60297.600279999999</v>
      </c>
      <c r="AX247" s="635">
        <f>SUMIFS('Sales 2019 - 2024'!$E:$E,'Sales 2019 - 2024'!$A:$A,$C247,'Sales 2019 - 2024'!$B:$B,$AO$2,'Sales 2019 - 2024'!$C:$C,AX$4,'Sales 2019 - 2024'!$D:$D,$A247)</f>
        <v>4.782</v>
      </c>
      <c r="AY247" s="636">
        <f>SUMIFS('Sales 2019 - 2024'!$E:$E,'Sales 2019 - 2024'!$A:$A,$C247,'Sales 2019 - 2024'!$B:$B,$AO$2,'Sales 2019 - 2024'!$C:$C,AY$4,'Sales 2019 - 2024'!$D:$D,$A247)</f>
        <v>0</v>
      </c>
      <c r="AZ247" s="636">
        <f>SUMIFS('Sales 2019 - 2024'!$E:$E,'Sales 2019 - 2024'!$A:$A,$C247,'Sales 2019 - 2024'!$B:$B,$AO$2,'Sales 2019 - 2024'!$C:$C,AZ$4,'Sales 2019 - 2024'!$D:$D,$A247)</f>
        <v>237.18208000000001</v>
      </c>
      <c r="BA247" s="636">
        <f>SUMIFS('Sales 2019 - 2024'!$E:$E,'Sales 2019 - 2024'!$A:$A,$C247,'Sales 2019 - 2024'!$B:$B,$AO$2,'Sales 2019 - 2024'!$C:$C,BA$4,'Sales 2019 - 2024'!$D:$D,$A247)</f>
        <v>0</v>
      </c>
      <c r="BB247" s="636">
        <f>SUMIFS('Sales 2019 - 2024'!$E:$E,'Sales 2019 - 2024'!$A:$A,$C247,'Sales 2019 - 2024'!$B:$B,$AO$2,'Sales 2019 - 2024'!$C:$C,BB$4,'Sales 2019 - 2024'!$D:$D,$A247)</f>
        <v>0</v>
      </c>
      <c r="BC247" s="636">
        <f>SUMIFS('Sales 2019 - 2024'!$E:$E,'Sales 2019 - 2024'!$A:$A,$C247,'Sales 2019 - 2024'!$B:$B,$AO$2,'Sales 2019 - 2024'!$C:$C,BC$4,'Sales 2019 - 2024'!$D:$D,$A247)</f>
        <v>255.96899999999999</v>
      </c>
      <c r="BD247" s="636">
        <f>SUMIFS('Sales 2019 - 2024'!$E:$E,'Sales 2019 - 2024'!$A:$A,$C247,'Sales 2019 - 2024'!$B:$B,$AO$2,'Sales 2019 - 2024'!$C:$C,BD$4,'Sales 2019 - 2024'!$D:$D,$A247)</f>
        <v>0</v>
      </c>
      <c r="BE247" s="636">
        <f>SUMIFS('Sales 2019 - 2024'!$E:$E,'Sales 2019 - 2024'!$A:$A,$C247,'Sales 2019 - 2024'!$B:$B,$AO$2,'Sales 2019 - 2024'!$C:$C,BE$4,'Sales 2019 - 2024'!$D:$D,$A247)</f>
        <v>0</v>
      </c>
      <c r="BF247" s="637">
        <f>SUMIFS('Sales 2019 - 2024'!$E:$E,'Sales 2019 - 2024'!$A:$A,$C247,'Sales 2019 - 2024'!$B:$B,$AO$2,'Sales 2019 - 2024'!$C:$C,BF$4,'Sales 2019 - 2024'!$D:$D,$A247)</f>
        <v>0</v>
      </c>
      <c r="BG247" s="637">
        <f t="shared" si="706"/>
        <v>497.93308000000002</v>
      </c>
      <c r="BH247" s="746">
        <f t="shared" si="707"/>
        <v>7.4294099999970058</v>
      </c>
      <c r="BI247" s="524">
        <f>SUMIFS('Sales 2019 - 2024'!Y:Y,'Sales 2019 - 2024'!W:W,'X5 Template Goals - Tab 1'!AM247,'Sales 2019 - 2024'!V:V,'X5 Template Goals - Tab 1'!A247)</f>
        <v>60802.962769999998</v>
      </c>
      <c r="BJ247" s="751" t="b">
        <f t="shared" si="680"/>
        <v>1</v>
      </c>
      <c r="BK247" s="630"/>
      <c r="BL247" s="631"/>
      <c r="BM247" s="631"/>
      <c r="BN247" s="631"/>
      <c r="BO247" s="631"/>
      <c r="BP247" s="631"/>
      <c r="BQ247" s="631"/>
      <c r="BR247" s="638"/>
      <c r="BS247" s="637">
        <f t="shared" si="708"/>
        <v>0</v>
      </c>
    </row>
    <row r="248" spans="1:71" ht="44.25" customHeight="1" outlineLevel="1" thickBot="1" x14ac:dyDescent="0.6">
      <c r="A248" s="2" t="str">
        <f>B241</f>
        <v>Foodservice</v>
      </c>
      <c r="B248" s="758"/>
      <c r="C248" s="226" t="s">
        <v>43</v>
      </c>
      <c r="D248" s="609">
        <f>SUMIFS(AfO!D:D,AfO!$A:$A,$C248,AfO!$B:$B,$A241)/1000</f>
        <v>6.4354491500000002</v>
      </c>
      <c r="E248" s="610">
        <f>SUMIFS(AfO!E:E,AfO!$A:$A,$C248,AfO!$B:$B,$A241)/1000</f>
        <v>3.2180765600000001</v>
      </c>
      <c r="F248" s="610">
        <f>SUMIFS(AfO!F:F,AfO!$A:$A,$C248,AfO!$B:$B,$A241)/1000</f>
        <v>3.7244244800000001</v>
      </c>
      <c r="G248" s="610">
        <f>SUMIFS(AfO!G:G,AfO!$A:$A,$C248,AfO!$B:$B,$A241)/1000</f>
        <v>6.2062681599999996</v>
      </c>
      <c r="H248" s="610">
        <f>SUMIFS(AfO!H:H,AfO!$A:$A,$C248,AfO!$B:$B,$A241)/1000</f>
        <v>6.3296430799999994</v>
      </c>
      <c r="I248" s="610">
        <f>SUMIFS(AfO!J:J,AfO!$A:$A,$C248,AfO!$B:$B,$A241)/1000</f>
        <v>4.1834079191666671</v>
      </c>
      <c r="J248" s="610">
        <f>SUMIFS(AfO!I:I,AfO!$A:$A,$C248,AfO!$B:$B,$A241)/1000</f>
        <v>7.8966454199999996</v>
      </c>
      <c r="K248" s="610"/>
      <c r="L248" s="366"/>
      <c r="M248" s="367"/>
      <c r="N248" s="367"/>
      <c r="O248" s="367">
        <v>2</v>
      </c>
      <c r="P248" s="367"/>
      <c r="Q248" s="367"/>
      <c r="R248" s="367">
        <v>3</v>
      </c>
      <c r="S248" s="368"/>
      <c r="T248" s="712"/>
      <c r="U248" s="366"/>
      <c r="V248" s="421"/>
      <c r="W248" s="421"/>
      <c r="X248" s="421"/>
      <c r="Y248" s="421"/>
      <c r="Z248" s="421">
        <v>5</v>
      </c>
      <c r="AA248" s="421"/>
      <c r="AB248" s="421"/>
      <c r="AC248" s="368"/>
      <c r="AD248" s="615">
        <f t="shared" si="709"/>
        <v>10</v>
      </c>
      <c r="AE248" s="488">
        <f t="shared" si="702"/>
        <v>17.896645419999999</v>
      </c>
      <c r="AF248" s="581">
        <f t="shared" si="703"/>
        <v>4.1772178201415322E-2</v>
      </c>
      <c r="AG248" s="490">
        <f t="shared" si="704"/>
        <v>0.17778440415292107</v>
      </c>
      <c r="AH248" s="491" cm="1">
        <f t="array" ref="AH248">_xlfn.IFS(AG248&gt;=(AF248+0.01),1,AG248&gt;=(AF248-0.01),0,AG248&lt;=(AF248-0.01),-1)</f>
        <v>1</v>
      </c>
      <c r="AJ248" s="370"/>
      <c r="AL248" s="758"/>
      <c r="AM248" s="226" t="s">
        <v>43</v>
      </c>
      <c r="AN248" s="472"/>
      <c r="AO248" s="616">
        <f>SUMIFS('Sales 2019 - 2024'!$E:$E,'Sales 2019 - 2024'!$A:$A,$C248,'Sales 2019 - 2024'!$B:$B,$AO$2,'Sales 2019 - 2024'!$C:$C,AO$4,'Sales 2019 - 2024'!$D:$D,$A248)</f>
        <v>0</v>
      </c>
      <c r="AP248" s="617">
        <f>SUMIFS('Sales 2019 - 2024'!$E:$E,'Sales 2019 - 2024'!$A:$A,$C248,'Sales 2019 - 2024'!$B:$B,$AO$2,'Sales 2019 - 2024'!$C:$C,AP$4,'Sales 2019 - 2024'!$D:$D,$A248)</f>
        <v>0</v>
      </c>
      <c r="AQ248" s="617">
        <f>SUMIFS('Sales 2019 - 2024'!$E:$E,'Sales 2019 - 2024'!$A:$A,$C248,'Sales 2019 - 2024'!$B:$B,$AO$2,'Sales 2019 - 2024'!$C:$C,AQ$4,'Sales 2019 - 2024'!$D:$D,$A248)</f>
        <v>0</v>
      </c>
      <c r="AR248" s="617">
        <f>SUMIFS('Sales 2019 - 2024'!$E:$E,'Sales 2019 - 2024'!$A:$A,$C248,'Sales 2019 - 2024'!$B:$B,$AO$2,'Sales 2019 - 2024'!$C:$C,AR$4,'Sales 2019 - 2024'!$D:$D,$A248)</f>
        <v>0</v>
      </c>
      <c r="AS248" s="617">
        <f>SUMIFS('Sales 2019 - 2024'!$E:$E,'Sales 2019 - 2024'!$A:$A,$C248,'Sales 2019 - 2024'!$B:$B,$AO$2,'Sales 2019 - 2024'!$C:$C,AS$4,'Sales 2019 - 2024'!$D:$D,$A248)</f>
        <v>110.55538</v>
      </c>
      <c r="AT248" s="617">
        <f>SUMIFS('Sales 2019 - 2024'!$E:$E,'Sales 2019 - 2024'!$A:$A,$C248,'Sales 2019 - 2024'!$B:$B,$AO$2,'Sales 2019 - 2024'!$C:$C,AT$4,'Sales 2019 - 2024'!$D:$D,$A248)</f>
        <v>0</v>
      </c>
      <c r="AU248" s="617">
        <f>SUMIFS('Sales 2019 - 2024'!$E:$E,'Sales 2019 - 2024'!$A:$A,$C248,'Sales 2019 - 2024'!$B:$B,$AO$2,'Sales 2019 - 2024'!$C:$C,AU$4,'Sales 2019 - 2024'!$D:$D,$A248)</f>
        <v>1573.02151</v>
      </c>
      <c r="AV248" s="618">
        <f>SUMIFS('Sales 2019 - 2024'!$E:$E,'Sales 2019 - 2024'!$A:$A,$C248,'Sales 2019 - 2024'!$B:$B,$AO$2,'Sales 2019 - 2024'!$C:$C,AV$4,'Sales 2019 - 2024'!$D:$D,$A248)</f>
        <v>0</v>
      </c>
      <c r="AW248" s="618">
        <f t="shared" si="705"/>
        <v>1683.57689</v>
      </c>
      <c r="AX248" s="616">
        <f>SUMIFS('Sales 2019 - 2024'!$E:$E,'Sales 2019 - 2024'!$A:$A,$C248,'Sales 2019 - 2024'!$B:$B,$AO$2,'Sales 2019 - 2024'!$C:$C,AX$4,'Sales 2019 - 2024'!$D:$D,$A248)</f>
        <v>0</v>
      </c>
      <c r="AY248" s="617">
        <f>SUMIFS('Sales 2019 - 2024'!$E:$E,'Sales 2019 - 2024'!$A:$A,$C248,'Sales 2019 - 2024'!$B:$B,$AO$2,'Sales 2019 - 2024'!$C:$C,AY$4,'Sales 2019 - 2024'!$D:$D,$A248)</f>
        <v>89.812020000000004</v>
      </c>
      <c r="AZ248" s="617">
        <f>SUMIFS('Sales 2019 - 2024'!$E:$E,'Sales 2019 - 2024'!$A:$A,$C248,'Sales 2019 - 2024'!$B:$B,$AO$2,'Sales 2019 - 2024'!$C:$C,AZ$4,'Sales 2019 - 2024'!$D:$D,$A248)</f>
        <v>0</v>
      </c>
      <c r="BA248" s="617">
        <f>SUMIFS('Sales 2019 - 2024'!$E:$E,'Sales 2019 - 2024'!$A:$A,$C248,'Sales 2019 - 2024'!$B:$B,$AO$2,'Sales 2019 - 2024'!$C:$C,BA$4,'Sales 2019 - 2024'!$D:$D,$A248)</f>
        <v>0</v>
      </c>
      <c r="BB248" s="617">
        <f>SUMIFS('Sales 2019 - 2024'!$E:$E,'Sales 2019 - 2024'!$A:$A,$C248,'Sales 2019 - 2024'!$B:$B,$AO$2,'Sales 2019 - 2024'!$C:$C,BB$4,'Sales 2019 - 2024'!$D:$D,$A248)</f>
        <v>0</v>
      </c>
      <c r="BC248" s="617">
        <f>SUMIFS('Sales 2019 - 2024'!$E:$E,'Sales 2019 - 2024'!$A:$A,$C248,'Sales 2019 - 2024'!$B:$B,$AO$2,'Sales 2019 - 2024'!$C:$C,BC$4,'Sales 2019 - 2024'!$D:$D,$A248)</f>
        <v>4858.7542899999999</v>
      </c>
      <c r="BD248" s="617">
        <f>SUMIFS('Sales 2019 - 2024'!$E:$E,'Sales 2019 - 2024'!$A:$A,$C248,'Sales 2019 - 2024'!$B:$B,$AO$2,'Sales 2019 - 2024'!$C:$C,BD$4,'Sales 2019 - 2024'!$D:$D,$A248)</f>
        <v>0</v>
      </c>
      <c r="BE248" s="617">
        <f>SUMIFS('Sales 2019 - 2024'!$E:$E,'Sales 2019 - 2024'!$A:$A,$C248,'Sales 2019 - 2024'!$B:$B,$AO$2,'Sales 2019 - 2024'!$C:$C,BE$4,'Sales 2019 - 2024'!$D:$D,$A248)</f>
        <v>88.681889999999996</v>
      </c>
      <c r="BF248" s="618">
        <f>SUMIFS('Sales 2019 - 2024'!$E:$E,'Sales 2019 - 2024'!$A:$A,$C248,'Sales 2019 - 2024'!$B:$B,$AO$2,'Sales 2019 - 2024'!$C:$C,BF$4,'Sales 2019 - 2024'!$D:$D,$A248)</f>
        <v>0</v>
      </c>
      <c r="BG248" s="618">
        <f t="shared" si="706"/>
        <v>5037.2482</v>
      </c>
      <c r="BH248" s="744">
        <f t="shared" si="707"/>
        <v>1175.8203299999998</v>
      </c>
      <c r="BI248" s="494">
        <f>SUMIFS('Sales 2019 - 2024'!Y:Y,'Sales 2019 - 2024'!W:W,'X5 Template Goals - Tab 1'!AM248,'Sales 2019 - 2024'!V:V,'X5 Template Goals - Tab 1'!A248)</f>
        <v>7896.6454199999998</v>
      </c>
      <c r="BJ248" s="751" t="b">
        <f t="shared" si="680"/>
        <v>1</v>
      </c>
      <c r="BK248" s="611"/>
      <c r="BL248" s="612"/>
      <c r="BM248" s="612"/>
      <c r="BN248" s="612"/>
      <c r="BO248" s="612"/>
      <c r="BP248" s="612"/>
      <c r="BQ248" s="612"/>
      <c r="BR248" s="619"/>
      <c r="BS248" s="618">
        <f t="shared" si="708"/>
        <v>0</v>
      </c>
    </row>
    <row r="249" spans="1:71" s="180" customFormat="1" ht="44.25" customHeight="1" outlineLevel="1" thickTop="1" x14ac:dyDescent="0.55000000000000004">
      <c r="B249" s="344" t="s">
        <v>102</v>
      </c>
      <c r="C249" s="241" t="s">
        <v>35</v>
      </c>
      <c r="D249" s="639">
        <f>SUM(D241:D248)</f>
        <v>27.033317069999999</v>
      </c>
      <c r="E249" s="532">
        <f t="shared" ref="E249:J249" si="710">SUM(E241:E248)</f>
        <v>29.932782209999999</v>
      </c>
      <c r="F249" s="532">
        <f t="shared" si="710"/>
        <v>49.121398849999999</v>
      </c>
      <c r="G249" s="532">
        <f t="shared" si="710"/>
        <v>98.105443799999989</v>
      </c>
      <c r="H249" s="532">
        <f t="shared" si="710"/>
        <v>113.73691068000001</v>
      </c>
      <c r="I249" s="532">
        <f t="shared" si="710"/>
        <v>137.87642385583331</v>
      </c>
      <c r="J249" s="532">
        <f t="shared" si="710"/>
        <v>152.55974644</v>
      </c>
      <c r="K249" s="532"/>
      <c r="L249" s="672">
        <f>SUM(L241:L248)</f>
        <v>0</v>
      </c>
      <c r="M249" s="673">
        <f t="shared" ref="M249" si="711">SUM(M241:M248)</f>
        <v>0</v>
      </c>
      <c r="N249" s="673">
        <f t="shared" ref="N249" si="712">SUM(N241:N248)</f>
        <v>3</v>
      </c>
      <c r="O249" s="673">
        <f t="shared" ref="O249" si="713">SUM(O241:O248)</f>
        <v>57</v>
      </c>
      <c r="P249" s="673">
        <f t="shared" ref="P249" si="714">SUM(P241:P248)</f>
        <v>6</v>
      </c>
      <c r="Q249" s="673">
        <f t="shared" ref="Q249" si="715">SUM(Q241:Q248)</f>
        <v>4</v>
      </c>
      <c r="R249" s="673">
        <f t="shared" ref="R249" si="716">SUM(R241:R248)</f>
        <v>104</v>
      </c>
      <c r="S249" s="674">
        <f t="shared" ref="S249" si="717">SUM(S241:S248)</f>
        <v>38</v>
      </c>
      <c r="T249" s="528"/>
      <c r="U249" s="714">
        <f t="shared" ref="U249" si="718">SUM(U241:U248)</f>
        <v>10</v>
      </c>
      <c r="V249" s="642">
        <f t="shared" ref="V249" si="719">SUM(V241:V248)</f>
        <v>6</v>
      </c>
      <c r="W249" s="642">
        <f t="shared" ref="W249" si="720">SUM(W241:W248)</f>
        <v>0</v>
      </c>
      <c r="X249" s="642">
        <f t="shared" ref="X249" si="721">SUM(X241:X248)</f>
        <v>0</v>
      </c>
      <c r="Y249" s="642">
        <f t="shared" ref="Y249" si="722">SUM(Y241:Y248)</f>
        <v>6</v>
      </c>
      <c r="Z249" s="642">
        <f t="shared" ref="Z249" si="723">SUM(Z241:Z248)</f>
        <v>29</v>
      </c>
      <c r="AA249" s="642">
        <f t="shared" ref="AA249" si="724">SUM(AA241:AA248)</f>
        <v>0</v>
      </c>
      <c r="AB249" s="642">
        <f t="shared" ref="AB249" si="725">SUM(AB241:AB248)</f>
        <v>10</v>
      </c>
      <c r="AC249" s="642">
        <f t="shared" ref="AC249" si="726">SUM(AC241:AC248)</f>
        <v>0</v>
      </c>
      <c r="AD249" s="643">
        <f t="shared" si="709"/>
        <v>273</v>
      </c>
      <c r="AE249" s="539">
        <f t="shared" si="702"/>
        <v>425.55974644000003</v>
      </c>
      <c r="AF249" s="540">
        <f t="shared" si="703"/>
        <v>0.41354006980117286</v>
      </c>
      <c r="AG249" s="541">
        <f t="shared" si="704"/>
        <v>0.22773352956897952</v>
      </c>
      <c r="AH249" s="542" cm="1">
        <f t="array" ref="AH249">_xlfn.IFS(AG249&gt;=(AF249+0.01),1,AG249&gt;=(AF249-0.01),0,AG249&lt;=(AF249-0.01),-1)</f>
        <v>-1</v>
      </c>
      <c r="AI249" s="2"/>
      <c r="AJ249" s="370"/>
      <c r="AL249" s="344" t="s">
        <v>102</v>
      </c>
      <c r="AM249" s="241" t="s">
        <v>35</v>
      </c>
      <c r="AN249" s="543"/>
      <c r="AO249" s="733">
        <f>SUM(AO241:AO248)</f>
        <v>86.832499999999996</v>
      </c>
      <c r="AP249" s="734">
        <f t="shared" ref="AP249:AW249" si="727">SUM(AP241:AP248)</f>
        <v>154.84213</v>
      </c>
      <c r="AQ249" s="734">
        <f t="shared" si="727"/>
        <v>682.32272</v>
      </c>
      <c r="AR249" s="734">
        <f t="shared" si="727"/>
        <v>35164.687510000003</v>
      </c>
      <c r="AS249" s="734">
        <f t="shared" si="727"/>
        <v>2180.9090099999999</v>
      </c>
      <c r="AT249" s="734">
        <f t="shared" si="727"/>
        <v>677.30298999999991</v>
      </c>
      <c r="AU249" s="734">
        <f t="shared" si="727"/>
        <v>52712.002439999997</v>
      </c>
      <c r="AV249" s="644">
        <f t="shared" si="727"/>
        <v>15724.861089999999</v>
      </c>
      <c r="AW249" s="644">
        <f t="shared" si="727"/>
        <v>107383.76039</v>
      </c>
      <c r="AX249" s="733">
        <f>SUM(AX241:AX248)</f>
        <v>2982.8700900000003</v>
      </c>
      <c r="AY249" s="734">
        <f t="shared" ref="AY249:BF249" si="728">SUM(AY241:AY248)</f>
        <v>2609.6400899999994</v>
      </c>
      <c r="AZ249" s="734">
        <f t="shared" si="728"/>
        <v>239.53116</v>
      </c>
      <c r="BA249" s="734">
        <f t="shared" si="728"/>
        <v>41.381590000000003</v>
      </c>
      <c r="BB249" s="734">
        <f t="shared" si="728"/>
        <v>1781.75422</v>
      </c>
      <c r="BC249" s="734">
        <f t="shared" si="728"/>
        <v>10069.62163</v>
      </c>
      <c r="BD249" s="734">
        <f t="shared" si="728"/>
        <v>9.6741799999999998</v>
      </c>
      <c r="BE249" s="734">
        <f t="shared" si="728"/>
        <v>6112.3003200000003</v>
      </c>
      <c r="BF249" s="644">
        <f t="shared" si="728"/>
        <v>0</v>
      </c>
      <c r="BG249" s="644">
        <f t="shared" si="706"/>
        <v>23846.773280000001</v>
      </c>
      <c r="BH249" s="736">
        <f t="shared" si="707"/>
        <v>21329.212769999998</v>
      </c>
      <c r="BI249" s="546">
        <f>SUM(BI241:BI248)</f>
        <v>152559.74643999999</v>
      </c>
      <c r="BJ249" s="751" t="b">
        <f t="shared" si="680"/>
        <v>1</v>
      </c>
      <c r="BK249" s="640"/>
      <c r="BL249" s="641"/>
      <c r="BM249" s="641"/>
      <c r="BN249" s="641"/>
      <c r="BO249" s="641"/>
      <c r="BP249" s="641"/>
      <c r="BQ249" s="641"/>
      <c r="BR249" s="539"/>
      <c r="BS249" s="644">
        <f t="shared" ref="BS249" si="729">SUM(BS241:BS248)</f>
        <v>0</v>
      </c>
    </row>
    <row r="250" spans="1:71" ht="44.25" customHeight="1" outlineLevel="1" thickBot="1" x14ac:dyDescent="0.6">
      <c r="B250" s="687" t="str">
        <f>B249</f>
        <v>Foodservice</v>
      </c>
      <c r="C250" s="688" t="s">
        <v>76</v>
      </c>
      <c r="D250" s="689"/>
      <c r="E250" s="690"/>
      <c r="F250" s="690"/>
      <c r="G250" s="690"/>
      <c r="H250" s="690"/>
      <c r="I250" s="690"/>
      <c r="J250" s="690"/>
      <c r="K250" s="691"/>
      <c r="L250" s="555">
        <v>0</v>
      </c>
      <c r="M250" s="556">
        <v>0</v>
      </c>
      <c r="N250" s="556">
        <v>0</v>
      </c>
      <c r="O250" s="556">
        <v>30</v>
      </c>
      <c r="P250" s="556">
        <v>22.6</v>
      </c>
      <c r="Q250" s="556">
        <v>0</v>
      </c>
      <c r="R250" s="556">
        <v>15</v>
      </c>
      <c r="S250" s="557">
        <v>130</v>
      </c>
      <c r="T250" s="558"/>
      <c r="U250" s="716">
        <v>1.1000000000000001</v>
      </c>
      <c r="V250" s="717">
        <v>11.8</v>
      </c>
      <c r="W250" s="717">
        <v>0</v>
      </c>
      <c r="X250" s="717">
        <v>0</v>
      </c>
      <c r="Y250" s="717">
        <v>3</v>
      </c>
      <c r="Z250" s="717">
        <v>16</v>
      </c>
      <c r="AA250" s="717">
        <v>0</v>
      </c>
      <c r="AB250" s="717">
        <v>22</v>
      </c>
      <c r="AC250" s="717">
        <v>0</v>
      </c>
      <c r="AD250" s="718">
        <f t="shared" si="709"/>
        <v>251.5</v>
      </c>
      <c r="AE250" s="695">
        <f>J249+AD250</f>
        <v>404.05974644000003</v>
      </c>
      <c r="AF250" s="598">
        <f>AF249</f>
        <v>0.41354006980117286</v>
      </c>
      <c r="AG250" s="696">
        <f>(((AE250/J249))^(1/5))-1</f>
        <v>0.21506951725039269</v>
      </c>
      <c r="AH250" s="565" cm="1">
        <f t="array" ref="AH250">_xlfn.IFS(AG250&gt;=(AF250+0.01),1,AG250&gt;=(AF250-0.01),0,AG250&lt;=(AF250-0.01),-1)</f>
        <v>-1</v>
      </c>
      <c r="AI250" s="697"/>
      <c r="AJ250" s="372"/>
      <c r="AL250" s="687" t="str">
        <f>AL249</f>
        <v>Foodservice</v>
      </c>
      <c r="AM250" s="688" t="s">
        <v>76</v>
      </c>
      <c r="AN250" s="566"/>
      <c r="AO250" s="567"/>
      <c r="AP250" s="568"/>
      <c r="AQ250" s="568"/>
      <c r="AR250" s="568"/>
      <c r="AS250" s="568"/>
      <c r="AT250" s="568"/>
      <c r="AU250" s="568"/>
      <c r="AV250" s="569"/>
      <c r="AW250" s="569"/>
      <c r="AX250" s="567"/>
      <c r="AY250" s="568"/>
      <c r="AZ250" s="568"/>
      <c r="BA250" s="568"/>
      <c r="BB250" s="568"/>
      <c r="BC250" s="568"/>
      <c r="BD250" s="568"/>
      <c r="BE250" s="568"/>
      <c r="BF250" s="569"/>
      <c r="BG250" s="569"/>
      <c r="BH250" s="569"/>
      <c r="BI250" s="737"/>
      <c r="BJ250" s="751" t="b">
        <f t="shared" si="680"/>
        <v>1</v>
      </c>
      <c r="BK250" s="567"/>
      <c r="BL250" s="568"/>
      <c r="BM250" s="568"/>
      <c r="BN250" s="568"/>
      <c r="BO250" s="568"/>
      <c r="BP250" s="568"/>
      <c r="BQ250" s="568"/>
      <c r="BR250" s="569"/>
      <c r="BS250" s="569"/>
    </row>
    <row r="251" spans="1:71" ht="44.25" customHeight="1" outlineLevel="1" thickTop="1" x14ac:dyDescent="0.55000000000000004">
      <c r="A251" s="2" t="str">
        <f>B251</f>
        <v>All other Foodservice &amp; Retail</v>
      </c>
      <c r="B251" s="756" t="s">
        <v>104</v>
      </c>
      <c r="C251" s="225" t="s">
        <v>36</v>
      </c>
      <c r="D251" s="599">
        <f>SUMIFS(AfO!D:D,AfO!$A:$A,$C251,AfO!$B:$B,$A251)/1000</f>
        <v>6.7907480000000006E-2</v>
      </c>
      <c r="E251" s="459">
        <f>SUMIFS(AfO!E:E,AfO!$A:$A,$C251,AfO!$B:$B,$A251)/1000</f>
        <v>7.5801220000000002E-2</v>
      </c>
      <c r="F251" s="459">
        <f>SUMIFS(AfO!F:F,AfO!$A:$A,$C251,AfO!$B:$B,$A251)/1000</f>
        <v>4.7616889999999995E-2</v>
      </c>
      <c r="G251" s="459">
        <f>SUMIFS(AfO!G:G,AfO!$A:$A,$C251,AfO!$B:$B,$A251)/1000</f>
        <v>0.36274391</v>
      </c>
      <c r="H251" s="459">
        <f>SUMIFS(AfO!H:H,AfO!$A:$A,$C251,AfO!$B:$B,$A251)/1000</f>
        <v>0.21501402999999999</v>
      </c>
      <c r="I251" s="459">
        <f>SUMIFS(AfO!J:J,AfO!$A:$A,$C251,AfO!$B:$B,$A251)/1000</f>
        <v>0.18279106249999999</v>
      </c>
      <c r="J251" s="459">
        <f>SUMIFS(AfO!I:I,AfO!$A:$A,$C251,AfO!$B:$B,$A251)/1000</f>
        <v>8.8746499999999992E-2</v>
      </c>
      <c r="K251" s="459"/>
      <c r="L251" s="354"/>
      <c r="M251" s="355"/>
      <c r="N251" s="355"/>
      <c r="O251" s="355"/>
      <c r="P251" s="355"/>
      <c r="Q251" s="355"/>
      <c r="R251" s="355"/>
      <c r="S251" s="356"/>
      <c r="T251" s="723"/>
      <c r="U251" s="354"/>
      <c r="V251" s="417"/>
      <c r="W251" s="417"/>
      <c r="X251" s="417"/>
      <c r="Y251" s="417"/>
      <c r="Z251" s="417"/>
      <c r="AA251" s="417"/>
      <c r="AB251" s="417"/>
      <c r="AC251" s="356"/>
      <c r="AD251" s="604">
        <f t="shared" si="709"/>
        <v>0</v>
      </c>
      <c r="AE251" s="468">
        <f t="shared" ref="AE251:AE259" si="730">AD251+J251</f>
        <v>8.8746499999999992E-2</v>
      </c>
      <c r="AF251" s="469">
        <f t="shared" ref="AF251:AF259" si="731">(((J251/D251))^(1/5))-1</f>
        <v>5.4986066879563422E-2</v>
      </c>
      <c r="AG251" s="470">
        <f t="shared" ref="AG251:AG259" si="732">(((AE251/J251))^(1/5))-1</f>
        <v>0</v>
      </c>
      <c r="AH251" s="509" cm="1">
        <f t="array" ref="AH251">_xlfn.IFS(AG251&gt;=(AF251+0.01),1,AG251&gt;=(AF251-0.01),0,AG251&lt;=(AF251-0.01),-1)</f>
        <v>-1</v>
      </c>
      <c r="AJ251" s="371"/>
      <c r="AL251" s="756" t="s">
        <v>104</v>
      </c>
      <c r="AM251" s="225" t="s">
        <v>36</v>
      </c>
      <c r="AN251" s="472"/>
      <c r="AO251" s="605">
        <f>SUMIFS('Sales 2019 - 2024'!$E:$E,'Sales 2019 - 2024'!$A:$A,$C251,'Sales 2019 - 2024'!$B:$B,$AO$2,'Sales 2019 - 2024'!$C:$C,AO$4,'Sales 2019 - 2024'!$D:$D,$A251)</f>
        <v>0</v>
      </c>
      <c r="AP251" s="606">
        <f>SUMIFS('Sales 2019 - 2024'!$E:$E,'Sales 2019 - 2024'!$A:$A,$C251,'Sales 2019 - 2024'!$B:$B,$AO$2,'Sales 2019 - 2024'!$C:$C,AP$4,'Sales 2019 - 2024'!$D:$D,$A251)</f>
        <v>0</v>
      </c>
      <c r="AQ251" s="606">
        <f>SUMIFS('Sales 2019 - 2024'!$E:$E,'Sales 2019 - 2024'!$A:$A,$C251,'Sales 2019 - 2024'!$B:$B,$AO$2,'Sales 2019 - 2024'!$C:$C,AQ$4,'Sales 2019 - 2024'!$D:$D,$A251)</f>
        <v>0</v>
      </c>
      <c r="AR251" s="606">
        <f>SUMIFS('Sales 2019 - 2024'!$E:$E,'Sales 2019 - 2024'!$A:$A,$C251,'Sales 2019 - 2024'!$B:$B,$AO$2,'Sales 2019 - 2024'!$C:$C,AR$4,'Sales 2019 - 2024'!$D:$D,$A251)</f>
        <v>0</v>
      </c>
      <c r="AS251" s="606">
        <f>SUMIFS('Sales 2019 - 2024'!$E:$E,'Sales 2019 - 2024'!$A:$A,$C251,'Sales 2019 - 2024'!$B:$B,$AO$2,'Sales 2019 - 2024'!$C:$C,AS$4,'Sales 2019 - 2024'!$D:$D,$A251)</f>
        <v>0</v>
      </c>
      <c r="AT251" s="606">
        <f>SUMIFS('Sales 2019 - 2024'!$E:$E,'Sales 2019 - 2024'!$A:$A,$C251,'Sales 2019 - 2024'!$B:$B,$AO$2,'Sales 2019 - 2024'!$C:$C,AT$4,'Sales 2019 - 2024'!$D:$D,$A251)</f>
        <v>0</v>
      </c>
      <c r="AU251" s="606">
        <f>SUMIFS('Sales 2019 - 2024'!$E:$E,'Sales 2019 - 2024'!$A:$A,$C251,'Sales 2019 - 2024'!$B:$B,$AO$2,'Sales 2019 - 2024'!$C:$C,AU$4,'Sales 2019 - 2024'!$D:$D,$A251)</f>
        <v>0</v>
      </c>
      <c r="AV251" s="607">
        <f>SUMIFS('Sales 2019 - 2024'!$E:$E,'Sales 2019 - 2024'!$A:$A,$C251,'Sales 2019 - 2024'!$B:$B,$AO$2,'Sales 2019 - 2024'!$C:$C,AV$4,'Sales 2019 - 2024'!$D:$D,$A251)</f>
        <v>0</v>
      </c>
      <c r="AW251" s="607">
        <f>SUM(AO251:AV251)</f>
        <v>0</v>
      </c>
      <c r="AX251" s="605">
        <f>SUMIFS('Sales 2019 - 2024'!$E:$E,'Sales 2019 - 2024'!$A:$A,$C251,'Sales 2019 - 2024'!$B:$B,$AO$2,'Sales 2019 - 2024'!$C:$C,AX$4,'Sales 2019 - 2024'!$D:$D,$A251)</f>
        <v>41.65</v>
      </c>
      <c r="AY251" s="606">
        <f>SUMIFS('Sales 2019 - 2024'!$E:$E,'Sales 2019 - 2024'!$A:$A,$C251,'Sales 2019 - 2024'!$B:$B,$AO$2,'Sales 2019 - 2024'!$C:$C,AY$4,'Sales 2019 - 2024'!$D:$D,$A251)</f>
        <v>0.77651999999999999</v>
      </c>
      <c r="AZ251" s="606">
        <f>SUMIFS('Sales 2019 - 2024'!$E:$E,'Sales 2019 - 2024'!$A:$A,$C251,'Sales 2019 - 2024'!$B:$B,$AO$2,'Sales 2019 - 2024'!$C:$C,AZ$4,'Sales 2019 - 2024'!$D:$D,$A251)</f>
        <v>0</v>
      </c>
      <c r="BA251" s="606">
        <f>SUMIFS('Sales 2019 - 2024'!$E:$E,'Sales 2019 - 2024'!$A:$A,$C251,'Sales 2019 - 2024'!$B:$B,$AO$2,'Sales 2019 - 2024'!$C:$C,BA$4,'Sales 2019 - 2024'!$D:$D,$A251)</f>
        <v>2.3199999999999998</v>
      </c>
      <c r="BB251" s="606">
        <f>SUMIFS('Sales 2019 - 2024'!$E:$E,'Sales 2019 - 2024'!$A:$A,$C251,'Sales 2019 - 2024'!$B:$B,$AO$2,'Sales 2019 - 2024'!$C:$C,BB$4,'Sales 2019 - 2024'!$D:$D,$A251)</f>
        <v>0</v>
      </c>
      <c r="BC251" s="606">
        <f>SUMIFS('Sales 2019 - 2024'!$E:$E,'Sales 2019 - 2024'!$A:$A,$C251,'Sales 2019 - 2024'!$B:$B,$AO$2,'Sales 2019 - 2024'!$C:$C,BC$4,'Sales 2019 - 2024'!$D:$D,$A251)</f>
        <v>0</v>
      </c>
      <c r="BD251" s="606">
        <f>SUMIFS('Sales 2019 - 2024'!$E:$E,'Sales 2019 - 2024'!$A:$A,$C251,'Sales 2019 - 2024'!$B:$B,$AO$2,'Sales 2019 - 2024'!$C:$C,BD$4,'Sales 2019 - 2024'!$D:$D,$A251)</f>
        <v>0</v>
      </c>
      <c r="BE251" s="606">
        <f>SUMIFS('Sales 2019 - 2024'!$E:$E,'Sales 2019 - 2024'!$A:$A,$C251,'Sales 2019 - 2024'!$B:$B,$AO$2,'Sales 2019 - 2024'!$C:$C,BE$4,'Sales 2019 - 2024'!$D:$D,$A251)</f>
        <v>0</v>
      </c>
      <c r="BF251" s="607">
        <f>SUMIFS('Sales 2019 - 2024'!$E:$E,'Sales 2019 - 2024'!$A:$A,$C251,'Sales 2019 - 2024'!$B:$B,$AO$2,'Sales 2019 - 2024'!$C:$C,BF$4,'Sales 2019 - 2024'!$D:$D,$A251)</f>
        <v>0</v>
      </c>
      <c r="BG251" s="607">
        <f>SUM(AX251:BF251)</f>
        <v>44.746519999999997</v>
      </c>
      <c r="BH251" s="743">
        <f>BI251-BG251-AW251</f>
        <v>43.999980000000001</v>
      </c>
      <c r="BI251" s="475">
        <f>SUMIFS('Sales 2019 - 2024'!Y:Y,'Sales 2019 - 2024'!W:W,'X5 Template Goals - Tab 1'!AM251,'Sales 2019 - 2024'!V:V,'X5 Template Goals - Tab 1'!A251)</f>
        <v>88.746499999999997</v>
      </c>
      <c r="BJ251" s="751" t="b">
        <f t="shared" si="680"/>
        <v>1</v>
      </c>
      <c r="BK251" s="600"/>
      <c r="BL251" s="601"/>
      <c r="BM251" s="601"/>
      <c r="BN251" s="601"/>
      <c r="BO251" s="601"/>
      <c r="BP251" s="601"/>
      <c r="BQ251" s="601"/>
      <c r="BR251" s="608"/>
      <c r="BS251" s="607">
        <f>SUM(BK251:BR251)</f>
        <v>0</v>
      </c>
    </row>
    <row r="252" spans="1:71" ht="44.25" customHeight="1" outlineLevel="1" x14ac:dyDescent="0.55000000000000004">
      <c r="A252" s="2" t="str">
        <f>B251</f>
        <v>All other Foodservice &amp; Retail</v>
      </c>
      <c r="B252" s="757"/>
      <c r="C252" s="226" t="s">
        <v>37</v>
      </c>
      <c r="D252" s="609">
        <f>SUMIFS(AfO!D:D,AfO!$A:$A,$C252,AfO!$B:$B,$A251)/1000</f>
        <v>1.1395699999999999E-3</v>
      </c>
      <c r="E252" s="610">
        <f>SUMIFS(AfO!E:E,AfO!$A:$A,$C252,AfO!$B:$B,$A251)/1000</f>
        <v>7.9700499999999994E-3</v>
      </c>
      <c r="F252" s="610">
        <f>SUMIFS(AfO!F:F,AfO!$A:$A,$C252,AfO!$B:$B,$A251)/1000</f>
        <v>0</v>
      </c>
      <c r="G252" s="610">
        <f>SUMIFS(AfO!G:G,AfO!$A:$A,$C252,AfO!$B:$B,$A251)/1000</f>
        <v>0</v>
      </c>
      <c r="H252" s="610">
        <f>SUMIFS(AfO!H:H,AfO!$A:$A,$C252,AfO!$B:$B,$A251)/1000</f>
        <v>0</v>
      </c>
      <c r="I252" s="610">
        <f>SUMIFS(AfO!J:J,AfO!$A:$A,$C252,AfO!$B:$B,$A251)/1000</f>
        <v>3.0586166666666669E-3</v>
      </c>
      <c r="J252" s="610">
        <f>SUMIFS(AfO!I:I,AfO!$A:$A,$C252,AfO!$B:$B,$A251)/1000</f>
        <v>0</v>
      </c>
      <c r="K252" s="610"/>
      <c r="L252" s="357"/>
      <c r="M252" s="358"/>
      <c r="N252" s="358"/>
      <c r="O252" s="409"/>
      <c r="P252" s="358"/>
      <c r="Q252" s="358"/>
      <c r="R252" s="358"/>
      <c r="S252" s="359"/>
      <c r="T252" s="724"/>
      <c r="U252" s="357"/>
      <c r="V252" s="418"/>
      <c r="W252" s="418"/>
      <c r="X252" s="418"/>
      <c r="Y252" s="418"/>
      <c r="Z252" s="418"/>
      <c r="AA252" s="418"/>
      <c r="AB252" s="418"/>
      <c r="AC252" s="359"/>
      <c r="AD252" s="615">
        <f t="shared" si="709"/>
        <v>0</v>
      </c>
      <c r="AE252" s="488">
        <f t="shared" si="730"/>
        <v>0</v>
      </c>
      <c r="AF252" s="581">
        <f t="shared" si="731"/>
        <v>-1</v>
      </c>
      <c r="AG252" s="490" t="e">
        <f t="shared" si="732"/>
        <v>#DIV/0!</v>
      </c>
      <c r="AH252" s="491" t="e" cm="1">
        <f t="array" ref="AH252">_xlfn.IFS(AG252&gt;=(AF252+0.01),1,AG252&gt;=(AF252-0.01),0,AG252&lt;=(AF252-0.01),-1)</f>
        <v>#DIV/0!</v>
      </c>
      <c r="AJ252" s="370"/>
      <c r="AL252" s="757"/>
      <c r="AM252" s="226" t="s">
        <v>37</v>
      </c>
      <c r="AN252" s="472"/>
      <c r="AO252" s="616">
        <f>SUMIFS('Sales 2019 - 2024'!$E:$E,'Sales 2019 - 2024'!$A:$A,$C252,'Sales 2019 - 2024'!$B:$B,$AO$2,'Sales 2019 - 2024'!$C:$C,AO$4,'Sales 2019 - 2024'!$D:$D,$A252)</f>
        <v>0</v>
      </c>
      <c r="AP252" s="617">
        <f>SUMIFS('Sales 2019 - 2024'!$E:$E,'Sales 2019 - 2024'!$A:$A,$C252,'Sales 2019 - 2024'!$B:$B,$AO$2,'Sales 2019 - 2024'!$C:$C,AP$4,'Sales 2019 - 2024'!$D:$D,$A252)</f>
        <v>0</v>
      </c>
      <c r="AQ252" s="617">
        <f>SUMIFS('Sales 2019 - 2024'!$E:$E,'Sales 2019 - 2024'!$A:$A,$C252,'Sales 2019 - 2024'!$B:$B,$AO$2,'Sales 2019 - 2024'!$C:$C,AQ$4,'Sales 2019 - 2024'!$D:$D,$A252)</f>
        <v>0</v>
      </c>
      <c r="AR252" s="617">
        <f>SUMIFS('Sales 2019 - 2024'!$E:$E,'Sales 2019 - 2024'!$A:$A,$C252,'Sales 2019 - 2024'!$B:$B,$AO$2,'Sales 2019 - 2024'!$C:$C,AR$4,'Sales 2019 - 2024'!$D:$D,$A252)</f>
        <v>0</v>
      </c>
      <c r="AS252" s="617">
        <f>SUMIFS('Sales 2019 - 2024'!$E:$E,'Sales 2019 - 2024'!$A:$A,$C252,'Sales 2019 - 2024'!$B:$B,$AO$2,'Sales 2019 - 2024'!$C:$C,AS$4,'Sales 2019 - 2024'!$D:$D,$A252)</f>
        <v>0</v>
      </c>
      <c r="AT252" s="617">
        <f>SUMIFS('Sales 2019 - 2024'!$E:$E,'Sales 2019 - 2024'!$A:$A,$C252,'Sales 2019 - 2024'!$B:$B,$AO$2,'Sales 2019 - 2024'!$C:$C,AT$4,'Sales 2019 - 2024'!$D:$D,$A252)</f>
        <v>0</v>
      </c>
      <c r="AU252" s="617">
        <f>SUMIFS('Sales 2019 - 2024'!$E:$E,'Sales 2019 - 2024'!$A:$A,$C252,'Sales 2019 - 2024'!$B:$B,$AO$2,'Sales 2019 - 2024'!$C:$C,AU$4,'Sales 2019 - 2024'!$D:$D,$A252)</f>
        <v>0</v>
      </c>
      <c r="AV252" s="618">
        <f>SUMIFS('Sales 2019 - 2024'!$E:$E,'Sales 2019 - 2024'!$A:$A,$C252,'Sales 2019 - 2024'!$B:$B,$AO$2,'Sales 2019 - 2024'!$C:$C,AV$4,'Sales 2019 - 2024'!$D:$D,$A252)</f>
        <v>0</v>
      </c>
      <c r="AW252" s="618">
        <f t="shared" ref="AW252:AW258" si="733">SUM(AO252:AV252)</f>
        <v>0</v>
      </c>
      <c r="AX252" s="616">
        <f>SUMIFS('Sales 2019 - 2024'!$E:$E,'Sales 2019 - 2024'!$A:$A,$C252,'Sales 2019 - 2024'!$B:$B,$AO$2,'Sales 2019 - 2024'!$C:$C,AX$4,'Sales 2019 - 2024'!$D:$D,$A252)</f>
        <v>0</v>
      </c>
      <c r="AY252" s="617">
        <f>SUMIFS('Sales 2019 - 2024'!$E:$E,'Sales 2019 - 2024'!$A:$A,$C252,'Sales 2019 - 2024'!$B:$B,$AO$2,'Sales 2019 - 2024'!$C:$C,AY$4,'Sales 2019 - 2024'!$D:$D,$A252)</f>
        <v>0</v>
      </c>
      <c r="AZ252" s="617">
        <f>SUMIFS('Sales 2019 - 2024'!$E:$E,'Sales 2019 - 2024'!$A:$A,$C252,'Sales 2019 - 2024'!$B:$B,$AO$2,'Sales 2019 - 2024'!$C:$C,AZ$4,'Sales 2019 - 2024'!$D:$D,$A252)</f>
        <v>0</v>
      </c>
      <c r="BA252" s="617">
        <f>SUMIFS('Sales 2019 - 2024'!$E:$E,'Sales 2019 - 2024'!$A:$A,$C252,'Sales 2019 - 2024'!$B:$B,$AO$2,'Sales 2019 - 2024'!$C:$C,BA$4,'Sales 2019 - 2024'!$D:$D,$A252)</f>
        <v>0</v>
      </c>
      <c r="BB252" s="617">
        <f>SUMIFS('Sales 2019 - 2024'!$E:$E,'Sales 2019 - 2024'!$A:$A,$C252,'Sales 2019 - 2024'!$B:$B,$AO$2,'Sales 2019 - 2024'!$C:$C,BB$4,'Sales 2019 - 2024'!$D:$D,$A252)</f>
        <v>0</v>
      </c>
      <c r="BC252" s="617">
        <f>SUMIFS('Sales 2019 - 2024'!$E:$E,'Sales 2019 - 2024'!$A:$A,$C252,'Sales 2019 - 2024'!$B:$B,$AO$2,'Sales 2019 - 2024'!$C:$C,BC$4,'Sales 2019 - 2024'!$D:$D,$A252)</f>
        <v>0</v>
      </c>
      <c r="BD252" s="617">
        <f>SUMIFS('Sales 2019 - 2024'!$E:$E,'Sales 2019 - 2024'!$A:$A,$C252,'Sales 2019 - 2024'!$B:$B,$AO$2,'Sales 2019 - 2024'!$C:$C,BD$4,'Sales 2019 - 2024'!$D:$D,$A252)</f>
        <v>0</v>
      </c>
      <c r="BE252" s="617">
        <f>SUMIFS('Sales 2019 - 2024'!$E:$E,'Sales 2019 - 2024'!$A:$A,$C252,'Sales 2019 - 2024'!$B:$B,$AO$2,'Sales 2019 - 2024'!$C:$C,BE$4,'Sales 2019 - 2024'!$D:$D,$A252)</f>
        <v>0</v>
      </c>
      <c r="BF252" s="618">
        <f>SUMIFS('Sales 2019 - 2024'!$E:$E,'Sales 2019 - 2024'!$A:$A,$C252,'Sales 2019 - 2024'!$B:$B,$AO$2,'Sales 2019 - 2024'!$C:$C,BF$4,'Sales 2019 - 2024'!$D:$D,$A252)</f>
        <v>0</v>
      </c>
      <c r="BG252" s="618">
        <f t="shared" ref="BG252:BG259" si="734">SUM(AX252:BF252)</f>
        <v>0</v>
      </c>
      <c r="BH252" s="744">
        <f t="shared" ref="BH252:BH259" si="735">BI252-BG252-AW252</f>
        <v>0</v>
      </c>
      <c r="BI252" s="494">
        <f>SUMIFS('Sales 2019 - 2024'!Y:Y,'Sales 2019 - 2024'!W:W,'X5 Template Goals - Tab 1'!AM252,'Sales 2019 - 2024'!V:V,'X5 Template Goals - Tab 1'!A252)</f>
        <v>0</v>
      </c>
      <c r="BJ252" s="751" t="b">
        <f t="shared" si="680"/>
        <v>1</v>
      </c>
      <c r="BK252" s="611"/>
      <c r="BL252" s="612"/>
      <c r="BM252" s="612"/>
      <c r="BN252" s="612"/>
      <c r="BO252" s="612"/>
      <c r="BP252" s="612"/>
      <c r="BQ252" s="612"/>
      <c r="BR252" s="619"/>
      <c r="BS252" s="618">
        <f t="shared" ref="BS252:BS258" si="736">SUM(BK252:BR252)</f>
        <v>0</v>
      </c>
    </row>
    <row r="253" spans="1:71" ht="44.25" customHeight="1" outlineLevel="1" x14ac:dyDescent="0.55000000000000004">
      <c r="A253" s="2" t="str">
        <f>B251</f>
        <v>All other Foodservice &amp; Retail</v>
      </c>
      <c r="B253" s="757"/>
      <c r="C253" s="226" t="s">
        <v>38</v>
      </c>
      <c r="D253" s="620">
        <f>SUMIFS(AfO!D:D,AfO!$A:$A,$C253,AfO!$B:$B,$A251)/1000</f>
        <v>1.711857E-2</v>
      </c>
      <c r="E253" s="498">
        <f>SUMIFS(AfO!E:E,AfO!$A:$A,$C253,AfO!$B:$B,$A251)/1000</f>
        <v>5.9634230000000003E-2</v>
      </c>
      <c r="F253" s="498">
        <f>SUMIFS(AfO!F:F,AfO!$A:$A,$C253,AfO!$B:$B,$A251)/1000</f>
        <v>7.4231640000000002E-2</v>
      </c>
      <c r="G253" s="498">
        <f>SUMIFS(AfO!G:G,AfO!$A:$A,$C253,AfO!$B:$B,$A251)/1000</f>
        <v>2.1777519999999998E-2</v>
      </c>
      <c r="H253" s="498">
        <f>SUMIFS(AfO!H:H,AfO!$A:$A,$C253,AfO!$B:$B,$A251)/1000</f>
        <v>8.6494110000000013E-2</v>
      </c>
      <c r="I253" s="498">
        <f>SUMIFS(AfO!J:J,AfO!$A:$A,$C253,AfO!$B:$B,$A251)/1000</f>
        <v>1.4461058333333332E-2</v>
      </c>
      <c r="J253" s="498">
        <f>SUMIFS(AfO!I:I,AfO!$A:$A,$C253,AfO!$B:$B,$A251)/1000</f>
        <v>4.6020000000000002E-3</v>
      </c>
      <c r="K253" s="498"/>
      <c r="L253" s="360"/>
      <c r="M253" s="361"/>
      <c r="N253" s="361"/>
      <c r="O253" s="411"/>
      <c r="P253" s="361"/>
      <c r="Q253" s="361"/>
      <c r="R253" s="361"/>
      <c r="S253" s="362"/>
      <c r="T253" s="724"/>
      <c r="U253" s="360"/>
      <c r="V253" s="419"/>
      <c r="W253" s="419"/>
      <c r="X253" s="419"/>
      <c r="Y253" s="419"/>
      <c r="Z253" s="419"/>
      <c r="AA253" s="419"/>
      <c r="AB253" s="419"/>
      <c r="AC253" s="362"/>
      <c r="AD253" s="625">
        <f t="shared" si="709"/>
        <v>0</v>
      </c>
      <c r="AE253" s="506">
        <f t="shared" si="730"/>
        <v>4.6020000000000002E-3</v>
      </c>
      <c r="AF253" s="507">
        <f t="shared" si="731"/>
        <v>-0.23105402807148678</v>
      </c>
      <c r="AG253" s="508">
        <f t="shared" si="732"/>
        <v>0</v>
      </c>
      <c r="AH253" s="509" cm="1">
        <f t="array" ref="AH253">_xlfn.IFS(AG253&gt;=(AF253+0.01),1,AG253&gt;=(AF253-0.01),0,AG253&lt;=(AF253-0.01),-1)</f>
        <v>1</v>
      </c>
      <c r="AJ253" s="371"/>
      <c r="AL253" s="757"/>
      <c r="AM253" s="226" t="s">
        <v>38</v>
      </c>
      <c r="AN253" s="472"/>
      <c r="AO253" s="626">
        <f>SUMIFS('Sales 2019 - 2024'!$E:$E,'Sales 2019 - 2024'!$A:$A,$C253,'Sales 2019 - 2024'!$B:$B,$AO$2,'Sales 2019 - 2024'!$C:$C,AO$4,'Sales 2019 - 2024'!$D:$D,$A253)</f>
        <v>0</v>
      </c>
      <c r="AP253" s="627">
        <f>SUMIFS('Sales 2019 - 2024'!$E:$E,'Sales 2019 - 2024'!$A:$A,$C253,'Sales 2019 - 2024'!$B:$B,$AO$2,'Sales 2019 - 2024'!$C:$C,AP$4,'Sales 2019 - 2024'!$D:$D,$A253)</f>
        <v>0</v>
      </c>
      <c r="AQ253" s="627">
        <f>SUMIFS('Sales 2019 - 2024'!$E:$E,'Sales 2019 - 2024'!$A:$A,$C253,'Sales 2019 - 2024'!$B:$B,$AO$2,'Sales 2019 - 2024'!$C:$C,AQ$4,'Sales 2019 - 2024'!$D:$D,$A253)</f>
        <v>0</v>
      </c>
      <c r="AR253" s="627">
        <f>SUMIFS('Sales 2019 - 2024'!$E:$E,'Sales 2019 - 2024'!$A:$A,$C253,'Sales 2019 - 2024'!$B:$B,$AO$2,'Sales 2019 - 2024'!$C:$C,AR$4,'Sales 2019 - 2024'!$D:$D,$A253)</f>
        <v>0</v>
      </c>
      <c r="AS253" s="627">
        <f>SUMIFS('Sales 2019 - 2024'!$E:$E,'Sales 2019 - 2024'!$A:$A,$C253,'Sales 2019 - 2024'!$B:$B,$AO$2,'Sales 2019 - 2024'!$C:$C,AS$4,'Sales 2019 - 2024'!$D:$D,$A253)</f>
        <v>0</v>
      </c>
      <c r="AT253" s="627">
        <f>SUMIFS('Sales 2019 - 2024'!$E:$E,'Sales 2019 - 2024'!$A:$A,$C253,'Sales 2019 - 2024'!$B:$B,$AO$2,'Sales 2019 - 2024'!$C:$C,AT$4,'Sales 2019 - 2024'!$D:$D,$A253)</f>
        <v>4.6020000000000003</v>
      </c>
      <c r="AU253" s="627">
        <f>SUMIFS('Sales 2019 - 2024'!$E:$E,'Sales 2019 - 2024'!$A:$A,$C253,'Sales 2019 - 2024'!$B:$B,$AO$2,'Sales 2019 - 2024'!$C:$C,AU$4,'Sales 2019 - 2024'!$D:$D,$A253)</f>
        <v>0</v>
      </c>
      <c r="AV253" s="628">
        <f>SUMIFS('Sales 2019 - 2024'!$E:$E,'Sales 2019 - 2024'!$A:$A,$C253,'Sales 2019 - 2024'!$B:$B,$AO$2,'Sales 2019 - 2024'!$C:$C,AV$4,'Sales 2019 - 2024'!$D:$D,$A253)</f>
        <v>0</v>
      </c>
      <c r="AW253" s="628">
        <f t="shared" si="733"/>
        <v>4.6020000000000003</v>
      </c>
      <c r="AX253" s="626">
        <f>SUMIFS('Sales 2019 - 2024'!$E:$E,'Sales 2019 - 2024'!$A:$A,$C253,'Sales 2019 - 2024'!$B:$B,$AO$2,'Sales 2019 - 2024'!$C:$C,AX$4,'Sales 2019 - 2024'!$D:$D,$A253)</f>
        <v>0</v>
      </c>
      <c r="AY253" s="627">
        <f>SUMIFS('Sales 2019 - 2024'!$E:$E,'Sales 2019 - 2024'!$A:$A,$C253,'Sales 2019 - 2024'!$B:$B,$AO$2,'Sales 2019 - 2024'!$C:$C,AY$4,'Sales 2019 - 2024'!$D:$D,$A253)</f>
        <v>0</v>
      </c>
      <c r="AZ253" s="627">
        <f>SUMIFS('Sales 2019 - 2024'!$E:$E,'Sales 2019 - 2024'!$A:$A,$C253,'Sales 2019 - 2024'!$B:$B,$AO$2,'Sales 2019 - 2024'!$C:$C,AZ$4,'Sales 2019 - 2024'!$D:$D,$A253)</f>
        <v>0</v>
      </c>
      <c r="BA253" s="627">
        <f>SUMIFS('Sales 2019 - 2024'!$E:$E,'Sales 2019 - 2024'!$A:$A,$C253,'Sales 2019 - 2024'!$B:$B,$AO$2,'Sales 2019 - 2024'!$C:$C,BA$4,'Sales 2019 - 2024'!$D:$D,$A253)</f>
        <v>0</v>
      </c>
      <c r="BB253" s="627">
        <f>SUMIFS('Sales 2019 - 2024'!$E:$E,'Sales 2019 - 2024'!$A:$A,$C253,'Sales 2019 - 2024'!$B:$B,$AO$2,'Sales 2019 - 2024'!$C:$C,BB$4,'Sales 2019 - 2024'!$D:$D,$A253)</f>
        <v>0</v>
      </c>
      <c r="BC253" s="627">
        <f>SUMIFS('Sales 2019 - 2024'!$E:$E,'Sales 2019 - 2024'!$A:$A,$C253,'Sales 2019 - 2024'!$B:$B,$AO$2,'Sales 2019 - 2024'!$C:$C,BC$4,'Sales 2019 - 2024'!$D:$D,$A253)</f>
        <v>0</v>
      </c>
      <c r="BD253" s="627">
        <f>SUMIFS('Sales 2019 - 2024'!$E:$E,'Sales 2019 - 2024'!$A:$A,$C253,'Sales 2019 - 2024'!$B:$B,$AO$2,'Sales 2019 - 2024'!$C:$C,BD$4,'Sales 2019 - 2024'!$D:$D,$A253)</f>
        <v>0</v>
      </c>
      <c r="BE253" s="627">
        <f>SUMIFS('Sales 2019 - 2024'!$E:$E,'Sales 2019 - 2024'!$A:$A,$C253,'Sales 2019 - 2024'!$B:$B,$AO$2,'Sales 2019 - 2024'!$C:$C,BE$4,'Sales 2019 - 2024'!$D:$D,$A253)</f>
        <v>0</v>
      </c>
      <c r="BF253" s="628">
        <f>SUMIFS('Sales 2019 - 2024'!$E:$E,'Sales 2019 - 2024'!$A:$A,$C253,'Sales 2019 - 2024'!$B:$B,$AO$2,'Sales 2019 - 2024'!$C:$C,BF$4,'Sales 2019 - 2024'!$D:$D,$A253)</f>
        <v>0</v>
      </c>
      <c r="BG253" s="628">
        <f t="shared" si="734"/>
        <v>0</v>
      </c>
      <c r="BH253" s="745">
        <f t="shared" si="735"/>
        <v>0</v>
      </c>
      <c r="BI253" s="512">
        <f>SUMIFS('Sales 2019 - 2024'!Y:Y,'Sales 2019 - 2024'!W:W,'X5 Template Goals - Tab 1'!AM253,'Sales 2019 - 2024'!V:V,'X5 Template Goals - Tab 1'!A253)</f>
        <v>4.6020000000000003</v>
      </c>
      <c r="BJ253" s="751" t="b">
        <f t="shared" si="680"/>
        <v>1</v>
      </c>
      <c r="BK253" s="621"/>
      <c r="BL253" s="622"/>
      <c r="BM253" s="622"/>
      <c r="BN253" s="622"/>
      <c r="BO253" s="622"/>
      <c r="BP253" s="622"/>
      <c r="BQ253" s="622"/>
      <c r="BR253" s="629"/>
      <c r="BS253" s="628">
        <f t="shared" si="736"/>
        <v>0</v>
      </c>
    </row>
    <row r="254" spans="1:71" ht="44.25" customHeight="1" outlineLevel="1" x14ac:dyDescent="0.55000000000000004">
      <c r="A254" s="2" t="str">
        <f>B251</f>
        <v>All other Foodservice &amp; Retail</v>
      </c>
      <c r="B254" s="757"/>
      <c r="C254" s="226" t="s">
        <v>39</v>
      </c>
      <c r="D254" s="609">
        <f>SUMIFS(AfO!D:D,AfO!$A:$A,$C254,AfO!$B:$B,$A251)/1000</f>
        <v>7.0647370000000001E-2</v>
      </c>
      <c r="E254" s="610">
        <f>SUMIFS(AfO!E:E,AfO!$A:$A,$C254,AfO!$B:$B,$A251)/1000</f>
        <v>0.14704993999999999</v>
      </c>
      <c r="F254" s="610">
        <f>SUMIFS(AfO!F:F,AfO!$A:$A,$C254,AfO!$B:$B,$A251)/1000</f>
        <v>0.14078230999999999</v>
      </c>
      <c r="G254" s="610">
        <f>SUMIFS(AfO!G:G,AfO!$A:$A,$C254,AfO!$B:$B,$A251)/1000</f>
        <v>0.68361987000000002</v>
      </c>
      <c r="H254" s="610">
        <f>SUMIFS(AfO!H:H,AfO!$A:$A,$C254,AfO!$B:$B,$A251)/1000</f>
        <v>7.4204260000000008E-2</v>
      </c>
      <c r="I254" s="610">
        <f>SUMIFS(AfO!J:J,AfO!$A:$A,$C254,AfO!$B:$B,$A251)/1000</f>
        <v>6.3291572500000004E-2</v>
      </c>
      <c r="J254" s="610">
        <f>SUMIFS(AfO!I:I,AfO!$A:$A,$C254,AfO!$B:$B,$A251)/1000</f>
        <v>3.2078960000000004E-2</v>
      </c>
      <c r="K254" s="610"/>
      <c r="L254" s="357"/>
      <c r="M254" s="358"/>
      <c r="N254" s="358"/>
      <c r="O254" s="358"/>
      <c r="P254" s="358"/>
      <c r="Q254" s="358"/>
      <c r="R254" s="358"/>
      <c r="S254" s="359"/>
      <c r="T254" s="724"/>
      <c r="U254" s="357"/>
      <c r="V254" s="418"/>
      <c r="W254" s="418"/>
      <c r="X254" s="418"/>
      <c r="Y254" s="418"/>
      <c r="Z254" s="418"/>
      <c r="AA254" s="418"/>
      <c r="AB254" s="418"/>
      <c r="AC254" s="359"/>
      <c r="AD254" s="615">
        <f t="shared" si="709"/>
        <v>0</v>
      </c>
      <c r="AE254" s="488">
        <f t="shared" si="730"/>
        <v>3.2078960000000004E-2</v>
      </c>
      <c r="AF254" s="581">
        <f t="shared" si="731"/>
        <v>-0.14606491744915162</v>
      </c>
      <c r="AG254" s="490">
        <f t="shared" si="732"/>
        <v>0</v>
      </c>
      <c r="AH254" s="491" cm="1">
        <f t="array" ref="AH254">_xlfn.IFS(AG254&gt;=(AF254+0.01),1,AG254&gt;=(AF254-0.01),0,AG254&lt;=(AF254-0.01),-1)</f>
        <v>1</v>
      </c>
      <c r="AJ254" s="370"/>
      <c r="AL254" s="757"/>
      <c r="AM254" s="226" t="s">
        <v>39</v>
      </c>
      <c r="AN254" s="472"/>
      <c r="AO254" s="616">
        <f>SUMIFS('Sales 2019 - 2024'!$E:$E,'Sales 2019 - 2024'!$A:$A,$C254,'Sales 2019 - 2024'!$B:$B,$AO$2,'Sales 2019 - 2024'!$C:$C,AO$4,'Sales 2019 - 2024'!$D:$D,$A254)</f>
        <v>0</v>
      </c>
      <c r="AP254" s="617">
        <f>SUMIFS('Sales 2019 - 2024'!$E:$E,'Sales 2019 - 2024'!$A:$A,$C254,'Sales 2019 - 2024'!$B:$B,$AO$2,'Sales 2019 - 2024'!$C:$C,AP$4,'Sales 2019 - 2024'!$D:$D,$A254)</f>
        <v>11.499000000000001</v>
      </c>
      <c r="AQ254" s="617">
        <f>SUMIFS('Sales 2019 - 2024'!$E:$E,'Sales 2019 - 2024'!$A:$A,$C254,'Sales 2019 - 2024'!$B:$B,$AO$2,'Sales 2019 - 2024'!$C:$C,AQ$4,'Sales 2019 - 2024'!$D:$D,$A254)</f>
        <v>0</v>
      </c>
      <c r="AR254" s="617">
        <f>SUMIFS('Sales 2019 - 2024'!$E:$E,'Sales 2019 - 2024'!$A:$A,$C254,'Sales 2019 - 2024'!$B:$B,$AO$2,'Sales 2019 - 2024'!$C:$C,AR$4,'Sales 2019 - 2024'!$D:$D,$A254)</f>
        <v>7.69998</v>
      </c>
      <c r="AS254" s="617">
        <f>SUMIFS('Sales 2019 - 2024'!$E:$E,'Sales 2019 - 2024'!$A:$A,$C254,'Sales 2019 - 2024'!$B:$B,$AO$2,'Sales 2019 - 2024'!$C:$C,AS$4,'Sales 2019 - 2024'!$D:$D,$A254)</f>
        <v>0</v>
      </c>
      <c r="AT254" s="617">
        <f>SUMIFS('Sales 2019 - 2024'!$E:$E,'Sales 2019 - 2024'!$A:$A,$C254,'Sales 2019 - 2024'!$B:$B,$AO$2,'Sales 2019 - 2024'!$C:$C,AT$4,'Sales 2019 - 2024'!$D:$D,$A254)</f>
        <v>0</v>
      </c>
      <c r="AU254" s="617">
        <f>SUMIFS('Sales 2019 - 2024'!$E:$E,'Sales 2019 - 2024'!$A:$A,$C254,'Sales 2019 - 2024'!$B:$B,$AO$2,'Sales 2019 - 2024'!$C:$C,AU$4,'Sales 2019 - 2024'!$D:$D,$A254)</f>
        <v>0</v>
      </c>
      <c r="AV254" s="618">
        <f>SUMIFS('Sales 2019 - 2024'!$E:$E,'Sales 2019 - 2024'!$A:$A,$C254,'Sales 2019 - 2024'!$B:$B,$AO$2,'Sales 2019 - 2024'!$C:$C,AV$4,'Sales 2019 - 2024'!$D:$D,$A254)</f>
        <v>0</v>
      </c>
      <c r="AW254" s="618">
        <f t="shared" si="733"/>
        <v>19.198979999999999</v>
      </c>
      <c r="AX254" s="616">
        <f>SUMIFS('Sales 2019 - 2024'!$E:$E,'Sales 2019 - 2024'!$A:$A,$C254,'Sales 2019 - 2024'!$B:$B,$AO$2,'Sales 2019 - 2024'!$C:$C,AX$4,'Sales 2019 - 2024'!$D:$D,$A254)</f>
        <v>0</v>
      </c>
      <c r="AY254" s="617">
        <f>SUMIFS('Sales 2019 - 2024'!$E:$E,'Sales 2019 - 2024'!$A:$A,$C254,'Sales 2019 - 2024'!$B:$B,$AO$2,'Sales 2019 - 2024'!$C:$C,AY$4,'Sales 2019 - 2024'!$D:$D,$A254)</f>
        <v>0</v>
      </c>
      <c r="AZ254" s="617">
        <f>SUMIFS('Sales 2019 - 2024'!$E:$E,'Sales 2019 - 2024'!$A:$A,$C254,'Sales 2019 - 2024'!$B:$B,$AO$2,'Sales 2019 - 2024'!$C:$C,AZ$4,'Sales 2019 - 2024'!$D:$D,$A254)</f>
        <v>0</v>
      </c>
      <c r="BA254" s="617">
        <f>SUMIFS('Sales 2019 - 2024'!$E:$E,'Sales 2019 - 2024'!$A:$A,$C254,'Sales 2019 - 2024'!$B:$B,$AO$2,'Sales 2019 - 2024'!$C:$C,BA$4,'Sales 2019 - 2024'!$D:$D,$A254)</f>
        <v>0</v>
      </c>
      <c r="BB254" s="617">
        <f>SUMIFS('Sales 2019 - 2024'!$E:$E,'Sales 2019 - 2024'!$A:$A,$C254,'Sales 2019 - 2024'!$B:$B,$AO$2,'Sales 2019 - 2024'!$C:$C,BB$4,'Sales 2019 - 2024'!$D:$D,$A254)</f>
        <v>12.87998</v>
      </c>
      <c r="BC254" s="617">
        <f>SUMIFS('Sales 2019 - 2024'!$E:$E,'Sales 2019 - 2024'!$A:$A,$C254,'Sales 2019 - 2024'!$B:$B,$AO$2,'Sales 2019 - 2024'!$C:$C,BC$4,'Sales 2019 - 2024'!$D:$D,$A254)</f>
        <v>0</v>
      </c>
      <c r="BD254" s="617">
        <f>SUMIFS('Sales 2019 - 2024'!$E:$E,'Sales 2019 - 2024'!$A:$A,$C254,'Sales 2019 - 2024'!$B:$B,$AO$2,'Sales 2019 - 2024'!$C:$C,BD$4,'Sales 2019 - 2024'!$D:$D,$A254)</f>
        <v>0</v>
      </c>
      <c r="BE254" s="617">
        <f>SUMIFS('Sales 2019 - 2024'!$E:$E,'Sales 2019 - 2024'!$A:$A,$C254,'Sales 2019 - 2024'!$B:$B,$AO$2,'Sales 2019 - 2024'!$C:$C,BE$4,'Sales 2019 - 2024'!$D:$D,$A254)</f>
        <v>0</v>
      </c>
      <c r="BF254" s="618">
        <f>SUMIFS('Sales 2019 - 2024'!$E:$E,'Sales 2019 - 2024'!$A:$A,$C254,'Sales 2019 - 2024'!$B:$B,$AO$2,'Sales 2019 - 2024'!$C:$C,BF$4,'Sales 2019 - 2024'!$D:$D,$A254)</f>
        <v>0</v>
      </c>
      <c r="BG254" s="618">
        <f t="shared" si="734"/>
        <v>12.87998</v>
      </c>
      <c r="BH254" s="744">
        <f t="shared" si="735"/>
        <v>0</v>
      </c>
      <c r="BI254" s="494">
        <f>SUMIFS('Sales 2019 - 2024'!Y:Y,'Sales 2019 - 2024'!W:W,'X5 Template Goals - Tab 1'!AM254,'Sales 2019 - 2024'!V:V,'X5 Template Goals - Tab 1'!A254)</f>
        <v>32.078960000000002</v>
      </c>
      <c r="BJ254" s="751" t="b">
        <f t="shared" si="680"/>
        <v>1</v>
      </c>
      <c r="BK254" s="611"/>
      <c r="BL254" s="612"/>
      <c r="BM254" s="612"/>
      <c r="BN254" s="612"/>
      <c r="BO254" s="612"/>
      <c r="BP254" s="612"/>
      <c r="BQ254" s="612"/>
      <c r="BR254" s="619"/>
      <c r="BS254" s="618">
        <f t="shared" si="736"/>
        <v>0</v>
      </c>
    </row>
    <row r="255" spans="1:71" ht="44.25" customHeight="1" outlineLevel="1" x14ac:dyDescent="0.55000000000000004">
      <c r="A255" s="2" t="str">
        <f>B251</f>
        <v>All other Foodservice &amp; Retail</v>
      </c>
      <c r="B255" s="757"/>
      <c r="C255" s="226" t="s">
        <v>40</v>
      </c>
      <c r="D255" s="620">
        <f>SUMIFS(AfO!D:D,AfO!$A:$A,$C255,AfO!$B:$B,$A251)/1000</f>
        <v>0.43399371000000003</v>
      </c>
      <c r="E255" s="498">
        <f>SUMIFS(AfO!E:E,AfO!$A:$A,$C255,AfO!$B:$B,$A251)/1000</f>
        <v>8.3030430000000002E-2</v>
      </c>
      <c r="F255" s="498">
        <f>SUMIFS(AfO!F:F,AfO!$A:$A,$C255,AfO!$B:$B,$A251)/1000</f>
        <v>9.5174180000000011E-2</v>
      </c>
      <c r="G255" s="498">
        <f>SUMIFS(AfO!G:G,AfO!$A:$A,$C255,AfO!$B:$B,$A251)/1000</f>
        <v>0.19598633000000001</v>
      </c>
      <c r="H255" s="498">
        <f>SUMIFS(AfO!H:H,AfO!$A:$A,$C255,AfO!$B:$B,$A251)/1000</f>
        <v>0</v>
      </c>
      <c r="I255" s="498">
        <f>SUMIFS(AfO!J:J,AfO!$A:$A,$C255,AfO!$B:$B,$A251)/1000</f>
        <v>1.0274751666666667E-2</v>
      </c>
      <c r="J255" s="498">
        <f>SUMIFS(AfO!I:I,AfO!$A:$A,$C255,AfO!$B:$B,$A251)/1000</f>
        <v>0</v>
      </c>
      <c r="K255" s="498"/>
      <c r="L255" s="363"/>
      <c r="M255" s="364"/>
      <c r="N255" s="364"/>
      <c r="O255" s="364"/>
      <c r="P255" s="364"/>
      <c r="Q255" s="364"/>
      <c r="R255" s="364"/>
      <c r="S255" s="365"/>
      <c r="T255" s="724"/>
      <c r="U255" s="363"/>
      <c r="V255" s="420"/>
      <c r="W255" s="420"/>
      <c r="X255" s="420"/>
      <c r="Y255" s="420"/>
      <c r="Z255" s="420"/>
      <c r="AA255" s="420"/>
      <c r="AB255" s="420"/>
      <c r="AC255" s="365"/>
      <c r="AD255" s="634">
        <f t="shared" si="709"/>
        <v>0</v>
      </c>
      <c r="AE255" s="521">
        <f t="shared" si="730"/>
        <v>0</v>
      </c>
      <c r="AF255" s="507">
        <f t="shared" si="731"/>
        <v>-1</v>
      </c>
      <c r="AG255" s="508" t="e">
        <f t="shared" si="732"/>
        <v>#DIV/0!</v>
      </c>
      <c r="AH255" s="509" t="e" cm="1">
        <f t="array" ref="AH255">_xlfn.IFS(AG255&gt;=(AF255+0.01),1,AG255&gt;=(AF255-0.01),0,AG255&lt;=(AF255-0.01),-1)</f>
        <v>#DIV/0!</v>
      </c>
      <c r="AJ255" s="371"/>
      <c r="AL255" s="757"/>
      <c r="AM255" s="226" t="s">
        <v>40</v>
      </c>
      <c r="AN255" s="472"/>
      <c r="AO255" s="635">
        <f>SUMIFS('Sales 2019 - 2024'!$E:$E,'Sales 2019 - 2024'!$A:$A,$C255,'Sales 2019 - 2024'!$B:$B,$AO$2,'Sales 2019 - 2024'!$C:$C,AO$4,'Sales 2019 - 2024'!$D:$D,$A255)</f>
        <v>0</v>
      </c>
      <c r="AP255" s="636">
        <f>SUMIFS('Sales 2019 - 2024'!$E:$E,'Sales 2019 - 2024'!$A:$A,$C255,'Sales 2019 - 2024'!$B:$B,$AO$2,'Sales 2019 - 2024'!$C:$C,AP$4,'Sales 2019 - 2024'!$D:$D,$A255)</f>
        <v>0</v>
      </c>
      <c r="AQ255" s="636">
        <f>SUMIFS('Sales 2019 - 2024'!$E:$E,'Sales 2019 - 2024'!$A:$A,$C255,'Sales 2019 - 2024'!$B:$B,$AO$2,'Sales 2019 - 2024'!$C:$C,AQ$4,'Sales 2019 - 2024'!$D:$D,$A255)</f>
        <v>0</v>
      </c>
      <c r="AR255" s="636">
        <f>SUMIFS('Sales 2019 - 2024'!$E:$E,'Sales 2019 - 2024'!$A:$A,$C255,'Sales 2019 - 2024'!$B:$B,$AO$2,'Sales 2019 - 2024'!$C:$C,AR$4,'Sales 2019 - 2024'!$D:$D,$A255)</f>
        <v>0</v>
      </c>
      <c r="AS255" s="636">
        <f>SUMIFS('Sales 2019 - 2024'!$E:$E,'Sales 2019 - 2024'!$A:$A,$C255,'Sales 2019 - 2024'!$B:$B,$AO$2,'Sales 2019 - 2024'!$C:$C,AS$4,'Sales 2019 - 2024'!$D:$D,$A255)</f>
        <v>0</v>
      </c>
      <c r="AT255" s="636">
        <f>SUMIFS('Sales 2019 - 2024'!$E:$E,'Sales 2019 - 2024'!$A:$A,$C255,'Sales 2019 - 2024'!$B:$B,$AO$2,'Sales 2019 - 2024'!$C:$C,AT$4,'Sales 2019 - 2024'!$D:$D,$A255)</f>
        <v>0</v>
      </c>
      <c r="AU255" s="636">
        <f>SUMIFS('Sales 2019 - 2024'!$E:$E,'Sales 2019 - 2024'!$A:$A,$C255,'Sales 2019 - 2024'!$B:$B,$AO$2,'Sales 2019 - 2024'!$C:$C,AU$4,'Sales 2019 - 2024'!$D:$D,$A255)</f>
        <v>0</v>
      </c>
      <c r="AV255" s="637">
        <f>SUMIFS('Sales 2019 - 2024'!$E:$E,'Sales 2019 - 2024'!$A:$A,$C255,'Sales 2019 - 2024'!$B:$B,$AO$2,'Sales 2019 - 2024'!$C:$C,AV$4,'Sales 2019 - 2024'!$D:$D,$A255)</f>
        <v>0</v>
      </c>
      <c r="AW255" s="637">
        <f t="shared" si="733"/>
        <v>0</v>
      </c>
      <c r="AX255" s="635">
        <f>SUMIFS('Sales 2019 - 2024'!$E:$E,'Sales 2019 - 2024'!$A:$A,$C255,'Sales 2019 - 2024'!$B:$B,$AO$2,'Sales 2019 - 2024'!$C:$C,AX$4,'Sales 2019 - 2024'!$D:$D,$A255)</f>
        <v>0</v>
      </c>
      <c r="AY255" s="636">
        <f>SUMIFS('Sales 2019 - 2024'!$E:$E,'Sales 2019 - 2024'!$A:$A,$C255,'Sales 2019 - 2024'!$B:$B,$AO$2,'Sales 2019 - 2024'!$C:$C,AY$4,'Sales 2019 - 2024'!$D:$D,$A255)</f>
        <v>0</v>
      </c>
      <c r="AZ255" s="636">
        <f>SUMIFS('Sales 2019 - 2024'!$E:$E,'Sales 2019 - 2024'!$A:$A,$C255,'Sales 2019 - 2024'!$B:$B,$AO$2,'Sales 2019 - 2024'!$C:$C,AZ$4,'Sales 2019 - 2024'!$D:$D,$A255)</f>
        <v>0</v>
      </c>
      <c r="BA255" s="636">
        <f>SUMIFS('Sales 2019 - 2024'!$E:$E,'Sales 2019 - 2024'!$A:$A,$C255,'Sales 2019 - 2024'!$B:$B,$AO$2,'Sales 2019 - 2024'!$C:$C,BA$4,'Sales 2019 - 2024'!$D:$D,$A255)</f>
        <v>0</v>
      </c>
      <c r="BB255" s="636">
        <f>SUMIFS('Sales 2019 - 2024'!$E:$E,'Sales 2019 - 2024'!$A:$A,$C255,'Sales 2019 - 2024'!$B:$B,$AO$2,'Sales 2019 - 2024'!$C:$C,BB$4,'Sales 2019 - 2024'!$D:$D,$A255)</f>
        <v>0</v>
      </c>
      <c r="BC255" s="636">
        <f>SUMIFS('Sales 2019 - 2024'!$E:$E,'Sales 2019 - 2024'!$A:$A,$C255,'Sales 2019 - 2024'!$B:$B,$AO$2,'Sales 2019 - 2024'!$C:$C,BC$4,'Sales 2019 - 2024'!$D:$D,$A255)</f>
        <v>0</v>
      </c>
      <c r="BD255" s="636">
        <f>SUMIFS('Sales 2019 - 2024'!$E:$E,'Sales 2019 - 2024'!$A:$A,$C255,'Sales 2019 - 2024'!$B:$B,$AO$2,'Sales 2019 - 2024'!$C:$C,BD$4,'Sales 2019 - 2024'!$D:$D,$A255)</f>
        <v>0</v>
      </c>
      <c r="BE255" s="636">
        <f>SUMIFS('Sales 2019 - 2024'!$E:$E,'Sales 2019 - 2024'!$A:$A,$C255,'Sales 2019 - 2024'!$B:$B,$AO$2,'Sales 2019 - 2024'!$C:$C,BE$4,'Sales 2019 - 2024'!$D:$D,$A255)</f>
        <v>0</v>
      </c>
      <c r="BF255" s="637">
        <f>SUMIFS('Sales 2019 - 2024'!$E:$E,'Sales 2019 - 2024'!$A:$A,$C255,'Sales 2019 - 2024'!$B:$B,$AO$2,'Sales 2019 - 2024'!$C:$C,BF$4,'Sales 2019 - 2024'!$D:$D,$A255)</f>
        <v>0</v>
      </c>
      <c r="BG255" s="637">
        <f t="shared" si="734"/>
        <v>0</v>
      </c>
      <c r="BH255" s="746">
        <f t="shared" si="735"/>
        <v>0</v>
      </c>
      <c r="BI255" s="524">
        <f>SUMIFS('Sales 2019 - 2024'!Y:Y,'Sales 2019 - 2024'!W:W,'X5 Template Goals - Tab 1'!AM255,'Sales 2019 - 2024'!V:V,'X5 Template Goals - Tab 1'!A255)</f>
        <v>0</v>
      </c>
      <c r="BJ255" s="751" t="b">
        <f t="shared" si="680"/>
        <v>1</v>
      </c>
      <c r="BK255" s="630"/>
      <c r="BL255" s="631"/>
      <c r="BM255" s="631"/>
      <c r="BN255" s="631"/>
      <c r="BO255" s="631"/>
      <c r="BP255" s="631"/>
      <c r="BQ255" s="631"/>
      <c r="BR255" s="638"/>
      <c r="BS255" s="637">
        <f t="shared" si="736"/>
        <v>0</v>
      </c>
    </row>
    <row r="256" spans="1:71" ht="44.25" customHeight="1" outlineLevel="1" x14ac:dyDescent="0.55000000000000004">
      <c r="A256" s="2" t="str">
        <f>B251</f>
        <v>All other Foodservice &amp; Retail</v>
      </c>
      <c r="B256" s="757"/>
      <c r="C256" s="226" t="s">
        <v>41</v>
      </c>
      <c r="D256" s="609">
        <f>SUMIFS(AfO!D:D,AfO!$A:$A,$C256,AfO!$B:$B,$A251)/1000</f>
        <v>1.6116898399999999</v>
      </c>
      <c r="E256" s="610">
        <f>SUMIFS(AfO!E:E,AfO!$A:$A,$C256,AfO!$B:$B,$A251)/1000</f>
        <v>2.6203028499999999</v>
      </c>
      <c r="F256" s="610">
        <f>SUMIFS(AfO!F:F,AfO!$A:$A,$C256,AfO!$B:$B,$A251)/1000</f>
        <v>2.4796012799999998</v>
      </c>
      <c r="G256" s="610">
        <f>SUMIFS(AfO!G:G,AfO!$A:$A,$C256,AfO!$B:$B,$A251)/1000</f>
        <v>2.0531648900000001</v>
      </c>
      <c r="H256" s="610">
        <f>SUMIFS(AfO!H:H,AfO!$A:$A,$C256,AfO!$B:$B,$A251)/1000</f>
        <v>1.7057829200000001</v>
      </c>
      <c r="I256" s="610">
        <f>SUMIFS(AfO!J:J,AfO!$A:$A,$C256,AfO!$B:$B,$A251)/1000</f>
        <v>0.48723407000000002</v>
      </c>
      <c r="J256" s="610">
        <f>SUMIFS(AfO!I:I,AfO!$A:$A,$C256,AfO!$B:$B,$A251)/1000</f>
        <v>1.9810808799999999</v>
      </c>
      <c r="K256" s="610"/>
      <c r="L256" s="357"/>
      <c r="M256" s="358"/>
      <c r="N256" s="358"/>
      <c r="O256" s="358"/>
      <c r="P256" s="358"/>
      <c r="Q256" s="358"/>
      <c r="R256" s="358"/>
      <c r="S256" s="359"/>
      <c r="T256" s="724"/>
      <c r="U256" s="357"/>
      <c r="V256" s="418"/>
      <c r="W256" s="418"/>
      <c r="X256" s="418"/>
      <c r="Y256" s="418"/>
      <c r="Z256" s="418"/>
      <c r="AA256" s="418"/>
      <c r="AB256" s="418"/>
      <c r="AC256" s="359"/>
      <c r="AD256" s="615">
        <f t="shared" si="709"/>
        <v>0</v>
      </c>
      <c r="AE256" s="488">
        <f t="shared" si="730"/>
        <v>1.9810808799999999</v>
      </c>
      <c r="AF256" s="581">
        <f t="shared" si="731"/>
        <v>4.2135397829160537E-2</v>
      </c>
      <c r="AG256" s="490">
        <f t="shared" si="732"/>
        <v>0</v>
      </c>
      <c r="AH256" s="491" cm="1">
        <f t="array" ref="AH256">_xlfn.IFS(AG256&gt;=(AF256+0.01),1,AG256&gt;=(AF256-0.01),0,AG256&lt;=(AF256-0.01),-1)</f>
        <v>-1</v>
      </c>
      <c r="AJ256" s="370"/>
      <c r="AL256" s="757"/>
      <c r="AM256" s="226" t="s">
        <v>41</v>
      </c>
      <c r="AN256" s="472"/>
      <c r="AO256" s="616">
        <f>SUMIFS('Sales 2019 - 2024'!$E:$E,'Sales 2019 - 2024'!$A:$A,$C256,'Sales 2019 - 2024'!$B:$B,$AO$2,'Sales 2019 - 2024'!$C:$C,AO$4,'Sales 2019 - 2024'!$D:$D,$A256)</f>
        <v>0.28355999999999998</v>
      </c>
      <c r="AP256" s="617">
        <f>SUMIFS('Sales 2019 - 2024'!$E:$E,'Sales 2019 - 2024'!$A:$A,$C256,'Sales 2019 - 2024'!$B:$B,$AO$2,'Sales 2019 - 2024'!$C:$C,AP$4,'Sales 2019 - 2024'!$D:$D,$A256)</f>
        <v>0</v>
      </c>
      <c r="AQ256" s="617">
        <f>SUMIFS('Sales 2019 - 2024'!$E:$E,'Sales 2019 - 2024'!$A:$A,$C256,'Sales 2019 - 2024'!$B:$B,$AO$2,'Sales 2019 - 2024'!$C:$C,AQ$4,'Sales 2019 - 2024'!$D:$D,$A256)</f>
        <v>0</v>
      </c>
      <c r="AR256" s="617">
        <f>SUMIFS('Sales 2019 - 2024'!$E:$E,'Sales 2019 - 2024'!$A:$A,$C256,'Sales 2019 - 2024'!$B:$B,$AO$2,'Sales 2019 - 2024'!$C:$C,AR$4,'Sales 2019 - 2024'!$D:$D,$A256)</f>
        <v>575.23752999999999</v>
      </c>
      <c r="AS256" s="617">
        <f>SUMIFS('Sales 2019 - 2024'!$E:$E,'Sales 2019 - 2024'!$A:$A,$C256,'Sales 2019 - 2024'!$B:$B,$AO$2,'Sales 2019 - 2024'!$C:$C,AS$4,'Sales 2019 - 2024'!$D:$D,$A256)</f>
        <v>8.9565999999999999</v>
      </c>
      <c r="AT256" s="617">
        <f>SUMIFS('Sales 2019 - 2024'!$E:$E,'Sales 2019 - 2024'!$A:$A,$C256,'Sales 2019 - 2024'!$B:$B,$AO$2,'Sales 2019 - 2024'!$C:$C,AT$4,'Sales 2019 - 2024'!$D:$D,$A256)</f>
        <v>3.6269999999999998</v>
      </c>
      <c r="AU256" s="617">
        <f>SUMIFS('Sales 2019 - 2024'!$E:$E,'Sales 2019 - 2024'!$A:$A,$C256,'Sales 2019 - 2024'!$B:$B,$AO$2,'Sales 2019 - 2024'!$C:$C,AU$4,'Sales 2019 - 2024'!$D:$D,$A256)</f>
        <v>144.97699</v>
      </c>
      <c r="AV256" s="618">
        <f>SUMIFS('Sales 2019 - 2024'!$E:$E,'Sales 2019 - 2024'!$A:$A,$C256,'Sales 2019 - 2024'!$B:$B,$AO$2,'Sales 2019 - 2024'!$C:$C,AV$4,'Sales 2019 - 2024'!$D:$D,$A256)</f>
        <v>32.64</v>
      </c>
      <c r="AW256" s="618">
        <f t="shared" si="733"/>
        <v>765.72167999999988</v>
      </c>
      <c r="AX256" s="616">
        <f>SUMIFS('Sales 2019 - 2024'!$E:$E,'Sales 2019 - 2024'!$A:$A,$C256,'Sales 2019 - 2024'!$B:$B,$AO$2,'Sales 2019 - 2024'!$C:$C,AX$4,'Sales 2019 - 2024'!$D:$D,$A256)</f>
        <v>703.59505999999999</v>
      </c>
      <c r="AY256" s="617">
        <f>SUMIFS('Sales 2019 - 2024'!$E:$E,'Sales 2019 - 2024'!$A:$A,$C256,'Sales 2019 - 2024'!$B:$B,$AO$2,'Sales 2019 - 2024'!$C:$C,AY$4,'Sales 2019 - 2024'!$D:$D,$A256)</f>
        <v>3.4503699999999999</v>
      </c>
      <c r="AZ256" s="617">
        <f>SUMIFS('Sales 2019 - 2024'!$E:$E,'Sales 2019 - 2024'!$A:$A,$C256,'Sales 2019 - 2024'!$B:$B,$AO$2,'Sales 2019 - 2024'!$C:$C,AZ$4,'Sales 2019 - 2024'!$D:$D,$A256)</f>
        <v>0</v>
      </c>
      <c r="BA256" s="617">
        <f>SUMIFS('Sales 2019 - 2024'!$E:$E,'Sales 2019 - 2024'!$A:$A,$C256,'Sales 2019 - 2024'!$B:$B,$AO$2,'Sales 2019 - 2024'!$C:$C,BA$4,'Sales 2019 - 2024'!$D:$D,$A256)</f>
        <v>0</v>
      </c>
      <c r="BB256" s="617">
        <f>SUMIFS('Sales 2019 - 2024'!$E:$E,'Sales 2019 - 2024'!$A:$A,$C256,'Sales 2019 - 2024'!$B:$B,$AO$2,'Sales 2019 - 2024'!$C:$C,BB$4,'Sales 2019 - 2024'!$D:$D,$A256)</f>
        <v>0</v>
      </c>
      <c r="BC256" s="617">
        <f>SUMIFS('Sales 2019 - 2024'!$E:$E,'Sales 2019 - 2024'!$A:$A,$C256,'Sales 2019 - 2024'!$B:$B,$AO$2,'Sales 2019 - 2024'!$C:$C,BC$4,'Sales 2019 - 2024'!$D:$D,$A256)</f>
        <v>22.86375</v>
      </c>
      <c r="BD256" s="617">
        <f>SUMIFS('Sales 2019 - 2024'!$E:$E,'Sales 2019 - 2024'!$A:$A,$C256,'Sales 2019 - 2024'!$B:$B,$AO$2,'Sales 2019 - 2024'!$C:$C,BD$4,'Sales 2019 - 2024'!$D:$D,$A256)</f>
        <v>0</v>
      </c>
      <c r="BE256" s="617">
        <f>SUMIFS('Sales 2019 - 2024'!$E:$E,'Sales 2019 - 2024'!$A:$A,$C256,'Sales 2019 - 2024'!$B:$B,$AO$2,'Sales 2019 - 2024'!$C:$C,BE$4,'Sales 2019 - 2024'!$D:$D,$A256)</f>
        <v>0</v>
      </c>
      <c r="BF256" s="618">
        <f>SUMIFS('Sales 2019 - 2024'!$E:$E,'Sales 2019 - 2024'!$A:$A,$C256,'Sales 2019 - 2024'!$B:$B,$AO$2,'Sales 2019 - 2024'!$C:$C,BF$4,'Sales 2019 - 2024'!$D:$D,$A256)</f>
        <v>0</v>
      </c>
      <c r="BG256" s="618">
        <f t="shared" si="734"/>
        <v>729.90917999999999</v>
      </c>
      <c r="BH256" s="744">
        <f t="shared" si="735"/>
        <v>485.45001999999999</v>
      </c>
      <c r="BI256" s="494">
        <f>SUMIFS('Sales 2019 - 2024'!Y:Y,'Sales 2019 - 2024'!W:W,'X5 Template Goals - Tab 1'!AM256,'Sales 2019 - 2024'!V:V,'X5 Template Goals - Tab 1'!A256)</f>
        <v>1981.08088</v>
      </c>
      <c r="BJ256" s="751" t="b">
        <f t="shared" si="680"/>
        <v>1</v>
      </c>
      <c r="BK256" s="611"/>
      <c r="BL256" s="612"/>
      <c r="BM256" s="612"/>
      <c r="BN256" s="612"/>
      <c r="BO256" s="612"/>
      <c r="BP256" s="612"/>
      <c r="BQ256" s="612"/>
      <c r="BR256" s="619"/>
      <c r="BS256" s="618">
        <f t="shared" si="736"/>
        <v>0</v>
      </c>
    </row>
    <row r="257" spans="1:71" ht="44.25" customHeight="1" outlineLevel="1" x14ac:dyDescent="0.55000000000000004">
      <c r="A257" s="2" t="str">
        <f>B251</f>
        <v>All other Foodservice &amp; Retail</v>
      </c>
      <c r="B257" s="757"/>
      <c r="C257" s="226" t="s">
        <v>42</v>
      </c>
      <c r="D257" s="620">
        <f>SUMIFS(AfO!D:D,AfO!$A:$A,$C257,AfO!$B:$B,$A251)/1000</f>
        <v>0</v>
      </c>
      <c r="E257" s="498">
        <f>SUMIFS(AfO!E:E,AfO!$A:$A,$C257,AfO!$B:$B,$A251)/1000</f>
        <v>7.1679010000000001E-2</v>
      </c>
      <c r="F257" s="498">
        <f>SUMIFS(AfO!F:F,AfO!$A:$A,$C257,AfO!$B:$B,$A251)/1000</f>
        <v>9.423999999999999E-2</v>
      </c>
      <c r="G257" s="498">
        <f>SUMIFS(AfO!G:G,AfO!$A:$A,$C257,AfO!$B:$B,$A251)/1000</f>
        <v>0.31113848999999999</v>
      </c>
      <c r="H257" s="498">
        <f>SUMIFS(AfO!H:H,AfO!$A:$A,$C257,AfO!$B:$B,$A251)/1000</f>
        <v>0</v>
      </c>
      <c r="I257" s="498">
        <f>SUMIFS(AfO!J:J,AfO!$A:$A,$C257,AfO!$B:$B,$A251)/1000</f>
        <v>0.12352682833333334</v>
      </c>
      <c r="J257" s="498">
        <f>SUMIFS(AfO!I:I,AfO!$A:$A,$C257,AfO!$B:$B,$A251)/1000</f>
        <v>1.176724E-2</v>
      </c>
      <c r="K257" s="498"/>
      <c r="L257" s="363"/>
      <c r="M257" s="364"/>
      <c r="N257" s="364"/>
      <c r="O257" s="358"/>
      <c r="P257" s="364"/>
      <c r="Q257" s="364"/>
      <c r="R257" s="364"/>
      <c r="S257" s="365"/>
      <c r="T257" s="724"/>
      <c r="U257" s="363"/>
      <c r="V257" s="420"/>
      <c r="W257" s="420"/>
      <c r="X257" s="420"/>
      <c r="Y257" s="420"/>
      <c r="Z257" s="420"/>
      <c r="AA257" s="420"/>
      <c r="AB257" s="420"/>
      <c r="AC257" s="365"/>
      <c r="AD257" s="634">
        <f t="shared" si="709"/>
        <v>0</v>
      </c>
      <c r="AE257" s="521">
        <f t="shared" si="730"/>
        <v>1.176724E-2</v>
      </c>
      <c r="AF257" s="526" t="e">
        <f t="shared" si="731"/>
        <v>#DIV/0!</v>
      </c>
      <c r="AG257" s="508">
        <f t="shared" si="732"/>
        <v>0</v>
      </c>
      <c r="AH257" s="509" t="e" cm="1">
        <f t="array" ref="AH257">_xlfn.IFS(AG257&gt;=(AF257+0.01),1,AG257&gt;=(AF257-0.01),0,AG257&lt;=(AF257-0.01),-1)</f>
        <v>#DIV/0!</v>
      </c>
      <c r="AJ257" s="371"/>
      <c r="AL257" s="757"/>
      <c r="AM257" s="226" t="s">
        <v>42</v>
      </c>
      <c r="AN257" s="472"/>
      <c r="AO257" s="635">
        <f>SUMIFS('Sales 2019 - 2024'!$E:$E,'Sales 2019 - 2024'!$A:$A,$C257,'Sales 2019 - 2024'!$B:$B,$AO$2,'Sales 2019 - 2024'!$C:$C,AO$4,'Sales 2019 - 2024'!$D:$D,$A257)</f>
        <v>0</v>
      </c>
      <c r="AP257" s="636">
        <f>SUMIFS('Sales 2019 - 2024'!$E:$E,'Sales 2019 - 2024'!$A:$A,$C257,'Sales 2019 - 2024'!$B:$B,$AO$2,'Sales 2019 - 2024'!$C:$C,AP$4,'Sales 2019 - 2024'!$D:$D,$A257)</f>
        <v>0</v>
      </c>
      <c r="AQ257" s="636">
        <f>SUMIFS('Sales 2019 - 2024'!$E:$E,'Sales 2019 - 2024'!$A:$A,$C257,'Sales 2019 - 2024'!$B:$B,$AO$2,'Sales 2019 - 2024'!$C:$C,AQ$4,'Sales 2019 - 2024'!$D:$D,$A257)</f>
        <v>0</v>
      </c>
      <c r="AR257" s="636">
        <f>SUMIFS('Sales 2019 - 2024'!$E:$E,'Sales 2019 - 2024'!$A:$A,$C257,'Sales 2019 - 2024'!$B:$B,$AO$2,'Sales 2019 - 2024'!$C:$C,AR$4,'Sales 2019 - 2024'!$D:$D,$A257)</f>
        <v>0</v>
      </c>
      <c r="AS257" s="636">
        <f>SUMIFS('Sales 2019 - 2024'!$E:$E,'Sales 2019 - 2024'!$A:$A,$C257,'Sales 2019 - 2024'!$B:$B,$AO$2,'Sales 2019 - 2024'!$C:$C,AS$4,'Sales 2019 - 2024'!$D:$D,$A257)</f>
        <v>0</v>
      </c>
      <c r="AT257" s="636">
        <f>SUMIFS('Sales 2019 - 2024'!$E:$E,'Sales 2019 - 2024'!$A:$A,$C257,'Sales 2019 - 2024'!$B:$B,$AO$2,'Sales 2019 - 2024'!$C:$C,AT$4,'Sales 2019 - 2024'!$D:$D,$A257)</f>
        <v>0</v>
      </c>
      <c r="AU257" s="636">
        <f>SUMIFS('Sales 2019 - 2024'!$E:$E,'Sales 2019 - 2024'!$A:$A,$C257,'Sales 2019 - 2024'!$B:$B,$AO$2,'Sales 2019 - 2024'!$C:$C,AU$4,'Sales 2019 - 2024'!$D:$D,$A257)</f>
        <v>0</v>
      </c>
      <c r="AV257" s="637">
        <f>SUMIFS('Sales 2019 - 2024'!$E:$E,'Sales 2019 - 2024'!$A:$A,$C257,'Sales 2019 - 2024'!$B:$B,$AO$2,'Sales 2019 - 2024'!$C:$C,AV$4,'Sales 2019 - 2024'!$D:$D,$A257)</f>
        <v>0</v>
      </c>
      <c r="AW257" s="637">
        <f t="shared" si="733"/>
        <v>0</v>
      </c>
      <c r="AX257" s="635">
        <f>SUMIFS('Sales 2019 - 2024'!$E:$E,'Sales 2019 - 2024'!$A:$A,$C257,'Sales 2019 - 2024'!$B:$B,$AO$2,'Sales 2019 - 2024'!$C:$C,AX$4,'Sales 2019 - 2024'!$D:$D,$A257)</f>
        <v>0</v>
      </c>
      <c r="AY257" s="636">
        <f>SUMIFS('Sales 2019 - 2024'!$E:$E,'Sales 2019 - 2024'!$A:$A,$C257,'Sales 2019 - 2024'!$B:$B,$AO$2,'Sales 2019 - 2024'!$C:$C,AY$4,'Sales 2019 - 2024'!$D:$D,$A257)</f>
        <v>0</v>
      </c>
      <c r="AZ257" s="636">
        <f>SUMIFS('Sales 2019 - 2024'!$E:$E,'Sales 2019 - 2024'!$A:$A,$C257,'Sales 2019 - 2024'!$B:$B,$AO$2,'Sales 2019 - 2024'!$C:$C,AZ$4,'Sales 2019 - 2024'!$D:$D,$A257)</f>
        <v>0</v>
      </c>
      <c r="BA257" s="636">
        <f>SUMIFS('Sales 2019 - 2024'!$E:$E,'Sales 2019 - 2024'!$A:$A,$C257,'Sales 2019 - 2024'!$B:$B,$AO$2,'Sales 2019 - 2024'!$C:$C,BA$4,'Sales 2019 - 2024'!$D:$D,$A257)</f>
        <v>0</v>
      </c>
      <c r="BB257" s="636">
        <f>SUMIFS('Sales 2019 - 2024'!$E:$E,'Sales 2019 - 2024'!$A:$A,$C257,'Sales 2019 - 2024'!$B:$B,$AO$2,'Sales 2019 - 2024'!$C:$C,BB$4,'Sales 2019 - 2024'!$D:$D,$A257)</f>
        <v>0</v>
      </c>
      <c r="BC257" s="636">
        <f>SUMIFS('Sales 2019 - 2024'!$E:$E,'Sales 2019 - 2024'!$A:$A,$C257,'Sales 2019 - 2024'!$B:$B,$AO$2,'Sales 2019 - 2024'!$C:$C,BC$4,'Sales 2019 - 2024'!$D:$D,$A257)</f>
        <v>0</v>
      </c>
      <c r="BD257" s="636">
        <f>SUMIFS('Sales 2019 - 2024'!$E:$E,'Sales 2019 - 2024'!$A:$A,$C257,'Sales 2019 - 2024'!$B:$B,$AO$2,'Sales 2019 - 2024'!$C:$C,BD$4,'Sales 2019 - 2024'!$D:$D,$A257)</f>
        <v>0</v>
      </c>
      <c r="BE257" s="636">
        <f>SUMIFS('Sales 2019 - 2024'!$E:$E,'Sales 2019 - 2024'!$A:$A,$C257,'Sales 2019 - 2024'!$B:$B,$AO$2,'Sales 2019 - 2024'!$C:$C,BE$4,'Sales 2019 - 2024'!$D:$D,$A257)</f>
        <v>0</v>
      </c>
      <c r="BF257" s="637">
        <f>SUMIFS('Sales 2019 - 2024'!$E:$E,'Sales 2019 - 2024'!$A:$A,$C257,'Sales 2019 - 2024'!$B:$B,$AO$2,'Sales 2019 - 2024'!$C:$C,BF$4,'Sales 2019 - 2024'!$D:$D,$A257)</f>
        <v>0</v>
      </c>
      <c r="BG257" s="637">
        <f t="shared" si="734"/>
        <v>0</v>
      </c>
      <c r="BH257" s="746">
        <f t="shared" si="735"/>
        <v>11.767239999999999</v>
      </c>
      <c r="BI257" s="524">
        <f>SUMIFS('Sales 2019 - 2024'!Y:Y,'Sales 2019 - 2024'!W:W,'X5 Template Goals - Tab 1'!AM257,'Sales 2019 - 2024'!V:V,'X5 Template Goals - Tab 1'!A257)</f>
        <v>11.767239999999999</v>
      </c>
      <c r="BJ257" s="751" t="b">
        <f t="shared" si="680"/>
        <v>1</v>
      </c>
      <c r="BK257" s="630"/>
      <c r="BL257" s="631"/>
      <c r="BM257" s="631"/>
      <c r="BN257" s="631"/>
      <c r="BO257" s="631"/>
      <c r="BP257" s="631"/>
      <c r="BQ257" s="631"/>
      <c r="BR257" s="638"/>
      <c r="BS257" s="637">
        <f t="shared" si="736"/>
        <v>0</v>
      </c>
    </row>
    <row r="258" spans="1:71" ht="44.25" customHeight="1" outlineLevel="1" thickBot="1" x14ac:dyDescent="0.6">
      <c r="A258" s="2" t="str">
        <f>B251</f>
        <v>All other Foodservice &amp; Retail</v>
      </c>
      <c r="B258" s="758"/>
      <c r="C258" s="226" t="s">
        <v>43</v>
      </c>
      <c r="D258" s="609">
        <f>SUMIFS(AfO!D:D,AfO!$A:$A,$C258,AfO!$B:$B,$A251)/1000</f>
        <v>3.5134399100000002</v>
      </c>
      <c r="E258" s="610">
        <f>SUMIFS(AfO!E:E,AfO!$A:$A,$C258,AfO!$B:$B,$A251)/1000</f>
        <v>1.89761267</v>
      </c>
      <c r="F258" s="610">
        <f>SUMIFS(AfO!F:F,AfO!$A:$A,$C258,AfO!$B:$B,$A251)/1000</f>
        <v>0.93187607000000006</v>
      </c>
      <c r="G258" s="610">
        <f>SUMIFS(AfO!G:G,AfO!$A:$A,$C258,AfO!$B:$B,$A251)/1000</f>
        <v>3.317229E-2</v>
      </c>
      <c r="H258" s="610">
        <f>SUMIFS(AfO!H:H,AfO!$A:$A,$C258,AfO!$B:$B,$A251)/1000</f>
        <v>1.8029400000000001E-3</v>
      </c>
      <c r="I258" s="610">
        <f>SUMIFS(AfO!J:J,AfO!$A:$A,$C258,AfO!$B:$B,$A251)/1000</f>
        <v>0.23815390250000001</v>
      </c>
      <c r="J258" s="610">
        <f>SUMIFS(AfO!I:I,AfO!$A:$A,$C258,AfO!$B:$B,$A251)/1000</f>
        <v>9.2673000000000007E-4</v>
      </c>
      <c r="K258" s="610"/>
      <c r="L258" s="366"/>
      <c r="M258" s="367"/>
      <c r="N258" s="367"/>
      <c r="O258" s="367"/>
      <c r="P258" s="367"/>
      <c r="Q258" s="367"/>
      <c r="R258" s="367"/>
      <c r="S258" s="368"/>
      <c r="T258" s="712"/>
      <c r="U258" s="366"/>
      <c r="V258" s="421"/>
      <c r="W258" s="421"/>
      <c r="X258" s="421"/>
      <c r="Y258" s="421"/>
      <c r="Z258" s="421"/>
      <c r="AA258" s="421"/>
      <c r="AB258" s="421"/>
      <c r="AC258" s="368"/>
      <c r="AD258" s="615">
        <f t="shared" si="709"/>
        <v>0</v>
      </c>
      <c r="AE258" s="488">
        <f t="shared" si="730"/>
        <v>9.2673000000000007E-4</v>
      </c>
      <c r="AF258" s="581">
        <f t="shared" si="731"/>
        <v>-0.80758269022884011</v>
      </c>
      <c r="AG258" s="490">
        <f t="shared" si="732"/>
        <v>0</v>
      </c>
      <c r="AH258" s="491" cm="1">
        <f t="array" ref="AH258">_xlfn.IFS(AG258&gt;=(AF258+0.01),1,AG258&gt;=(AF258-0.01),0,AG258&lt;=(AF258-0.01),-1)</f>
        <v>1</v>
      </c>
      <c r="AJ258" s="370"/>
      <c r="AL258" s="758"/>
      <c r="AM258" s="226" t="s">
        <v>43</v>
      </c>
      <c r="AN258" s="472"/>
      <c r="AO258" s="616">
        <f>SUMIFS('Sales 2019 - 2024'!$E:$E,'Sales 2019 - 2024'!$A:$A,$C258,'Sales 2019 - 2024'!$B:$B,$AO$2,'Sales 2019 - 2024'!$C:$C,AO$4,'Sales 2019 - 2024'!$D:$D,$A258)</f>
        <v>0</v>
      </c>
      <c r="AP258" s="617">
        <f>SUMIFS('Sales 2019 - 2024'!$E:$E,'Sales 2019 - 2024'!$A:$A,$C258,'Sales 2019 - 2024'!$B:$B,$AO$2,'Sales 2019 - 2024'!$C:$C,AP$4,'Sales 2019 - 2024'!$D:$D,$A258)</f>
        <v>0</v>
      </c>
      <c r="AQ258" s="617">
        <f>SUMIFS('Sales 2019 - 2024'!$E:$E,'Sales 2019 - 2024'!$A:$A,$C258,'Sales 2019 - 2024'!$B:$B,$AO$2,'Sales 2019 - 2024'!$C:$C,AQ$4,'Sales 2019 - 2024'!$D:$D,$A258)</f>
        <v>0</v>
      </c>
      <c r="AR258" s="617">
        <f>SUMIFS('Sales 2019 - 2024'!$E:$E,'Sales 2019 - 2024'!$A:$A,$C258,'Sales 2019 - 2024'!$B:$B,$AO$2,'Sales 2019 - 2024'!$C:$C,AR$4,'Sales 2019 - 2024'!$D:$D,$A258)</f>
        <v>0.92673000000000005</v>
      </c>
      <c r="AS258" s="617">
        <f>SUMIFS('Sales 2019 - 2024'!$E:$E,'Sales 2019 - 2024'!$A:$A,$C258,'Sales 2019 - 2024'!$B:$B,$AO$2,'Sales 2019 - 2024'!$C:$C,AS$4,'Sales 2019 - 2024'!$D:$D,$A258)</f>
        <v>0</v>
      </c>
      <c r="AT258" s="617">
        <f>SUMIFS('Sales 2019 - 2024'!$E:$E,'Sales 2019 - 2024'!$A:$A,$C258,'Sales 2019 - 2024'!$B:$B,$AO$2,'Sales 2019 - 2024'!$C:$C,AT$4,'Sales 2019 - 2024'!$D:$D,$A258)</f>
        <v>0</v>
      </c>
      <c r="AU258" s="617">
        <f>SUMIFS('Sales 2019 - 2024'!$E:$E,'Sales 2019 - 2024'!$A:$A,$C258,'Sales 2019 - 2024'!$B:$B,$AO$2,'Sales 2019 - 2024'!$C:$C,AU$4,'Sales 2019 - 2024'!$D:$D,$A258)</f>
        <v>0</v>
      </c>
      <c r="AV258" s="618">
        <f>SUMIFS('Sales 2019 - 2024'!$E:$E,'Sales 2019 - 2024'!$A:$A,$C258,'Sales 2019 - 2024'!$B:$B,$AO$2,'Sales 2019 - 2024'!$C:$C,AV$4,'Sales 2019 - 2024'!$D:$D,$A258)</f>
        <v>0</v>
      </c>
      <c r="AW258" s="618">
        <f t="shared" si="733"/>
        <v>0.92673000000000005</v>
      </c>
      <c r="AX258" s="616">
        <f>SUMIFS('Sales 2019 - 2024'!$E:$E,'Sales 2019 - 2024'!$A:$A,$C258,'Sales 2019 - 2024'!$B:$B,$AO$2,'Sales 2019 - 2024'!$C:$C,AX$4,'Sales 2019 - 2024'!$D:$D,$A258)</f>
        <v>0</v>
      </c>
      <c r="AY258" s="617">
        <f>SUMIFS('Sales 2019 - 2024'!$E:$E,'Sales 2019 - 2024'!$A:$A,$C258,'Sales 2019 - 2024'!$B:$B,$AO$2,'Sales 2019 - 2024'!$C:$C,AY$4,'Sales 2019 - 2024'!$D:$D,$A258)</f>
        <v>0</v>
      </c>
      <c r="AZ258" s="617">
        <f>SUMIFS('Sales 2019 - 2024'!$E:$E,'Sales 2019 - 2024'!$A:$A,$C258,'Sales 2019 - 2024'!$B:$B,$AO$2,'Sales 2019 - 2024'!$C:$C,AZ$4,'Sales 2019 - 2024'!$D:$D,$A258)</f>
        <v>0</v>
      </c>
      <c r="BA258" s="617">
        <f>SUMIFS('Sales 2019 - 2024'!$E:$E,'Sales 2019 - 2024'!$A:$A,$C258,'Sales 2019 - 2024'!$B:$B,$AO$2,'Sales 2019 - 2024'!$C:$C,BA$4,'Sales 2019 - 2024'!$D:$D,$A258)</f>
        <v>0</v>
      </c>
      <c r="BB258" s="617">
        <f>SUMIFS('Sales 2019 - 2024'!$E:$E,'Sales 2019 - 2024'!$A:$A,$C258,'Sales 2019 - 2024'!$B:$B,$AO$2,'Sales 2019 - 2024'!$C:$C,BB$4,'Sales 2019 - 2024'!$D:$D,$A258)</f>
        <v>0</v>
      </c>
      <c r="BC258" s="617">
        <f>SUMIFS('Sales 2019 - 2024'!$E:$E,'Sales 2019 - 2024'!$A:$A,$C258,'Sales 2019 - 2024'!$B:$B,$AO$2,'Sales 2019 - 2024'!$C:$C,BC$4,'Sales 2019 - 2024'!$D:$D,$A258)</f>
        <v>0</v>
      </c>
      <c r="BD258" s="617">
        <f>SUMIFS('Sales 2019 - 2024'!$E:$E,'Sales 2019 - 2024'!$A:$A,$C258,'Sales 2019 - 2024'!$B:$B,$AO$2,'Sales 2019 - 2024'!$C:$C,BD$4,'Sales 2019 - 2024'!$D:$D,$A258)</f>
        <v>0</v>
      </c>
      <c r="BE258" s="617">
        <f>SUMIFS('Sales 2019 - 2024'!$E:$E,'Sales 2019 - 2024'!$A:$A,$C258,'Sales 2019 - 2024'!$B:$B,$AO$2,'Sales 2019 - 2024'!$C:$C,BE$4,'Sales 2019 - 2024'!$D:$D,$A258)</f>
        <v>0</v>
      </c>
      <c r="BF258" s="618">
        <f>SUMIFS('Sales 2019 - 2024'!$E:$E,'Sales 2019 - 2024'!$A:$A,$C258,'Sales 2019 - 2024'!$B:$B,$AO$2,'Sales 2019 - 2024'!$C:$C,BF$4,'Sales 2019 - 2024'!$D:$D,$A258)</f>
        <v>0</v>
      </c>
      <c r="BG258" s="618">
        <f t="shared" si="734"/>
        <v>0</v>
      </c>
      <c r="BH258" s="744">
        <f t="shared" si="735"/>
        <v>0</v>
      </c>
      <c r="BI258" s="494">
        <f>SUMIFS('Sales 2019 - 2024'!Y:Y,'Sales 2019 - 2024'!W:W,'X5 Template Goals - Tab 1'!AM258,'Sales 2019 - 2024'!V:V,'X5 Template Goals - Tab 1'!A258)</f>
        <v>0.92673000000000005</v>
      </c>
      <c r="BJ258" s="751" t="b">
        <f t="shared" si="680"/>
        <v>1</v>
      </c>
      <c r="BK258" s="611"/>
      <c r="BL258" s="612"/>
      <c r="BM258" s="612"/>
      <c r="BN258" s="612"/>
      <c r="BO258" s="612"/>
      <c r="BP258" s="612"/>
      <c r="BQ258" s="612"/>
      <c r="BR258" s="619"/>
      <c r="BS258" s="618">
        <f t="shared" si="736"/>
        <v>0</v>
      </c>
    </row>
    <row r="259" spans="1:71" s="180" customFormat="1" ht="44.25" customHeight="1" outlineLevel="1" thickTop="1" x14ac:dyDescent="0.55000000000000004">
      <c r="B259" s="344" t="s">
        <v>104</v>
      </c>
      <c r="C259" s="241" t="s">
        <v>35</v>
      </c>
      <c r="D259" s="639">
        <f>SUM(D251:D258)</f>
        <v>5.7159364500000001</v>
      </c>
      <c r="E259" s="532">
        <f t="shared" ref="E259:J259" si="737">SUM(E251:E258)</f>
        <v>4.9630803999999999</v>
      </c>
      <c r="F259" s="532">
        <f t="shared" si="737"/>
        <v>3.8635223699999997</v>
      </c>
      <c r="G259" s="532">
        <f t="shared" si="737"/>
        <v>3.6616032999999999</v>
      </c>
      <c r="H259" s="532">
        <f t="shared" si="737"/>
        <v>2.0832982600000003</v>
      </c>
      <c r="I259" s="532">
        <f t="shared" si="737"/>
        <v>1.1227918625000002</v>
      </c>
      <c r="J259" s="532">
        <f t="shared" si="737"/>
        <v>2.1192023100000004</v>
      </c>
      <c r="K259" s="532"/>
      <c r="L259" s="672">
        <f>SUM(L251:L258)</f>
        <v>0</v>
      </c>
      <c r="M259" s="673">
        <f t="shared" ref="M259" si="738">SUM(M251:M258)</f>
        <v>0</v>
      </c>
      <c r="N259" s="673">
        <f t="shared" ref="N259" si="739">SUM(N251:N258)</f>
        <v>0</v>
      </c>
      <c r="O259" s="673">
        <f t="shared" ref="O259" si="740">SUM(O251:O258)</f>
        <v>0</v>
      </c>
      <c r="P259" s="673">
        <f t="shared" ref="P259" si="741">SUM(P251:P258)</f>
        <v>0</v>
      </c>
      <c r="Q259" s="673">
        <f t="shared" ref="Q259" si="742">SUM(Q251:Q258)</f>
        <v>0</v>
      </c>
      <c r="R259" s="673">
        <f t="shared" ref="R259" si="743">SUM(R251:R258)</f>
        <v>0</v>
      </c>
      <c r="S259" s="674">
        <f t="shared" ref="S259" si="744">SUM(S251:S258)</f>
        <v>0</v>
      </c>
      <c r="T259" s="528"/>
      <c r="U259" s="714">
        <f t="shared" ref="U259" si="745">SUM(U251:U258)</f>
        <v>0</v>
      </c>
      <c r="V259" s="642">
        <f t="shared" ref="V259" si="746">SUM(V251:V258)</f>
        <v>0</v>
      </c>
      <c r="W259" s="642">
        <f t="shared" ref="W259" si="747">SUM(W251:W258)</f>
        <v>0</v>
      </c>
      <c r="X259" s="642">
        <f t="shared" ref="X259" si="748">SUM(X251:X258)</f>
        <v>0</v>
      </c>
      <c r="Y259" s="642">
        <f t="shared" ref="Y259" si="749">SUM(Y251:Y258)</f>
        <v>0</v>
      </c>
      <c r="Z259" s="642">
        <f t="shared" ref="Z259" si="750">SUM(Z251:Z258)</f>
        <v>0</v>
      </c>
      <c r="AA259" s="642">
        <f t="shared" ref="AA259" si="751">SUM(AA251:AA258)</f>
        <v>0</v>
      </c>
      <c r="AB259" s="642">
        <f t="shared" ref="AB259" si="752">SUM(AB251:AB258)</f>
        <v>0</v>
      </c>
      <c r="AC259" s="642">
        <f t="shared" ref="AC259" si="753">SUM(AC251:AC258)</f>
        <v>0</v>
      </c>
      <c r="AD259" s="643">
        <f t="shared" si="709"/>
        <v>0</v>
      </c>
      <c r="AE259" s="539">
        <f t="shared" si="730"/>
        <v>2.1192023100000004</v>
      </c>
      <c r="AF259" s="540">
        <f t="shared" si="731"/>
        <v>-0.17999404669030405</v>
      </c>
      <c r="AG259" s="541">
        <f t="shared" si="732"/>
        <v>0</v>
      </c>
      <c r="AH259" s="542" cm="1">
        <f t="array" ref="AH259">_xlfn.IFS(AG259&gt;=(AF259+0.01),1,AG259&gt;=(AF259-0.01),0,AG259&lt;=(AF259-0.01),-1)</f>
        <v>1</v>
      </c>
      <c r="AI259" s="2"/>
      <c r="AJ259" s="370"/>
      <c r="AL259" s="344" t="s">
        <v>104</v>
      </c>
      <c r="AM259" s="241" t="s">
        <v>35</v>
      </c>
      <c r="AN259" s="543"/>
      <c r="AO259" s="733">
        <f>SUM(AO251:AO258)</f>
        <v>0.28355999999999998</v>
      </c>
      <c r="AP259" s="734">
        <f t="shared" ref="AP259:AW259" si="754">SUM(AP251:AP258)</f>
        <v>11.499000000000001</v>
      </c>
      <c r="AQ259" s="734">
        <f t="shared" si="754"/>
        <v>0</v>
      </c>
      <c r="AR259" s="734">
        <f t="shared" si="754"/>
        <v>583.86424</v>
      </c>
      <c r="AS259" s="734">
        <f t="shared" si="754"/>
        <v>8.9565999999999999</v>
      </c>
      <c r="AT259" s="734">
        <f t="shared" si="754"/>
        <v>8.2289999999999992</v>
      </c>
      <c r="AU259" s="734">
        <f t="shared" si="754"/>
        <v>144.97699</v>
      </c>
      <c r="AV259" s="644">
        <f t="shared" si="754"/>
        <v>32.64</v>
      </c>
      <c r="AW259" s="644">
        <f t="shared" si="754"/>
        <v>790.44938999999988</v>
      </c>
      <c r="AX259" s="733">
        <f>SUM(AX251:AX258)</f>
        <v>745.24505999999997</v>
      </c>
      <c r="AY259" s="734">
        <f t="shared" ref="AY259:BF259" si="755">SUM(AY251:AY258)</f>
        <v>4.22689</v>
      </c>
      <c r="AZ259" s="734">
        <f t="shared" si="755"/>
        <v>0</v>
      </c>
      <c r="BA259" s="734">
        <f t="shared" si="755"/>
        <v>2.3199999999999998</v>
      </c>
      <c r="BB259" s="734">
        <f t="shared" si="755"/>
        <v>12.87998</v>
      </c>
      <c r="BC259" s="734">
        <f t="shared" si="755"/>
        <v>22.86375</v>
      </c>
      <c r="BD259" s="734">
        <f t="shared" si="755"/>
        <v>0</v>
      </c>
      <c r="BE259" s="734">
        <f t="shared" si="755"/>
        <v>0</v>
      </c>
      <c r="BF259" s="644">
        <f t="shared" si="755"/>
        <v>0</v>
      </c>
      <c r="BG259" s="644">
        <f t="shared" si="734"/>
        <v>787.53568000000007</v>
      </c>
      <c r="BH259" s="736">
        <f t="shared" si="735"/>
        <v>541.21724000000029</v>
      </c>
      <c r="BI259" s="546">
        <f>SUM(BI251:BI258)</f>
        <v>2119.2023100000001</v>
      </c>
      <c r="BJ259" s="751" t="b">
        <f t="shared" si="680"/>
        <v>1</v>
      </c>
      <c r="BK259" s="640"/>
      <c r="BL259" s="641"/>
      <c r="BM259" s="641"/>
      <c r="BN259" s="641"/>
      <c r="BO259" s="641"/>
      <c r="BP259" s="641"/>
      <c r="BQ259" s="641"/>
      <c r="BR259" s="539"/>
      <c r="BS259" s="644">
        <f t="shared" ref="BS259" si="756">SUM(BS251:BS258)</f>
        <v>0</v>
      </c>
    </row>
    <row r="260" spans="1:71" ht="44.25" customHeight="1" outlineLevel="1" thickBot="1" x14ac:dyDescent="0.6">
      <c r="B260" s="687" t="str">
        <f>B259</f>
        <v>All other Foodservice &amp; Retail</v>
      </c>
      <c r="C260" s="688" t="s">
        <v>76</v>
      </c>
      <c r="D260" s="689"/>
      <c r="E260" s="690"/>
      <c r="F260" s="690"/>
      <c r="G260" s="690"/>
      <c r="H260" s="690"/>
      <c r="I260" s="690"/>
      <c r="J260" s="690"/>
      <c r="K260" s="691"/>
      <c r="L260" s="555">
        <v>0</v>
      </c>
      <c r="M260" s="556">
        <v>0</v>
      </c>
      <c r="N260" s="556">
        <v>0</v>
      </c>
      <c r="O260" s="556">
        <v>2.8</v>
      </c>
      <c r="P260" s="556">
        <v>0.4</v>
      </c>
      <c r="Q260" s="556">
        <v>0.9</v>
      </c>
      <c r="R260" s="556">
        <v>0</v>
      </c>
      <c r="S260" s="557">
        <v>0</v>
      </c>
      <c r="T260" s="558"/>
      <c r="U260" s="716">
        <v>0</v>
      </c>
      <c r="V260" s="717">
        <v>0</v>
      </c>
      <c r="W260" s="717">
        <v>0</v>
      </c>
      <c r="X260" s="717">
        <v>0</v>
      </c>
      <c r="Y260" s="717">
        <v>1.6</v>
      </c>
      <c r="Z260" s="717">
        <v>0</v>
      </c>
      <c r="AA260" s="717">
        <v>0</v>
      </c>
      <c r="AB260" s="717">
        <v>1</v>
      </c>
      <c r="AC260" s="717">
        <v>0</v>
      </c>
      <c r="AD260" s="718">
        <f t="shared" si="709"/>
        <v>6.6999999999999993</v>
      </c>
      <c r="AE260" s="695">
        <f>J259+AD260</f>
        <v>8.8192023099999997</v>
      </c>
      <c r="AF260" s="598">
        <f>AF259</f>
        <v>-0.17999404669030405</v>
      </c>
      <c r="AG260" s="696">
        <f>(((AE260/J259))^(1/5))-1</f>
        <v>0.32999919261261623</v>
      </c>
      <c r="AH260" s="565" cm="1">
        <f t="array" ref="AH260">_xlfn.IFS(AG260&gt;=(AF260+0.01),1,AG260&gt;=(AF260-0.01),0,AG260&lt;=(AF260-0.01),-1)</f>
        <v>1</v>
      </c>
      <c r="AI260" s="697"/>
      <c r="AJ260" s="372"/>
      <c r="AL260" s="687" t="str">
        <f>AL259</f>
        <v>All other Foodservice &amp; Retail</v>
      </c>
      <c r="AM260" s="688" t="s">
        <v>76</v>
      </c>
      <c r="AN260" s="566"/>
      <c r="AO260" s="567"/>
      <c r="AP260" s="568"/>
      <c r="AQ260" s="568"/>
      <c r="AR260" s="568"/>
      <c r="AS260" s="568"/>
      <c r="AT260" s="568"/>
      <c r="AU260" s="568"/>
      <c r="AV260" s="569"/>
      <c r="AW260" s="569"/>
      <c r="AX260" s="567"/>
      <c r="AY260" s="568"/>
      <c r="AZ260" s="568"/>
      <c r="BA260" s="568"/>
      <c r="BB260" s="568"/>
      <c r="BC260" s="568"/>
      <c r="BD260" s="568"/>
      <c r="BE260" s="568"/>
      <c r="BF260" s="569"/>
      <c r="BG260" s="569"/>
      <c r="BH260" s="569"/>
      <c r="BI260" s="737"/>
      <c r="BJ260" s="751" t="b">
        <f t="shared" si="680"/>
        <v>1</v>
      </c>
      <c r="BK260" s="567"/>
      <c r="BL260" s="568"/>
      <c r="BM260" s="568"/>
      <c r="BN260" s="568"/>
      <c r="BO260" s="568"/>
      <c r="BP260" s="568"/>
      <c r="BQ260" s="568"/>
      <c r="BR260" s="569"/>
      <c r="BS260" s="569"/>
    </row>
    <row r="261" spans="1:71" ht="15.75" customHeight="1" thickBot="1" x14ac:dyDescent="0.6">
      <c r="B261" s="571"/>
      <c r="C261" s="572"/>
      <c r="D261" s="573"/>
      <c r="E261" s="573"/>
      <c r="F261" s="573"/>
      <c r="G261" s="573"/>
      <c r="H261" s="573"/>
      <c r="I261" s="573"/>
      <c r="J261" s="573"/>
      <c r="K261" s="574"/>
      <c r="L261" s="575"/>
      <c r="M261" s="575"/>
      <c r="N261" s="575"/>
      <c r="O261" s="575"/>
      <c r="P261" s="575"/>
      <c r="Q261" s="575"/>
      <c r="R261" s="575"/>
      <c r="S261" s="575"/>
      <c r="T261" s="575"/>
      <c r="U261" s="575"/>
      <c r="V261" s="575"/>
      <c r="W261" s="575"/>
      <c r="X261" s="575"/>
      <c r="Y261" s="575"/>
      <c r="Z261" s="575"/>
      <c r="AA261" s="575"/>
      <c r="AB261" s="575"/>
      <c r="AC261" s="575"/>
      <c r="AD261" s="575"/>
      <c r="AE261" s="575"/>
      <c r="AF261" s="576"/>
      <c r="AG261" s="576"/>
      <c r="AH261" s="577"/>
      <c r="AJ261" s="414"/>
      <c r="AL261" s="571"/>
      <c r="AM261" s="572"/>
      <c r="AN261" s="566"/>
      <c r="AO261" s="575"/>
      <c r="AP261" s="575"/>
      <c r="AQ261" s="575"/>
      <c r="AR261" s="575"/>
      <c r="AS261" s="575"/>
      <c r="AT261" s="575"/>
      <c r="AU261" s="575"/>
      <c r="AV261" s="575"/>
      <c r="AW261" s="575"/>
      <c r="AX261" s="575"/>
      <c r="AY261" s="575"/>
      <c r="AZ261" s="575"/>
      <c r="BA261" s="575"/>
      <c r="BB261" s="575"/>
      <c r="BC261" s="575"/>
      <c r="BD261" s="575"/>
      <c r="BE261" s="575"/>
      <c r="BF261" s="575"/>
      <c r="BG261" s="575"/>
      <c r="BH261" s="575"/>
      <c r="BI261" s="738"/>
      <c r="BJ261" s="751" t="b">
        <f t="shared" si="680"/>
        <v>1</v>
      </c>
      <c r="BK261" s="575"/>
      <c r="BL261" s="575"/>
      <c r="BM261" s="575"/>
      <c r="BN261" s="575"/>
      <c r="BO261" s="575"/>
      <c r="BP261" s="575"/>
      <c r="BQ261" s="575"/>
      <c r="BR261" s="575"/>
      <c r="BS261" s="575"/>
    </row>
    <row r="262" spans="1:71" ht="44.25" customHeight="1" x14ac:dyDescent="0.55000000000000004">
      <c r="B262" s="793" t="s">
        <v>105</v>
      </c>
      <c r="C262" s="225" t="s">
        <v>36</v>
      </c>
      <c r="D262" s="599">
        <f>SUM(D272,D282,D292,D302,D312)</f>
        <v>10.816587520000001</v>
      </c>
      <c r="E262" s="459">
        <f t="shared" ref="E262:J262" si="757">SUM(E272,E282,E292,E302,E312)</f>
        <v>11.492354630000001</v>
      </c>
      <c r="F262" s="459">
        <f t="shared" si="757"/>
        <v>12.52691875</v>
      </c>
      <c r="G262" s="459">
        <f t="shared" si="757"/>
        <v>14.466962070000001</v>
      </c>
      <c r="H262" s="459">
        <f t="shared" si="757"/>
        <v>14.224036219999999</v>
      </c>
      <c r="I262" s="459">
        <f t="shared" si="757"/>
        <v>16.399529479166667</v>
      </c>
      <c r="J262" s="459">
        <f t="shared" si="757"/>
        <v>19.4432011</v>
      </c>
      <c r="K262" s="459"/>
      <c r="L262" s="600">
        <f>SUM(L272,L282,L292,L302,L312)</f>
        <v>0</v>
      </c>
      <c r="M262" s="603">
        <f t="shared" ref="M262:S262" si="758">SUM(M272,M282,M292,M302,M312)</f>
        <v>0</v>
      </c>
      <c r="N262" s="603">
        <f t="shared" si="758"/>
        <v>14</v>
      </c>
      <c r="O262" s="603">
        <f t="shared" si="758"/>
        <v>0</v>
      </c>
      <c r="P262" s="603">
        <f t="shared" si="758"/>
        <v>2</v>
      </c>
      <c r="Q262" s="603">
        <f t="shared" si="758"/>
        <v>13</v>
      </c>
      <c r="R262" s="603">
        <f t="shared" si="758"/>
        <v>3</v>
      </c>
      <c r="S262" s="602">
        <f t="shared" si="758"/>
        <v>0</v>
      </c>
      <c r="T262" s="463"/>
      <c r="U262" s="704">
        <f>SUM(U272,U282,U292,U302,U312)</f>
        <v>1</v>
      </c>
      <c r="V262" s="603">
        <f t="shared" ref="V262:AC262" si="759">SUM(V272,V282,V292,V302,V312)</f>
        <v>0</v>
      </c>
      <c r="W262" s="603">
        <f t="shared" si="759"/>
        <v>11</v>
      </c>
      <c r="X262" s="603">
        <f t="shared" si="759"/>
        <v>2</v>
      </c>
      <c r="Y262" s="603">
        <f t="shared" si="759"/>
        <v>5</v>
      </c>
      <c r="Z262" s="603">
        <f t="shared" si="759"/>
        <v>0</v>
      </c>
      <c r="AA262" s="603">
        <f t="shared" si="759"/>
        <v>24</v>
      </c>
      <c r="AB262" s="603">
        <f t="shared" si="759"/>
        <v>0</v>
      </c>
      <c r="AC262" s="603">
        <f t="shared" si="759"/>
        <v>10</v>
      </c>
      <c r="AD262" s="604">
        <f t="shared" ref="AD262:AD293" si="760">SUM(L262:AC262)</f>
        <v>85</v>
      </c>
      <c r="AE262" s="468">
        <f t="shared" ref="AE262:AE270" si="761">AD262+J262</f>
        <v>104.4432011</v>
      </c>
      <c r="AF262" s="469">
        <f t="shared" ref="AF262:AF270" si="762">(((J262/D262))^(1/5))-1</f>
        <v>0.12443796342324021</v>
      </c>
      <c r="AG262" s="470">
        <f t="shared" ref="AG262:AG270" si="763">(((AE262/J262))^(1/5))-1</f>
        <v>0.39965977394431706</v>
      </c>
      <c r="AH262" s="471" cm="1">
        <f t="array" ref="AH262">_xlfn.IFS(AG262&gt;=(AF262+0.01),1,AG262&gt;=(AF262-0.01),0,AG262&lt;=(AF262-0.01),-1)</f>
        <v>1</v>
      </c>
      <c r="AJ262" s="371"/>
      <c r="AL262" s="793" t="s">
        <v>105</v>
      </c>
      <c r="AM262" s="225" t="s">
        <v>36</v>
      </c>
      <c r="AN262" s="472"/>
      <c r="AO262" s="605">
        <f t="shared" ref="AO262:BH263" si="764">SUM(AO272,AO282,AO292,AO302,AO312)</f>
        <v>361.22398999999996</v>
      </c>
      <c r="AP262" s="606">
        <f t="shared" si="764"/>
        <v>109.12130999999999</v>
      </c>
      <c r="AQ262" s="606">
        <f t="shared" si="764"/>
        <v>258.10126000000002</v>
      </c>
      <c r="AR262" s="606">
        <f t="shared" si="764"/>
        <v>2860.0370899999998</v>
      </c>
      <c r="AS262" s="606">
        <f t="shared" si="764"/>
        <v>1242.0850400000002</v>
      </c>
      <c r="AT262" s="606">
        <f t="shared" si="764"/>
        <v>843.51153999999997</v>
      </c>
      <c r="AU262" s="606">
        <f t="shared" si="764"/>
        <v>88.900949999999995</v>
      </c>
      <c r="AV262" s="607">
        <f t="shared" si="764"/>
        <v>605.54145999999992</v>
      </c>
      <c r="AW262" s="607">
        <f t="shared" si="764"/>
        <v>6368.522640000001</v>
      </c>
      <c r="AX262" s="605">
        <f t="shared" si="764"/>
        <v>1056.76369</v>
      </c>
      <c r="AY262" s="606">
        <f t="shared" si="764"/>
        <v>457.05646999999999</v>
      </c>
      <c r="AZ262" s="606">
        <f t="shared" si="764"/>
        <v>112.09515999999999</v>
      </c>
      <c r="BA262" s="606">
        <f t="shared" si="764"/>
        <v>708.85950000000003</v>
      </c>
      <c r="BB262" s="606">
        <f t="shared" si="764"/>
        <v>39.75</v>
      </c>
      <c r="BC262" s="606">
        <f t="shared" si="764"/>
        <v>519.31497000000002</v>
      </c>
      <c r="BD262" s="606">
        <f t="shared" si="764"/>
        <v>2737.56675</v>
      </c>
      <c r="BE262" s="606">
        <f t="shared" si="764"/>
        <v>0</v>
      </c>
      <c r="BF262" s="607">
        <f t="shared" si="764"/>
        <v>0</v>
      </c>
      <c r="BG262" s="607">
        <f t="shared" si="764"/>
        <v>5631.4065399999999</v>
      </c>
      <c r="BH262" s="743">
        <f t="shared" si="764"/>
        <v>7443.2719200000001</v>
      </c>
      <c r="BI262" s="475">
        <f t="shared" ref="BI262:BI270" si="765">J262*1000</f>
        <v>19443.201099999998</v>
      </c>
      <c r="BJ262" s="751" t="b">
        <f t="shared" si="680"/>
        <v>1</v>
      </c>
      <c r="BK262" s="600"/>
      <c r="BL262" s="601"/>
      <c r="BM262" s="601"/>
      <c r="BN262" s="601"/>
      <c r="BO262" s="601"/>
      <c r="BP262" s="601"/>
      <c r="BQ262" s="601"/>
      <c r="BR262" s="608"/>
      <c r="BS262" s="607">
        <f t="shared" ref="BS262:BS269" si="766">SUM(BK262:BR262)</f>
        <v>0</v>
      </c>
    </row>
    <row r="263" spans="1:71" ht="44.25" customHeight="1" x14ac:dyDescent="0.55000000000000004">
      <c r="B263" s="794"/>
      <c r="C263" s="226" t="s">
        <v>37</v>
      </c>
      <c r="D263" s="609">
        <f t="shared" ref="D263:J263" si="767">SUM(D273,D283,D293,D303,D313)</f>
        <v>2.8036561099999999</v>
      </c>
      <c r="E263" s="610">
        <f t="shared" si="767"/>
        <v>6.9776674100000005</v>
      </c>
      <c r="F263" s="610">
        <f t="shared" si="767"/>
        <v>5.1938180699999998</v>
      </c>
      <c r="G263" s="610">
        <f t="shared" si="767"/>
        <v>8.0907326999999984</v>
      </c>
      <c r="H263" s="610">
        <f t="shared" si="767"/>
        <v>6.4382842700000005</v>
      </c>
      <c r="I263" s="610">
        <f t="shared" si="767"/>
        <v>4.1022732341666668</v>
      </c>
      <c r="J263" s="610">
        <f t="shared" si="767"/>
        <v>6.9788102699999994</v>
      </c>
      <c r="K263" s="610"/>
      <c r="L263" s="611">
        <f t="shared" ref="L263:S263" si="768">SUM(L273,L283,L293,L303,L313)</f>
        <v>0</v>
      </c>
      <c r="M263" s="614">
        <f t="shared" si="768"/>
        <v>0</v>
      </c>
      <c r="N263" s="614">
        <f t="shared" si="768"/>
        <v>0</v>
      </c>
      <c r="O263" s="614">
        <f t="shared" si="768"/>
        <v>0</v>
      </c>
      <c r="P263" s="614">
        <f t="shared" si="768"/>
        <v>0</v>
      </c>
      <c r="Q263" s="614">
        <f t="shared" si="768"/>
        <v>0</v>
      </c>
      <c r="R263" s="614">
        <f t="shared" si="768"/>
        <v>0</v>
      </c>
      <c r="S263" s="613">
        <f t="shared" si="768"/>
        <v>0</v>
      </c>
      <c r="T263" s="483"/>
      <c r="U263" s="705">
        <f t="shared" ref="U263:AC263" si="769">SUM(U273,U283,U293,U303,U313)</f>
        <v>0</v>
      </c>
      <c r="V263" s="614">
        <f t="shared" si="769"/>
        <v>0</v>
      </c>
      <c r="W263" s="614">
        <f t="shared" si="769"/>
        <v>0</v>
      </c>
      <c r="X263" s="614">
        <f t="shared" si="769"/>
        <v>0</v>
      </c>
      <c r="Y263" s="614">
        <f t="shared" si="769"/>
        <v>0</v>
      </c>
      <c r="Z263" s="614">
        <f t="shared" si="769"/>
        <v>0</v>
      </c>
      <c r="AA263" s="614">
        <f t="shared" si="769"/>
        <v>0</v>
      </c>
      <c r="AB263" s="614">
        <f t="shared" si="769"/>
        <v>0</v>
      </c>
      <c r="AC263" s="614">
        <f t="shared" si="769"/>
        <v>10</v>
      </c>
      <c r="AD263" s="615">
        <f t="shared" si="760"/>
        <v>10</v>
      </c>
      <c r="AE263" s="619">
        <f t="shared" si="761"/>
        <v>16.97881027</v>
      </c>
      <c r="AF263" s="581">
        <f t="shared" si="762"/>
        <v>0.20008312708420606</v>
      </c>
      <c r="AG263" s="490">
        <f t="shared" si="763"/>
        <v>0.19460732327332542</v>
      </c>
      <c r="AH263" s="491" cm="1">
        <f t="array" ref="AH263">_xlfn.IFS(AG263&gt;=(AF263+0.01),1,AG263&gt;=(AF263-0.01),0,AG263&lt;=(AF263-0.01),-1)</f>
        <v>0</v>
      </c>
      <c r="AJ263" s="370"/>
      <c r="AL263" s="794"/>
      <c r="AM263" s="226" t="s">
        <v>37</v>
      </c>
      <c r="AN263" s="472"/>
      <c r="AO263" s="616">
        <f t="shared" si="764"/>
        <v>4.7893999999999997</v>
      </c>
      <c r="AP263" s="617">
        <f t="shared" si="764"/>
        <v>0.76297000000000004</v>
      </c>
      <c r="AQ263" s="617">
        <f t="shared" si="764"/>
        <v>0</v>
      </c>
      <c r="AR263" s="617">
        <f t="shared" si="764"/>
        <v>5310.5974800000004</v>
      </c>
      <c r="AS263" s="617">
        <f t="shared" si="764"/>
        <v>162.90629999999999</v>
      </c>
      <c r="AT263" s="617">
        <f t="shared" si="764"/>
        <v>10.040620000000001</v>
      </c>
      <c r="AU263" s="617">
        <f t="shared" si="764"/>
        <v>0</v>
      </c>
      <c r="AV263" s="618">
        <f t="shared" si="764"/>
        <v>1.9426000000000001</v>
      </c>
      <c r="AW263" s="618">
        <f t="shared" si="764"/>
        <v>5491.0393700000004</v>
      </c>
      <c r="AX263" s="616">
        <f t="shared" si="764"/>
        <v>37.536000000000001</v>
      </c>
      <c r="AY263" s="617">
        <f t="shared" si="764"/>
        <v>100.34133</v>
      </c>
      <c r="AZ263" s="617">
        <f t="shared" si="764"/>
        <v>0</v>
      </c>
      <c r="BA263" s="617">
        <f t="shared" si="764"/>
        <v>0</v>
      </c>
      <c r="BB263" s="617">
        <f t="shared" si="764"/>
        <v>0</v>
      </c>
      <c r="BC263" s="617">
        <f t="shared" si="764"/>
        <v>1234.28649</v>
      </c>
      <c r="BD263" s="617">
        <f t="shared" si="764"/>
        <v>91.639499999999998</v>
      </c>
      <c r="BE263" s="617">
        <f t="shared" si="764"/>
        <v>0</v>
      </c>
      <c r="BF263" s="618">
        <f t="shared" si="764"/>
        <v>0</v>
      </c>
      <c r="BG263" s="618">
        <f t="shared" si="764"/>
        <v>1463.8033200000002</v>
      </c>
      <c r="BH263" s="744">
        <f t="shared" si="764"/>
        <v>23.96757999999998</v>
      </c>
      <c r="BI263" s="494">
        <f t="shared" si="765"/>
        <v>6978.810269999999</v>
      </c>
      <c r="BJ263" s="751" t="b">
        <f t="shared" si="680"/>
        <v>1</v>
      </c>
      <c r="BK263" s="611"/>
      <c r="BL263" s="612"/>
      <c r="BM263" s="612"/>
      <c r="BN263" s="612"/>
      <c r="BO263" s="612"/>
      <c r="BP263" s="612"/>
      <c r="BQ263" s="612"/>
      <c r="BR263" s="619"/>
      <c r="BS263" s="618">
        <f t="shared" si="766"/>
        <v>0</v>
      </c>
    </row>
    <row r="264" spans="1:71" ht="44.25" customHeight="1" x14ac:dyDescent="0.55000000000000004">
      <c r="B264" s="794"/>
      <c r="C264" s="226" t="s">
        <v>38</v>
      </c>
      <c r="D264" s="620">
        <f t="shared" ref="D264:J264" si="770">SUM(D274,D284,D294,D304,D314)</f>
        <v>0.61025658000000005</v>
      </c>
      <c r="E264" s="498">
        <f t="shared" si="770"/>
        <v>0.46869917999999999</v>
      </c>
      <c r="F264" s="498">
        <f t="shared" si="770"/>
        <v>0.39571571000000005</v>
      </c>
      <c r="G264" s="498">
        <f t="shared" si="770"/>
        <v>0.30866785000000002</v>
      </c>
      <c r="H264" s="498">
        <f t="shared" si="770"/>
        <v>0.60725070999999986</v>
      </c>
      <c r="I264" s="498">
        <f t="shared" si="770"/>
        <v>0.26405082916666667</v>
      </c>
      <c r="J264" s="498">
        <f t="shared" si="770"/>
        <v>0.76244181</v>
      </c>
      <c r="K264" s="498"/>
      <c r="L264" s="621">
        <f t="shared" ref="L264:S264" si="771">SUM(L274,L284,L294,L304,L314)</f>
        <v>0</v>
      </c>
      <c r="M264" s="624">
        <f t="shared" si="771"/>
        <v>0</v>
      </c>
      <c r="N264" s="624">
        <f t="shared" si="771"/>
        <v>0</v>
      </c>
      <c r="O264" s="624">
        <f t="shared" si="771"/>
        <v>0</v>
      </c>
      <c r="P264" s="624">
        <f t="shared" si="771"/>
        <v>0</v>
      </c>
      <c r="Q264" s="624">
        <f t="shared" si="771"/>
        <v>0</v>
      </c>
      <c r="R264" s="624">
        <f t="shared" si="771"/>
        <v>0</v>
      </c>
      <c r="S264" s="623">
        <f t="shared" si="771"/>
        <v>0</v>
      </c>
      <c r="T264" s="483"/>
      <c r="U264" s="706">
        <f t="shared" ref="U264:AC264" si="772">SUM(U274,U284,U294,U304,U314)</f>
        <v>0</v>
      </c>
      <c r="V264" s="624">
        <f t="shared" si="772"/>
        <v>0</v>
      </c>
      <c r="W264" s="624">
        <f t="shared" si="772"/>
        <v>0</v>
      </c>
      <c r="X264" s="624">
        <f t="shared" si="772"/>
        <v>0</v>
      </c>
      <c r="Y264" s="624">
        <f t="shared" si="772"/>
        <v>0</v>
      </c>
      <c r="Z264" s="624">
        <f t="shared" si="772"/>
        <v>0</v>
      </c>
      <c r="AA264" s="624">
        <f t="shared" si="772"/>
        <v>0</v>
      </c>
      <c r="AB264" s="624">
        <f t="shared" si="772"/>
        <v>0</v>
      </c>
      <c r="AC264" s="624">
        <f t="shared" si="772"/>
        <v>0</v>
      </c>
      <c r="AD264" s="625">
        <f t="shared" si="760"/>
        <v>0</v>
      </c>
      <c r="AE264" s="506">
        <f t="shared" si="761"/>
        <v>0.76244181</v>
      </c>
      <c r="AF264" s="507">
        <f t="shared" si="762"/>
        <v>4.5535652095437307E-2</v>
      </c>
      <c r="AG264" s="508">
        <f t="shared" si="763"/>
        <v>0</v>
      </c>
      <c r="AH264" s="509" cm="1">
        <f t="array" ref="AH264">_xlfn.IFS(AG264&gt;=(AF264+0.01),1,AG264&gt;=(AF264-0.01),0,AG264&lt;=(AF264-0.01),-1)</f>
        <v>-1</v>
      </c>
      <c r="AJ264" s="370"/>
      <c r="AL264" s="794"/>
      <c r="AM264" s="226" t="s">
        <v>38</v>
      </c>
      <c r="AN264" s="472"/>
      <c r="AO264" s="626">
        <f t="shared" ref="AO264:BH264" si="773">SUM(AO274,AO284,AO294,AO304,AO314)</f>
        <v>2.7330000000000001</v>
      </c>
      <c r="AP264" s="627">
        <f t="shared" si="773"/>
        <v>0</v>
      </c>
      <c r="AQ264" s="627">
        <f t="shared" si="773"/>
        <v>0</v>
      </c>
      <c r="AR264" s="627">
        <f t="shared" si="773"/>
        <v>230.82688999999999</v>
      </c>
      <c r="AS264" s="627">
        <f t="shared" si="773"/>
        <v>45.673209999999997</v>
      </c>
      <c r="AT264" s="627">
        <f t="shared" si="773"/>
        <v>16.121020000000001</v>
      </c>
      <c r="AU264" s="627">
        <f t="shared" si="773"/>
        <v>0</v>
      </c>
      <c r="AV264" s="628">
        <f t="shared" si="773"/>
        <v>8.8833699999999993</v>
      </c>
      <c r="AW264" s="628">
        <f t="shared" si="773"/>
        <v>304.23749000000004</v>
      </c>
      <c r="AX264" s="626">
        <f t="shared" si="773"/>
        <v>39.038130000000002</v>
      </c>
      <c r="AY264" s="627">
        <f t="shared" si="773"/>
        <v>0.24263999999999999</v>
      </c>
      <c r="AZ264" s="627">
        <f t="shared" si="773"/>
        <v>0</v>
      </c>
      <c r="BA264" s="627">
        <f t="shared" si="773"/>
        <v>1.1384000000000001</v>
      </c>
      <c r="BB264" s="627">
        <f t="shared" si="773"/>
        <v>12.26402</v>
      </c>
      <c r="BC264" s="627">
        <f t="shared" si="773"/>
        <v>2.85379</v>
      </c>
      <c r="BD264" s="627">
        <f t="shared" si="773"/>
        <v>336.48613999999998</v>
      </c>
      <c r="BE264" s="627">
        <f t="shared" si="773"/>
        <v>0</v>
      </c>
      <c r="BF264" s="628">
        <f t="shared" si="773"/>
        <v>0</v>
      </c>
      <c r="BG264" s="628">
        <f t="shared" si="773"/>
        <v>392.02311999999995</v>
      </c>
      <c r="BH264" s="745">
        <f t="shared" si="773"/>
        <v>66.181200000000061</v>
      </c>
      <c r="BI264" s="512">
        <f t="shared" si="765"/>
        <v>762.44181000000003</v>
      </c>
      <c r="BJ264" s="751" t="b">
        <f t="shared" si="680"/>
        <v>1</v>
      </c>
      <c r="BK264" s="621"/>
      <c r="BL264" s="622"/>
      <c r="BM264" s="622"/>
      <c r="BN264" s="622"/>
      <c r="BO264" s="622"/>
      <c r="BP264" s="622"/>
      <c r="BQ264" s="622"/>
      <c r="BR264" s="629"/>
      <c r="BS264" s="628">
        <f t="shared" si="766"/>
        <v>0</v>
      </c>
    </row>
    <row r="265" spans="1:71" ht="44.25" customHeight="1" x14ac:dyDescent="0.55000000000000004">
      <c r="B265" s="794"/>
      <c r="C265" s="226" t="s">
        <v>39</v>
      </c>
      <c r="D265" s="609">
        <f t="shared" ref="D265:J265" si="774">SUM(D275,D285,D295,D305,D315)</f>
        <v>8.6976479999999995E-2</v>
      </c>
      <c r="E265" s="610">
        <f t="shared" si="774"/>
        <v>5.905494E-2</v>
      </c>
      <c r="F265" s="610">
        <f t="shared" si="774"/>
        <v>6.5538409999999991E-2</v>
      </c>
      <c r="G265" s="610">
        <f t="shared" si="774"/>
        <v>0.52978753000000001</v>
      </c>
      <c r="H265" s="610">
        <f t="shared" si="774"/>
        <v>0.39078509</v>
      </c>
      <c r="I265" s="610">
        <f t="shared" si="774"/>
        <v>0.91775579416666675</v>
      </c>
      <c r="J265" s="610">
        <f t="shared" si="774"/>
        <v>0.42844249000000001</v>
      </c>
      <c r="K265" s="610"/>
      <c r="L265" s="611">
        <f t="shared" ref="L265:S265" si="775">SUM(L275,L285,L295,L305,L315)</f>
        <v>0</v>
      </c>
      <c r="M265" s="614">
        <f t="shared" si="775"/>
        <v>0</v>
      </c>
      <c r="N265" s="614">
        <f t="shared" si="775"/>
        <v>0</v>
      </c>
      <c r="O265" s="614">
        <f t="shared" si="775"/>
        <v>0</v>
      </c>
      <c r="P265" s="614">
        <f t="shared" si="775"/>
        <v>0</v>
      </c>
      <c r="Q265" s="614">
        <f t="shared" si="775"/>
        <v>0</v>
      </c>
      <c r="R265" s="614">
        <f t="shared" si="775"/>
        <v>0</v>
      </c>
      <c r="S265" s="613">
        <f t="shared" si="775"/>
        <v>0</v>
      </c>
      <c r="T265" s="483"/>
      <c r="U265" s="705">
        <f t="shared" ref="U265:AC265" si="776">SUM(U275,U285,U295,U305,U315)</f>
        <v>0</v>
      </c>
      <c r="V265" s="614">
        <f t="shared" si="776"/>
        <v>0</v>
      </c>
      <c r="W265" s="614">
        <f t="shared" si="776"/>
        <v>0</v>
      </c>
      <c r="X265" s="614">
        <f t="shared" si="776"/>
        <v>0</v>
      </c>
      <c r="Y265" s="614">
        <f t="shared" si="776"/>
        <v>0</v>
      </c>
      <c r="Z265" s="614">
        <f t="shared" si="776"/>
        <v>0</v>
      </c>
      <c r="AA265" s="614">
        <f t="shared" si="776"/>
        <v>0</v>
      </c>
      <c r="AB265" s="614">
        <f t="shared" si="776"/>
        <v>0</v>
      </c>
      <c r="AC265" s="614">
        <f t="shared" si="776"/>
        <v>0</v>
      </c>
      <c r="AD265" s="615">
        <f t="shared" si="760"/>
        <v>0</v>
      </c>
      <c r="AE265" s="488">
        <f t="shared" si="761"/>
        <v>0.42844249000000001</v>
      </c>
      <c r="AF265" s="581">
        <f t="shared" si="762"/>
        <v>0.37561892329773094</v>
      </c>
      <c r="AG265" s="490">
        <f t="shared" si="763"/>
        <v>0</v>
      </c>
      <c r="AH265" s="491" cm="1">
        <f t="array" ref="AH265">_xlfn.IFS(AG265&gt;=(AF265+0.01),1,AG265&gt;=(AF265-0.01),0,AG265&lt;=(AF265-0.01),-1)</f>
        <v>-1</v>
      </c>
      <c r="AJ265" s="370"/>
      <c r="AL265" s="794"/>
      <c r="AM265" s="226" t="s">
        <v>39</v>
      </c>
      <c r="AN265" s="472"/>
      <c r="AO265" s="616">
        <f t="shared" ref="AO265:BH265" si="777">SUM(AO275,AO285,AO295,AO305,AO315)</f>
        <v>0</v>
      </c>
      <c r="AP265" s="617">
        <f t="shared" si="777"/>
        <v>0</v>
      </c>
      <c r="AQ265" s="617">
        <f t="shared" si="777"/>
        <v>0</v>
      </c>
      <c r="AR265" s="617">
        <f t="shared" si="777"/>
        <v>73.503910000000005</v>
      </c>
      <c r="AS265" s="617">
        <f t="shared" si="777"/>
        <v>12.429600000000001</v>
      </c>
      <c r="AT265" s="617">
        <f t="shared" si="777"/>
        <v>37.184730000000002</v>
      </c>
      <c r="AU265" s="617">
        <f t="shared" si="777"/>
        <v>0</v>
      </c>
      <c r="AV265" s="618">
        <f t="shared" si="777"/>
        <v>17.42905</v>
      </c>
      <c r="AW265" s="618">
        <f t="shared" si="777"/>
        <v>140.54729</v>
      </c>
      <c r="AX265" s="616">
        <f t="shared" si="777"/>
        <v>2.0611899999999999</v>
      </c>
      <c r="AY265" s="617">
        <f t="shared" si="777"/>
        <v>1.40618</v>
      </c>
      <c r="AZ265" s="617">
        <f t="shared" si="777"/>
        <v>0</v>
      </c>
      <c r="BA265" s="617">
        <f t="shared" si="777"/>
        <v>2.68662</v>
      </c>
      <c r="BB265" s="617">
        <f t="shared" si="777"/>
        <v>5.4751899999999996</v>
      </c>
      <c r="BC265" s="617">
        <f t="shared" si="777"/>
        <v>16.99999</v>
      </c>
      <c r="BD265" s="617">
        <f t="shared" si="777"/>
        <v>4.5</v>
      </c>
      <c r="BE265" s="617">
        <f t="shared" si="777"/>
        <v>0</v>
      </c>
      <c r="BF265" s="618">
        <f t="shared" si="777"/>
        <v>0</v>
      </c>
      <c r="BG265" s="618">
        <f t="shared" si="777"/>
        <v>33.129170000000002</v>
      </c>
      <c r="BH265" s="744">
        <f t="shared" si="777"/>
        <v>254.76603</v>
      </c>
      <c r="BI265" s="494">
        <f t="shared" si="765"/>
        <v>428.44249000000002</v>
      </c>
      <c r="BJ265" s="751" t="b">
        <f t="shared" si="680"/>
        <v>1</v>
      </c>
      <c r="BK265" s="611"/>
      <c r="BL265" s="612"/>
      <c r="BM265" s="612"/>
      <c r="BN265" s="612"/>
      <c r="BO265" s="612"/>
      <c r="BP265" s="612"/>
      <c r="BQ265" s="612"/>
      <c r="BR265" s="619"/>
      <c r="BS265" s="618">
        <f t="shared" si="766"/>
        <v>0</v>
      </c>
    </row>
    <row r="266" spans="1:71" ht="44.25" customHeight="1" x14ac:dyDescent="0.55000000000000004">
      <c r="B266" s="794"/>
      <c r="C266" s="226" t="s">
        <v>40</v>
      </c>
      <c r="D266" s="620">
        <f t="shared" ref="D266:J266" si="778">SUM(D276,D286,D296,D306,D316)</f>
        <v>2.02476097</v>
      </c>
      <c r="E266" s="498">
        <f t="shared" si="778"/>
        <v>2.2091217600000004</v>
      </c>
      <c r="F266" s="498">
        <f t="shared" si="778"/>
        <v>2.7091752900000006</v>
      </c>
      <c r="G266" s="498">
        <f t="shared" si="778"/>
        <v>4.2628057399999992</v>
      </c>
      <c r="H266" s="498">
        <f t="shared" si="778"/>
        <v>3.96433064</v>
      </c>
      <c r="I266" s="498">
        <f t="shared" si="778"/>
        <v>6.1420733908333327</v>
      </c>
      <c r="J266" s="498">
        <f t="shared" si="778"/>
        <v>4.8527502999999994</v>
      </c>
      <c r="K266" s="498"/>
      <c r="L266" s="630">
        <f t="shared" ref="L266:S266" si="779">SUM(L276,L286,L296,L306,L316)</f>
        <v>0</v>
      </c>
      <c r="M266" s="633">
        <f t="shared" si="779"/>
        <v>0</v>
      </c>
      <c r="N266" s="633">
        <f t="shared" si="779"/>
        <v>0</v>
      </c>
      <c r="O266" s="633">
        <f t="shared" si="779"/>
        <v>8</v>
      </c>
      <c r="P266" s="633">
        <f t="shared" si="779"/>
        <v>0</v>
      </c>
      <c r="Q266" s="633">
        <f t="shared" si="779"/>
        <v>0</v>
      </c>
      <c r="R266" s="633">
        <f t="shared" si="779"/>
        <v>0</v>
      </c>
      <c r="S266" s="632">
        <f t="shared" si="779"/>
        <v>0</v>
      </c>
      <c r="T266" s="483"/>
      <c r="U266" s="707">
        <f t="shared" ref="U266:AC266" si="780">SUM(U276,U286,U296,U306,U316)</f>
        <v>0</v>
      </c>
      <c r="V266" s="633">
        <f t="shared" si="780"/>
        <v>0</v>
      </c>
      <c r="W266" s="633">
        <f t="shared" si="780"/>
        <v>0</v>
      </c>
      <c r="X266" s="633">
        <f t="shared" si="780"/>
        <v>0</v>
      </c>
      <c r="Y266" s="633">
        <f t="shared" si="780"/>
        <v>0</v>
      </c>
      <c r="Z266" s="633">
        <f t="shared" si="780"/>
        <v>0</v>
      </c>
      <c r="AA266" s="633">
        <f t="shared" si="780"/>
        <v>0</v>
      </c>
      <c r="AB266" s="633">
        <f t="shared" si="780"/>
        <v>0</v>
      </c>
      <c r="AC266" s="633">
        <f t="shared" si="780"/>
        <v>0</v>
      </c>
      <c r="AD266" s="634">
        <f t="shared" si="760"/>
        <v>8</v>
      </c>
      <c r="AE266" s="521">
        <f t="shared" si="761"/>
        <v>12.8527503</v>
      </c>
      <c r="AF266" s="507">
        <f t="shared" si="762"/>
        <v>0.19103037337379969</v>
      </c>
      <c r="AG266" s="508">
        <f t="shared" si="763"/>
        <v>0.21507091413887913</v>
      </c>
      <c r="AH266" s="509" cm="1">
        <f t="array" ref="AH266">_xlfn.IFS(AG266&gt;=(AF266+0.01),1,AG266&gt;=(AF266-0.01),0,AG266&lt;=(AF266-0.01),-1)</f>
        <v>1</v>
      </c>
      <c r="AJ266" s="371"/>
      <c r="AL266" s="794"/>
      <c r="AM266" s="226" t="s">
        <v>40</v>
      </c>
      <c r="AN266" s="472"/>
      <c r="AO266" s="635">
        <f t="shared" ref="AO266:BH266" si="781">SUM(AO276,AO286,AO296,AO306,AO316)</f>
        <v>11.58324</v>
      </c>
      <c r="AP266" s="636">
        <f t="shared" si="781"/>
        <v>29.289260000000002</v>
      </c>
      <c r="AQ266" s="636">
        <f t="shared" si="781"/>
        <v>3.9291700000000001</v>
      </c>
      <c r="AR266" s="636">
        <f t="shared" si="781"/>
        <v>2320.6403299999997</v>
      </c>
      <c r="AS266" s="636">
        <f t="shared" si="781"/>
        <v>294.98681999999997</v>
      </c>
      <c r="AT266" s="636">
        <f t="shared" si="781"/>
        <v>186.09824</v>
      </c>
      <c r="AU266" s="636">
        <f t="shared" si="781"/>
        <v>22.22898</v>
      </c>
      <c r="AV266" s="637">
        <f t="shared" si="781"/>
        <v>7.2007199999999996</v>
      </c>
      <c r="AW266" s="637">
        <f t="shared" si="781"/>
        <v>2875.9567599999996</v>
      </c>
      <c r="AX266" s="635">
        <f t="shared" si="781"/>
        <v>229.05726000000001</v>
      </c>
      <c r="AY266" s="636">
        <f t="shared" si="781"/>
        <v>63.736130000000003</v>
      </c>
      <c r="AZ266" s="636">
        <f t="shared" si="781"/>
        <v>112.03537</v>
      </c>
      <c r="BA266" s="636">
        <f t="shared" si="781"/>
        <v>18.210039999999999</v>
      </c>
      <c r="BB266" s="636">
        <f t="shared" si="781"/>
        <v>0</v>
      </c>
      <c r="BC266" s="636">
        <f t="shared" si="781"/>
        <v>962.12297999999998</v>
      </c>
      <c r="BD266" s="636">
        <f t="shared" si="781"/>
        <v>0</v>
      </c>
      <c r="BE266" s="636">
        <f t="shared" si="781"/>
        <v>0</v>
      </c>
      <c r="BF266" s="637">
        <f t="shared" si="781"/>
        <v>0</v>
      </c>
      <c r="BG266" s="637">
        <f t="shared" si="781"/>
        <v>1385.1617799999999</v>
      </c>
      <c r="BH266" s="746">
        <f t="shared" si="781"/>
        <v>591.6317600000001</v>
      </c>
      <c r="BI266" s="524">
        <f t="shared" si="765"/>
        <v>4852.7502999999997</v>
      </c>
      <c r="BJ266" s="751" t="b">
        <f t="shared" si="680"/>
        <v>1</v>
      </c>
      <c r="BK266" s="630"/>
      <c r="BL266" s="631"/>
      <c r="BM266" s="631"/>
      <c r="BN266" s="631"/>
      <c r="BO266" s="631"/>
      <c r="BP266" s="631"/>
      <c r="BQ266" s="631"/>
      <c r="BR266" s="638"/>
      <c r="BS266" s="637">
        <f t="shared" si="766"/>
        <v>0</v>
      </c>
    </row>
    <row r="267" spans="1:71" ht="44.25" customHeight="1" x14ac:dyDescent="0.55000000000000004">
      <c r="B267" s="794"/>
      <c r="C267" s="226" t="s">
        <v>41</v>
      </c>
      <c r="D267" s="609">
        <f t="shared" ref="D267:J267" si="782">SUM(D277,D287,D297,D307,D317)</f>
        <v>2.1274111200000001</v>
      </c>
      <c r="E267" s="610">
        <f t="shared" si="782"/>
        <v>2.8637514500000001</v>
      </c>
      <c r="F267" s="610">
        <f t="shared" si="782"/>
        <v>2.7000111599999999</v>
      </c>
      <c r="G267" s="610">
        <f t="shared" si="782"/>
        <v>4.5769906000000002</v>
      </c>
      <c r="H267" s="610">
        <f t="shared" si="782"/>
        <v>3.8198767</v>
      </c>
      <c r="I267" s="610">
        <f t="shared" si="782"/>
        <v>4.0318705599999998</v>
      </c>
      <c r="J267" s="610">
        <f t="shared" si="782"/>
        <v>9.1867248000000004</v>
      </c>
      <c r="K267" s="610"/>
      <c r="L267" s="611">
        <f t="shared" ref="L267:S267" si="783">SUM(L277,L287,L297,L307,L317)</f>
        <v>0</v>
      </c>
      <c r="M267" s="614">
        <f t="shared" si="783"/>
        <v>0</v>
      </c>
      <c r="N267" s="614">
        <f t="shared" si="783"/>
        <v>14</v>
      </c>
      <c r="O267" s="614">
        <f t="shared" si="783"/>
        <v>0</v>
      </c>
      <c r="P267" s="614">
        <f t="shared" si="783"/>
        <v>3</v>
      </c>
      <c r="Q267" s="614">
        <f t="shared" si="783"/>
        <v>10</v>
      </c>
      <c r="R267" s="614">
        <f t="shared" si="783"/>
        <v>0</v>
      </c>
      <c r="S267" s="613">
        <f t="shared" si="783"/>
        <v>0</v>
      </c>
      <c r="T267" s="483"/>
      <c r="U267" s="705">
        <f t="shared" ref="U267:AC267" si="784">SUM(U277,U287,U297,U307,U317)</f>
        <v>0</v>
      </c>
      <c r="V267" s="614">
        <f t="shared" si="784"/>
        <v>0</v>
      </c>
      <c r="W267" s="614">
        <f t="shared" si="784"/>
        <v>8</v>
      </c>
      <c r="X267" s="614">
        <f t="shared" si="784"/>
        <v>0</v>
      </c>
      <c r="Y267" s="614">
        <f t="shared" si="784"/>
        <v>0</v>
      </c>
      <c r="Z267" s="614">
        <f t="shared" si="784"/>
        <v>0</v>
      </c>
      <c r="AA267" s="614">
        <f t="shared" si="784"/>
        <v>0</v>
      </c>
      <c r="AB267" s="614">
        <f t="shared" si="784"/>
        <v>0</v>
      </c>
      <c r="AC267" s="614">
        <f t="shared" si="784"/>
        <v>5</v>
      </c>
      <c r="AD267" s="615">
        <f t="shared" si="760"/>
        <v>40</v>
      </c>
      <c r="AE267" s="488">
        <f t="shared" si="761"/>
        <v>49.1867248</v>
      </c>
      <c r="AF267" s="581">
        <f t="shared" si="762"/>
        <v>0.33986751051139175</v>
      </c>
      <c r="AG267" s="490">
        <f t="shared" si="763"/>
        <v>0.39874143331551615</v>
      </c>
      <c r="AH267" s="491" cm="1">
        <f t="array" ref="AH267">_xlfn.IFS(AG267&gt;=(AF267+0.01),1,AG267&gt;=(AF267-0.01),0,AG267&lt;=(AF267-0.01),-1)</f>
        <v>1</v>
      </c>
      <c r="AJ267" s="370"/>
      <c r="AL267" s="794"/>
      <c r="AM267" s="226" t="s">
        <v>41</v>
      </c>
      <c r="AN267" s="472"/>
      <c r="AO267" s="616">
        <f t="shared" ref="AO267:BH267" si="785">SUM(AO277,AO287,AO297,AO307,AO317)</f>
        <v>24.779919999999997</v>
      </c>
      <c r="AP267" s="617">
        <f t="shared" si="785"/>
        <v>145.33786000000001</v>
      </c>
      <c r="AQ267" s="617">
        <f t="shared" si="785"/>
        <v>938.04</v>
      </c>
      <c r="AR267" s="617">
        <f t="shared" si="785"/>
        <v>1689.3571999999999</v>
      </c>
      <c r="AS267" s="617">
        <f t="shared" si="785"/>
        <v>316.12463000000002</v>
      </c>
      <c r="AT267" s="617">
        <f t="shared" si="785"/>
        <v>609.40508</v>
      </c>
      <c r="AU267" s="617">
        <f t="shared" si="785"/>
        <v>124.75557999999999</v>
      </c>
      <c r="AV267" s="618">
        <f t="shared" si="785"/>
        <v>90.688449999999989</v>
      </c>
      <c r="AW267" s="618">
        <f t="shared" si="785"/>
        <v>3938.4887199999998</v>
      </c>
      <c r="AX267" s="616">
        <f t="shared" si="785"/>
        <v>704.52355999999997</v>
      </c>
      <c r="AY267" s="617">
        <f t="shared" si="785"/>
        <v>11.84113</v>
      </c>
      <c r="AZ267" s="617">
        <f t="shared" si="785"/>
        <v>116.13245000000001</v>
      </c>
      <c r="BA267" s="617">
        <f t="shared" si="785"/>
        <v>112.28642000000001</v>
      </c>
      <c r="BB267" s="617">
        <f t="shared" si="785"/>
        <v>1.4020700000000001</v>
      </c>
      <c r="BC267" s="617">
        <f t="shared" si="785"/>
        <v>92.403999999999996</v>
      </c>
      <c r="BD267" s="617">
        <f t="shared" si="785"/>
        <v>545.61901999999998</v>
      </c>
      <c r="BE267" s="617">
        <f t="shared" si="785"/>
        <v>0</v>
      </c>
      <c r="BF267" s="618">
        <f t="shared" si="785"/>
        <v>0</v>
      </c>
      <c r="BG267" s="618">
        <f t="shared" si="785"/>
        <v>1584.2086499999998</v>
      </c>
      <c r="BH267" s="744">
        <f t="shared" si="785"/>
        <v>3664.0274300000001</v>
      </c>
      <c r="BI267" s="494">
        <f t="shared" si="765"/>
        <v>9186.7248</v>
      </c>
      <c r="BJ267" s="751" t="b">
        <f t="shared" si="680"/>
        <v>1</v>
      </c>
      <c r="BK267" s="611"/>
      <c r="BL267" s="612"/>
      <c r="BM267" s="612"/>
      <c r="BN267" s="612"/>
      <c r="BO267" s="612"/>
      <c r="BP267" s="612"/>
      <c r="BQ267" s="612"/>
      <c r="BR267" s="619"/>
      <c r="BS267" s="618">
        <f t="shared" si="766"/>
        <v>0</v>
      </c>
    </row>
    <row r="268" spans="1:71" ht="44.25" customHeight="1" x14ac:dyDescent="0.55000000000000004">
      <c r="B268" s="794"/>
      <c r="C268" s="226" t="s">
        <v>42</v>
      </c>
      <c r="D268" s="620">
        <f t="shared" ref="D268:J268" si="786">SUM(D278,D288,D298,D308,D318)</f>
        <v>0.88421827000000008</v>
      </c>
      <c r="E268" s="498">
        <f t="shared" si="786"/>
        <v>2.35274122</v>
      </c>
      <c r="F268" s="498">
        <f t="shared" si="786"/>
        <v>20.794034330000006</v>
      </c>
      <c r="G268" s="498">
        <f t="shared" si="786"/>
        <v>2.7801404999999999</v>
      </c>
      <c r="H268" s="498">
        <f t="shared" si="786"/>
        <v>2.6493753999999998</v>
      </c>
      <c r="I268" s="498">
        <f t="shared" si="786"/>
        <v>6.985167006666666</v>
      </c>
      <c r="J268" s="498">
        <f t="shared" si="786"/>
        <v>9.3536353999999999</v>
      </c>
      <c r="K268" s="498"/>
      <c r="L268" s="630">
        <f t="shared" ref="L268:S268" si="787">SUM(L278,L288,L298,L308,L318)</f>
        <v>0</v>
      </c>
      <c r="M268" s="633">
        <f t="shared" si="787"/>
        <v>0</v>
      </c>
      <c r="N268" s="633">
        <f t="shared" si="787"/>
        <v>29</v>
      </c>
      <c r="O268" s="633">
        <f t="shared" si="787"/>
        <v>10</v>
      </c>
      <c r="P268" s="633">
        <f t="shared" si="787"/>
        <v>5</v>
      </c>
      <c r="Q268" s="633">
        <f t="shared" si="787"/>
        <v>22</v>
      </c>
      <c r="R268" s="633">
        <f t="shared" si="787"/>
        <v>5</v>
      </c>
      <c r="S268" s="632">
        <f t="shared" si="787"/>
        <v>0</v>
      </c>
      <c r="T268" s="483"/>
      <c r="U268" s="707">
        <f t="shared" ref="U268:AC268" si="788">SUM(U278,U288,U298,U308,U318)</f>
        <v>2</v>
      </c>
      <c r="V268" s="633">
        <f t="shared" si="788"/>
        <v>0</v>
      </c>
      <c r="W268" s="633">
        <f t="shared" si="788"/>
        <v>27</v>
      </c>
      <c r="X268" s="633">
        <f t="shared" si="788"/>
        <v>2</v>
      </c>
      <c r="Y268" s="633">
        <f t="shared" si="788"/>
        <v>0</v>
      </c>
      <c r="Z268" s="633">
        <f t="shared" si="788"/>
        <v>0</v>
      </c>
      <c r="AA268" s="633">
        <f t="shared" si="788"/>
        <v>22</v>
      </c>
      <c r="AB268" s="633">
        <f t="shared" si="788"/>
        <v>0</v>
      </c>
      <c r="AC268" s="633">
        <f t="shared" si="788"/>
        <v>20</v>
      </c>
      <c r="AD268" s="634">
        <f t="shared" si="760"/>
        <v>144</v>
      </c>
      <c r="AE268" s="521">
        <f t="shared" si="761"/>
        <v>153.3536354</v>
      </c>
      <c r="AF268" s="526">
        <f t="shared" si="762"/>
        <v>0.60281792476556828</v>
      </c>
      <c r="AG268" s="508">
        <f t="shared" si="763"/>
        <v>0.74961594395493258</v>
      </c>
      <c r="AH268" s="509" cm="1">
        <f t="array" ref="AH268">_xlfn.IFS(AG268&gt;=(AF268+0.01),1,AG268&gt;=(AF268-0.01),0,AG268&lt;=(AF268-0.01),-1)</f>
        <v>1</v>
      </c>
      <c r="AJ268" s="371"/>
      <c r="AL268" s="794"/>
      <c r="AM268" s="226" t="s">
        <v>42</v>
      </c>
      <c r="AN268" s="472"/>
      <c r="AO268" s="635">
        <f t="shared" ref="AO268:BH268" si="789">SUM(AO278,AO288,AO298,AO308,AO318)</f>
        <v>0</v>
      </c>
      <c r="AP268" s="636">
        <f t="shared" si="789"/>
        <v>1.9434800000000001</v>
      </c>
      <c r="AQ268" s="636">
        <f t="shared" si="789"/>
        <v>716.23700000000008</v>
      </c>
      <c r="AR268" s="636">
        <f t="shared" si="789"/>
        <v>3521.9828399999997</v>
      </c>
      <c r="AS268" s="636">
        <f t="shared" si="789"/>
        <v>25.294080000000001</v>
      </c>
      <c r="AT268" s="636">
        <f t="shared" si="789"/>
        <v>0</v>
      </c>
      <c r="AU268" s="636">
        <f t="shared" si="789"/>
        <v>23.135729999999999</v>
      </c>
      <c r="AV268" s="637">
        <f t="shared" si="789"/>
        <v>37.344749999999998</v>
      </c>
      <c r="AW268" s="637">
        <f t="shared" si="789"/>
        <v>4325.9378799999995</v>
      </c>
      <c r="AX268" s="635">
        <f t="shared" si="789"/>
        <v>385.56299999999999</v>
      </c>
      <c r="AY268" s="636">
        <f t="shared" si="789"/>
        <v>0</v>
      </c>
      <c r="AZ268" s="636">
        <f t="shared" si="789"/>
        <v>82.629000000000005</v>
      </c>
      <c r="BA268" s="636">
        <f t="shared" si="789"/>
        <v>0</v>
      </c>
      <c r="BB268" s="636">
        <f t="shared" si="789"/>
        <v>1.897</v>
      </c>
      <c r="BC268" s="636">
        <f t="shared" si="789"/>
        <v>0</v>
      </c>
      <c r="BD268" s="636">
        <f t="shared" si="789"/>
        <v>79.090649999999997</v>
      </c>
      <c r="BE268" s="636">
        <f t="shared" si="789"/>
        <v>0</v>
      </c>
      <c r="BF268" s="637">
        <f t="shared" si="789"/>
        <v>0</v>
      </c>
      <c r="BG268" s="637">
        <f t="shared" si="789"/>
        <v>549.17964999999992</v>
      </c>
      <c r="BH268" s="746">
        <f t="shared" si="789"/>
        <v>4478.5178700000015</v>
      </c>
      <c r="BI268" s="524">
        <f t="shared" si="765"/>
        <v>9353.6353999999992</v>
      </c>
      <c r="BJ268" s="751" t="b">
        <f t="shared" si="680"/>
        <v>1</v>
      </c>
      <c r="BK268" s="630"/>
      <c r="BL268" s="631"/>
      <c r="BM268" s="631"/>
      <c r="BN268" s="631"/>
      <c r="BO268" s="631"/>
      <c r="BP268" s="631"/>
      <c r="BQ268" s="631"/>
      <c r="BR268" s="638"/>
      <c r="BS268" s="637">
        <f t="shared" si="766"/>
        <v>0</v>
      </c>
    </row>
    <row r="269" spans="1:71" ht="44.25" customHeight="1" x14ac:dyDescent="0.55000000000000004">
      <c r="B269" s="795"/>
      <c r="C269" s="226" t="s">
        <v>43</v>
      </c>
      <c r="D269" s="609">
        <f t="shared" ref="D269:J269" si="790">SUM(D279,D289,D299,D309,D319)</f>
        <v>0.15073258999999997</v>
      </c>
      <c r="E269" s="610">
        <f t="shared" si="790"/>
        <v>0.14874032999999998</v>
      </c>
      <c r="F269" s="610">
        <f t="shared" si="790"/>
        <v>0.13248077000000003</v>
      </c>
      <c r="G269" s="610">
        <f t="shared" si="790"/>
        <v>0.20803098</v>
      </c>
      <c r="H269" s="610">
        <f t="shared" si="790"/>
        <v>0.28661868000000001</v>
      </c>
      <c r="I269" s="610">
        <f t="shared" si="790"/>
        <v>0.28597688249999997</v>
      </c>
      <c r="J269" s="610">
        <f t="shared" si="790"/>
        <v>0.26988118999999999</v>
      </c>
      <c r="K269" s="610"/>
      <c r="L269" s="698">
        <f t="shared" ref="L269:S271" si="791">SUM(L279,L289,L299,L309,L319)</f>
        <v>0</v>
      </c>
      <c r="M269" s="699">
        <f t="shared" si="791"/>
        <v>0</v>
      </c>
      <c r="N269" s="699">
        <f t="shared" si="791"/>
        <v>0</v>
      </c>
      <c r="O269" s="699">
        <f t="shared" si="791"/>
        <v>0</v>
      </c>
      <c r="P269" s="699">
        <f t="shared" si="791"/>
        <v>0</v>
      </c>
      <c r="Q269" s="699">
        <f t="shared" si="791"/>
        <v>0</v>
      </c>
      <c r="R269" s="699">
        <f t="shared" si="791"/>
        <v>0</v>
      </c>
      <c r="S269" s="681">
        <f t="shared" si="791"/>
        <v>0</v>
      </c>
      <c r="T269" s="528"/>
      <c r="U269" s="708">
        <f t="shared" ref="U269:AC271" si="792">SUM(U279,U289,U299,U309,U319)</f>
        <v>0</v>
      </c>
      <c r="V269" s="614">
        <f t="shared" si="792"/>
        <v>0</v>
      </c>
      <c r="W269" s="614">
        <f t="shared" si="792"/>
        <v>0</v>
      </c>
      <c r="X269" s="614">
        <f t="shared" si="792"/>
        <v>0</v>
      </c>
      <c r="Y269" s="614">
        <f t="shared" si="792"/>
        <v>0</v>
      </c>
      <c r="Z269" s="614">
        <f t="shared" si="792"/>
        <v>0</v>
      </c>
      <c r="AA269" s="614">
        <f t="shared" si="792"/>
        <v>0</v>
      </c>
      <c r="AB269" s="614">
        <f t="shared" si="792"/>
        <v>0</v>
      </c>
      <c r="AC269" s="614">
        <f t="shared" si="792"/>
        <v>0</v>
      </c>
      <c r="AD269" s="615">
        <f t="shared" si="760"/>
        <v>0</v>
      </c>
      <c r="AE269" s="488">
        <f t="shared" si="761"/>
        <v>0.26988118999999999</v>
      </c>
      <c r="AF269" s="581">
        <f t="shared" si="762"/>
        <v>0.12355177705758225</v>
      </c>
      <c r="AG269" s="490">
        <f t="shared" si="763"/>
        <v>0</v>
      </c>
      <c r="AH269" s="491" cm="1">
        <f t="array" ref="AH269">_xlfn.IFS(AG269&gt;=(AF269+0.01),1,AG269&gt;=(AF269-0.01),0,AG269&lt;=(AF269-0.01),-1)</f>
        <v>-1</v>
      </c>
      <c r="AJ269" s="370"/>
      <c r="AL269" s="795"/>
      <c r="AM269" s="226" t="s">
        <v>43</v>
      </c>
      <c r="AN269" s="472"/>
      <c r="AO269" s="616">
        <f t="shared" ref="AO269:BH269" si="793">SUM(AO279,AO289,AO299,AO309,AO319)</f>
        <v>0</v>
      </c>
      <c r="AP269" s="617">
        <f t="shared" si="793"/>
        <v>0</v>
      </c>
      <c r="AQ269" s="617">
        <f t="shared" si="793"/>
        <v>0</v>
      </c>
      <c r="AR269" s="617">
        <f t="shared" si="793"/>
        <v>0.39983000000000002</v>
      </c>
      <c r="AS269" s="617">
        <f t="shared" si="793"/>
        <v>0</v>
      </c>
      <c r="AT269" s="617">
        <f t="shared" si="793"/>
        <v>0</v>
      </c>
      <c r="AU269" s="617">
        <f t="shared" si="793"/>
        <v>0</v>
      </c>
      <c r="AV269" s="618">
        <f t="shared" si="793"/>
        <v>0</v>
      </c>
      <c r="AW269" s="618">
        <f t="shared" si="793"/>
        <v>0.39983000000000002</v>
      </c>
      <c r="AX269" s="616">
        <f t="shared" si="793"/>
        <v>1.9688699999999999</v>
      </c>
      <c r="AY269" s="617">
        <f t="shared" si="793"/>
        <v>0</v>
      </c>
      <c r="AZ269" s="617">
        <f t="shared" si="793"/>
        <v>0</v>
      </c>
      <c r="BA269" s="617">
        <f t="shared" si="793"/>
        <v>0</v>
      </c>
      <c r="BB269" s="617">
        <f t="shared" si="793"/>
        <v>0</v>
      </c>
      <c r="BC269" s="617">
        <f t="shared" si="793"/>
        <v>0</v>
      </c>
      <c r="BD269" s="617">
        <f t="shared" si="793"/>
        <v>0</v>
      </c>
      <c r="BE269" s="617">
        <f t="shared" si="793"/>
        <v>0</v>
      </c>
      <c r="BF269" s="618">
        <f t="shared" si="793"/>
        <v>0</v>
      </c>
      <c r="BG269" s="618">
        <f t="shared" si="793"/>
        <v>1.9688699999999999</v>
      </c>
      <c r="BH269" s="744">
        <f t="shared" si="793"/>
        <v>267.51249000000001</v>
      </c>
      <c r="BI269" s="494">
        <f t="shared" si="765"/>
        <v>269.88119</v>
      </c>
      <c r="BJ269" s="751" t="b">
        <f t="shared" si="680"/>
        <v>1</v>
      </c>
      <c r="BK269" s="611"/>
      <c r="BL269" s="612"/>
      <c r="BM269" s="612"/>
      <c r="BN269" s="612"/>
      <c r="BO269" s="612"/>
      <c r="BP269" s="612"/>
      <c r="BQ269" s="612"/>
      <c r="BR269" s="619"/>
      <c r="BS269" s="618">
        <f t="shared" si="766"/>
        <v>0</v>
      </c>
    </row>
    <row r="270" spans="1:71" s="180" customFormat="1" ht="44.25" customHeight="1" x14ac:dyDescent="0.55000000000000004">
      <c r="B270" s="344" t="s">
        <v>106</v>
      </c>
      <c r="C270" s="241" t="s">
        <v>35</v>
      </c>
      <c r="D270" s="639">
        <f t="shared" ref="D270:J270" si="794">SUM(D280,D290,D300)</f>
        <v>14.81115061</v>
      </c>
      <c r="E270" s="532">
        <f t="shared" si="794"/>
        <v>17.604483769999998</v>
      </c>
      <c r="F270" s="532">
        <f t="shared" si="794"/>
        <v>36.654547229999999</v>
      </c>
      <c r="G270" s="532">
        <f t="shared" si="794"/>
        <v>23.007333910000003</v>
      </c>
      <c r="H270" s="532">
        <f t="shared" si="794"/>
        <v>23.227345199999998</v>
      </c>
      <c r="I270" s="532">
        <f t="shared" si="794"/>
        <v>31.214202328333332</v>
      </c>
      <c r="J270" s="532">
        <f t="shared" si="794"/>
        <v>35.811192519999999</v>
      </c>
      <c r="K270" s="532"/>
      <c r="L270" s="672">
        <f>SUM(L262:L269)</f>
        <v>0</v>
      </c>
      <c r="M270" s="673">
        <f t="shared" ref="M270" si="795">SUM(M262:M269)</f>
        <v>0</v>
      </c>
      <c r="N270" s="673">
        <f t="shared" ref="N270" si="796">SUM(N262:N269)</f>
        <v>57</v>
      </c>
      <c r="O270" s="673">
        <f t="shared" ref="O270" si="797">SUM(O262:O269)</f>
        <v>18</v>
      </c>
      <c r="P270" s="673">
        <f t="shared" ref="P270" si="798">SUM(P262:P269)</f>
        <v>10</v>
      </c>
      <c r="Q270" s="673">
        <f t="shared" ref="Q270" si="799">SUM(Q262:Q269)</f>
        <v>45</v>
      </c>
      <c r="R270" s="673">
        <f t="shared" ref="R270" si="800">SUM(R262:R269)</f>
        <v>8</v>
      </c>
      <c r="S270" s="674">
        <f t="shared" ref="S270" si="801">SUM(S262:S269)</f>
        <v>0</v>
      </c>
      <c r="T270" s="715">
        <f t="shared" ref="T270" si="802">SUM(T262:T269)</f>
        <v>0</v>
      </c>
      <c r="U270" s="714">
        <f t="shared" ref="U270" si="803">SUM(U262:U269)</f>
        <v>3</v>
      </c>
      <c r="V270" s="642">
        <f t="shared" ref="V270" si="804">SUM(V262:V269)</f>
        <v>0</v>
      </c>
      <c r="W270" s="642">
        <f t="shared" ref="W270" si="805">SUM(W262:W269)</f>
        <v>46</v>
      </c>
      <c r="X270" s="642">
        <f t="shared" ref="X270" si="806">SUM(X262:X269)</f>
        <v>4</v>
      </c>
      <c r="Y270" s="642">
        <f t="shared" ref="Y270" si="807">SUM(Y262:Y269)</f>
        <v>5</v>
      </c>
      <c r="Z270" s="642">
        <f t="shared" ref="Z270" si="808">SUM(Z262:Z269)</f>
        <v>0</v>
      </c>
      <c r="AA270" s="642">
        <f t="shared" ref="AA270" si="809">SUM(AA262:AA269)</f>
        <v>46</v>
      </c>
      <c r="AB270" s="642">
        <f t="shared" ref="AB270" si="810">SUM(AB262:AB269)</f>
        <v>0</v>
      </c>
      <c r="AC270" s="642">
        <f t="shared" ref="AC270" si="811">SUM(AC262:AC269)</f>
        <v>45</v>
      </c>
      <c r="AD270" s="643">
        <f t="shared" si="760"/>
        <v>287</v>
      </c>
      <c r="AE270" s="539">
        <f t="shared" si="761"/>
        <v>322.81119252000002</v>
      </c>
      <c r="AF270" s="540">
        <f t="shared" si="762"/>
        <v>0.19312514093011357</v>
      </c>
      <c r="AG270" s="541">
        <f t="shared" si="763"/>
        <v>0.55233682534210748</v>
      </c>
      <c r="AH270" s="542" cm="1">
        <f t="array" ref="AH270">_xlfn.IFS(AG270&gt;=(AF270+0.01),1,AG270&gt;=(AF270-0.01),0,AG270&lt;=(AF270-0.01),-1)</f>
        <v>1</v>
      </c>
      <c r="AJ270" s="371"/>
      <c r="AL270" s="344" t="s">
        <v>106</v>
      </c>
      <c r="AM270" s="241" t="s">
        <v>35</v>
      </c>
      <c r="AN270" s="543"/>
      <c r="AO270" s="733">
        <f t="shared" ref="AO270:BH270" si="812">SUM(AO280,AO290,AO300,AO310,AO320)</f>
        <v>405.10955000000001</v>
      </c>
      <c r="AP270" s="734">
        <f t="shared" si="812"/>
        <v>286.45488</v>
      </c>
      <c r="AQ270" s="734">
        <f t="shared" si="812"/>
        <v>1916.3074300000003</v>
      </c>
      <c r="AR270" s="734">
        <f t="shared" si="812"/>
        <v>16007.345569999999</v>
      </c>
      <c r="AS270" s="734">
        <f t="shared" si="812"/>
        <v>2099.4996800000004</v>
      </c>
      <c r="AT270" s="734">
        <f t="shared" si="812"/>
        <v>1702.36123</v>
      </c>
      <c r="AU270" s="734">
        <f t="shared" si="812"/>
        <v>259.02124000000003</v>
      </c>
      <c r="AV270" s="644">
        <f t="shared" si="812"/>
        <v>769.03039999999999</v>
      </c>
      <c r="AW270" s="644">
        <f t="shared" si="812"/>
        <v>23445.129980000002</v>
      </c>
      <c r="AX270" s="733">
        <f t="shared" si="812"/>
        <v>2456.5117</v>
      </c>
      <c r="AY270" s="734">
        <f t="shared" si="812"/>
        <v>634.62387999999999</v>
      </c>
      <c r="AZ270" s="734">
        <f t="shared" si="812"/>
        <v>422.89197999999999</v>
      </c>
      <c r="BA270" s="734">
        <f t="shared" si="812"/>
        <v>843.18097999999998</v>
      </c>
      <c r="BB270" s="734">
        <f t="shared" si="812"/>
        <v>60.78828</v>
      </c>
      <c r="BC270" s="734">
        <f t="shared" si="812"/>
        <v>2827.9822200000003</v>
      </c>
      <c r="BD270" s="734">
        <f t="shared" si="812"/>
        <v>3794.9020599999994</v>
      </c>
      <c r="BE270" s="734">
        <f t="shared" si="812"/>
        <v>0</v>
      </c>
      <c r="BF270" s="644">
        <f t="shared" si="812"/>
        <v>0</v>
      </c>
      <c r="BG270" s="644">
        <f t="shared" si="812"/>
        <v>11040.881100000001</v>
      </c>
      <c r="BH270" s="736">
        <f t="shared" si="812"/>
        <v>16789.876279999997</v>
      </c>
      <c r="BI270" s="546">
        <f t="shared" si="765"/>
        <v>35811.192519999997</v>
      </c>
      <c r="BJ270" s="751" t="b">
        <f t="shared" si="680"/>
        <v>1</v>
      </c>
      <c r="BK270" s="640"/>
      <c r="BL270" s="641"/>
      <c r="BM270" s="641"/>
      <c r="BN270" s="641"/>
      <c r="BO270" s="641"/>
      <c r="BP270" s="641"/>
      <c r="BQ270" s="641"/>
      <c r="BR270" s="539"/>
      <c r="BS270" s="644">
        <f>SUM(BK270:BR270)</f>
        <v>0</v>
      </c>
    </row>
    <row r="271" spans="1:71" ht="44.25" customHeight="1" thickBot="1" x14ac:dyDescent="0.6">
      <c r="B271" s="550" t="str">
        <f>B270</f>
        <v>L&amp;N</v>
      </c>
      <c r="C271" s="551" t="s">
        <v>76</v>
      </c>
      <c r="D271" s="552"/>
      <c r="E271" s="553"/>
      <c r="F271" s="553"/>
      <c r="G271" s="553"/>
      <c r="H271" s="553"/>
      <c r="I271" s="553"/>
      <c r="J271" s="553"/>
      <c r="K271" s="554"/>
      <c r="L271" s="725">
        <f t="shared" si="791"/>
        <v>0</v>
      </c>
      <c r="M271" s="726">
        <f t="shared" si="791"/>
        <v>2.7975E-2</v>
      </c>
      <c r="N271" s="726">
        <f t="shared" si="791"/>
        <v>48</v>
      </c>
      <c r="O271" s="726">
        <f t="shared" si="791"/>
        <v>18</v>
      </c>
      <c r="P271" s="726">
        <f t="shared" si="791"/>
        <v>-4.2870014999999997E-2</v>
      </c>
      <c r="Q271" s="726">
        <f t="shared" si="791"/>
        <v>46.991027360000004</v>
      </c>
      <c r="R271" s="726">
        <f t="shared" si="791"/>
        <v>6</v>
      </c>
      <c r="S271" s="727">
        <f t="shared" si="791"/>
        <v>0</v>
      </c>
      <c r="T271" s="558"/>
      <c r="U271" s="703">
        <f t="shared" si="792"/>
        <v>0</v>
      </c>
      <c r="V271" s="594">
        <f t="shared" si="792"/>
        <v>0</v>
      </c>
      <c r="W271" s="594">
        <f t="shared" si="792"/>
        <v>5</v>
      </c>
      <c r="X271" s="594">
        <f t="shared" si="792"/>
        <v>4</v>
      </c>
      <c r="Y271" s="594">
        <f t="shared" si="792"/>
        <v>11</v>
      </c>
      <c r="Z271" s="594">
        <f t="shared" si="792"/>
        <v>0</v>
      </c>
      <c r="AA271" s="594">
        <f t="shared" si="792"/>
        <v>28</v>
      </c>
      <c r="AB271" s="594">
        <f t="shared" si="792"/>
        <v>0</v>
      </c>
      <c r="AC271" s="594">
        <f t="shared" si="792"/>
        <v>0</v>
      </c>
      <c r="AD271" s="596">
        <f t="shared" si="760"/>
        <v>166.976132345</v>
      </c>
      <c r="AE271" s="645">
        <f>J270+AD271</f>
        <v>202.78732486499999</v>
      </c>
      <c r="AF271" s="563">
        <f>AF270</f>
        <v>0.19312514093011357</v>
      </c>
      <c r="AG271" s="564">
        <f>(((AE271/J270))^(1/5))-1</f>
        <v>0.41450473166100954</v>
      </c>
      <c r="AH271" s="565" cm="1">
        <f t="array" ref="AH271">_xlfn.IFS(AG271&gt;=(AF271+0.01),1,AG271&gt;=(AF271-0.01),0,AG271&lt;=(AF271-0.01),-1)</f>
        <v>1</v>
      </c>
      <c r="AJ271" s="370"/>
      <c r="AL271" s="550" t="str">
        <f>AL270</f>
        <v>L&amp;N</v>
      </c>
      <c r="AM271" s="551" t="s">
        <v>76</v>
      </c>
      <c r="AN271" s="566"/>
      <c r="AO271" s="567"/>
      <c r="AP271" s="568"/>
      <c r="AQ271" s="568"/>
      <c r="AR271" s="568"/>
      <c r="AS271" s="568"/>
      <c r="AT271" s="568"/>
      <c r="AU271" s="568"/>
      <c r="AV271" s="569"/>
      <c r="AW271" s="569"/>
      <c r="AX271" s="567"/>
      <c r="AY271" s="568"/>
      <c r="AZ271" s="568"/>
      <c r="BA271" s="568"/>
      <c r="BB271" s="568"/>
      <c r="BC271" s="568"/>
      <c r="BD271" s="568"/>
      <c r="BE271" s="568"/>
      <c r="BF271" s="569"/>
      <c r="BG271" s="569"/>
      <c r="BH271" s="569"/>
      <c r="BI271" s="737"/>
      <c r="BJ271" s="751" t="b">
        <f t="shared" si="680"/>
        <v>1</v>
      </c>
      <c r="BK271" s="567"/>
      <c r="BL271" s="568"/>
      <c r="BM271" s="568"/>
      <c r="BN271" s="568"/>
      <c r="BO271" s="568"/>
      <c r="BP271" s="568"/>
      <c r="BQ271" s="568"/>
      <c r="BR271" s="569"/>
      <c r="BS271" s="569"/>
    </row>
    <row r="272" spans="1:71" ht="44.25" customHeight="1" outlineLevel="1" thickTop="1" x14ac:dyDescent="0.55000000000000004">
      <c r="A272" s="2" t="str">
        <f>B272</f>
        <v>Functional Nutrition</v>
      </c>
      <c r="B272" s="796" t="s">
        <v>107</v>
      </c>
      <c r="C272" s="225" t="s">
        <v>36</v>
      </c>
      <c r="D272" s="599">
        <f>SUMIFS(AfO!D:D,AfO!$A:$A,$C272,AfO!$B:$B,$A272)/1000</f>
        <v>1.2388168499999999</v>
      </c>
      <c r="E272" s="459">
        <f>SUMIFS(AfO!E:E,AfO!$A:$A,$C272,AfO!$B:$B,$A272)/1000</f>
        <v>1.148002</v>
      </c>
      <c r="F272" s="459">
        <f>SUMIFS(AfO!F:F,AfO!$A:$A,$C272,AfO!$B:$B,$A272)/1000</f>
        <v>1.8174114699999999</v>
      </c>
      <c r="G272" s="459">
        <f>SUMIFS(AfO!G:G,AfO!$A:$A,$C272,AfO!$B:$B,$A272)/1000</f>
        <v>2.8011882199999998</v>
      </c>
      <c r="H272" s="459">
        <f>SUMIFS(AfO!H:H,AfO!$A:$A,$C272,AfO!$B:$B,$A272)/1000</f>
        <v>2.9436783000000002</v>
      </c>
      <c r="I272" s="459">
        <f>SUMIFS(AfO!J:J,AfO!$A:$A,$C272,AfO!$B:$B,$A272)/1000</f>
        <v>4.7612841266666663</v>
      </c>
      <c r="J272" s="459">
        <f>SUMIFS(AfO!I:I,AfO!$A:$A,$C272,AfO!$B:$B,$A272)/1000</f>
        <v>6.9882870000000006</v>
      </c>
      <c r="K272" s="459"/>
      <c r="L272" s="354"/>
      <c r="M272" s="355"/>
      <c r="N272" s="355">
        <v>10</v>
      </c>
      <c r="O272" s="355"/>
      <c r="P272" s="355">
        <v>2</v>
      </c>
      <c r="Q272" s="355">
        <v>10</v>
      </c>
      <c r="R272" s="355">
        <v>1</v>
      </c>
      <c r="S272" s="356"/>
      <c r="T272" s="723"/>
      <c r="U272" s="354"/>
      <c r="V272" s="417"/>
      <c r="W272" s="417">
        <v>7</v>
      </c>
      <c r="X272" s="417"/>
      <c r="Y272" s="417">
        <v>5</v>
      </c>
      <c r="Z272" s="417"/>
      <c r="AA272" s="417">
        <v>2</v>
      </c>
      <c r="AB272" s="417"/>
      <c r="AC272" s="356"/>
      <c r="AD272" s="604">
        <f t="shared" si="760"/>
        <v>37</v>
      </c>
      <c r="AE272" s="468">
        <f t="shared" ref="AE272:AE280" si="813">AD272+J272</f>
        <v>43.988287</v>
      </c>
      <c r="AF272" s="469">
        <f t="shared" ref="AF272:AF280" si="814">(((J272/D272))^(1/5))-1</f>
        <v>0.41342486038814985</v>
      </c>
      <c r="AG272" s="470">
        <f t="shared" ref="AG272:AG280" si="815">(((AE272/J272))^(1/5))-1</f>
        <v>0.44475186402357036</v>
      </c>
      <c r="AH272" s="509" cm="1">
        <f t="array" ref="AH272">_xlfn.IFS(AG272&gt;=(AF272+0.01),1,AG272&gt;=(AF272-0.01),0,AG272&lt;=(AF272-0.01),-1)</f>
        <v>1</v>
      </c>
      <c r="AJ272" s="371"/>
      <c r="AL272" s="796" t="s">
        <v>107</v>
      </c>
      <c r="AM272" s="225" t="s">
        <v>36</v>
      </c>
      <c r="AN272" s="472"/>
      <c r="AO272" s="605">
        <f>SUMIFS('Sales 2019 - 2024'!$E:$E,'Sales 2019 - 2024'!$A:$A,$C272,'Sales 2019 - 2024'!$B:$B,$AO$2,'Sales 2019 - 2024'!$C:$C,AO$4,'Sales 2019 - 2024'!$D:$D,$A272)</f>
        <v>325.22399999999999</v>
      </c>
      <c r="AP272" s="606">
        <f>SUMIFS('Sales 2019 - 2024'!$E:$E,'Sales 2019 - 2024'!$A:$A,$C272,'Sales 2019 - 2024'!$B:$B,$AO$2,'Sales 2019 - 2024'!$C:$C,AP$4,'Sales 2019 - 2024'!$D:$D,$A272)</f>
        <v>35.549999999999997</v>
      </c>
      <c r="AQ272" s="606">
        <f>SUMIFS('Sales 2019 - 2024'!$E:$E,'Sales 2019 - 2024'!$A:$A,$C272,'Sales 2019 - 2024'!$B:$B,$AO$2,'Sales 2019 - 2024'!$C:$C,AQ$4,'Sales 2019 - 2024'!$D:$D,$A272)</f>
        <v>7.0117200000000004</v>
      </c>
      <c r="AR272" s="606">
        <f>SUMIFS('Sales 2019 - 2024'!$E:$E,'Sales 2019 - 2024'!$A:$A,$C272,'Sales 2019 - 2024'!$B:$B,$AO$2,'Sales 2019 - 2024'!$C:$C,AR$4,'Sales 2019 - 2024'!$D:$D,$A272)</f>
        <v>1041.2653499999999</v>
      </c>
      <c r="AS272" s="606">
        <f>SUMIFS('Sales 2019 - 2024'!$E:$E,'Sales 2019 - 2024'!$A:$A,$C272,'Sales 2019 - 2024'!$B:$B,$AO$2,'Sales 2019 - 2024'!$C:$C,AS$4,'Sales 2019 - 2024'!$D:$D,$A272)</f>
        <v>482.17327</v>
      </c>
      <c r="AT272" s="606">
        <f>SUMIFS('Sales 2019 - 2024'!$E:$E,'Sales 2019 - 2024'!$A:$A,$C272,'Sales 2019 - 2024'!$B:$B,$AO$2,'Sales 2019 - 2024'!$C:$C,AT$4,'Sales 2019 - 2024'!$D:$D,$A272)</f>
        <v>552.49552000000006</v>
      </c>
      <c r="AU272" s="606">
        <f>SUMIFS('Sales 2019 - 2024'!$E:$E,'Sales 2019 - 2024'!$A:$A,$C272,'Sales 2019 - 2024'!$B:$B,$AO$2,'Sales 2019 - 2024'!$C:$C,AU$4,'Sales 2019 - 2024'!$D:$D,$A272)</f>
        <v>0</v>
      </c>
      <c r="AV272" s="607">
        <f>SUMIFS('Sales 2019 - 2024'!$E:$E,'Sales 2019 - 2024'!$A:$A,$C272,'Sales 2019 - 2024'!$B:$B,$AO$2,'Sales 2019 - 2024'!$C:$C,AV$4,'Sales 2019 - 2024'!$D:$D,$A272)</f>
        <v>7.3128200000000003</v>
      </c>
      <c r="AW272" s="607">
        <f>SUM(AO272:AV272)</f>
        <v>2451.0326800000003</v>
      </c>
      <c r="AX272" s="605">
        <f>SUMIFS('Sales 2019 - 2024'!$E:$E,'Sales 2019 - 2024'!$A:$A,$C272,'Sales 2019 - 2024'!$B:$B,$AO$2,'Sales 2019 - 2024'!$C:$C,AX$4,'Sales 2019 - 2024'!$D:$D,$A272)</f>
        <v>1.6728099999999999</v>
      </c>
      <c r="AY272" s="606">
        <f>SUMIFS('Sales 2019 - 2024'!$E:$E,'Sales 2019 - 2024'!$A:$A,$C272,'Sales 2019 - 2024'!$B:$B,$AO$2,'Sales 2019 - 2024'!$C:$C,AY$4,'Sales 2019 - 2024'!$D:$D,$A272)</f>
        <v>332.05831000000001</v>
      </c>
      <c r="AZ272" s="606">
        <f>SUMIFS('Sales 2019 - 2024'!$E:$E,'Sales 2019 - 2024'!$A:$A,$C272,'Sales 2019 - 2024'!$B:$B,$AO$2,'Sales 2019 - 2024'!$C:$C,AZ$4,'Sales 2019 - 2024'!$D:$D,$A272)</f>
        <v>92.682329999999993</v>
      </c>
      <c r="BA272" s="606">
        <f>SUMIFS('Sales 2019 - 2024'!$E:$E,'Sales 2019 - 2024'!$A:$A,$C272,'Sales 2019 - 2024'!$B:$B,$AO$2,'Sales 2019 - 2024'!$C:$C,BA$4,'Sales 2019 - 2024'!$D:$D,$A272)</f>
        <v>672.05417999999997</v>
      </c>
      <c r="BB272" s="606">
        <f>SUMIFS('Sales 2019 - 2024'!$E:$E,'Sales 2019 - 2024'!$A:$A,$C272,'Sales 2019 - 2024'!$B:$B,$AO$2,'Sales 2019 - 2024'!$C:$C,BB$4,'Sales 2019 - 2024'!$D:$D,$A272)</f>
        <v>39.75</v>
      </c>
      <c r="BC272" s="606">
        <f>SUMIFS('Sales 2019 - 2024'!$E:$E,'Sales 2019 - 2024'!$A:$A,$C272,'Sales 2019 - 2024'!$B:$B,$AO$2,'Sales 2019 - 2024'!$C:$C,BC$4,'Sales 2019 - 2024'!$D:$D,$A272)</f>
        <v>58.707070000000002</v>
      </c>
      <c r="BD272" s="606">
        <f>SUMIFS('Sales 2019 - 2024'!$E:$E,'Sales 2019 - 2024'!$A:$A,$C272,'Sales 2019 - 2024'!$B:$B,$AO$2,'Sales 2019 - 2024'!$C:$C,BD$4,'Sales 2019 - 2024'!$D:$D,$A272)</f>
        <v>211.0676</v>
      </c>
      <c r="BE272" s="606">
        <f>SUMIFS('Sales 2019 - 2024'!$E:$E,'Sales 2019 - 2024'!$A:$A,$C272,'Sales 2019 - 2024'!$B:$B,$AO$2,'Sales 2019 - 2024'!$C:$C,BE$4,'Sales 2019 - 2024'!$D:$D,$A272)</f>
        <v>0</v>
      </c>
      <c r="BF272" s="607">
        <f>SUMIFS('Sales 2019 - 2024'!$E:$E,'Sales 2019 - 2024'!$A:$A,$C272,'Sales 2019 - 2024'!$B:$B,$AO$2,'Sales 2019 - 2024'!$C:$C,BF$4,'Sales 2019 - 2024'!$D:$D,$A272)</f>
        <v>0</v>
      </c>
      <c r="BG272" s="607">
        <f>SUM(AX272:BF272)</f>
        <v>1407.9923000000001</v>
      </c>
      <c r="BH272" s="743">
        <f>BI272-BG272-AW272</f>
        <v>3129.2620200000001</v>
      </c>
      <c r="BI272" s="475">
        <f>SUMIFS('Sales 2019 - 2024'!Y:Y,'Sales 2019 - 2024'!W:W,'X5 Template Goals - Tab 1'!AM272,'Sales 2019 - 2024'!V:V,'X5 Template Goals - Tab 1'!A272)</f>
        <v>6988.2870000000003</v>
      </c>
      <c r="BJ272" s="751" t="b">
        <f t="shared" si="680"/>
        <v>1</v>
      </c>
      <c r="BK272" s="600"/>
      <c r="BL272" s="601"/>
      <c r="BM272" s="601"/>
      <c r="BN272" s="601"/>
      <c r="BO272" s="601"/>
      <c r="BP272" s="601"/>
      <c r="BQ272" s="601"/>
      <c r="BR272" s="608"/>
      <c r="BS272" s="607">
        <f>SUM(BK272:BR272)</f>
        <v>0</v>
      </c>
    </row>
    <row r="273" spans="1:71" ht="44.25" customHeight="1" outlineLevel="1" x14ac:dyDescent="0.55000000000000004">
      <c r="A273" s="2" t="str">
        <f>B272</f>
        <v>Functional Nutrition</v>
      </c>
      <c r="B273" s="797"/>
      <c r="C273" s="226" t="s">
        <v>37</v>
      </c>
      <c r="D273" s="609">
        <f>SUMIFS(AfO!D:D,AfO!$A:$A,$C273,AfO!$B:$B,$A272)/1000</f>
        <v>0.13592635</v>
      </c>
      <c r="E273" s="610">
        <f>SUMIFS(AfO!E:E,AfO!$A:$A,$C273,AfO!$B:$B,$A272)/1000</f>
        <v>6.8694480000000002E-2</v>
      </c>
      <c r="F273" s="610">
        <f>SUMIFS(AfO!F:F,AfO!$A:$A,$C273,AfO!$B:$B,$A272)/1000</f>
        <v>7.5278209999999998E-2</v>
      </c>
      <c r="G273" s="610">
        <f>SUMIFS(AfO!G:G,AfO!$A:$A,$C273,AfO!$B:$B,$A272)/1000</f>
        <v>7.0838530000000011E-2</v>
      </c>
      <c r="H273" s="610">
        <f>SUMIFS(AfO!H:H,AfO!$A:$A,$C273,AfO!$B:$B,$A272)/1000</f>
        <v>0.18864967999999999</v>
      </c>
      <c r="I273" s="610">
        <f>SUMIFS(AfO!J:J,AfO!$A:$A,$C273,AfO!$B:$B,$A272)/1000</f>
        <v>0.1223904175</v>
      </c>
      <c r="J273" s="610">
        <f>SUMIFS(AfO!I:I,AfO!$A:$A,$C273,AfO!$B:$B,$A272)/1000</f>
        <v>0.20746199999999998</v>
      </c>
      <c r="K273" s="610"/>
      <c r="L273" s="357"/>
      <c r="M273" s="358"/>
      <c r="N273" s="358"/>
      <c r="O273" s="409"/>
      <c r="P273" s="358"/>
      <c r="Q273" s="358"/>
      <c r="R273" s="358"/>
      <c r="S273" s="359"/>
      <c r="T273" s="724"/>
      <c r="U273" s="357"/>
      <c r="V273" s="418"/>
      <c r="W273" s="418"/>
      <c r="X273" s="418"/>
      <c r="Y273" s="418"/>
      <c r="Z273" s="418"/>
      <c r="AA273" s="418"/>
      <c r="AB273" s="418"/>
      <c r="AC273" s="359"/>
      <c r="AD273" s="615">
        <f t="shared" si="760"/>
        <v>0</v>
      </c>
      <c r="AE273" s="488">
        <f t="shared" si="813"/>
        <v>0.20746199999999998</v>
      </c>
      <c r="AF273" s="581">
        <f t="shared" si="814"/>
        <v>8.824575326241435E-2</v>
      </c>
      <c r="AG273" s="490">
        <f t="shared" si="815"/>
        <v>0</v>
      </c>
      <c r="AH273" s="491" cm="1">
        <f t="array" ref="AH273">_xlfn.IFS(AG273&gt;=(AF273+0.01),1,AG273&gt;=(AF273-0.01),0,AG273&lt;=(AF273-0.01),-1)</f>
        <v>-1</v>
      </c>
      <c r="AJ273" s="370"/>
      <c r="AL273" s="797"/>
      <c r="AM273" s="226" t="s">
        <v>37</v>
      </c>
      <c r="AN273" s="472"/>
      <c r="AO273" s="616">
        <f>SUMIFS('Sales 2019 - 2024'!$E:$E,'Sales 2019 - 2024'!$A:$A,$C273,'Sales 2019 - 2024'!$B:$B,$AO$2,'Sales 2019 - 2024'!$C:$C,AO$4,'Sales 2019 - 2024'!$D:$D,$A273)</f>
        <v>4.7893999999999997</v>
      </c>
      <c r="AP273" s="617">
        <f>SUMIFS('Sales 2019 - 2024'!$E:$E,'Sales 2019 - 2024'!$A:$A,$C273,'Sales 2019 - 2024'!$B:$B,$AO$2,'Sales 2019 - 2024'!$C:$C,AP$4,'Sales 2019 - 2024'!$D:$D,$A273)</f>
        <v>0.76297000000000004</v>
      </c>
      <c r="AQ273" s="617">
        <f>SUMIFS('Sales 2019 - 2024'!$E:$E,'Sales 2019 - 2024'!$A:$A,$C273,'Sales 2019 - 2024'!$B:$B,$AO$2,'Sales 2019 - 2024'!$C:$C,AQ$4,'Sales 2019 - 2024'!$D:$D,$A273)</f>
        <v>0</v>
      </c>
      <c r="AR273" s="617">
        <f>SUMIFS('Sales 2019 - 2024'!$E:$E,'Sales 2019 - 2024'!$A:$A,$C273,'Sales 2019 - 2024'!$B:$B,$AO$2,'Sales 2019 - 2024'!$C:$C,AR$4,'Sales 2019 - 2024'!$D:$D,$A273)</f>
        <v>17.091470000000001</v>
      </c>
      <c r="AS273" s="617">
        <f>SUMIFS('Sales 2019 - 2024'!$E:$E,'Sales 2019 - 2024'!$A:$A,$C273,'Sales 2019 - 2024'!$B:$B,$AO$2,'Sales 2019 - 2024'!$C:$C,AS$4,'Sales 2019 - 2024'!$D:$D,$A273)</f>
        <v>126.40622999999999</v>
      </c>
      <c r="AT273" s="617">
        <f>SUMIFS('Sales 2019 - 2024'!$E:$E,'Sales 2019 - 2024'!$A:$A,$C273,'Sales 2019 - 2024'!$B:$B,$AO$2,'Sales 2019 - 2024'!$C:$C,AT$4,'Sales 2019 - 2024'!$D:$D,$A273)</f>
        <v>10.040620000000001</v>
      </c>
      <c r="AU273" s="617">
        <f>SUMIFS('Sales 2019 - 2024'!$E:$E,'Sales 2019 - 2024'!$A:$A,$C273,'Sales 2019 - 2024'!$B:$B,$AO$2,'Sales 2019 - 2024'!$C:$C,AU$4,'Sales 2019 - 2024'!$D:$D,$A273)</f>
        <v>0</v>
      </c>
      <c r="AV273" s="618">
        <f>SUMIFS('Sales 2019 - 2024'!$E:$E,'Sales 2019 - 2024'!$A:$A,$C273,'Sales 2019 - 2024'!$B:$B,$AO$2,'Sales 2019 - 2024'!$C:$C,AV$4,'Sales 2019 - 2024'!$D:$D,$A273)</f>
        <v>1.9426000000000001</v>
      </c>
      <c r="AW273" s="618">
        <f t="shared" ref="AW273:AW279" si="816">SUM(AO273:AV273)</f>
        <v>161.03328999999999</v>
      </c>
      <c r="AX273" s="616">
        <f>SUMIFS('Sales 2019 - 2024'!$E:$E,'Sales 2019 - 2024'!$A:$A,$C273,'Sales 2019 - 2024'!$B:$B,$AO$2,'Sales 2019 - 2024'!$C:$C,AX$4,'Sales 2019 - 2024'!$D:$D,$A273)</f>
        <v>0</v>
      </c>
      <c r="AY273" s="617">
        <f>SUMIFS('Sales 2019 - 2024'!$E:$E,'Sales 2019 - 2024'!$A:$A,$C273,'Sales 2019 - 2024'!$B:$B,$AO$2,'Sales 2019 - 2024'!$C:$C,AY$4,'Sales 2019 - 2024'!$D:$D,$A273)</f>
        <v>28.867830000000001</v>
      </c>
      <c r="AZ273" s="617">
        <f>SUMIFS('Sales 2019 - 2024'!$E:$E,'Sales 2019 - 2024'!$A:$A,$C273,'Sales 2019 - 2024'!$B:$B,$AO$2,'Sales 2019 - 2024'!$C:$C,AZ$4,'Sales 2019 - 2024'!$D:$D,$A273)</f>
        <v>0</v>
      </c>
      <c r="BA273" s="617">
        <f>SUMIFS('Sales 2019 - 2024'!$E:$E,'Sales 2019 - 2024'!$A:$A,$C273,'Sales 2019 - 2024'!$B:$B,$AO$2,'Sales 2019 - 2024'!$C:$C,BA$4,'Sales 2019 - 2024'!$D:$D,$A273)</f>
        <v>0</v>
      </c>
      <c r="BB273" s="617">
        <f>SUMIFS('Sales 2019 - 2024'!$E:$E,'Sales 2019 - 2024'!$A:$A,$C273,'Sales 2019 - 2024'!$B:$B,$AO$2,'Sales 2019 - 2024'!$C:$C,BB$4,'Sales 2019 - 2024'!$D:$D,$A273)</f>
        <v>0</v>
      </c>
      <c r="BC273" s="617">
        <f>SUMIFS('Sales 2019 - 2024'!$E:$E,'Sales 2019 - 2024'!$A:$A,$C273,'Sales 2019 - 2024'!$B:$B,$AO$2,'Sales 2019 - 2024'!$C:$C,BC$4,'Sales 2019 - 2024'!$D:$D,$A273)</f>
        <v>1.2864899999999999</v>
      </c>
      <c r="BD273" s="617">
        <f>SUMIFS('Sales 2019 - 2024'!$E:$E,'Sales 2019 - 2024'!$A:$A,$C273,'Sales 2019 - 2024'!$B:$B,$AO$2,'Sales 2019 - 2024'!$C:$C,BD$4,'Sales 2019 - 2024'!$D:$D,$A273)</f>
        <v>0</v>
      </c>
      <c r="BE273" s="617">
        <f>SUMIFS('Sales 2019 - 2024'!$E:$E,'Sales 2019 - 2024'!$A:$A,$C273,'Sales 2019 - 2024'!$B:$B,$AO$2,'Sales 2019 - 2024'!$C:$C,BE$4,'Sales 2019 - 2024'!$D:$D,$A273)</f>
        <v>0</v>
      </c>
      <c r="BF273" s="618">
        <f>SUMIFS('Sales 2019 - 2024'!$E:$E,'Sales 2019 - 2024'!$A:$A,$C273,'Sales 2019 - 2024'!$B:$B,$AO$2,'Sales 2019 - 2024'!$C:$C,BF$4,'Sales 2019 - 2024'!$D:$D,$A273)</f>
        <v>0</v>
      </c>
      <c r="BG273" s="618">
        <f t="shared" ref="BG273:BG280" si="817">SUM(AX273:BF273)</f>
        <v>30.154320000000002</v>
      </c>
      <c r="BH273" s="744">
        <f t="shared" ref="BH273:BH280" si="818">BI273-BG273-AW273</f>
        <v>16.274389999999983</v>
      </c>
      <c r="BI273" s="494">
        <f>SUMIFS('Sales 2019 - 2024'!Y:Y,'Sales 2019 - 2024'!W:W,'X5 Template Goals - Tab 1'!AM273,'Sales 2019 - 2024'!V:V,'X5 Template Goals - Tab 1'!A273)</f>
        <v>207.46199999999999</v>
      </c>
      <c r="BJ273" s="751" t="b">
        <f t="shared" si="680"/>
        <v>1</v>
      </c>
      <c r="BK273" s="611"/>
      <c r="BL273" s="612"/>
      <c r="BM273" s="612"/>
      <c r="BN273" s="612"/>
      <c r="BO273" s="612"/>
      <c r="BP273" s="612"/>
      <c r="BQ273" s="612"/>
      <c r="BR273" s="619"/>
      <c r="BS273" s="618">
        <f t="shared" ref="BS273:BS279" si="819">SUM(BK273:BR273)</f>
        <v>0</v>
      </c>
    </row>
    <row r="274" spans="1:71" ht="44.25" customHeight="1" outlineLevel="1" x14ac:dyDescent="0.55000000000000004">
      <c r="A274" s="2" t="str">
        <f>B272</f>
        <v>Functional Nutrition</v>
      </c>
      <c r="B274" s="797"/>
      <c r="C274" s="226" t="s">
        <v>38</v>
      </c>
      <c r="D274" s="620">
        <f>SUMIFS(AfO!D:D,AfO!$A:$A,$C274,AfO!$B:$B,$A272)/1000</f>
        <v>0</v>
      </c>
      <c r="E274" s="498">
        <f>SUMIFS(AfO!E:E,AfO!$A:$A,$C274,AfO!$B:$B,$A272)/1000</f>
        <v>4.4103899999999993E-3</v>
      </c>
      <c r="F274" s="498">
        <f>SUMIFS(AfO!F:F,AfO!$A:$A,$C274,AfO!$B:$B,$A272)/1000</f>
        <v>8.7730000000000002E-5</v>
      </c>
      <c r="G274" s="498">
        <f>SUMIFS(AfO!G:G,AfO!$A:$A,$C274,AfO!$B:$B,$A272)/1000</f>
        <v>2.0524999999999997E-4</v>
      </c>
      <c r="H274" s="498">
        <f>SUMIFS(AfO!H:H,AfO!$A:$A,$C274,AfO!$B:$B,$A272)/1000</f>
        <v>0</v>
      </c>
      <c r="I274" s="498">
        <f>SUMIFS(AfO!J:J,AfO!$A:$A,$C274,AfO!$B:$B,$A272)/1000</f>
        <v>0</v>
      </c>
      <c r="J274" s="498">
        <f>SUMIFS(AfO!I:I,AfO!$A:$A,$C274,AfO!$B:$B,$A272)/1000</f>
        <v>0</v>
      </c>
      <c r="K274" s="498"/>
      <c r="L274" s="360"/>
      <c r="M274" s="361"/>
      <c r="N274" s="361"/>
      <c r="O274" s="411"/>
      <c r="P274" s="361"/>
      <c r="Q274" s="361"/>
      <c r="R274" s="361"/>
      <c r="S274" s="362"/>
      <c r="T274" s="724"/>
      <c r="U274" s="360"/>
      <c r="V274" s="419"/>
      <c r="W274" s="419"/>
      <c r="X274" s="419"/>
      <c r="Y274" s="419"/>
      <c r="Z274" s="419"/>
      <c r="AA274" s="419"/>
      <c r="AB274" s="419"/>
      <c r="AC274" s="362"/>
      <c r="AD274" s="625">
        <f t="shared" si="760"/>
        <v>0</v>
      </c>
      <c r="AE274" s="506">
        <f t="shared" si="813"/>
        <v>0</v>
      </c>
      <c r="AF274" s="507" t="e">
        <f t="shared" si="814"/>
        <v>#DIV/0!</v>
      </c>
      <c r="AG274" s="508" t="e">
        <f t="shared" si="815"/>
        <v>#DIV/0!</v>
      </c>
      <c r="AH274" s="509" t="e" cm="1">
        <f t="array" ref="AH274">_xlfn.IFS(AG274&gt;=(AF274+0.01),1,AG274&gt;=(AF274-0.01),0,AG274&lt;=(AF274-0.01),-1)</f>
        <v>#DIV/0!</v>
      </c>
      <c r="AJ274" s="371"/>
      <c r="AL274" s="797"/>
      <c r="AM274" s="226" t="s">
        <v>38</v>
      </c>
      <c r="AN274" s="472"/>
      <c r="AO274" s="626">
        <f>SUMIFS('Sales 2019 - 2024'!$E:$E,'Sales 2019 - 2024'!$A:$A,$C274,'Sales 2019 - 2024'!$B:$B,$AO$2,'Sales 2019 - 2024'!$C:$C,AO$4,'Sales 2019 - 2024'!$D:$D,$A274)</f>
        <v>0</v>
      </c>
      <c r="AP274" s="627">
        <f>SUMIFS('Sales 2019 - 2024'!$E:$E,'Sales 2019 - 2024'!$A:$A,$C274,'Sales 2019 - 2024'!$B:$B,$AO$2,'Sales 2019 - 2024'!$C:$C,AP$4,'Sales 2019 - 2024'!$D:$D,$A274)</f>
        <v>0</v>
      </c>
      <c r="AQ274" s="627">
        <f>SUMIFS('Sales 2019 - 2024'!$E:$E,'Sales 2019 - 2024'!$A:$A,$C274,'Sales 2019 - 2024'!$B:$B,$AO$2,'Sales 2019 - 2024'!$C:$C,AQ$4,'Sales 2019 - 2024'!$D:$D,$A274)</f>
        <v>0</v>
      </c>
      <c r="AR274" s="627">
        <f>SUMIFS('Sales 2019 - 2024'!$E:$E,'Sales 2019 - 2024'!$A:$A,$C274,'Sales 2019 - 2024'!$B:$B,$AO$2,'Sales 2019 - 2024'!$C:$C,AR$4,'Sales 2019 - 2024'!$D:$D,$A274)</f>
        <v>0</v>
      </c>
      <c r="AS274" s="627">
        <f>SUMIFS('Sales 2019 - 2024'!$E:$E,'Sales 2019 - 2024'!$A:$A,$C274,'Sales 2019 - 2024'!$B:$B,$AO$2,'Sales 2019 - 2024'!$C:$C,AS$4,'Sales 2019 - 2024'!$D:$D,$A274)</f>
        <v>0</v>
      </c>
      <c r="AT274" s="627">
        <f>SUMIFS('Sales 2019 - 2024'!$E:$E,'Sales 2019 - 2024'!$A:$A,$C274,'Sales 2019 - 2024'!$B:$B,$AO$2,'Sales 2019 - 2024'!$C:$C,AT$4,'Sales 2019 - 2024'!$D:$D,$A274)</f>
        <v>0</v>
      </c>
      <c r="AU274" s="627">
        <f>SUMIFS('Sales 2019 - 2024'!$E:$E,'Sales 2019 - 2024'!$A:$A,$C274,'Sales 2019 - 2024'!$B:$B,$AO$2,'Sales 2019 - 2024'!$C:$C,AU$4,'Sales 2019 - 2024'!$D:$D,$A274)</f>
        <v>0</v>
      </c>
      <c r="AV274" s="628">
        <f>SUMIFS('Sales 2019 - 2024'!$E:$E,'Sales 2019 - 2024'!$A:$A,$C274,'Sales 2019 - 2024'!$B:$B,$AO$2,'Sales 2019 - 2024'!$C:$C,AV$4,'Sales 2019 - 2024'!$D:$D,$A274)</f>
        <v>0</v>
      </c>
      <c r="AW274" s="628">
        <f t="shared" si="816"/>
        <v>0</v>
      </c>
      <c r="AX274" s="626">
        <f>SUMIFS('Sales 2019 - 2024'!$E:$E,'Sales 2019 - 2024'!$A:$A,$C274,'Sales 2019 - 2024'!$B:$B,$AO$2,'Sales 2019 - 2024'!$C:$C,AX$4,'Sales 2019 - 2024'!$D:$D,$A274)</f>
        <v>0</v>
      </c>
      <c r="AY274" s="627">
        <f>SUMIFS('Sales 2019 - 2024'!$E:$E,'Sales 2019 - 2024'!$A:$A,$C274,'Sales 2019 - 2024'!$B:$B,$AO$2,'Sales 2019 - 2024'!$C:$C,AY$4,'Sales 2019 - 2024'!$D:$D,$A274)</f>
        <v>0</v>
      </c>
      <c r="AZ274" s="627">
        <f>SUMIFS('Sales 2019 - 2024'!$E:$E,'Sales 2019 - 2024'!$A:$A,$C274,'Sales 2019 - 2024'!$B:$B,$AO$2,'Sales 2019 - 2024'!$C:$C,AZ$4,'Sales 2019 - 2024'!$D:$D,$A274)</f>
        <v>0</v>
      </c>
      <c r="BA274" s="627">
        <f>SUMIFS('Sales 2019 - 2024'!$E:$E,'Sales 2019 - 2024'!$A:$A,$C274,'Sales 2019 - 2024'!$B:$B,$AO$2,'Sales 2019 - 2024'!$C:$C,BA$4,'Sales 2019 - 2024'!$D:$D,$A274)</f>
        <v>0</v>
      </c>
      <c r="BB274" s="627">
        <f>SUMIFS('Sales 2019 - 2024'!$E:$E,'Sales 2019 - 2024'!$A:$A,$C274,'Sales 2019 - 2024'!$B:$B,$AO$2,'Sales 2019 - 2024'!$C:$C,BB$4,'Sales 2019 - 2024'!$D:$D,$A274)</f>
        <v>0</v>
      </c>
      <c r="BC274" s="627">
        <f>SUMIFS('Sales 2019 - 2024'!$E:$E,'Sales 2019 - 2024'!$A:$A,$C274,'Sales 2019 - 2024'!$B:$B,$AO$2,'Sales 2019 - 2024'!$C:$C,BC$4,'Sales 2019 - 2024'!$D:$D,$A274)</f>
        <v>0</v>
      </c>
      <c r="BD274" s="627">
        <f>SUMIFS('Sales 2019 - 2024'!$E:$E,'Sales 2019 - 2024'!$A:$A,$C274,'Sales 2019 - 2024'!$B:$B,$AO$2,'Sales 2019 - 2024'!$C:$C,BD$4,'Sales 2019 - 2024'!$D:$D,$A274)</f>
        <v>0</v>
      </c>
      <c r="BE274" s="627">
        <f>SUMIFS('Sales 2019 - 2024'!$E:$E,'Sales 2019 - 2024'!$A:$A,$C274,'Sales 2019 - 2024'!$B:$B,$AO$2,'Sales 2019 - 2024'!$C:$C,BE$4,'Sales 2019 - 2024'!$D:$D,$A274)</f>
        <v>0</v>
      </c>
      <c r="BF274" s="628">
        <f>SUMIFS('Sales 2019 - 2024'!$E:$E,'Sales 2019 - 2024'!$A:$A,$C274,'Sales 2019 - 2024'!$B:$B,$AO$2,'Sales 2019 - 2024'!$C:$C,BF$4,'Sales 2019 - 2024'!$D:$D,$A274)</f>
        <v>0</v>
      </c>
      <c r="BG274" s="628">
        <f t="shared" si="817"/>
        <v>0</v>
      </c>
      <c r="BH274" s="745">
        <f t="shared" si="818"/>
        <v>0</v>
      </c>
      <c r="BI274" s="512">
        <f>SUMIFS('Sales 2019 - 2024'!Y:Y,'Sales 2019 - 2024'!W:W,'X5 Template Goals - Tab 1'!AM274,'Sales 2019 - 2024'!V:V,'X5 Template Goals - Tab 1'!A274)</f>
        <v>0</v>
      </c>
      <c r="BJ274" s="751" t="b">
        <f t="shared" si="680"/>
        <v>1</v>
      </c>
      <c r="BK274" s="621"/>
      <c r="BL274" s="622"/>
      <c r="BM274" s="622"/>
      <c r="BN274" s="622"/>
      <c r="BO274" s="622"/>
      <c r="BP274" s="622"/>
      <c r="BQ274" s="622"/>
      <c r="BR274" s="629"/>
      <c r="BS274" s="628">
        <f t="shared" si="819"/>
        <v>0</v>
      </c>
    </row>
    <row r="275" spans="1:71" ht="44.25" customHeight="1" outlineLevel="1" x14ac:dyDescent="0.55000000000000004">
      <c r="A275" s="2" t="str">
        <f>B272</f>
        <v>Functional Nutrition</v>
      </c>
      <c r="B275" s="797"/>
      <c r="C275" s="226" t="s">
        <v>39</v>
      </c>
      <c r="D275" s="609">
        <f>SUMIFS(AfO!D:D,AfO!$A:$A,$C275,AfO!$B:$B,$A272)/1000</f>
        <v>0</v>
      </c>
      <c r="E275" s="610">
        <f>SUMIFS(AfO!E:E,AfO!$A:$A,$C275,AfO!$B:$B,$A272)/1000</f>
        <v>0</v>
      </c>
      <c r="F275" s="610">
        <f>SUMIFS(AfO!F:F,AfO!$A:$A,$C275,AfO!$B:$B,$A272)/1000</f>
        <v>0</v>
      </c>
      <c r="G275" s="610">
        <f>SUMIFS(AfO!G:G,AfO!$A:$A,$C275,AfO!$B:$B,$A272)/1000</f>
        <v>0.30017281000000001</v>
      </c>
      <c r="H275" s="610">
        <f>SUMIFS(AfO!H:H,AfO!$A:$A,$C275,AfO!$B:$B,$A272)/1000</f>
        <v>0</v>
      </c>
      <c r="I275" s="610">
        <f>SUMIFS(AfO!J:J,AfO!$A:$A,$C275,AfO!$B:$B,$A272)/1000</f>
        <v>2.66087575E-2</v>
      </c>
      <c r="J275" s="610">
        <f>SUMIFS(AfO!I:I,AfO!$A:$A,$C275,AfO!$B:$B,$A272)/1000</f>
        <v>0</v>
      </c>
      <c r="K275" s="610"/>
      <c r="L275" s="357"/>
      <c r="M275" s="358"/>
      <c r="N275" s="358"/>
      <c r="O275" s="358"/>
      <c r="P275" s="358"/>
      <c r="Q275" s="358"/>
      <c r="R275" s="358"/>
      <c r="S275" s="359"/>
      <c r="T275" s="724"/>
      <c r="U275" s="357"/>
      <c r="V275" s="418"/>
      <c r="W275" s="418"/>
      <c r="X275" s="418"/>
      <c r="Y275" s="418"/>
      <c r="Z275" s="418"/>
      <c r="AA275" s="418"/>
      <c r="AB275" s="418"/>
      <c r="AC275" s="359"/>
      <c r="AD275" s="615">
        <f t="shared" si="760"/>
        <v>0</v>
      </c>
      <c r="AE275" s="488">
        <f t="shared" si="813"/>
        <v>0</v>
      </c>
      <c r="AF275" s="581" t="e">
        <f t="shared" si="814"/>
        <v>#DIV/0!</v>
      </c>
      <c r="AG275" s="490" t="e">
        <f t="shared" si="815"/>
        <v>#DIV/0!</v>
      </c>
      <c r="AH275" s="491" t="e" cm="1">
        <f t="array" ref="AH275">_xlfn.IFS(AG275&gt;=(AF275+0.01),1,AG275&gt;=(AF275-0.01),0,AG275&lt;=(AF275-0.01),-1)</f>
        <v>#DIV/0!</v>
      </c>
      <c r="AJ275" s="370"/>
      <c r="AL275" s="797"/>
      <c r="AM275" s="226" t="s">
        <v>39</v>
      </c>
      <c r="AN275" s="472"/>
      <c r="AO275" s="616">
        <f>SUMIFS('Sales 2019 - 2024'!$E:$E,'Sales 2019 - 2024'!$A:$A,$C275,'Sales 2019 - 2024'!$B:$B,$AO$2,'Sales 2019 - 2024'!$C:$C,AO$4,'Sales 2019 - 2024'!$D:$D,$A275)</f>
        <v>0</v>
      </c>
      <c r="AP275" s="617">
        <f>SUMIFS('Sales 2019 - 2024'!$E:$E,'Sales 2019 - 2024'!$A:$A,$C275,'Sales 2019 - 2024'!$B:$B,$AO$2,'Sales 2019 - 2024'!$C:$C,AP$4,'Sales 2019 - 2024'!$D:$D,$A275)</f>
        <v>0</v>
      </c>
      <c r="AQ275" s="617">
        <f>SUMIFS('Sales 2019 - 2024'!$E:$E,'Sales 2019 - 2024'!$A:$A,$C275,'Sales 2019 - 2024'!$B:$B,$AO$2,'Sales 2019 - 2024'!$C:$C,AQ$4,'Sales 2019 - 2024'!$D:$D,$A275)</f>
        <v>0</v>
      </c>
      <c r="AR275" s="617">
        <f>SUMIFS('Sales 2019 - 2024'!$E:$E,'Sales 2019 - 2024'!$A:$A,$C275,'Sales 2019 - 2024'!$B:$B,$AO$2,'Sales 2019 - 2024'!$C:$C,AR$4,'Sales 2019 - 2024'!$D:$D,$A275)</f>
        <v>0</v>
      </c>
      <c r="AS275" s="617">
        <f>SUMIFS('Sales 2019 - 2024'!$E:$E,'Sales 2019 - 2024'!$A:$A,$C275,'Sales 2019 - 2024'!$B:$B,$AO$2,'Sales 2019 - 2024'!$C:$C,AS$4,'Sales 2019 - 2024'!$D:$D,$A275)</f>
        <v>0</v>
      </c>
      <c r="AT275" s="617">
        <f>SUMIFS('Sales 2019 - 2024'!$E:$E,'Sales 2019 - 2024'!$A:$A,$C275,'Sales 2019 - 2024'!$B:$B,$AO$2,'Sales 2019 - 2024'!$C:$C,AT$4,'Sales 2019 - 2024'!$D:$D,$A275)</f>
        <v>0</v>
      </c>
      <c r="AU275" s="617">
        <f>SUMIFS('Sales 2019 - 2024'!$E:$E,'Sales 2019 - 2024'!$A:$A,$C275,'Sales 2019 - 2024'!$B:$B,$AO$2,'Sales 2019 - 2024'!$C:$C,AU$4,'Sales 2019 - 2024'!$D:$D,$A275)</f>
        <v>0</v>
      </c>
      <c r="AV275" s="618">
        <f>SUMIFS('Sales 2019 - 2024'!$E:$E,'Sales 2019 - 2024'!$A:$A,$C275,'Sales 2019 - 2024'!$B:$B,$AO$2,'Sales 2019 - 2024'!$C:$C,AV$4,'Sales 2019 - 2024'!$D:$D,$A275)</f>
        <v>0</v>
      </c>
      <c r="AW275" s="618">
        <f t="shared" si="816"/>
        <v>0</v>
      </c>
      <c r="AX275" s="616">
        <f>SUMIFS('Sales 2019 - 2024'!$E:$E,'Sales 2019 - 2024'!$A:$A,$C275,'Sales 2019 - 2024'!$B:$B,$AO$2,'Sales 2019 - 2024'!$C:$C,AX$4,'Sales 2019 - 2024'!$D:$D,$A275)</f>
        <v>0</v>
      </c>
      <c r="AY275" s="617">
        <f>SUMIFS('Sales 2019 - 2024'!$E:$E,'Sales 2019 - 2024'!$A:$A,$C275,'Sales 2019 - 2024'!$B:$B,$AO$2,'Sales 2019 - 2024'!$C:$C,AY$4,'Sales 2019 - 2024'!$D:$D,$A275)</f>
        <v>0</v>
      </c>
      <c r="AZ275" s="617">
        <f>SUMIFS('Sales 2019 - 2024'!$E:$E,'Sales 2019 - 2024'!$A:$A,$C275,'Sales 2019 - 2024'!$B:$B,$AO$2,'Sales 2019 - 2024'!$C:$C,AZ$4,'Sales 2019 - 2024'!$D:$D,$A275)</f>
        <v>0</v>
      </c>
      <c r="BA275" s="617">
        <f>SUMIFS('Sales 2019 - 2024'!$E:$E,'Sales 2019 - 2024'!$A:$A,$C275,'Sales 2019 - 2024'!$B:$B,$AO$2,'Sales 2019 - 2024'!$C:$C,BA$4,'Sales 2019 - 2024'!$D:$D,$A275)</f>
        <v>0</v>
      </c>
      <c r="BB275" s="617">
        <f>SUMIFS('Sales 2019 - 2024'!$E:$E,'Sales 2019 - 2024'!$A:$A,$C275,'Sales 2019 - 2024'!$B:$B,$AO$2,'Sales 2019 - 2024'!$C:$C,BB$4,'Sales 2019 - 2024'!$D:$D,$A275)</f>
        <v>0</v>
      </c>
      <c r="BC275" s="617">
        <f>SUMIFS('Sales 2019 - 2024'!$E:$E,'Sales 2019 - 2024'!$A:$A,$C275,'Sales 2019 - 2024'!$B:$B,$AO$2,'Sales 2019 - 2024'!$C:$C,BC$4,'Sales 2019 - 2024'!$D:$D,$A275)</f>
        <v>0</v>
      </c>
      <c r="BD275" s="617">
        <f>SUMIFS('Sales 2019 - 2024'!$E:$E,'Sales 2019 - 2024'!$A:$A,$C275,'Sales 2019 - 2024'!$B:$B,$AO$2,'Sales 2019 - 2024'!$C:$C,BD$4,'Sales 2019 - 2024'!$D:$D,$A275)</f>
        <v>0</v>
      </c>
      <c r="BE275" s="617">
        <f>SUMIFS('Sales 2019 - 2024'!$E:$E,'Sales 2019 - 2024'!$A:$A,$C275,'Sales 2019 - 2024'!$B:$B,$AO$2,'Sales 2019 - 2024'!$C:$C,BE$4,'Sales 2019 - 2024'!$D:$D,$A275)</f>
        <v>0</v>
      </c>
      <c r="BF275" s="618">
        <f>SUMIFS('Sales 2019 - 2024'!$E:$E,'Sales 2019 - 2024'!$A:$A,$C275,'Sales 2019 - 2024'!$B:$B,$AO$2,'Sales 2019 - 2024'!$C:$C,BF$4,'Sales 2019 - 2024'!$D:$D,$A275)</f>
        <v>0</v>
      </c>
      <c r="BG275" s="618">
        <f t="shared" si="817"/>
        <v>0</v>
      </c>
      <c r="BH275" s="744">
        <f t="shared" si="818"/>
        <v>0</v>
      </c>
      <c r="BI275" s="494">
        <f>SUMIFS('Sales 2019 - 2024'!Y:Y,'Sales 2019 - 2024'!W:W,'X5 Template Goals - Tab 1'!AM275,'Sales 2019 - 2024'!V:V,'X5 Template Goals - Tab 1'!A275)</f>
        <v>0</v>
      </c>
      <c r="BJ275" s="751" t="b">
        <f t="shared" si="680"/>
        <v>1</v>
      </c>
      <c r="BK275" s="611"/>
      <c r="BL275" s="612"/>
      <c r="BM275" s="612"/>
      <c r="BN275" s="612"/>
      <c r="BO275" s="612"/>
      <c r="BP275" s="612"/>
      <c r="BQ275" s="612"/>
      <c r="BR275" s="619"/>
      <c r="BS275" s="618">
        <f t="shared" si="819"/>
        <v>0</v>
      </c>
    </row>
    <row r="276" spans="1:71" ht="44.25" customHeight="1" outlineLevel="1" x14ac:dyDescent="0.55000000000000004">
      <c r="A276" s="2" t="str">
        <f>B272</f>
        <v>Functional Nutrition</v>
      </c>
      <c r="B276" s="797"/>
      <c r="C276" s="226" t="s">
        <v>40</v>
      </c>
      <c r="D276" s="620">
        <f>SUMIFS(AfO!D:D,AfO!$A:$A,$C276,AfO!$B:$B,$A272)/1000</f>
        <v>0.16184303999999999</v>
      </c>
      <c r="E276" s="498">
        <f>SUMIFS(AfO!E:E,AfO!$A:$A,$C276,AfO!$B:$B,$A272)/1000</f>
        <v>0.15916015</v>
      </c>
      <c r="F276" s="498">
        <f>SUMIFS(AfO!F:F,AfO!$A:$A,$C276,AfO!$B:$B,$A272)/1000</f>
        <v>0.14746673000000002</v>
      </c>
      <c r="G276" s="498">
        <f>SUMIFS(AfO!G:G,AfO!$A:$A,$C276,AfO!$B:$B,$A272)/1000</f>
        <v>0.14630952999999999</v>
      </c>
      <c r="H276" s="498">
        <f>SUMIFS(AfO!H:H,AfO!$A:$A,$C276,AfO!$B:$B,$A272)/1000</f>
        <v>0.23405352999999998</v>
      </c>
      <c r="I276" s="498">
        <f>SUMIFS(AfO!J:J,AfO!$A:$A,$C276,AfO!$B:$B,$A272)/1000</f>
        <v>0.3208726741666667</v>
      </c>
      <c r="J276" s="498">
        <f>SUMIFS(AfO!I:I,AfO!$A:$A,$C276,AfO!$B:$B,$A272)/1000</f>
        <v>0.68851558999999996</v>
      </c>
      <c r="K276" s="498"/>
      <c r="L276" s="363"/>
      <c r="M276" s="364"/>
      <c r="N276" s="364"/>
      <c r="O276" s="364"/>
      <c r="P276" s="364"/>
      <c r="Q276" s="364"/>
      <c r="R276" s="364"/>
      <c r="S276" s="365"/>
      <c r="T276" s="724"/>
      <c r="U276" s="363"/>
      <c r="V276" s="420"/>
      <c r="W276" s="420"/>
      <c r="X276" s="420"/>
      <c r="Y276" s="420"/>
      <c r="Z276" s="420"/>
      <c r="AA276" s="420"/>
      <c r="AB276" s="420"/>
      <c r="AC276" s="365"/>
      <c r="AD276" s="634">
        <f t="shared" si="760"/>
        <v>0</v>
      </c>
      <c r="AE276" s="521">
        <f t="shared" si="813"/>
        <v>0.68851558999999996</v>
      </c>
      <c r="AF276" s="507">
        <f t="shared" si="814"/>
        <v>0.33586924115099515</v>
      </c>
      <c r="AG276" s="508">
        <f t="shared" si="815"/>
        <v>0</v>
      </c>
      <c r="AH276" s="509" cm="1">
        <f t="array" ref="AH276">_xlfn.IFS(AG276&gt;=(AF276+0.01),1,AG276&gt;=(AF276-0.01),0,AG276&lt;=(AF276-0.01),-1)</f>
        <v>-1</v>
      </c>
      <c r="AJ276" s="371"/>
      <c r="AL276" s="797"/>
      <c r="AM276" s="226" t="s">
        <v>40</v>
      </c>
      <c r="AN276" s="472"/>
      <c r="AO276" s="635">
        <f>SUMIFS('Sales 2019 - 2024'!$E:$E,'Sales 2019 - 2024'!$A:$A,$C276,'Sales 2019 - 2024'!$B:$B,$AO$2,'Sales 2019 - 2024'!$C:$C,AO$4,'Sales 2019 - 2024'!$D:$D,$A276)</f>
        <v>11.58324</v>
      </c>
      <c r="AP276" s="636">
        <f>SUMIFS('Sales 2019 - 2024'!$E:$E,'Sales 2019 - 2024'!$A:$A,$C276,'Sales 2019 - 2024'!$B:$B,$AO$2,'Sales 2019 - 2024'!$C:$C,AP$4,'Sales 2019 - 2024'!$D:$D,$A276)</f>
        <v>16.535910000000001</v>
      </c>
      <c r="AQ276" s="636">
        <f>SUMIFS('Sales 2019 - 2024'!$E:$E,'Sales 2019 - 2024'!$A:$A,$C276,'Sales 2019 - 2024'!$B:$B,$AO$2,'Sales 2019 - 2024'!$C:$C,AQ$4,'Sales 2019 - 2024'!$D:$D,$A276)</f>
        <v>0</v>
      </c>
      <c r="AR276" s="636">
        <f>SUMIFS('Sales 2019 - 2024'!$E:$E,'Sales 2019 - 2024'!$A:$A,$C276,'Sales 2019 - 2024'!$B:$B,$AO$2,'Sales 2019 - 2024'!$C:$C,AR$4,'Sales 2019 - 2024'!$D:$D,$A276)</f>
        <v>1.78532</v>
      </c>
      <c r="AS276" s="636">
        <f>SUMIFS('Sales 2019 - 2024'!$E:$E,'Sales 2019 - 2024'!$A:$A,$C276,'Sales 2019 - 2024'!$B:$B,$AO$2,'Sales 2019 - 2024'!$C:$C,AS$4,'Sales 2019 - 2024'!$D:$D,$A276)</f>
        <v>2.9733700000000001</v>
      </c>
      <c r="AT276" s="636">
        <f>SUMIFS('Sales 2019 - 2024'!$E:$E,'Sales 2019 - 2024'!$A:$A,$C276,'Sales 2019 - 2024'!$B:$B,$AO$2,'Sales 2019 - 2024'!$C:$C,AT$4,'Sales 2019 - 2024'!$D:$D,$A276)</f>
        <v>117.51497000000001</v>
      </c>
      <c r="AU276" s="636">
        <f>SUMIFS('Sales 2019 - 2024'!$E:$E,'Sales 2019 - 2024'!$A:$A,$C276,'Sales 2019 - 2024'!$B:$B,$AO$2,'Sales 2019 - 2024'!$C:$C,AU$4,'Sales 2019 - 2024'!$D:$D,$A276)</f>
        <v>1.35084</v>
      </c>
      <c r="AV276" s="637">
        <f>SUMIFS('Sales 2019 - 2024'!$E:$E,'Sales 2019 - 2024'!$A:$A,$C276,'Sales 2019 - 2024'!$B:$B,$AO$2,'Sales 2019 - 2024'!$C:$C,AV$4,'Sales 2019 - 2024'!$D:$D,$A276)</f>
        <v>0</v>
      </c>
      <c r="AW276" s="637">
        <f t="shared" si="816"/>
        <v>151.74365</v>
      </c>
      <c r="AX276" s="635">
        <f>SUMIFS('Sales 2019 - 2024'!$E:$E,'Sales 2019 - 2024'!$A:$A,$C276,'Sales 2019 - 2024'!$B:$B,$AO$2,'Sales 2019 - 2024'!$C:$C,AX$4,'Sales 2019 - 2024'!$D:$D,$A276)</f>
        <v>0</v>
      </c>
      <c r="AY276" s="636">
        <f>SUMIFS('Sales 2019 - 2024'!$E:$E,'Sales 2019 - 2024'!$A:$A,$C276,'Sales 2019 - 2024'!$B:$B,$AO$2,'Sales 2019 - 2024'!$C:$C,AY$4,'Sales 2019 - 2024'!$D:$D,$A276)</f>
        <v>3.4360400000000002</v>
      </c>
      <c r="AZ276" s="636">
        <f>SUMIFS('Sales 2019 - 2024'!$E:$E,'Sales 2019 - 2024'!$A:$A,$C276,'Sales 2019 - 2024'!$B:$B,$AO$2,'Sales 2019 - 2024'!$C:$C,AZ$4,'Sales 2019 - 2024'!$D:$D,$A276)</f>
        <v>109.17498999999999</v>
      </c>
      <c r="BA276" s="636">
        <f>SUMIFS('Sales 2019 - 2024'!$E:$E,'Sales 2019 - 2024'!$A:$A,$C276,'Sales 2019 - 2024'!$B:$B,$AO$2,'Sales 2019 - 2024'!$C:$C,BA$4,'Sales 2019 - 2024'!$D:$D,$A276)</f>
        <v>0</v>
      </c>
      <c r="BB276" s="636">
        <f>SUMIFS('Sales 2019 - 2024'!$E:$E,'Sales 2019 - 2024'!$A:$A,$C276,'Sales 2019 - 2024'!$B:$B,$AO$2,'Sales 2019 - 2024'!$C:$C,BB$4,'Sales 2019 - 2024'!$D:$D,$A276)</f>
        <v>0</v>
      </c>
      <c r="BC276" s="636">
        <f>SUMIFS('Sales 2019 - 2024'!$E:$E,'Sales 2019 - 2024'!$A:$A,$C276,'Sales 2019 - 2024'!$B:$B,$AO$2,'Sales 2019 - 2024'!$C:$C,BC$4,'Sales 2019 - 2024'!$D:$D,$A276)</f>
        <v>0</v>
      </c>
      <c r="BD276" s="636">
        <f>SUMIFS('Sales 2019 - 2024'!$E:$E,'Sales 2019 - 2024'!$A:$A,$C276,'Sales 2019 - 2024'!$B:$B,$AO$2,'Sales 2019 - 2024'!$C:$C,BD$4,'Sales 2019 - 2024'!$D:$D,$A276)</f>
        <v>0</v>
      </c>
      <c r="BE276" s="636">
        <f>SUMIFS('Sales 2019 - 2024'!$E:$E,'Sales 2019 - 2024'!$A:$A,$C276,'Sales 2019 - 2024'!$B:$B,$AO$2,'Sales 2019 - 2024'!$C:$C,BE$4,'Sales 2019 - 2024'!$D:$D,$A276)</f>
        <v>0</v>
      </c>
      <c r="BF276" s="637">
        <f>SUMIFS('Sales 2019 - 2024'!$E:$E,'Sales 2019 - 2024'!$A:$A,$C276,'Sales 2019 - 2024'!$B:$B,$AO$2,'Sales 2019 - 2024'!$C:$C,BF$4,'Sales 2019 - 2024'!$D:$D,$A276)</f>
        <v>0</v>
      </c>
      <c r="BG276" s="637">
        <f t="shared" si="817"/>
        <v>112.61103</v>
      </c>
      <c r="BH276" s="746">
        <f t="shared" si="818"/>
        <v>424.16090999999994</v>
      </c>
      <c r="BI276" s="524">
        <f>SUMIFS('Sales 2019 - 2024'!Y:Y,'Sales 2019 - 2024'!W:W,'X5 Template Goals - Tab 1'!AM276,'Sales 2019 - 2024'!V:V,'X5 Template Goals - Tab 1'!A276)</f>
        <v>688.51558999999997</v>
      </c>
      <c r="BJ276" s="751" t="b">
        <f t="shared" si="680"/>
        <v>1</v>
      </c>
      <c r="BK276" s="630"/>
      <c r="BL276" s="631"/>
      <c r="BM276" s="631"/>
      <c r="BN276" s="631"/>
      <c r="BO276" s="631"/>
      <c r="BP276" s="631"/>
      <c r="BQ276" s="631"/>
      <c r="BR276" s="638"/>
      <c r="BS276" s="637">
        <f t="shared" si="819"/>
        <v>0</v>
      </c>
    </row>
    <row r="277" spans="1:71" ht="44.25" customHeight="1" outlineLevel="1" x14ac:dyDescent="0.55000000000000004">
      <c r="A277" s="2" t="str">
        <f>B272</f>
        <v>Functional Nutrition</v>
      </c>
      <c r="B277" s="797"/>
      <c r="C277" s="226" t="s">
        <v>41</v>
      </c>
      <c r="D277" s="609">
        <f>SUMIFS(AfO!D:D,AfO!$A:$A,$C277,AfO!$B:$B,$A272)/1000</f>
        <v>1.78246777</v>
      </c>
      <c r="E277" s="610">
        <f>SUMIFS(AfO!E:E,AfO!$A:$A,$C277,AfO!$B:$B,$A272)/1000</f>
        <v>1.29194008</v>
      </c>
      <c r="F277" s="610">
        <f>SUMIFS(AfO!F:F,AfO!$A:$A,$C277,AfO!$B:$B,$A272)/1000</f>
        <v>1.4631724099999999</v>
      </c>
      <c r="G277" s="610">
        <f>SUMIFS(AfO!G:G,AfO!$A:$A,$C277,AfO!$B:$B,$A272)/1000</f>
        <v>2.2947058200000003</v>
      </c>
      <c r="H277" s="610">
        <f>SUMIFS(AfO!H:H,AfO!$A:$A,$C277,AfO!$B:$B,$A272)/1000</f>
        <v>2.0181477999999999</v>
      </c>
      <c r="I277" s="610">
        <f>SUMIFS(AfO!J:J,AfO!$A:$A,$C277,AfO!$B:$B,$A272)/1000</f>
        <v>1.6699364666666667</v>
      </c>
      <c r="J277" s="610">
        <f>SUMIFS(AfO!I:I,AfO!$A:$A,$C277,AfO!$B:$B,$A272)/1000</f>
        <v>2.32620228</v>
      </c>
      <c r="K277" s="610"/>
      <c r="L277" s="357"/>
      <c r="M277" s="358"/>
      <c r="N277" s="358">
        <v>10</v>
      </c>
      <c r="O277" s="358"/>
      <c r="P277" s="358">
        <v>3</v>
      </c>
      <c r="Q277" s="358">
        <v>10</v>
      </c>
      <c r="R277" s="358"/>
      <c r="S277" s="359"/>
      <c r="T277" s="724"/>
      <c r="U277" s="357"/>
      <c r="V277" s="418"/>
      <c r="W277" s="418">
        <v>5</v>
      </c>
      <c r="X277" s="418"/>
      <c r="Y277" s="418"/>
      <c r="Z277" s="418"/>
      <c r="AA277" s="418"/>
      <c r="AB277" s="418"/>
      <c r="AC277" s="359"/>
      <c r="AD277" s="615">
        <f t="shared" si="760"/>
        <v>28</v>
      </c>
      <c r="AE277" s="488">
        <f t="shared" si="813"/>
        <v>30.32620228</v>
      </c>
      <c r="AF277" s="581">
        <f t="shared" si="814"/>
        <v>5.4690801318606486E-2</v>
      </c>
      <c r="AG277" s="490">
        <f t="shared" si="815"/>
        <v>0.67122186919147708</v>
      </c>
      <c r="AH277" s="491" cm="1">
        <f t="array" ref="AH277">_xlfn.IFS(AG277&gt;=(AF277+0.01),1,AG277&gt;=(AF277-0.01),0,AG277&lt;=(AF277-0.01),-1)</f>
        <v>1</v>
      </c>
      <c r="AJ277" s="370"/>
      <c r="AL277" s="797"/>
      <c r="AM277" s="226" t="s">
        <v>41</v>
      </c>
      <c r="AN277" s="472"/>
      <c r="AO277" s="616">
        <f>SUMIFS('Sales 2019 - 2024'!$E:$E,'Sales 2019 - 2024'!$A:$A,$C277,'Sales 2019 - 2024'!$B:$B,$AO$2,'Sales 2019 - 2024'!$C:$C,AO$4,'Sales 2019 - 2024'!$D:$D,$A277)</f>
        <v>9.9825999999999997</v>
      </c>
      <c r="AP277" s="617">
        <f>SUMIFS('Sales 2019 - 2024'!$E:$E,'Sales 2019 - 2024'!$A:$A,$C277,'Sales 2019 - 2024'!$B:$B,$AO$2,'Sales 2019 - 2024'!$C:$C,AP$4,'Sales 2019 - 2024'!$D:$D,$A277)</f>
        <v>8.3020499999999995</v>
      </c>
      <c r="AQ277" s="617">
        <f>SUMIFS('Sales 2019 - 2024'!$E:$E,'Sales 2019 - 2024'!$A:$A,$C277,'Sales 2019 - 2024'!$B:$B,$AO$2,'Sales 2019 - 2024'!$C:$C,AQ$4,'Sales 2019 - 2024'!$D:$D,$A277)</f>
        <v>0</v>
      </c>
      <c r="AR277" s="617">
        <f>SUMIFS('Sales 2019 - 2024'!$E:$E,'Sales 2019 - 2024'!$A:$A,$C277,'Sales 2019 - 2024'!$B:$B,$AO$2,'Sales 2019 - 2024'!$C:$C,AR$4,'Sales 2019 - 2024'!$D:$D,$A277)</f>
        <v>29.99221</v>
      </c>
      <c r="AS277" s="617">
        <f>SUMIFS('Sales 2019 - 2024'!$E:$E,'Sales 2019 - 2024'!$A:$A,$C277,'Sales 2019 - 2024'!$B:$B,$AO$2,'Sales 2019 - 2024'!$C:$C,AS$4,'Sales 2019 - 2024'!$D:$D,$A277)</f>
        <v>304.42653000000001</v>
      </c>
      <c r="AT277" s="617">
        <f>SUMIFS('Sales 2019 - 2024'!$E:$E,'Sales 2019 - 2024'!$A:$A,$C277,'Sales 2019 - 2024'!$B:$B,$AO$2,'Sales 2019 - 2024'!$C:$C,AT$4,'Sales 2019 - 2024'!$D:$D,$A277)</f>
        <v>587.98907999999994</v>
      </c>
      <c r="AU277" s="617">
        <f>SUMIFS('Sales 2019 - 2024'!$E:$E,'Sales 2019 - 2024'!$A:$A,$C277,'Sales 2019 - 2024'!$B:$B,$AO$2,'Sales 2019 - 2024'!$C:$C,AU$4,'Sales 2019 - 2024'!$D:$D,$A277)</f>
        <v>0.50849</v>
      </c>
      <c r="AV277" s="618">
        <f>SUMIFS('Sales 2019 - 2024'!$E:$E,'Sales 2019 - 2024'!$A:$A,$C277,'Sales 2019 - 2024'!$B:$B,$AO$2,'Sales 2019 - 2024'!$C:$C,AV$4,'Sales 2019 - 2024'!$D:$D,$A277)</f>
        <v>84.777959999999993</v>
      </c>
      <c r="AW277" s="618">
        <f t="shared" si="816"/>
        <v>1025.97892</v>
      </c>
      <c r="AX277" s="616">
        <f>SUMIFS('Sales 2019 - 2024'!$E:$E,'Sales 2019 - 2024'!$A:$A,$C277,'Sales 2019 - 2024'!$B:$B,$AO$2,'Sales 2019 - 2024'!$C:$C,AX$4,'Sales 2019 - 2024'!$D:$D,$A277)</f>
        <v>129.982</v>
      </c>
      <c r="AY277" s="617">
        <f>SUMIFS('Sales 2019 - 2024'!$E:$E,'Sales 2019 - 2024'!$A:$A,$C277,'Sales 2019 - 2024'!$B:$B,$AO$2,'Sales 2019 - 2024'!$C:$C,AY$4,'Sales 2019 - 2024'!$D:$D,$A277)</f>
        <v>10.695600000000001</v>
      </c>
      <c r="AZ277" s="617">
        <f>SUMIFS('Sales 2019 - 2024'!$E:$E,'Sales 2019 - 2024'!$A:$A,$C277,'Sales 2019 - 2024'!$B:$B,$AO$2,'Sales 2019 - 2024'!$C:$C,AZ$4,'Sales 2019 - 2024'!$D:$D,$A277)</f>
        <v>113.61445000000001</v>
      </c>
      <c r="BA277" s="617">
        <f>SUMIFS('Sales 2019 - 2024'!$E:$E,'Sales 2019 - 2024'!$A:$A,$C277,'Sales 2019 - 2024'!$B:$B,$AO$2,'Sales 2019 - 2024'!$C:$C,BA$4,'Sales 2019 - 2024'!$D:$D,$A277)</f>
        <v>112.28642000000001</v>
      </c>
      <c r="BB277" s="617">
        <f>SUMIFS('Sales 2019 - 2024'!$E:$E,'Sales 2019 - 2024'!$A:$A,$C277,'Sales 2019 - 2024'!$B:$B,$AO$2,'Sales 2019 - 2024'!$C:$C,BB$4,'Sales 2019 - 2024'!$D:$D,$A277)</f>
        <v>1.1641900000000001</v>
      </c>
      <c r="BC277" s="617">
        <f>SUMIFS('Sales 2019 - 2024'!$E:$E,'Sales 2019 - 2024'!$A:$A,$C277,'Sales 2019 - 2024'!$B:$B,$AO$2,'Sales 2019 - 2024'!$C:$C,BC$4,'Sales 2019 - 2024'!$D:$D,$A277)</f>
        <v>0</v>
      </c>
      <c r="BD277" s="617">
        <f>SUMIFS('Sales 2019 - 2024'!$E:$E,'Sales 2019 - 2024'!$A:$A,$C277,'Sales 2019 - 2024'!$B:$B,$AO$2,'Sales 2019 - 2024'!$C:$C,BD$4,'Sales 2019 - 2024'!$D:$D,$A277)</f>
        <v>540.59389999999996</v>
      </c>
      <c r="BE277" s="617">
        <f>SUMIFS('Sales 2019 - 2024'!$E:$E,'Sales 2019 - 2024'!$A:$A,$C277,'Sales 2019 - 2024'!$B:$B,$AO$2,'Sales 2019 - 2024'!$C:$C,BE$4,'Sales 2019 - 2024'!$D:$D,$A277)</f>
        <v>0</v>
      </c>
      <c r="BF277" s="618">
        <f>SUMIFS('Sales 2019 - 2024'!$E:$E,'Sales 2019 - 2024'!$A:$A,$C277,'Sales 2019 - 2024'!$B:$B,$AO$2,'Sales 2019 - 2024'!$C:$C,BF$4,'Sales 2019 - 2024'!$D:$D,$A277)</f>
        <v>0</v>
      </c>
      <c r="BG277" s="618">
        <f t="shared" si="817"/>
        <v>908.33655999999996</v>
      </c>
      <c r="BH277" s="744">
        <f t="shared" si="818"/>
        <v>391.88679999999999</v>
      </c>
      <c r="BI277" s="494">
        <f>SUMIFS('Sales 2019 - 2024'!Y:Y,'Sales 2019 - 2024'!W:W,'X5 Template Goals - Tab 1'!AM277,'Sales 2019 - 2024'!V:V,'X5 Template Goals - Tab 1'!A277)</f>
        <v>2326.20228</v>
      </c>
      <c r="BJ277" s="751" t="b">
        <f t="shared" si="680"/>
        <v>1</v>
      </c>
      <c r="BK277" s="611"/>
      <c r="BL277" s="612"/>
      <c r="BM277" s="612"/>
      <c r="BN277" s="612"/>
      <c r="BO277" s="612"/>
      <c r="BP277" s="612"/>
      <c r="BQ277" s="612"/>
      <c r="BR277" s="619"/>
      <c r="BS277" s="618">
        <f t="shared" si="819"/>
        <v>0</v>
      </c>
    </row>
    <row r="278" spans="1:71" ht="44.25" customHeight="1" outlineLevel="1" x14ac:dyDescent="0.55000000000000004">
      <c r="A278" s="2" t="str">
        <f>B272</f>
        <v>Functional Nutrition</v>
      </c>
      <c r="B278" s="797"/>
      <c r="C278" s="226" t="s">
        <v>42</v>
      </c>
      <c r="D278" s="620">
        <f>SUMIFS(AfO!D:D,AfO!$A:$A,$C278,AfO!$B:$B,$A272)/1000</f>
        <v>0</v>
      </c>
      <c r="E278" s="498">
        <f>SUMIFS(AfO!E:E,AfO!$A:$A,$C278,AfO!$B:$B,$A272)/1000</f>
        <v>1.761298E-2</v>
      </c>
      <c r="F278" s="498">
        <f>SUMIFS(AfO!F:F,AfO!$A:$A,$C278,AfO!$B:$B,$A272)/1000</f>
        <v>0.89134168999999996</v>
      </c>
      <c r="G278" s="498">
        <f>SUMIFS(AfO!G:G,AfO!$A:$A,$C278,AfO!$B:$B,$A272)/1000</f>
        <v>0.42821606000000001</v>
      </c>
      <c r="H278" s="498">
        <f>SUMIFS(AfO!H:H,AfO!$A:$A,$C278,AfO!$B:$B,$A272)/1000</f>
        <v>1.0856665999999999</v>
      </c>
      <c r="I278" s="498">
        <f>SUMIFS(AfO!J:J,AfO!$A:$A,$C278,AfO!$B:$B,$A272)/1000</f>
        <v>4.7971138333333325</v>
      </c>
      <c r="J278" s="498">
        <f>SUMIFS(AfO!I:I,AfO!$A:$A,$C278,AfO!$B:$B,$A272)/1000</f>
        <v>4.9957967999999999</v>
      </c>
      <c r="K278" s="498"/>
      <c r="L278" s="363"/>
      <c r="M278" s="364"/>
      <c r="N278" s="364">
        <v>25</v>
      </c>
      <c r="O278" s="358"/>
      <c r="P278" s="364">
        <v>5</v>
      </c>
      <c r="Q278" s="364">
        <v>20</v>
      </c>
      <c r="R278" s="364">
        <v>2</v>
      </c>
      <c r="S278" s="365"/>
      <c r="T278" s="724"/>
      <c r="U278" s="363"/>
      <c r="V278" s="420"/>
      <c r="W278" s="420">
        <v>19</v>
      </c>
      <c r="X278" s="420"/>
      <c r="Y278" s="420"/>
      <c r="Z278" s="420"/>
      <c r="AA278" s="420">
        <v>2</v>
      </c>
      <c r="AB278" s="420"/>
      <c r="AC278" s="365"/>
      <c r="AD278" s="634">
        <f t="shared" si="760"/>
        <v>73</v>
      </c>
      <c r="AE278" s="521">
        <f t="shared" si="813"/>
        <v>77.995796799999994</v>
      </c>
      <c r="AF278" s="526" t="e">
        <f t="shared" si="814"/>
        <v>#DIV/0!</v>
      </c>
      <c r="AG278" s="508">
        <f t="shared" si="815"/>
        <v>0.7325799597521343</v>
      </c>
      <c r="AH278" s="509" t="e" cm="1">
        <f t="array" ref="AH278">_xlfn.IFS(AG278&gt;=(AF278+0.01),1,AG278&gt;=(AF278-0.01),0,AG278&lt;=(AF278-0.01),-1)</f>
        <v>#DIV/0!</v>
      </c>
      <c r="AJ278" s="371" t="s">
        <v>108</v>
      </c>
      <c r="AL278" s="797"/>
      <c r="AM278" s="226" t="s">
        <v>42</v>
      </c>
      <c r="AN278" s="472"/>
      <c r="AO278" s="635">
        <f>SUMIFS('Sales 2019 - 2024'!$E:$E,'Sales 2019 - 2024'!$A:$A,$C278,'Sales 2019 - 2024'!$B:$B,$AO$2,'Sales 2019 - 2024'!$C:$C,AO$4,'Sales 2019 - 2024'!$D:$D,$A278)</f>
        <v>0</v>
      </c>
      <c r="AP278" s="636">
        <f>SUMIFS('Sales 2019 - 2024'!$E:$E,'Sales 2019 - 2024'!$A:$A,$C278,'Sales 2019 - 2024'!$B:$B,$AO$2,'Sales 2019 - 2024'!$C:$C,AP$4,'Sales 2019 - 2024'!$D:$D,$A278)</f>
        <v>0</v>
      </c>
      <c r="AQ278" s="636">
        <f>SUMIFS('Sales 2019 - 2024'!$E:$E,'Sales 2019 - 2024'!$A:$A,$C278,'Sales 2019 - 2024'!$B:$B,$AO$2,'Sales 2019 - 2024'!$C:$C,AQ$4,'Sales 2019 - 2024'!$D:$D,$A278)</f>
        <v>6.0369999999999999</v>
      </c>
      <c r="AR278" s="636">
        <f>SUMIFS('Sales 2019 - 2024'!$E:$E,'Sales 2019 - 2024'!$A:$A,$C278,'Sales 2019 - 2024'!$B:$B,$AO$2,'Sales 2019 - 2024'!$C:$C,AR$4,'Sales 2019 - 2024'!$D:$D,$A278)</f>
        <v>2266.7724899999998</v>
      </c>
      <c r="AS278" s="636">
        <f>SUMIFS('Sales 2019 - 2024'!$E:$E,'Sales 2019 - 2024'!$A:$A,$C278,'Sales 2019 - 2024'!$B:$B,$AO$2,'Sales 2019 - 2024'!$C:$C,AS$4,'Sales 2019 - 2024'!$D:$D,$A278)</f>
        <v>4.0825800000000001</v>
      </c>
      <c r="AT278" s="636">
        <f>SUMIFS('Sales 2019 - 2024'!$E:$E,'Sales 2019 - 2024'!$A:$A,$C278,'Sales 2019 - 2024'!$B:$B,$AO$2,'Sales 2019 - 2024'!$C:$C,AT$4,'Sales 2019 - 2024'!$D:$D,$A278)</f>
        <v>0</v>
      </c>
      <c r="AU278" s="636">
        <f>SUMIFS('Sales 2019 - 2024'!$E:$E,'Sales 2019 - 2024'!$A:$A,$C278,'Sales 2019 - 2024'!$B:$B,$AO$2,'Sales 2019 - 2024'!$C:$C,AU$4,'Sales 2019 - 2024'!$D:$D,$A278)</f>
        <v>23.135729999999999</v>
      </c>
      <c r="AV278" s="637">
        <f>SUMIFS('Sales 2019 - 2024'!$E:$E,'Sales 2019 - 2024'!$A:$A,$C278,'Sales 2019 - 2024'!$B:$B,$AO$2,'Sales 2019 - 2024'!$C:$C,AV$4,'Sales 2019 - 2024'!$D:$D,$A278)</f>
        <v>8.2354400000000005</v>
      </c>
      <c r="AW278" s="637">
        <f t="shared" si="816"/>
        <v>2308.2632399999993</v>
      </c>
      <c r="AX278" s="635">
        <f>SUMIFS('Sales 2019 - 2024'!$E:$E,'Sales 2019 - 2024'!$A:$A,$C278,'Sales 2019 - 2024'!$B:$B,$AO$2,'Sales 2019 - 2024'!$C:$C,AX$4,'Sales 2019 - 2024'!$D:$D,$A278)</f>
        <v>0</v>
      </c>
      <c r="AY278" s="636">
        <f>SUMIFS('Sales 2019 - 2024'!$E:$E,'Sales 2019 - 2024'!$A:$A,$C278,'Sales 2019 - 2024'!$B:$B,$AO$2,'Sales 2019 - 2024'!$C:$C,AY$4,'Sales 2019 - 2024'!$D:$D,$A278)</f>
        <v>0</v>
      </c>
      <c r="AZ278" s="636">
        <f>SUMIFS('Sales 2019 - 2024'!$E:$E,'Sales 2019 - 2024'!$A:$A,$C278,'Sales 2019 - 2024'!$B:$B,$AO$2,'Sales 2019 - 2024'!$C:$C,AZ$4,'Sales 2019 - 2024'!$D:$D,$A278)</f>
        <v>79.5</v>
      </c>
      <c r="BA278" s="636">
        <f>SUMIFS('Sales 2019 - 2024'!$E:$E,'Sales 2019 - 2024'!$A:$A,$C278,'Sales 2019 - 2024'!$B:$B,$AO$2,'Sales 2019 - 2024'!$C:$C,BA$4,'Sales 2019 - 2024'!$D:$D,$A278)</f>
        <v>0</v>
      </c>
      <c r="BB278" s="636">
        <f>SUMIFS('Sales 2019 - 2024'!$E:$E,'Sales 2019 - 2024'!$A:$A,$C278,'Sales 2019 - 2024'!$B:$B,$AO$2,'Sales 2019 - 2024'!$C:$C,BB$4,'Sales 2019 - 2024'!$D:$D,$A278)</f>
        <v>0</v>
      </c>
      <c r="BC278" s="636">
        <f>SUMIFS('Sales 2019 - 2024'!$E:$E,'Sales 2019 - 2024'!$A:$A,$C278,'Sales 2019 - 2024'!$B:$B,$AO$2,'Sales 2019 - 2024'!$C:$C,BC$4,'Sales 2019 - 2024'!$D:$D,$A278)</f>
        <v>0</v>
      </c>
      <c r="BD278" s="636">
        <f>SUMIFS('Sales 2019 - 2024'!$E:$E,'Sales 2019 - 2024'!$A:$A,$C278,'Sales 2019 - 2024'!$B:$B,$AO$2,'Sales 2019 - 2024'!$C:$C,BD$4,'Sales 2019 - 2024'!$D:$D,$A278)</f>
        <v>72.030649999999994</v>
      </c>
      <c r="BE278" s="636">
        <f>SUMIFS('Sales 2019 - 2024'!$E:$E,'Sales 2019 - 2024'!$A:$A,$C278,'Sales 2019 - 2024'!$B:$B,$AO$2,'Sales 2019 - 2024'!$C:$C,BE$4,'Sales 2019 - 2024'!$D:$D,$A278)</f>
        <v>0</v>
      </c>
      <c r="BF278" s="637">
        <f>SUMIFS('Sales 2019 - 2024'!$E:$E,'Sales 2019 - 2024'!$A:$A,$C278,'Sales 2019 - 2024'!$B:$B,$AO$2,'Sales 2019 - 2024'!$C:$C,BF$4,'Sales 2019 - 2024'!$D:$D,$A278)</f>
        <v>0</v>
      </c>
      <c r="BG278" s="637">
        <f t="shared" si="817"/>
        <v>151.53064999999998</v>
      </c>
      <c r="BH278" s="746">
        <f t="shared" si="818"/>
        <v>2536.0029100000011</v>
      </c>
      <c r="BI278" s="524">
        <f>SUMIFS('Sales 2019 - 2024'!Y:Y,'Sales 2019 - 2024'!W:W,'X5 Template Goals - Tab 1'!AM278,'Sales 2019 - 2024'!V:V,'X5 Template Goals - Tab 1'!A278)</f>
        <v>4995.7968000000001</v>
      </c>
      <c r="BJ278" s="751" t="b">
        <f t="shared" si="680"/>
        <v>1</v>
      </c>
      <c r="BK278" s="630"/>
      <c r="BL278" s="631"/>
      <c r="BM278" s="631"/>
      <c r="BN278" s="631"/>
      <c r="BO278" s="631"/>
      <c r="BP278" s="631"/>
      <c r="BQ278" s="631"/>
      <c r="BR278" s="638"/>
      <c r="BS278" s="637">
        <f t="shared" si="819"/>
        <v>0</v>
      </c>
    </row>
    <row r="279" spans="1:71" ht="44.25" customHeight="1" outlineLevel="1" thickBot="1" x14ac:dyDescent="0.6">
      <c r="A279" s="2" t="str">
        <f>B272</f>
        <v>Functional Nutrition</v>
      </c>
      <c r="B279" s="798"/>
      <c r="C279" s="226" t="s">
        <v>43</v>
      </c>
      <c r="D279" s="609">
        <f>SUMIFS(AfO!D:D,AfO!$A:$A,$C279,AfO!$B:$B,$A272)/1000</f>
        <v>0</v>
      </c>
      <c r="E279" s="610">
        <f>SUMIFS(AfO!E:E,AfO!$A:$A,$C279,AfO!$B:$B,$A272)/1000</f>
        <v>0</v>
      </c>
      <c r="F279" s="610">
        <f>SUMIFS(AfO!F:F,AfO!$A:$A,$C279,AfO!$B:$B,$A272)/1000</f>
        <v>0</v>
      </c>
      <c r="G279" s="610">
        <f>SUMIFS(AfO!G:G,AfO!$A:$A,$C279,AfO!$B:$B,$A272)/1000</f>
        <v>0</v>
      </c>
      <c r="H279" s="610">
        <f>SUMIFS(AfO!H:H,AfO!$A:$A,$C279,AfO!$B:$B,$A272)/1000</f>
        <v>7.3751999999999997E-4</v>
      </c>
      <c r="I279" s="610">
        <f>SUMIFS(AfO!J:J,AfO!$A:$A,$C279,AfO!$B:$B,$A272)/1000</f>
        <v>0</v>
      </c>
      <c r="J279" s="610">
        <f>SUMIFS(AfO!I:I,AfO!$A:$A,$C279,AfO!$B:$B,$A272)/1000</f>
        <v>3.9983E-4</v>
      </c>
      <c r="K279" s="610"/>
      <c r="L279" s="366"/>
      <c r="M279" s="367"/>
      <c r="N279" s="367"/>
      <c r="O279" s="367"/>
      <c r="P279" s="367"/>
      <c r="Q279" s="367"/>
      <c r="R279" s="367"/>
      <c r="S279" s="368"/>
      <c r="T279" s="712"/>
      <c r="U279" s="366"/>
      <c r="V279" s="421"/>
      <c r="W279" s="421"/>
      <c r="X279" s="421"/>
      <c r="Y279" s="421"/>
      <c r="Z279" s="421"/>
      <c r="AA279" s="421"/>
      <c r="AB279" s="421"/>
      <c r="AC279" s="368"/>
      <c r="AD279" s="615">
        <f t="shared" si="760"/>
        <v>0</v>
      </c>
      <c r="AE279" s="488">
        <f t="shared" si="813"/>
        <v>3.9983E-4</v>
      </c>
      <c r="AF279" s="581" t="e">
        <f t="shared" si="814"/>
        <v>#DIV/0!</v>
      </c>
      <c r="AG279" s="490">
        <f t="shared" si="815"/>
        <v>0</v>
      </c>
      <c r="AH279" s="491" t="e" cm="1">
        <f t="array" ref="AH279">_xlfn.IFS(AG279&gt;=(AF279+0.01),1,AG279&gt;=(AF279-0.01),0,AG279&lt;=(AF279-0.01),-1)</f>
        <v>#DIV/0!</v>
      </c>
      <c r="AJ279" s="370"/>
      <c r="AL279" s="798"/>
      <c r="AM279" s="226" t="s">
        <v>43</v>
      </c>
      <c r="AN279" s="472"/>
      <c r="AO279" s="616">
        <f>SUMIFS('Sales 2019 - 2024'!$E:$E,'Sales 2019 - 2024'!$A:$A,$C279,'Sales 2019 - 2024'!$B:$B,$AO$2,'Sales 2019 - 2024'!$C:$C,AO$4,'Sales 2019 - 2024'!$D:$D,$A279)</f>
        <v>0</v>
      </c>
      <c r="AP279" s="617">
        <f>SUMIFS('Sales 2019 - 2024'!$E:$E,'Sales 2019 - 2024'!$A:$A,$C279,'Sales 2019 - 2024'!$B:$B,$AO$2,'Sales 2019 - 2024'!$C:$C,AP$4,'Sales 2019 - 2024'!$D:$D,$A279)</f>
        <v>0</v>
      </c>
      <c r="AQ279" s="617">
        <f>SUMIFS('Sales 2019 - 2024'!$E:$E,'Sales 2019 - 2024'!$A:$A,$C279,'Sales 2019 - 2024'!$B:$B,$AO$2,'Sales 2019 - 2024'!$C:$C,AQ$4,'Sales 2019 - 2024'!$D:$D,$A279)</f>
        <v>0</v>
      </c>
      <c r="AR279" s="617">
        <f>SUMIFS('Sales 2019 - 2024'!$E:$E,'Sales 2019 - 2024'!$A:$A,$C279,'Sales 2019 - 2024'!$B:$B,$AO$2,'Sales 2019 - 2024'!$C:$C,AR$4,'Sales 2019 - 2024'!$D:$D,$A279)</f>
        <v>0.39983000000000002</v>
      </c>
      <c r="AS279" s="617">
        <f>SUMIFS('Sales 2019 - 2024'!$E:$E,'Sales 2019 - 2024'!$A:$A,$C279,'Sales 2019 - 2024'!$B:$B,$AO$2,'Sales 2019 - 2024'!$C:$C,AS$4,'Sales 2019 - 2024'!$D:$D,$A279)</f>
        <v>0</v>
      </c>
      <c r="AT279" s="617">
        <f>SUMIFS('Sales 2019 - 2024'!$E:$E,'Sales 2019 - 2024'!$A:$A,$C279,'Sales 2019 - 2024'!$B:$B,$AO$2,'Sales 2019 - 2024'!$C:$C,AT$4,'Sales 2019 - 2024'!$D:$D,$A279)</f>
        <v>0</v>
      </c>
      <c r="AU279" s="617">
        <f>SUMIFS('Sales 2019 - 2024'!$E:$E,'Sales 2019 - 2024'!$A:$A,$C279,'Sales 2019 - 2024'!$B:$B,$AO$2,'Sales 2019 - 2024'!$C:$C,AU$4,'Sales 2019 - 2024'!$D:$D,$A279)</f>
        <v>0</v>
      </c>
      <c r="AV279" s="618">
        <f>SUMIFS('Sales 2019 - 2024'!$E:$E,'Sales 2019 - 2024'!$A:$A,$C279,'Sales 2019 - 2024'!$B:$B,$AO$2,'Sales 2019 - 2024'!$C:$C,AV$4,'Sales 2019 - 2024'!$D:$D,$A279)</f>
        <v>0</v>
      </c>
      <c r="AW279" s="618">
        <f t="shared" si="816"/>
        <v>0.39983000000000002</v>
      </c>
      <c r="AX279" s="616">
        <f>SUMIFS('Sales 2019 - 2024'!$E:$E,'Sales 2019 - 2024'!$A:$A,$C279,'Sales 2019 - 2024'!$B:$B,$AO$2,'Sales 2019 - 2024'!$C:$C,AX$4,'Sales 2019 - 2024'!$D:$D,$A279)</f>
        <v>0</v>
      </c>
      <c r="AY279" s="617">
        <f>SUMIFS('Sales 2019 - 2024'!$E:$E,'Sales 2019 - 2024'!$A:$A,$C279,'Sales 2019 - 2024'!$B:$B,$AO$2,'Sales 2019 - 2024'!$C:$C,AY$4,'Sales 2019 - 2024'!$D:$D,$A279)</f>
        <v>0</v>
      </c>
      <c r="AZ279" s="617">
        <f>SUMIFS('Sales 2019 - 2024'!$E:$E,'Sales 2019 - 2024'!$A:$A,$C279,'Sales 2019 - 2024'!$B:$B,$AO$2,'Sales 2019 - 2024'!$C:$C,AZ$4,'Sales 2019 - 2024'!$D:$D,$A279)</f>
        <v>0</v>
      </c>
      <c r="BA279" s="617">
        <f>SUMIFS('Sales 2019 - 2024'!$E:$E,'Sales 2019 - 2024'!$A:$A,$C279,'Sales 2019 - 2024'!$B:$B,$AO$2,'Sales 2019 - 2024'!$C:$C,BA$4,'Sales 2019 - 2024'!$D:$D,$A279)</f>
        <v>0</v>
      </c>
      <c r="BB279" s="617">
        <f>SUMIFS('Sales 2019 - 2024'!$E:$E,'Sales 2019 - 2024'!$A:$A,$C279,'Sales 2019 - 2024'!$B:$B,$AO$2,'Sales 2019 - 2024'!$C:$C,BB$4,'Sales 2019 - 2024'!$D:$D,$A279)</f>
        <v>0</v>
      </c>
      <c r="BC279" s="617">
        <f>SUMIFS('Sales 2019 - 2024'!$E:$E,'Sales 2019 - 2024'!$A:$A,$C279,'Sales 2019 - 2024'!$B:$B,$AO$2,'Sales 2019 - 2024'!$C:$C,BC$4,'Sales 2019 - 2024'!$D:$D,$A279)</f>
        <v>0</v>
      </c>
      <c r="BD279" s="617">
        <f>SUMIFS('Sales 2019 - 2024'!$E:$E,'Sales 2019 - 2024'!$A:$A,$C279,'Sales 2019 - 2024'!$B:$B,$AO$2,'Sales 2019 - 2024'!$C:$C,BD$4,'Sales 2019 - 2024'!$D:$D,$A279)</f>
        <v>0</v>
      </c>
      <c r="BE279" s="617">
        <f>SUMIFS('Sales 2019 - 2024'!$E:$E,'Sales 2019 - 2024'!$A:$A,$C279,'Sales 2019 - 2024'!$B:$B,$AO$2,'Sales 2019 - 2024'!$C:$C,BE$4,'Sales 2019 - 2024'!$D:$D,$A279)</f>
        <v>0</v>
      </c>
      <c r="BF279" s="618">
        <f>SUMIFS('Sales 2019 - 2024'!$E:$E,'Sales 2019 - 2024'!$A:$A,$C279,'Sales 2019 - 2024'!$B:$B,$AO$2,'Sales 2019 - 2024'!$C:$C,BF$4,'Sales 2019 - 2024'!$D:$D,$A279)</f>
        <v>0</v>
      </c>
      <c r="BG279" s="618">
        <f t="shared" si="817"/>
        <v>0</v>
      </c>
      <c r="BH279" s="744">
        <f t="shared" si="818"/>
        <v>0</v>
      </c>
      <c r="BI279" s="494">
        <f>SUMIFS('Sales 2019 - 2024'!Y:Y,'Sales 2019 - 2024'!W:W,'X5 Template Goals - Tab 1'!AM279,'Sales 2019 - 2024'!V:V,'X5 Template Goals - Tab 1'!A279)</f>
        <v>0.39983000000000002</v>
      </c>
      <c r="BJ279" s="751" t="b">
        <f t="shared" si="680"/>
        <v>1</v>
      </c>
      <c r="BK279" s="611"/>
      <c r="BL279" s="612"/>
      <c r="BM279" s="612"/>
      <c r="BN279" s="612"/>
      <c r="BO279" s="612"/>
      <c r="BP279" s="612"/>
      <c r="BQ279" s="612"/>
      <c r="BR279" s="619"/>
      <c r="BS279" s="618">
        <f t="shared" si="819"/>
        <v>0</v>
      </c>
    </row>
    <row r="280" spans="1:71" s="180" customFormat="1" ht="44.25" customHeight="1" outlineLevel="1" x14ac:dyDescent="0.55000000000000004">
      <c r="B280" s="344" t="s">
        <v>107</v>
      </c>
      <c r="C280" s="241" t="s">
        <v>35</v>
      </c>
      <c r="D280" s="639">
        <f>SUM(D272:D279)</f>
        <v>3.3190540099999999</v>
      </c>
      <c r="E280" s="532">
        <f t="shared" ref="E280:J280" si="820">SUM(E272:E279)</f>
        <v>2.6898200800000001</v>
      </c>
      <c r="F280" s="532">
        <f t="shared" si="820"/>
        <v>4.3947582399999998</v>
      </c>
      <c r="G280" s="532">
        <f t="shared" si="820"/>
        <v>6.0416362200000009</v>
      </c>
      <c r="H280" s="532">
        <f t="shared" si="820"/>
        <v>6.4709334300000005</v>
      </c>
      <c r="I280" s="532">
        <f t="shared" si="820"/>
        <v>11.698206275833332</v>
      </c>
      <c r="J280" s="532">
        <f t="shared" si="820"/>
        <v>15.206663499999998</v>
      </c>
      <c r="K280" s="532"/>
      <c r="L280" s="672">
        <f>SUM(L272:L279)</f>
        <v>0</v>
      </c>
      <c r="M280" s="673">
        <f t="shared" ref="M280" si="821">SUM(M272:M279)</f>
        <v>0</v>
      </c>
      <c r="N280" s="673">
        <f t="shared" ref="N280" si="822">SUM(N272:N279)</f>
        <v>45</v>
      </c>
      <c r="O280" s="673">
        <f t="shared" ref="O280" si="823">SUM(O272:O279)</f>
        <v>0</v>
      </c>
      <c r="P280" s="673">
        <f t="shared" ref="P280" si="824">SUM(P272:P279)</f>
        <v>10</v>
      </c>
      <c r="Q280" s="673">
        <f t="shared" ref="Q280" si="825">SUM(Q272:Q279)</f>
        <v>40</v>
      </c>
      <c r="R280" s="673">
        <f t="shared" ref="R280" si="826">SUM(R272:R279)</f>
        <v>3</v>
      </c>
      <c r="S280" s="674">
        <f t="shared" ref="S280" si="827">SUM(S272:S279)</f>
        <v>0</v>
      </c>
      <c r="T280" s="528"/>
      <c r="U280" s="714">
        <f t="shared" ref="U280" si="828">SUM(U272:U279)</f>
        <v>0</v>
      </c>
      <c r="V280" s="642">
        <f t="shared" ref="V280" si="829">SUM(V272:V279)</f>
        <v>0</v>
      </c>
      <c r="W280" s="642">
        <f t="shared" ref="W280" si="830">SUM(W272:W279)</f>
        <v>31</v>
      </c>
      <c r="X280" s="642">
        <f t="shared" ref="X280" si="831">SUM(X272:X279)</f>
        <v>0</v>
      </c>
      <c r="Y280" s="642">
        <f t="shared" ref="Y280" si="832">SUM(Y272:Y279)</f>
        <v>5</v>
      </c>
      <c r="Z280" s="642">
        <f t="shared" ref="Z280" si="833">SUM(Z272:Z279)</f>
        <v>0</v>
      </c>
      <c r="AA280" s="642">
        <f t="shared" ref="AA280" si="834">SUM(AA272:AA279)</f>
        <v>4</v>
      </c>
      <c r="AB280" s="642">
        <f t="shared" ref="AB280" si="835">SUM(AB272:AB279)</f>
        <v>0</v>
      </c>
      <c r="AC280" s="642">
        <f t="shared" ref="AC280" si="836">SUM(AC272:AC279)</f>
        <v>0</v>
      </c>
      <c r="AD280" s="643">
        <f t="shared" si="760"/>
        <v>138</v>
      </c>
      <c r="AE280" s="539">
        <f t="shared" si="813"/>
        <v>153.20666349999999</v>
      </c>
      <c r="AF280" s="540">
        <f t="shared" si="814"/>
        <v>0.35582589176818225</v>
      </c>
      <c r="AG280" s="541">
        <f t="shared" si="815"/>
        <v>0.58726245567680579</v>
      </c>
      <c r="AH280" s="542" cm="1">
        <f t="array" ref="AH280">_xlfn.IFS(AG280&gt;=(AF280+0.01),1,AG280&gt;=(AF280-0.01),0,AG280&lt;=(AF280-0.01),-1)</f>
        <v>1</v>
      </c>
      <c r="AJ280" s="371" t="s">
        <v>109</v>
      </c>
      <c r="AL280" s="344" t="s">
        <v>107</v>
      </c>
      <c r="AM280" s="241" t="s">
        <v>35</v>
      </c>
      <c r="AN280" s="543"/>
      <c r="AO280" s="733">
        <f>SUM(AO272:AO279)</f>
        <v>351.57923999999997</v>
      </c>
      <c r="AP280" s="734">
        <f t="shared" ref="AP280:AW280" si="837">SUM(AP272:AP279)</f>
        <v>61.150930000000002</v>
      </c>
      <c r="AQ280" s="734">
        <f t="shared" si="837"/>
        <v>13.048719999999999</v>
      </c>
      <c r="AR280" s="734">
        <f t="shared" si="837"/>
        <v>3357.3066699999995</v>
      </c>
      <c r="AS280" s="734">
        <f t="shared" si="837"/>
        <v>920.06198000000018</v>
      </c>
      <c r="AT280" s="734">
        <f t="shared" si="837"/>
        <v>1268.0401900000002</v>
      </c>
      <c r="AU280" s="734">
        <f t="shared" si="837"/>
        <v>24.995059999999999</v>
      </c>
      <c r="AV280" s="644">
        <f t="shared" si="837"/>
        <v>102.26881999999999</v>
      </c>
      <c r="AW280" s="644">
        <f t="shared" si="837"/>
        <v>6098.4516100000001</v>
      </c>
      <c r="AX280" s="733">
        <f>SUM(AX272:AX279)</f>
        <v>131.65481</v>
      </c>
      <c r="AY280" s="734">
        <f t="shared" ref="AY280:BF280" si="838">SUM(AY272:AY279)</f>
        <v>375.05778000000004</v>
      </c>
      <c r="AZ280" s="734">
        <f t="shared" si="838"/>
        <v>394.97176999999999</v>
      </c>
      <c r="BA280" s="734">
        <f t="shared" si="838"/>
        <v>784.34059999999999</v>
      </c>
      <c r="BB280" s="734">
        <f t="shared" si="838"/>
        <v>40.914189999999998</v>
      </c>
      <c r="BC280" s="734">
        <f t="shared" si="838"/>
        <v>59.993560000000002</v>
      </c>
      <c r="BD280" s="734">
        <f t="shared" si="838"/>
        <v>823.69214999999997</v>
      </c>
      <c r="BE280" s="734">
        <f t="shared" si="838"/>
        <v>0</v>
      </c>
      <c r="BF280" s="644">
        <f t="shared" si="838"/>
        <v>0</v>
      </c>
      <c r="BG280" s="644">
        <f t="shared" si="817"/>
        <v>2610.6248599999999</v>
      </c>
      <c r="BH280" s="736">
        <f t="shared" si="818"/>
        <v>6497.5870300000006</v>
      </c>
      <c r="BI280" s="546">
        <f>SUM(BI272:BI279)</f>
        <v>15206.663500000001</v>
      </c>
      <c r="BJ280" s="751" t="b">
        <f t="shared" si="680"/>
        <v>1</v>
      </c>
      <c r="BK280" s="640"/>
      <c r="BL280" s="641"/>
      <c r="BM280" s="641"/>
      <c r="BN280" s="641"/>
      <c r="BO280" s="641"/>
      <c r="BP280" s="641"/>
      <c r="BQ280" s="641"/>
      <c r="BR280" s="539"/>
      <c r="BS280" s="644">
        <f t="shared" ref="BS280" si="839">SUM(BS272:BS279)</f>
        <v>0</v>
      </c>
    </row>
    <row r="281" spans="1:71" ht="44.25" customHeight="1" outlineLevel="1" thickBot="1" x14ac:dyDescent="0.6">
      <c r="B281" s="550" t="str">
        <f>B280</f>
        <v>Functional Nutrition</v>
      </c>
      <c r="C281" s="551" t="s">
        <v>76</v>
      </c>
      <c r="D281" s="552"/>
      <c r="E281" s="553"/>
      <c r="F281" s="553"/>
      <c r="G281" s="553"/>
      <c r="H281" s="553"/>
      <c r="I281" s="553"/>
      <c r="J281" s="553"/>
      <c r="K281" s="554"/>
      <c r="L281" s="555">
        <v>0</v>
      </c>
      <c r="M281" s="556">
        <v>0</v>
      </c>
      <c r="N281" s="556">
        <v>40</v>
      </c>
      <c r="O281" s="556">
        <v>0</v>
      </c>
      <c r="P281" s="556">
        <v>-4.2870014999999997E-2</v>
      </c>
      <c r="Q281" s="556">
        <v>32.5</v>
      </c>
      <c r="R281" s="556">
        <v>3</v>
      </c>
      <c r="S281" s="557">
        <v>0</v>
      </c>
      <c r="T281" s="558"/>
      <c r="U281" s="703">
        <v>0</v>
      </c>
      <c r="V281" s="594">
        <v>0</v>
      </c>
      <c r="W281" s="594">
        <v>5</v>
      </c>
      <c r="X281" s="594">
        <v>0</v>
      </c>
      <c r="Y281" s="594">
        <v>5</v>
      </c>
      <c r="Z281" s="594">
        <v>0</v>
      </c>
      <c r="AA281" s="594">
        <v>4</v>
      </c>
      <c r="AB281" s="594">
        <v>0</v>
      </c>
      <c r="AC281" s="594"/>
      <c r="AD281" s="596">
        <f t="shared" si="760"/>
        <v>89.457129984999995</v>
      </c>
      <c r="AE281" s="645">
        <f>J280+AD281</f>
        <v>104.66379348499999</v>
      </c>
      <c r="AF281" s="563">
        <f>AF280</f>
        <v>0.35582589176818225</v>
      </c>
      <c r="AG281" s="564">
        <f>(((AE281/J280))^(1/5))-1</f>
        <v>0.47079622708282209</v>
      </c>
      <c r="AH281" s="565" cm="1">
        <f t="array" ref="AH281">_xlfn.IFS(AG281&gt;=(AF281+0.01),1,AG281&gt;=(AF281-0.01),0,AG281&lt;=(AF281-0.01),-1)</f>
        <v>1</v>
      </c>
      <c r="AJ281" s="370"/>
      <c r="AL281" s="550" t="str">
        <f>AL280</f>
        <v>Functional Nutrition</v>
      </c>
      <c r="AM281" s="551" t="s">
        <v>76</v>
      </c>
      <c r="AN281" s="566"/>
      <c r="AO281" s="567"/>
      <c r="AP281" s="568"/>
      <c r="AQ281" s="568"/>
      <c r="AR281" s="568"/>
      <c r="AS281" s="568"/>
      <c r="AT281" s="568"/>
      <c r="AU281" s="568"/>
      <c r="AV281" s="569"/>
      <c r="AW281" s="569"/>
      <c r="AX281" s="567"/>
      <c r="AY281" s="568"/>
      <c r="AZ281" s="568"/>
      <c r="BA281" s="568"/>
      <c r="BB281" s="568"/>
      <c r="BC281" s="568"/>
      <c r="BD281" s="568"/>
      <c r="BE281" s="568"/>
      <c r="BF281" s="569"/>
      <c r="BG281" s="569"/>
      <c r="BH281" s="569"/>
      <c r="BI281" s="737"/>
      <c r="BJ281" s="751" t="b">
        <f t="shared" si="680"/>
        <v>1</v>
      </c>
      <c r="BK281" s="567"/>
      <c r="BL281" s="568"/>
      <c r="BM281" s="568"/>
      <c r="BN281" s="568"/>
      <c r="BO281" s="568"/>
      <c r="BP281" s="568"/>
      <c r="BQ281" s="568"/>
      <c r="BR281" s="569"/>
      <c r="BS281" s="569"/>
    </row>
    <row r="282" spans="1:71" ht="44.25" customHeight="1" outlineLevel="1" thickTop="1" x14ac:dyDescent="0.55000000000000004">
      <c r="A282" s="2" t="str">
        <f>B282</f>
        <v>Nutraceuticals</v>
      </c>
      <c r="B282" s="796" t="s">
        <v>110</v>
      </c>
      <c r="C282" s="225" t="s">
        <v>36</v>
      </c>
      <c r="D282" s="599">
        <f>SUMIFS(AfO!D:D,AfO!$A:$A,$C282,AfO!$B:$B,$A282)/1000</f>
        <v>7.7982787299999998</v>
      </c>
      <c r="E282" s="459">
        <f>SUMIFS(AfO!E:E,AfO!$A:$A,$C282,AfO!$B:$B,$A282)/1000</f>
        <v>8.6709289900000002</v>
      </c>
      <c r="F282" s="459">
        <f>SUMIFS(AfO!F:F,AfO!$A:$A,$C282,AfO!$B:$B,$A282)/1000</f>
        <v>7.9375718900000001</v>
      </c>
      <c r="G282" s="459">
        <f>SUMIFS(AfO!G:G,AfO!$A:$A,$C282,AfO!$B:$B,$A282)/1000</f>
        <v>8.4805176200000005</v>
      </c>
      <c r="H282" s="459">
        <f>SUMIFS(AfO!H:H,AfO!$A:$A,$C282,AfO!$B:$B,$A282)/1000</f>
        <v>8.7504960599999997</v>
      </c>
      <c r="I282" s="459">
        <f>SUMIFS(AfO!J:J,AfO!$A:$A,$C282,AfO!$B:$B,$A282)/1000</f>
        <v>9.1073971891666652</v>
      </c>
      <c r="J282" s="459">
        <f>SUMIFS(AfO!I:I,AfO!$A:$A,$C282,AfO!$B:$B,$A282)/1000</f>
        <v>10.50805319</v>
      </c>
      <c r="K282" s="459"/>
      <c r="L282" s="354"/>
      <c r="M282" s="355"/>
      <c r="N282" s="355">
        <v>4</v>
      </c>
      <c r="O282" s="355"/>
      <c r="P282" s="355"/>
      <c r="Q282" s="355">
        <v>3</v>
      </c>
      <c r="R282" s="355">
        <v>2</v>
      </c>
      <c r="S282" s="356"/>
      <c r="T282" s="723"/>
      <c r="U282" s="354"/>
      <c r="V282" s="417"/>
      <c r="W282" s="417">
        <v>4</v>
      </c>
      <c r="X282" s="417">
        <v>2</v>
      </c>
      <c r="Y282" s="417"/>
      <c r="Z282" s="417"/>
      <c r="AA282" s="417">
        <v>20</v>
      </c>
      <c r="AB282" s="417"/>
      <c r="AC282" s="356"/>
      <c r="AD282" s="604">
        <f t="shared" si="760"/>
        <v>35</v>
      </c>
      <c r="AE282" s="468">
        <f t="shared" ref="AE282:AE290" si="840">AD282+J282</f>
        <v>45.508053189999998</v>
      </c>
      <c r="AF282" s="469">
        <f t="shared" ref="AF282:AF290" si="841">(((J282/D282))^(1/5))-1</f>
        <v>6.1462612327146893E-2</v>
      </c>
      <c r="AG282" s="470">
        <f t="shared" ref="AG282:AG290" si="842">(((AE282/J282))^(1/5))-1</f>
        <v>0.34064316670266082</v>
      </c>
      <c r="AH282" s="509" cm="1">
        <f t="array" ref="AH282">_xlfn.IFS(AG282&gt;=(AF282+0.01),1,AG282&gt;=(AF282-0.01),0,AG282&lt;=(AF282-0.01),-1)</f>
        <v>1</v>
      </c>
      <c r="AJ282" s="371"/>
      <c r="AL282" s="796" t="s">
        <v>110</v>
      </c>
      <c r="AM282" s="225" t="s">
        <v>36</v>
      </c>
      <c r="AN282" s="472"/>
      <c r="AO282" s="605">
        <f>SUMIFS('Sales 2019 - 2024'!$E:$E,'Sales 2019 - 2024'!$A:$A,$C282,'Sales 2019 - 2024'!$B:$B,$AO$2,'Sales 2019 - 2024'!$C:$C,AO$4,'Sales 2019 - 2024'!$D:$D,$A282)</f>
        <v>0</v>
      </c>
      <c r="AP282" s="606">
        <f>SUMIFS('Sales 2019 - 2024'!$E:$E,'Sales 2019 - 2024'!$A:$A,$C282,'Sales 2019 - 2024'!$B:$B,$AO$2,'Sales 2019 - 2024'!$C:$C,AP$4,'Sales 2019 - 2024'!$D:$D,$A282)</f>
        <v>5.25</v>
      </c>
      <c r="AQ282" s="606">
        <f>SUMIFS('Sales 2019 - 2024'!$E:$E,'Sales 2019 - 2024'!$A:$A,$C282,'Sales 2019 - 2024'!$B:$B,$AO$2,'Sales 2019 - 2024'!$C:$C,AQ$4,'Sales 2019 - 2024'!$D:$D,$A282)</f>
        <v>230.85210000000001</v>
      </c>
      <c r="AR282" s="606">
        <f>SUMIFS('Sales 2019 - 2024'!$E:$E,'Sales 2019 - 2024'!$A:$A,$C282,'Sales 2019 - 2024'!$B:$B,$AO$2,'Sales 2019 - 2024'!$C:$C,AR$4,'Sales 2019 - 2024'!$D:$D,$A282)</f>
        <v>1224.6191200000001</v>
      </c>
      <c r="AS282" s="606">
        <f>SUMIFS('Sales 2019 - 2024'!$E:$E,'Sales 2019 - 2024'!$A:$A,$C282,'Sales 2019 - 2024'!$B:$B,$AO$2,'Sales 2019 - 2024'!$C:$C,AS$4,'Sales 2019 - 2024'!$D:$D,$A282)</f>
        <v>757.31320000000005</v>
      </c>
      <c r="AT282" s="606">
        <f>SUMIFS('Sales 2019 - 2024'!$E:$E,'Sales 2019 - 2024'!$A:$A,$C282,'Sales 2019 - 2024'!$B:$B,$AO$2,'Sales 2019 - 2024'!$C:$C,AT$4,'Sales 2019 - 2024'!$D:$D,$A282)</f>
        <v>290.25601999999998</v>
      </c>
      <c r="AU282" s="606">
        <f>SUMIFS('Sales 2019 - 2024'!$E:$E,'Sales 2019 - 2024'!$A:$A,$C282,'Sales 2019 - 2024'!$B:$B,$AO$2,'Sales 2019 - 2024'!$C:$C,AU$4,'Sales 2019 - 2024'!$D:$D,$A282)</f>
        <v>88.900949999999995</v>
      </c>
      <c r="AV282" s="607">
        <f>SUMIFS('Sales 2019 - 2024'!$E:$E,'Sales 2019 - 2024'!$A:$A,$C282,'Sales 2019 - 2024'!$B:$B,$AO$2,'Sales 2019 - 2024'!$C:$C,AV$4,'Sales 2019 - 2024'!$D:$D,$A282)</f>
        <v>163.05087</v>
      </c>
      <c r="AW282" s="607">
        <f>SUM(AO282:AV282)</f>
        <v>2760.24226</v>
      </c>
      <c r="AX282" s="605">
        <f>SUMIFS('Sales 2019 - 2024'!$E:$E,'Sales 2019 - 2024'!$A:$A,$C282,'Sales 2019 - 2024'!$B:$B,$AO$2,'Sales 2019 - 2024'!$C:$C,AX$4,'Sales 2019 - 2024'!$D:$D,$A282)</f>
        <v>965.20356000000004</v>
      </c>
      <c r="AY282" s="606">
        <f>SUMIFS('Sales 2019 - 2024'!$E:$E,'Sales 2019 - 2024'!$A:$A,$C282,'Sales 2019 - 2024'!$B:$B,$AO$2,'Sales 2019 - 2024'!$C:$C,AY$4,'Sales 2019 - 2024'!$D:$D,$A282)</f>
        <v>68.852459999999994</v>
      </c>
      <c r="AZ282" s="606">
        <f>SUMIFS('Sales 2019 - 2024'!$E:$E,'Sales 2019 - 2024'!$A:$A,$C282,'Sales 2019 - 2024'!$B:$B,$AO$2,'Sales 2019 - 2024'!$C:$C,AZ$4,'Sales 2019 - 2024'!$D:$D,$A282)</f>
        <v>19.41283</v>
      </c>
      <c r="BA282" s="606">
        <f>SUMIFS('Sales 2019 - 2024'!$E:$E,'Sales 2019 - 2024'!$A:$A,$C282,'Sales 2019 - 2024'!$B:$B,$AO$2,'Sales 2019 - 2024'!$C:$C,BA$4,'Sales 2019 - 2024'!$D:$D,$A282)</f>
        <v>23.51549</v>
      </c>
      <c r="BB282" s="606">
        <f>SUMIFS('Sales 2019 - 2024'!$E:$E,'Sales 2019 - 2024'!$A:$A,$C282,'Sales 2019 - 2024'!$B:$B,$AO$2,'Sales 2019 - 2024'!$C:$C,BB$4,'Sales 2019 - 2024'!$D:$D,$A282)</f>
        <v>0</v>
      </c>
      <c r="BC282" s="606">
        <f>SUMIFS('Sales 2019 - 2024'!$E:$E,'Sales 2019 - 2024'!$A:$A,$C282,'Sales 2019 - 2024'!$B:$B,$AO$2,'Sales 2019 - 2024'!$C:$C,BC$4,'Sales 2019 - 2024'!$D:$D,$A282)</f>
        <v>357.59285999999997</v>
      </c>
      <c r="BD282" s="606">
        <f>SUMIFS('Sales 2019 - 2024'!$E:$E,'Sales 2019 - 2024'!$A:$A,$C282,'Sales 2019 - 2024'!$B:$B,$AO$2,'Sales 2019 - 2024'!$C:$C,BD$4,'Sales 2019 - 2024'!$D:$D,$A282)</f>
        <v>2485.3182400000001</v>
      </c>
      <c r="BE282" s="606">
        <f>SUMIFS('Sales 2019 - 2024'!$E:$E,'Sales 2019 - 2024'!$A:$A,$C282,'Sales 2019 - 2024'!$B:$B,$AO$2,'Sales 2019 - 2024'!$C:$C,BE$4,'Sales 2019 - 2024'!$D:$D,$A282)</f>
        <v>0</v>
      </c>
      <c r="BF282" s="607">
        <f>SUMIFS('Sales 2019 - 2024'!$E:$E,'Sales 2019 - 2024'!$A:$A,$C282,'Sales 2019 - 2024'!$B:$B,$AO$2,'Sales 2019 - 2024'!$C:$C,BF$4,'Sales 2019 - 2024'!$D:$D,$A282)</f>
        <v>0</v>
      </c>
      <c r="BG282" s="607">
        <f>SUM(AX282:BF282)</f>
        <v>3919.8954400000002</v>
      </c>
      <c r="BH282" s="743">
        <f>BI282-BG282-AW282</f>
        <v>3827.9154900000003</v>
      </c>
      <c r="BI282" s="475">
        <f>SUMIFS('Sales 2019 - 2024'!Y:Y,'Sales 2019 - 2024'!W:W,'X5 Template Goals - Tab 1'!AM282,'Sales 2019 - 2024'!V:V,'X5 Template Goals - Tab 1'!A282)</f>
        <v>10508.053190000001</v>
      </c>
      <c r="BJ282" s="751" t="b">
        <f t="shared" si="680"/>
        <v>1</v>
      </c>
      <c r="BK282" s="600"/>
      <c r="BL282" s="601"/>
      <c r="BM282" s="601"/>
      <c r="BN282" s="601"/>
      <c r="BO282" s="601"/>
      <c r="BP282" s="601"/>
      <c r="BQ282" s="601"/>
      <c r="BR282" s="608"/>
      <c r="BS282" s="607">
        <f>SUM(BK282:BR282)</f>
        <v>0</v>
      </c>
    </row>
    <row r="283" spans="1:71" ht="44.25" customHeight="1" outlineLevel="1" x14ac:dyDescent="0.55000000000000004">
      <c r="A283" s="2" t="str">
        <f>B282</f>
        <v>Nutraceuticals</v>
      </c>
      <c r="B283" s="797"/>
      <c r="C283" s="226" t="s">
        <v>37</v>
      </c>
      <c r="D283" s="609">
        <f>SUMIFS(AfO!D:D,AfO!$A:$A,$C283,AfO!$B:$B,$A282)/1000</f>
        <v>5.7010300000000002E-3</v>
      </c>
      <c r="E283" s="610">
        <f>SUMIFS(AfO!E:E,AfO!$A:$A,$C283,AfO!$B:$B,$A282)/1000</f>
        <v>5.1197299999999994E-3</v>
      </c>
      <c r="F283" s="610">
        <f>SUMIFS(AfO!F:F,AfO!$A:$A,$C283,AfO!$B:$B,$A282)/1000</f>
        <v>6.9767200000000005E-3</v>
      </c>
      <c r="G283" s="610">
        <f>SUMIFS(AfO!G:G,AfO!$A:$A,$C283,AfO!$B:$B,$A282)/1000</f>
        <v>2.0870349999999999E-2</v>
      </c>
      <c r="H283" s="610">
        <f>SUMIFS(AfO!H:H,AfO!$A:$A,$C283,AfO!$B:$B,$A282)/1000</f>
        <v>6.2602999999999997E-4</v>
      </c>
      <c r="I283" s="610">
        <f>SUMIFS(AfO!J:J,AfO!$A:$A,$C283,AfO!$B:$B,$A282)/1000</f>
        <v>6.0976833333333338E-4</v>
      </c>
      <c r="J283" s="610">
        <f>SUMIFS(AfO!I:I,AfO!$A:$A,$C283,AfO!$B:$B,$A282)/1000</f>
        <v>1.3611200000000002E-3</v>
      </c>
      <c r="K283" s="610"/>
      <c r="L283" s="357"/>
      <c r="M283" s="358"/>
      <c r="N283" s="358"/>
      <c r="O283" s="409"/>
      <c r="P283" s="358"/>
      <c r="Q283" s="358"/>
      <c r="R283" s="358"/>
      <c r="S283" s="359"/>
      <c r="T283" s="724"/>
      <c r="U283" s="357"/>
      <c r="V283" s="418"/>
      <c r="W283" s="418"/>
      <c r="X283" s="418"/>
      <c r="Y283" s="418"/>
      <c r="Z283" s="418"/>
      <c r="AA283" s="418"/>
      <c r="AB283" s="418"/>
      <c r="AC283" s="359"/>
      <c r="AD283" s="615">
        <f t="shared" si="760"/>
        <v>0</v>
      </c>
      <c r="AE283" s="488">
        <f t="shared" si="840"/>
        <v>1.3611200000000002E-3</v>
      </c>
      <c r="AF283" s="581">
        <f t="shared" si="841"/>
        <v>-0.24908873801396758</v>
      </c>
      <c r="AG283" s="490">
        <f t="shared" si="842"/>
        <v>0</v>
      </c>
      <c r="AH283" s="491" cm="1">
        <f t="array" ref="AH283">_xlfn.IFS(AG283&gt;=(AF283+0.01),1,AG283&gt;=(AF283-0.01),0,AG283&lt;=(AF283-0.01),-1)</f>
        <v>1</v>
      </c>
      <c r="AJ283" s="370"/>
      <c r="AL283" s="797"/>
      <c r="AM283" s="226" t="s">
        <v>37</v>
      </c>
      <c r="AN283" s="472"/>
      <c r="AO283" s="616">
        <f>SUMIFS('Sales 2019 - 2024'!$E:$E,'Sales 2019 - 2024'!$A:$A,$C283,'Sales 2019 - 2024'!$B:$B,$AO$2,'Sales 2019 - 2024'!$C:$C,AO$4,'Sales 2019 - 2024'!$D:$D,$A283)</f>
        <v>0</v>
      </c>
      <c r="AP283" s="617">
        <f>SUMIFS('Sales 2019 - 2024'!$E:$E,'Sales 2019 - 2024'!$A:$A,$C283,'Sales 2019 - 2024'!$B:$B,$AO$2,'Sales 2019 - 2024'!$C:$C,AP$4,'Sales 2019 - 2024'!$D:$D,$A283)</f>
        <v>0</v>
      </c>
      <c r="AQ283" s="617">
        <f>SUMIFS('Sales 2019 - 2024'!$E:$E,'Sales 2019 - 2024'!$A:$A,$C283,'Sales 2019 - 2024'!$B:$B,$AO$2,'Sales 2019 - 2024'!$C:$C,AQ$4,'Sales 2019 - 2024'!$D:$D,$A283)</f>
        <v>0</v>
      </c>
      <c r="AR283" s="617">
        <f>SUMIFS('Sales 2019 - 2024'!$E:$E,'Sales 2019 - 2024'!$A:$A,$C283,'Sales 2019 - 2024'!$B:$B,$AO$2,'Sales 2019 - 2024'!$C:$C,AR$4,'Sales 2019 - 2024'!$D:$D,$A283)</f>
        <v>0</v>
      </c>
      <c r="AS283" s="617">
        <f>SUMIFS('Sales 2019 - 2024'!$E:$E,'Sales 2019 - 2024'!$A:$A,$C283,'Sales 2019 - 2024'!$B:$B,$AO$2,'Sales 2019 - 2024'!$C:$C,AS$4,'Sales 2019 - 2024'!$D:$D,$A283)</f>
        <v>0</v>
      </c>
      <c r="AT283" s="617">
        <f>SUMIFS('Sales 2019 - 2024'!$E:$E,'Sales 2019 - 2024'!$A:$A,$C283,'Sales 2019 - 2024'!$B:$B,$AO$2,'Sales 2019 - 2024'!$C:$C,AT$4,'Sales 2019 - 2024'!$D:$D,$A283)</f>
        <v>0</v>
      </c>
      <c r="AU283" s="617">
        <f>SUMIFS('Sales 2019 - 2024'!$E:$E,'Sales 2019 - 2024'!$A:$A,$C283,'Sales 2019 - 2024'!$B:$B,$AO$2,'Sales 2019 - 2024'!$C:$C,AU$4,'Sales 2019 - 2024'!$D:$D,$A283)</f>
        <v>0</v>
      </c>
      <c r="AV283" s="618">
        <f>SUMIFS('Sales 2019 - 2024'!$E:$E,'Sales 2019 - 2024'!$A:$A,$C283,'Sales 2019 - 2024'!$B:$B,$AO$2,'Sales 2019 - 2024'!$C:$C,AV$4,'Sales 2019 - 2024'!$D:$D,$A283)</f>
        <v>0</v>
      </c>
      <c r="AW283" s="618">
        <f t="shared" ref="AW283:AW289" si="843">SUM(AO283:AV283)</f>
        <v>0</v>
      </c>
      <c r="AX283" s="616">
        <f>SUMIFS('Sales 2019 - 2024'!$E:$E,'Sales 2019 - 2024'!$A:$A,$C283,'Sales 2019 - 2024'!$B:$B,$AO$2,'Sales 2019 - 2024'!$C:$C,AX$4,'Sales 2019 - 2024'!$D:$D,$A283)</f>
        <v>0</v>
      </c>
      <c r="AY283" s="617">
        <f>SUMIFS('Sales 2019 - 2024'!$E:$E,'Sales 2019 - 2024'!$A:$A,$C283,'Sales 2019 - 2024'!$B:$B,$AO$2,'Sales 2019 - 2024'!$C:$C,AY$4,'Sales 2019 - 2024'!$D:$D,$A283)</f>
        <v>0</v>
      </c>
      <c r="AZ283" s="617">
        <f>SUMIFS('Sales 2019 - 2024'!$E:$E,'Sales 2019 - 2024'!$A:$A,$C283,'Sales 2019 - 2024'!$B:$B,$AO$2,'Sales 2019 - 2024'!$C:$C,AZ$4,'Sales 2019 - 2024'!$D:$D,$A283)</f>
        <v>0</v>
      </c>
      <c r="BA283" s="617">
        <f>SUMIFS('Sales 2019 - 2024'!$E:$E,'Sales 2019 - 2024'!$A:$A,$C283,'Sales 2019 - 2024'!$B:$B,$AO$2,'Sales 2019 - 2024'!$C:$C,BA$4,'Sales 2019 - 2024'!$D:$D,$A283)</f>
        <v>0</v>
      </c>
      <c r="BB283" s="617">
        <f>SUMIFS('Sales 2019 - 2024'!$E:$E,'Sales 2019 - 2024'!$A:$A,$C283,'Sales 2019 - 2024'!$B:$B,$AO$2,'Sales 2019 - 2024'!$C:$C,BB$4,'Sales 2019 - 2024'!$D:$D,$A283)</f>
        <v>0</v>
      </c>
      <c r="BC283" s="617">
        <f>SUMIFS('Sales 2019 - 2024'!$E:$E,'Sales 2019 - 2024'!$A:$A,$C283,'Sales 2019 - 2024'!$B:$B,$AO$2,'Sales 2019 - 2024'!$C:$C,BC$4,'Sales 2019 - 2024'!$D:$D,$A283)</f>
        <v>0</v>
      </c>
      <c r="BD283" s="617">
        <f>SUMIFS('Sales 2019 - 2024'!$E:$E,'Sales 2019 - 2024'!$A:$A,$C283,'Sales 2019 - 2024'!$B:$B,$AO$2,'Sales 2019 - 2024'!$C:$C,BD$4,'Sales 2019 - 2024'!$D:$D,$A283)</f>
        <v>0</v>
      </c>
      <c r="BE283" s="617">
        <f>SUMIFS('Sales 2019 - 2024'!$E:$E,'Sales 2019 - 2024'!$A:$A,$C283,'Sales 2019 - 2024'!$B:$B,$AO$2,'Sales 2019 - 2024'!$C:$C,BE$4,'Sales 2019 - 2024'!$D:$D,$A283)</f>
        <v>0</v>
      </c>
      <c r="BF283" s="618">
        <f>SUMIFS('Sales 2019 - 2024'!$E:$E,'Sales 2019 - 2024'!$A:$A,$C283,'Sales 2019 - 2024'!$B:$B,$AO$2,'Sales 2019 - 2024'!$C:$C,BF$4,'Sales 2019 - 2024'!$D:$D,$A283)</f>
        <v>0</v>
      </c>
      <c r="BG283" s="618">
        <f t="shared" ref="BG283:BG290" si="844">SUM(AX283:BF283)</f>
        <v>0</v>
      </c>
      <c r="BH283" s="744">
        <f t="shared" ref="BH283:BH290" si="845">BI283-BG283-AW283</f>
        <v>1.3611200000000001</v>
      </c>
      <c r="BI283" s="494">
        <f>SUMIFS('Sales 2019 - 2024'!Y:Y,'Sales 2019 - 2024'!W:W,'X5 Template Goals - Tab 1'!AM283,'Sales 2019 - 2024'!V:V,'X5 Template Goals - Tab 1'!A283)</f>
        <v>1.3611200000000001</v>
      </c>
      <c r="BJ283" s="751" t="b">
        <f t="shared" si="680"/>
        <v>1</v>
      </c>
      <c r="BK283" s="611"/>
      <c r="BL283" s="612"/>
      <c r="BM283" s="612"/>
      <c r="BN283" s="612"/>
      <c r="BO283" s="612"/>
      <c r="BP283" s="612"/>
      <c r="BQ283" s="612"/>
      <c r="BR283" s="619"/>
      <c r="BS283" s="618">
        <f t="shared" ref="BS283:BS289" si="846">SUM(BK283:BR283)</f>
        <v>0</v>
      </c>
    </row>
    <row r="284" spans="1:71" ht="44.25" customHeight="1" outlineLevel="1" x14ac:dyDescent="0.55000000000000004">
      <c r="A284" s="2" t="str">
        <f>B282</f>
        <v>Nutraceuticals</v>
      </c>
      <c r="B284" s="797"/>
      <c r="C284" s="226" t="s">
        <v>38</v>
      </c>
      <c r="D284" s="620">
        <f>SUMIFS(AfO!D:D,AfO!$A:$A,$C284,AfO!$B:$B,$A282)/1000</f>
        <v>0.22666766999999999</v>
      </c>
      <c r="E284" s="498">
        <f>SUMIFS(AfO!E:E,AfO!$A:$A,$C284,AfO!$B:$B,$A282)/1000</f>
        <v>0.10402337</v>
      </c>
      <c r="F284" s="498">
        <f>SUMIFS(AfO!F:F,AfO!$A:$A,$C284,AfO!$B:$B,$A282)/1000</f>
        <v>9.6527000000000002E-2</v>
      </c>
      <c r="G284" s="498">
        <f>SUMIFS(AfO!G:G,AfO!$A:$A,$C284,AfO!$B:$B,$A282)/1000</f>
        <v>5.3163170000000003E-2</v>
      </c>
      <c r="H284" s="498">
        <f>SUMIFS(AfO!H:H,AfO!$A:$A,$C284,AfO!$B:$B,$A282)/1000</f>
        <v>8.3799520000000002E-2</v>
      </c>
      <c r="I284" s="498">
        <f>SUMIFS(AfO!J:J,AfO!$A:$A,$C284,AfO!$B:$B,$A282)/1000</f>
        <v>0.10826686499999999</v>
      </c>
      <c r="J284" s="498">
        <f>SUMIFS(AfO!I:I,AfO!$A:$A,$C284,AfO!$B:$B,$A282)/1000</f>
        <v>0.18775895000000001</v>
      </c>
      <c r="K284" s="498"/>
      <c r="L284" s="360"/>
      <c r="M284" s="361"/>
      <c r="N284" s="361"/>
      <c r="O284" s="411"/>
      <c r="P284" s="361"/>
      <c r="Q284" s="361"/>
      <c r="R284" s="361"/>
      <c r="S284" s="362"/>
      <c r="T284" s="724"/>
      <c r="U284" s="360"/>
      <c r="V284" s="419"/>
      <c r="W284" s="419"/>
      <c r="X284" s="419"/>
      <c r="Y284" s="419"/>
      <c r="Z284" s="419"/>
      <c r="AA284" s="419"/>
      <c r="AB284" s="419"/>
      <c r="AC284" s="362"/>
      <c r="AD284" s="625">
        <f t="shared" si="760"/>
        <v>0</v>
      </c>
      <c r="AE284" s="506">
        <f t="shared" si="840"/>
        <v>0.18775895000000001</v>
      </c>
      <c r="AF284" s="507">
        <f t="shared" si="841"/>
        <v>-3.6964684363040234E-2</v>
      </c>
      <c r="AG284" s="508">
        <f t="shared" si="842"/>
        <v>0</v>
      </c>
      <c r="AH284" s="509" cm="1">
        <f t="array" ref="AH284">_xlfn.IFS(AG284&gt;=(AF284+0.01),1,AG284&gt;=(AF284-0.01),0,AG284&lt;=(AF284-0.01),-1)</f>
        <v>1</v>
      </c>
      <c r="AJ284" s="371"/>
      <c r="AL284" s="797"/>
      <c r="AM284" s="226" t="s">
        <v>38</v>
      </c>
      <c r="AN284" s="472"/>
      <c r="AO284" s="626">
        <f>SUMIFS('Sales 2019 - 2024'!$E:$E,'Sales 2019 - 2024'!$A:$A,$C284,'Sales 2019 - 2024'!$B:$B,$AO$2,'Sales 2019 - 2024'!$C:$C,AO$4,'Sales 2019 - 2024'!$D:$D,$A284)</f>
        <v>2.7330000000000001</v>
      </c>
      <c r="AP284" s="627">
        <f>SUMIFS('Sales 2019 - 2024'!$E:$E,'Sales 2019 - 2024'!$A:$A,$C284,'Sales 2019 - 2024'!$B:$B,$AO$2,'Sales 2019 - 2024'!$C:$C,AP$4,'Sales 2019 - 2024'!$D:$D,$A284)</f>
        <v>0</v>
      </c>
      <c r="AQ284" s="627">
        <f>SUMIFS('Sales 2019 - 2024'!$E:$E,'Sales 2019 - 2024'!$A:$A,$C284,'Sales 2019 - 2024'!$B:$B,$AO$2,'Sales 2019 - 2024'!$C:$C,AQ$4,'Sales 2019 - 2024'!$D:$D,$A284)</f>
        <v>0</v>
      </c>
      <c r="AR284" s="627">
        <f>SUMIFS('Sales 2019 - 2024'!$E:$E,'Sales 2019 - 2024'!$A:$A,$C284,'Sales 2019 - 2024'!$B:$B,$AO$2,'Sales 2019 - 2024'!$C:$C,AR$4,'Sales 2019 - 2024'!$D:$D,$A284)</f>
        <v>142.94114999999999</v>
      </c>
      <c r="AS284" s="627">
        <f>SUMIFS('Sales 2019 - 2024'!$E:$E,'Sales 2019 - 2024'!$A:$A,$C284,'Sales 2019 - 2024'!$B:$B,$AO$2,'Sales 2019 - 2024'!$C:$C,AS$4,'Sales 2019 - 2024'!$D:$D,$A284)</f>
        <v>1.23319</v>
      </c>
      <c r="AT284" s="627">
        <f>SUMIFS('Sales 2019 - 2024'!$E:$E,'Sales 2019 - 2024'!$A:$A,$C284,'Sales 2019 - 2024'!$B:$B,$AO$2,'Sales 2019 - 2024'!$C:$C,AT$4,'Sales 2019 - 2024'!$D:$D,$A284)</f>
        <v>0.63802000000000003</v>
      </c>
      <c r="AU284" s="627">
        <f>SUMIFS('Sales 2019 - 2024'!$E:$E,'Sales 2019 - 2024'!$A:$A,$C284,'Sales 2019 - 2024'!$B:$B,$AO$2,'Sales 2019 - 2024'!$C:$C,AU$4,'Sales 2019 - 2024'!$D:$D,$A284)</f>
        <v>0</v>
      </c>
      <c r="AV284" s="628">
        <f>SUMIFS('Sales 2019 - 2024'!$E:$E,'Sales 2019 - 2024'!$A:$A,$C284,'Sales 2019 - 2024'!$B:$B,$AO$2,'Sales 2019 - 2024'!$C:$C,AV$4,'Sales 2019 - 2024'!$D:$D,$A284)</f>
        <v>1.7944899999999999</v>
      </c>
      <c r="AW284" s="628">
        <f t="shared" si="843"/>
        <v>149.33985000000001</v>
      </c>
      <c r="AX284" s="626">
        <f>SUMIFS('Sales 2019 - 2024'!$E:$E,'Sales 2019 - 2024'!$A:$A,$C284,'Sales 2019 - 2024'!$B:$B,$AO$2,'Sales 2019 - 2024'!$C:$C,AX$4,'Sales 2019 - 2024'!$D:$D,$A284)</f>
        <v>0</v>
      </c>
      <c r="AY284" s="627">
        <f>SUMIFS('Sales 2019 - 2024'!$E:$E,'Sales 2019 - 2024'!$A:$A,$C284,'Sales 2019 - 2024'!$B:$B,$AO$2,'Sales 2019 - 2024'!$C:$C,AY$4,'Sales 2019 - 2024'!$D:$D,$A284)</f>
        <v>0</v>
      </c>
      <c r="AZ284" s="627">
        <f>SUMIFS('Sales 2019 - 2024'!$E:$E,'Sales 2019 - 2024'!$A:$A,$C284,'Sales 2019 - 2024'!$B:$B,$AO$2,'Sales 2019 - 2024'!$C:$C,AZ$4,'Sales 2019 - 2024'!$D:$D,$A284)</f>
        <v>0</v>
      </c>
      <c r="BA284" s="627">
        <f>SUMIFS('Sales 2019 - 2024'!$E:$E,'Sales 2019 - 2024'!$A:$A,$C284,'Sales 2019 - 2024'!$B:$B,$AO$2,'Sales 2019 - 2024'!$C:$C,BA$4,'Sales 2019 - 2024'!$D:$D,$A284)</f>
        <v>1.1384000000000001</v>
      </c>
      <c r="BB284" s="627">
        <f>SUMIFS('Sales 2019 - 2024'!$E:$E,'Sales 2019 - 2024'!$A:$A,$C284,'Sales 2019 - 2024'!$B:$B,$AO$2,'Sales 2019 - 2024'!$C:$C,BB$4,'Sales 2019 - 2024'!$D:$D,$A284)</f>
        <v>0.50549999999999995</v>
      </c>
      <c r="BC284" s="627">
        <f>SUMIFS('Sales 2019 - 2024'!$E:$E,'Sales 2019 - 2024'!$A:$A,$C284,'Sales 2019 - 2024'!$B:$B,$AO$2,'Sales 2019 - 2024'!$C:$C,BC$4,'Sales 2019 - 2024'!$D:$D,$A284)</f>
        <v>0</v>
      </c>
      <c r="BD284" s="627">
        <f>SUMIFS('Sales 2019 - 2024'!$E:$E,'Sales 2019 - 2024'!$A:$A,$C284,'Sales 2019 - 2024'!$B:$B,$AO$2,'Sales 2019 - 2024'!$C:$C,BD$4,'Sales 2019 - 2024'!$D:$D,$A284)</f>
        <v>0</v>
      </c>
      <c r="BE284" s="627">
        <f>SUMIFS('Sales 2019 - 2024'!$E:$E,'Sales 2019 - 2024'!$A:$A,$C284,'Sales 2019 - 2024'!$B:$B,$AO$2,'Sales 2019 - 2024'!$C:$C,BE$4,'Sales 2019 - 2024'!$D:$D,$A284)</f>
        <v>0</v>
      </c>
      <c r="BF284" s="628">
        <f>SUMIFS('Sales 2019 - 2024'!$E:$E,'Sales 2019 - 2024'!$A:$A,$C284,'Sales 2019 - 2024'!$B:$B,$AO$2,'Sales 2019 - 2024'!$C:$C,BF$4,'Sales 2019 - 2024'!$D:$D,$A284)</f>
        <v>0</v>
      </c>
      <c r="BG284" s="628">
        <f t="shared" si="844"/>
        <v>1.6438999999999999</v>
      </c>
      <c r="BH284" s="745">
        <f t="shared" si="845"/>
        <v>36.775199999999984</v>
      </c>
      <c r="BI284" s="512">
        <f>SUMIFS('Sales 2019 - 2024'!Y:Y,'Sales 2019 - 2024'!W:W,'X5 Template Goals - Tab 1'!AM284,'Sales 2019 - 2024'!V:V,'X5 Template Goals - Tab 1'!A284)</f>
        <v>187.75895</v>
      </c>
      <c r="BJ284" s="751" t="b">
        <f t="shared" si="680"/>
        <v>1</v>
      </c>
      <c r="BK284" s="621"/>
      <c r="BL284" s="622"/>
      <c r="BM284" s="622"/>
      <c r="BN284" s="622"/>
      <c r="BO284" s="622"/>
      <c r="BP284" s="622"/>
      <c r="BQ284" s="622"/>
      <c r="BR284" s="629"/>
      <c r="BS284" s="628">
        <f t="shared" si="846"/>
        <v>0</v>
      </c>
    </row>
    <row r="285" spans="1:71" ht="44.25" customHeight="1" outlineLevel="1" x14ac:dyDescent="0.55000000000000004">
      <c r="A285" s="2" t="str">
        <f>B282</f>
        <v>Nutraceuticals</v>
      </c>
      <c r="B285" s="797"/>
      <c r="C285" s="226" t="s">
        <v>39</v>
      </c>
      <c r="D285" s="609">
        <f>SUMIFS(AfO!D:D,AfO!$A:$A,$C285,AfO!$B:$B,$A282)/1000</f>
        <v>5.9514809999999994E-2</v>
      </c>
      <c r="E285" s="610">
        <f>SUMIFS(AfO!E:E,AfO!$A:$A,$C285,AfO!$B:$B,$A282)/1000</f>
        <v>5.6900550000000001E-2</v>
      </c>
      <c r="F285" s="610">
        <f>SUMIFS(AfO!F:F,AfO!$A:$A,$C285,AfO!$B:$B,$A282)/1000</f>
        <v>3.4649909999999999E-2</v>
      </c>
      <c r="G285" s="610">
        <f>SUMIFS(AfO!G:G,AfO!$A:$A,$C285,AfO!$B:$B,$A282)/1000</f>
        <v>0.19881792999999998</v>
      </c>
      <c r="H285" s="610">
        <f>SUMIFS(AfO!H:H,AfO!$A:$A,$C285,AfO!$B:$B,$A282)/1000</f>
        <v>0.3283316</v>
      </c>
      <c r="I285" s="610">
        <f>SUMIFS(AfO!J:J,AfO!$A:$A,$C285,AfO!$B:$B,$A282)/1000</f>
        <v>0.85611299583333333</v>
      </c>
      <c r="J285" s="610">
        <f>SUMIFS(AfO!I:I,AfO!$A:$A,$C285,AfO!$B:$B,$A282)/1000</f>
        <v>0.38107202000000001</v>
      </c>
      <c r="K285" s="610"/>
      <c r="L285" s="357"/>
      <c r="M285" s="358"/>
      <c r="N285" s="358"/>
      <c r="O285" s="358"/>
      <c r="P285" s="358"/>
      <c r="Q285" s="358"/>
      <c r="R285" s="358"/>
      <c r="S285" s="359"/>
      <c r="T285" s="724"/>
      <c r="U285" s="357"/>
      <c r="V285" s="418"/>
      <c r="W285" s="418"/>
      <c r="X285" s="418"/>
      <c r="Y285" s="418"/>
      <c r="Z285" s="418"/>
      <c r="AA285" s="418"/>
      <c r="AB285" s="418"/>
      <c r="AC285" s="359"/>
      <c r="AD285" s="615">
        <f t="shared" si="760"/>
        <v>0</v>
      </c>
      <c r="AE285" s="488">
        <f t="shared" si="840"/>
        <v>0.38107202000000001</v>
      </c>
      <c r="AF285" s="581">
        <f t="shared" si="841"/>
        <v>0.44969420255069492</v>
      </c>
      <c r="AG285" s="490">
        <f t="shared" si="842"/>
        <v>0</v>
      </c>
      <c r="AH285" s="491" cm="1">
        <f t="array" ref="AH285">_xlfn.IFS(AG285&gt;=(AF285+0.01),1,AG285&gt;=(AF285-0.01),0,AG285&lt;=(AF285-0.01),-1)</f>
        <v>-1</v>
      </c>
      <c r="AJ285" s="370"/>
      <c r="AL285" s="797"/>
      <c r="AM285" s="226" t="s">
        <v>39</v>
      </c>
      <c r="AN285" s="472"/>
      <c r="AO285" s="616">
        <f>SUMIFS('Sales 2019 - 2024'!$E:$E,'Sales 2019 - 2024'!$A:$A,$C285,'Sales 2019 - 2024'!$B:$B,$AO$2,'Sales 2019 - 2024'!$C:$C,AO$4,'Sales 2019 - 2024'!$D:$D,$A285)</f>
        <v>0</v>
      </c>
      <c r="AP285" s="617">
        <f>SUMIFS('Sales 2019 - 2024'!$E:$E,'Sales 2019 - 2024'!$A:$A,$C285,'Sales 2019 - 2024'!$B:$B,$AO$2,'Sales 2019 - 2024'!$C:$C,AP$4,'Sales 2019 - 2024'!$D:$D,$A285)</f>
        <v>0</v>
      </c>
      <c r="AQ285" s="617">
        <f>SUMIFS('Sales 2019 - 2024'!$E:$E,'Sales 2019 - 2024'!$A:$A,$C285,'Sales 2019 - 2024'!$B:$B,$AO$2,'Sales 2019 - 2024'!$C:$C,AQ$4,'Sales 2019 - 2024'!$D:$D,$A285)</f>
        <v>0</v>
      </c>
      <c r="AR285" s="617">
        <f>SUMIFS('Sales 2019 - 2024'!$E:$E,'Sales 2019 - 2024'!$A:$A,$C285,'Sales 2019 - 2024'!$B:$B,$AO$2,'Sales 2019 - 2024'!$C:$C,AR$4,'Sales 2019 - 2024'!$D:$D,$A285)</f>
        <v>64.2239</v>
      </c>
      <c r="AS285" s="617">
        <f>SUMIFS('Sales 2019 - 2024'!$E:$E,'Sales 2019 - 2024'!$A:$A,$C285,'Sales 2019 - 2024'!$B:$B,$AO$2,'Sales 2019 - 2024'!$C:$C,AS$4,'Sales 2019 - 2024'!$D:$D,$A285)</f>
        <v>9.7909199999999998</v>
      </c>
      <c r="AT285" s="617">
        <f>SUMIFS('Sales 2019 - 2024'!$E:$E,'Sales 2019 - 2024'!$A:$A,$C285,'Sales 2019 - 2024'!$B:$B,$AO$2,'Sales 2019 - 2024'!$C:$C,AT$4,'Sales 2019 - 2024'!$D:$D,$A285)</f>
        <v>37.184730000000002</v>
      </c>
      <c r="AU285" s="617">
        <f>SUMIFS('Sales 2019 - 2024'!$E:$E,'Sales 2019 - 2024'!$A:$A,$C285,'Sales 2019 - 2024'!$B:$B,$AO$2,'Sales 2019 - 2024'!$C:$C,AU$4,'Sales 2019 - 2024'!$D:$D,$A285)</f>
        <v>0</v>
      </c>
      <c r="AV285" s="618">
        <f>SUMIFS('Sales 2019 - 2024'!$E:$E,'Sales 2019 - 2024'!$A:$A,$C285,'Sales 2019 - 2024'!$B:$B,$AO$2,'Sales 2019 - 2024'!$C:$C,AV$4,'Sales 2019 - 2024'!$D:$D,$A285)</f>
        <v>0</v>
      </c>
      <c r="AW285" s="618">
        <f t="shared" si="843"/>
        <v>111.19955</v>
      </c>
      <c r="AX285" s="616">
        <f>SUMIFS('Sales 2019 - 2024'!$E:$E,'Sales 2019 - 2024'!$A:$A,$C285,'Sales 2019 - 2024'!$B:$B,$AO$2,'Sales 2019 - 2024'!$C:$C,AX$4,'Sales 2019 - 2024'!$D:$D,$A285)</f>
        <v>1.11999</v>
      </c>
      <c r="AY285" s="617">
        <f>SUMIFS('Sales 2019 - 2024'!$E:$E,'Sales 2019 - 2024'!$A:$A,$C285,'Sales 2019 - 2024'!$B:$B,$AO$2,'Sales 2019 - 2024'!$C:$C,AY$4,'Sales 2019 - 2024'!$D:$D,$A285)</f>
        <v>0</v>
      </c>
      <c r="AZ285" s="617">
        <f>SUMIFS('Sales 2019 - 2024'!$E:$E,'Sales 2019 - 2024'!$A:$A,$C285,'Sales 2019 - 2024'!$B:$B,$AO$2,'Sales 2019 - 2024'!$C:$C,AZ$4,'Sales 2019 - 2024'!$D:$D,$A285)</f>
        <v>0</v>
      </c>
      <c r="BA285" s="617">
        <f>SUMIFS('Sales 2019 - 2024'!$E:$E,'Sales 2019 - 2024'!$A:$A,$C285,'Sales 2019 - 2024'!$B:$B,$AO$2,'Sales 2019 - 2024'!$C:$C,BA$4,'Sales 2019 - 2024'!$D:$D,$A285)</f>
        <v>2.68662</v>
      </c>
      <c r="BB285" s="617">
        <f>SUMIFS('Sales 2019 - 2024'!$E:$E,'Sales 2019 - 2024'!$A:$A,$C285,'Sales 2019 - 2024'!$B:$B,$AO$2,'Sales 2019 - 2024'!$C:$C,BB$4,'Sales 2019 - 2024'!$D:$D,$A285)</f>
        <v>0.21518999999999999</v>
      </c>
      <c r="BC285" s="617">
        <f>SUMIFS('Sales 2019 - 2024'!$E:$E,'Sales 2019 - 2024'!$A:$A,$C285,'Sales 2019 - 2024'!$B:$B,$AO$2,'Sales 2019 - 2024'!$C:$C,BC$4,'Sales 2019 - 2024'!$D:$D,$A285)</f>
        <v>16.99999</v>
      </c>
      <c r="BD285" s="617">
        <f>SUMIFS('Sales 2019 - 2024'!$E:$E,'Sales 2019 - 2024'!$A:$A,$C285,'Sales 2019 - 2024'!$B:$B,$AO$2,'Sales 2019 - 2024'!$C:$C,BD$4,'Sales 2019 - 2024'!$D:$D,$A285)</f>
        <v>4.5</v>
      </c>
      <c r="BE285" s="617">
        <f>SUMIFS('Sales 2019 - 2024'!$E:$E,'Sales 2019 - 2024'!$A:$A,$C285,'Sales 2019 - 2024'!$B:$B,$AO$2,'Sales 2019 - 2024'!$C:$C,BE$4,'Sales 2019 - 2024'!$D:$D,$A285)</f>
        <v>0</v>
      </c>
      <c r="BF285" s="618">
        <f>SUMIFS('Sales 2019 - 2024'!$E:$E,'Sales 2019 - 2024'!$A:$A,$C285,'Sales 2019 - 2024'!$B:$B,$AO$2,'Sales 2019 - 2024'!$C:$C,BF$4,'Sales 2019 - 2024'!$D:$D,$A285)</f>
        <v>0</v>
      </c>
      <c r="BG285" s="618">
        <f t="shared" si="844"/>
        <v>25.521789999999999</v>
      </c>
      <c r="BH285" s="744">
        <f t="shared" si="845"/>
        <v>244.35068000000001</v>
      </c>
      <c r="BI285" s="494">
        <f>SUMIFS('Sales 2019 - 2024'!Y:Y,'Sales 2019 - 2024'!W:W,'X5 Template Goals - Tab 1'!AM285,'Sales 2019 - 2024'!V:V,'X5 Template Goals - Tab 1'!A285)</f>
        <v>381.07202000000001</v>
      </c>
      <c r="BJ285" s="751" t="b">
        <f t="shared" si="680"/>
        <v>1</v>
      </c>
      <c r="BK285" s="611"/>
      <c r="BL285" s="612"/>
      <c r="BM285" s="612"/>
      <c r="BN285" s="612"/>
      <c r="BO285" s="612"/>
      <c r="BP285" s="612"/>
      <c r="BQ285" s="612"/>
      <c r="BR285" s="619"/>
      <c r="BS285" s="618">
        <f t="shared" si="846"/>
        <v>0</v>
      </c>
    </row>
    <row r="286" spans="1:71" ht="44.25" customHeight="1" outlineLevel="1" x14ac:dyDescent="0.55000000000000004">
      <c r="A286" s="2" t="str">
        <f>B282</f>
        <v>Nutraceuticals</v>
      </c>
      <c r="B286" s="797"/>
      <c r="C286" s="226" t="s">
        <v>40</v>
      </c>
      <c r="D286" s="620">
        <f>SUMIFS(AfO!D:D,AfO!$A:$A,$C286,AfO!$B:$B,$A282)/1000</f>
        <v>0.62109903999999994</v>
      </c>
      <c r="E286" s="498">
        <f>SUMIFS(AfO!E:E,AfO!$A:$A,$C286,AfO!$B:$B,$A282)/1000</f>
        <v>0.17749968999999999</v>
      </c>
      <c r="F286" s="498">
        <f>SUMIFS(AfO!F:F,AfO!$A:$A,$C286,AfO!$B:$B,$A282)/1000</f>
        <v>0.71765723000000003</v>
      </c>
      <c r="G286" s="498">
        <f>SUMIFS(AfO!G:G,AfO!$A:$A,$C286,AfO!$B:$B,$A282)/1000</f>
        <v>2.1872992199999999</v>
      </c>
      <c r="H286" s="498">
        <f>SUMIFS(AfO!H:H,AfO!$A:$A,$C286,AfO!$B:$B,$A282)/1000</f>
        <v>1.04654625</v>
      </c>
      <c r="I286" s="498">
        <f>SUMIFS(AfO!J:J,AfO!$A:$A,$C286,AfO!$B:$B,$A282)/1000</f>
        <v>1.6365362691666667</v>
      </c>
      <c r="J286" s="498">
        <f>SUMIFS(AfO!I:I,AfO!$A:$A,$C286,AfO!$B:$B,$A282)/1000</f>
        <v>1.2075328599999999</v>
      </c>
      <c r="K286" s="498"/>
      <c r="L286" s="363"/>
      <c r="M286" s="364"/>
      <c r="N286" s="364"/>
      <c r="O286" s="364">
        <v>3</v>
      </c>
      <c r="P286" s="364"/>
      <c r="Q286" s="364"/>
      <c r="R286" s="364"/>
      <c r="S286" s="365"/>
      <c r="T286" s="724"/>
      <c r="U286" s="363"/>
      <c r="V286" s="420"/>
      <c r="W286" s="420"/>
      <c r="X286" s="420"/>
      <c r="Y286" s="420"/>
      <c r="Z286" s="420"/>
      <c r="AA286" s="420"/>
      <c r="AB286" s="420"/>
      <c r="AC286" s="365"/>
      <c r="AD286" s="634">
        <f t="shared" si="760"/>
        <v>3</v>
      </c>
      <c r="AE286" s="521">
        <f t="shared" si="840"/>
        <v>4.2075328599999997</v>
      </c>
      <c r="AF286" s="507">
        <f t="shared" si="841"/>
        <v>0.14221437084980182</v>
      </c>
      <c r="AG286" s="508">
        <f t="shared" si="842"/>
        <v>0.283588187397525</v>
      </c>
      <c r="AH286" s="509" cm="1">
        <f t="array" ref="AH286">_xlfn.IFS(AG286&gt;=(AF286+0.01),1,AG286&gt;=(AF286-0.01),0,AG286&lt;=(AF286-0.01),-1)</f>
        <v>1</v>
      </c>
      <c r="AJ286" s="371"/>
      <c r="AL286" s="797"/>
      <c r="AM286" s="226" t="s">
        <v>40</v>
      </c>
      <c r="AN286" s="472"/>
      <c r="AO286" s="635">
        <f>SUMIFS('Sales 2019 - 2024'!$E:$E,'Sales 2019 - 2024'!$A:$A,$C286,'Sales 2019 - 2024'!$B:$B,$AO$2,'Sales 2019 - 2024'!$C:$C,AO$4,'Sales 2019 - 2024'!$D:$D,$A286)</f>
        <v>0</v>
      </c>
      <c r="AP286" s="636">
        <f>SUMIFS('Sales 2019 - 2024'!$E:$E,'Sales 2019 - 2024'!$A:$A,$C286,'Sales 2019 - 2024'!$B:$B,$AO$2,'Sales 2019 - 2024'!$C:$C,AP$4,'Sales 2019 - 2024'!$D:$D,$A286)</f>
        <v>5.1071400000000002</v>
      </c>
      <c r="AQ286" s="636">
        <f>SUMIFS('Sales 2019 - 2024'!$E:$E,'Sales 2019 - 2024'!$A:$A,$C286,'Sales 2019 - 2024'!$B:$B,$AO$2,'Sales 2019 - 2024'!$C:$C,AQ$4,'Sales 2019 - 2024'!$D:$D,$A286)</f>
        <v>0</v>
      </c>
      <c r="AR286" s="636">
        <f>SUMIFS('Sales 2019 - 2024'!$E:$E,'Sales 2019 - 2024'!$A:$A,$C286,'Sales 2019 - 2024'!$B:$B,$AO$2,'Sales 2019 - 2024'!$C:$C,AR$4,'Sales 2019 - 2024'!$D:$D,$A286)</f>
        <v>544.77026999999998</v>
      </c>
      <c r="AS286" s="636">
        <f>SUMIFS('Sales 2019 - 2024'!$E:$E,'Sales 2019 - 2024'!$A:$A,$C286,'Sales 2019 - 2024'!$B:$B,$AO$2,'Sales 2019 - 2024'!$C:$C,AS$4,'Sales 2019 - 2024'!$D:$D,$A286)</f>
        <v>211.21200999999999</v>
      </c>
      <c r="AT286" s="636">
        <f>SUMIFS('Sales 2019 - 2024'!$E:$E,'Sales 2019 - 2024'!$A:$A,$C286,'Sales 2019 - 2024'!$B:$B,$AO$2,'Sales 2019 - 2024'!$C:$C,AT$4,'Sales 2019 - 2024'!$D:$D,$A286)</f>
        <v>8.3933300000000006</v>
      </c>
      <c r="AU286" s="636">
        <f>SUMIFS('Sales 2019 - 2024'!$E:$E,'Sales 2019 - 2024'!$A:$A,$C286,'Sales 2019 - 2024'!$B:$B,$AO$2,'Sales 2019 - 2024'!$C:$C,AU$4,'Sales 2019 - 2024'!$D:$D,$A286)</f>
        <v>20.878139999999998</v>
      </c>
      <c r="AV286" s="637">
        <f>SUMIFS('Sales 2019 - 2024'!$E:$E,'Sales 2019 - 2024'!$A:$A,$C286,'Sales 2019 - 2024'!$B:$B,$AO$2,'Sales 2019 - 2024'!$C:$C,AV$4,'Sales 2019 - 2024'!$D:$D,$A286)</f>
        <v>0</v>
      </c>
      <c r="AW286" s="637">
        <f t="shared" si="843"/>
        <v>790.36088999999993</v>
      </c>
      <c r="AX286" s="635">
        <f>SUMIFS('Sales 2019 - 2024'!$E:$E,'Sales 2019 - 2024'!$A:$A,$C286,'Sales 2019 - 2024'!$B:$B,$AO$2,'Sales 2019 - 2024'!$C:$C,AX$4,'Sales 2019 - 2024'!$D:$D,$A286)</f>
        <v>225.19818000000001</v>
      </c>
      <c r="AY286" s="636">
        <f>SUMIFS('Sales 2019 - 2024'!$E:$E,'Sales 2019 - 2024'!$A:$A,$C286,'Sales 2019 - 2024'!$B:$B,$AO$2,'Sales 2019 - 2024'!$C:$C,AY$4,'Sales 2019 - 2024'!$D:$D,$A286)</f>
        <v>37.042470000000002</v>
      </c>
      <c r="AZ286" s="636">
        <f>SUMIFS('Sales 2019 - 2024'!$E:$E,'Sales 2019 - 2024'!$A:$A,$C286,'Sales 2019 - 2024'!$B:$B,$AO$2,'Sales 2019 - 2024'!$C:$C,AZ$4,'Sales 2019 - 2024'!$D:$D,$A286)</f>
        <v>0</v>
      </c>
      <c r="BA286" s="636">
        <f>SUMIFS('Sales 2019 - 2024'!$E:$E,'Sales 2019 - 2024'!$A:$A,$C286,'Sales 2019 - 2024'!$B:$B,$AO$2,'Sales 2019 - 2024'!$C:$C,BA$4,'Sales 2019 - 2024'!$D:$D,$A286)</f>
        <v>13.18876</v>
      </c>
      <c r="BB286" s="636">
        <f>SUMIFS('Sales 2019 - 2024'!$E:$E,'Sales 2019 - 2024'!$A:$A,$C286,'Sales 2019 - 2024'!$B:$B,$AO$2,'Sales 2019 - 2024'!$C:$C,BB$4,'Sales 2019 - 2024'!$D:$D,$A286)</f>
        <v>0</v>
      </c>
      <c r="BC286" s="636">
        <f>SUMIFS('Sales 2019 - 2024'!$E:$E,'Sales 2019 - 2024'!$A:$A,$C286,'Sales 2019 - 2024'!$B:$B,$AO$2,'Sales 2019 - 2024'!$C:$C,BC$4,'Sales 2019 - 2024'!$D:$D,$A286)</f>
        <v>67.172510000000003</v>
      </c>
      <c r="BD286" s="636">
        <f>SUMIFS('Sales 2019 - 2024'!$E:$E,'Sales 2019 - 2024'!$A:$A,$C286,'Sales 2019 - 2024'!$B:$B,$AO$2,'Sales 2019 - 2024'!$C:$C,BD$4,'Sales 2019 - 2024'!$D:$D,$A286)</f>
        <v>0</v>
      </c>
      <c r="BE286" s="636">
        <f>SUMIFS('Sales 2019 - 2024'!$E:$E,'Sales 2019 - 2024'!$A:$A,$C286,'Sales 2019 - 2024'!$B:$B,$AO$2,'Sales 2019 - 2024'!$C:$C,BE$4,'Sales 2019 - 2024'!$D:$D,$A286)</f>
        <v>0</v>
      </c>
      <c r="BF286" s="637">
        <f>SUMIFS('Sales 2019 - 2024'!$E:$E,'Sales 2019 - 2024'!$A:$A,$C286,'Sales 2019 - 2024'!$B:$B,$AO$2,'Sales 2019 - 2024'!$C:$C,BF$4,'Sales 2019 - 2024'!$D:$D,$A286)</f>
        <v>0</v>
      </c>
      <c r="BG286" s="637">
        <f t="shared" si="844"/>
        <v>342.60192000000001</v>
      </c>
      <c r="BH286" s="746">
        <f t="shared" si="845"/>
        <v>74.570050000000037</v>
      </c>
      <c r="BI286" s="524">
        <f>SUMIFS('Sales 2019 - 2024'!Y:Y,'Sales 2019 - 2024'!W:W,'X5 Template Goals - Tab 1'!AM286,'Sales 2019 - 2024'!V:V,'X5 Template Goals - Tab 1'!A286)</f>
        <v>1207.53286</v>
      </c>
      <c r="BJ286" s="751" t="b">
        <f t="shared" si="680"/>
        <v>1</v>
      </c>
      <c r="BK286" s="630"/>
      <c r="BL286" s="631"/>
      <c r="BM286" s="631"/>
      <c r="BN286" s="631"/>
      <c r="BO286" s="631"/>
      <c r="BP286" s="631"/>
      <c r="BQ286" s="631"/>
      <c r="BR286" s="638"/>
      <c r="BS286" s="637">
        <f t="shared" si="846"/>
        <v>0</v>
      </c>
    </row>
    <row r="287" spans="1:71" ht="44.25" customHeight="1" outlineLevel="1" x14ac:dyDescent="0.55000000000000004">
      <c r="A287" s="2" t="str">
        <f>B282</f>
        <v>Nutraceuticals</v>
      </c>
      <c r="B287" s="797"/>
      <c r="C287" s="226" t="s">
        <v>41</v>
      </c>
      <c r="D287" s="609">
        <f>SUMIFS(AfO!D:D,AfO!$A:$A,$C287,AfO!$B:$B,$A282)/1000</f>
        <v>0.17382607999999999</v>
      </c>
      <c r="E287" s="610">
        <f>SUMIFS(AfO!E:E,AfO!$A:$A,$C287,AfO!$B:$B,$A282)/1000</f>
        <v>0.88643313999999995</v>
      </c>
      <c r="F287" s="610">
        <f>SUMIFS(AfO!F:F,AfO!$A:$A,$C287,AfO!$B:$B,$A282)/1000</f>
        <v>0.42640514000000002</v>
      </c>
      <c r="G287" s="610">
        <f>SUMIFS(AfO!G:G,AfO!$A:$A,$C287,AfO!$B:$B,$A282)/1000</f>
        <v>0.28431959000000001</v>
      </c>
      <c r="H287" s="610">
        <f>SUMIFS(AfO!H:H,AfO!$A:$A,$C287,AfO!$B:$B,$A282)/1000</f>
        <v>0.56712351999999999</v>
      </c>
      <c r="I287" s="610">
        <f>SUMIFS(AfO!J:J,AfO!$A:$A,$C287,AfO!$B:$B,$A282)/1000</f>
        <v>0.44471881916666667</v>
      </c>
      <c r="J287" s="610">
        <f>SUMIFS(AfO!I:I,AfO!$A:$A,$C287,AfO!$B:$B,$A282)/1000</f>
        <v>0.35884077999999997</v>
      </c>
      <c r="K287" s="610"/>
      <c r="L287" s="357"/>
      <c r="M287" s="358"/>
      <c r="N287" s="358">
        <v>4</v>
      </c>
      <c r="O287" s="358"/>
      <c r="P287" s="358"/>
      <c r="Q287" s="358"/>
      <c r="R287" s="358"/>
      <c r="S287" s="359"/>
      <c r="T287" s="724"/>
      <c r="U287" s="357"/>
      <c r="V287" s="418"/>
      <c r="W287" s="418">
        <v>3</v>
      </c>
      <c r="X287" s="418"/>
      <c r="Y287" s="418"/>
      <c r="Z287" s="418"/>
      <c r="AA287" s="418"/>
      <c r="AB287" s="418"/>
      <c r="AC287" s="359"/>
      <c r="AD287" s="615">
        <f t="shared" si="760"/>
        <v>7</v>
      </c>
      <c r="AE287" s="488">
        <f t="shared" si="840"/>
        <v>7.3588407799999995</v>
      </c>
      <c r="AF287" s="581">
        <f t="shared" si="841"/>
        <v>0.15599876770403798</v>
      </c>
      <c r="AG287" s="490">
        <f t="shared" si="842"/>
        <v>0.82970688747923682</v>
      </c>
      <c r="AH287" s="491" cm="1">
        <f t="array" ref="AH287">_xlfn.IFS(AG287&gt;=(AF287+0.01),1,AG287&gt;=(AF287-0.01),0,AG287&lt;=(AF287-0.01),-1)</f>
        <v>1</v>
      </c>
      <c r="AJ287" s="370"/>
      <c r="AL287" s="797"/>
      <c r="AM287" s="226" t="s">
        <v>41</v>
      </c>
      <c r="AN287" s="472"/>
      <c r="AO287" s="616">
        <f>SUMIFS('Sales 2019 - 2024'!$E:$E,'Sales 2019 - 2024'!$A:$A,$C287,'Sales 2019 - 2024'!$B:$B,$AO$2,'Sales 2019 - 2024'!$C:$C,AO$4,'Sales 2019 - 2024'!$D:$D,$A287)</f>
        <v>0</v>
      </c>
      <c r="AP287" s="617">
        <f>SUMIFS('Sales 2019 - 2024'!$E:$E,'Sales 2019 - 2024'!$A:$A,$C287,'Sales 2019 - 2024'!$B:$B,$AO$2,'Sales 2019 - 2024'!$C:$C,AP$4,'Sales 2019 - 2024'!$D:$D,$A287)</f>
        <v>17.45693</v>
      </c>
      <c r="AQ287" s="617">
        <f>SUMIFS('Sales 2019 - 2024'!$E:$E,'Sales 2019 - 2024'!$A:$A,$C287,'Sales 2019 - 2024'!$B:$B,$AO$2,'Sales 2019 - 2024'!$C:$C,AQ$4,'Sales 2019 - 2024'!$D:$D,$A287)</f>
        <v>0</v>
      </c>
      <c r="AR287" s="617">
        <f>SUMIFS('Sales 2019 - 2024'!$E:$E,'Sales 2019 - 2024'!$A:$A,$C287,'Sales 2019 - 2024'!$B:$B,$AO$2,'Sales 2019 - 2024'!$C:$C,AR$4,'Sales 2019 - 2024'!$D:$D,$A287)</f>
        <v>174.95081999999999</v>
      </c>
      <c r="AS287" s="617">
        <f>SUMIFS('Sales 2019 - 2024'!$E:$E,'Sales 2019 - 2024'!$A:$A,$C287,'Sales 2019 - 2024'!$B:$B,$AO$2,'Sales 2019 - 2024'!$C:$C,AS$4,'Sales 2019 - 2024'!$D:$D,$A287)</f>
        <v>1.9670000000000001</v>
      </c>
      <c r="AT287" s="617">
        <f>SUMIFS('Sales 2019 - 2024'!$E:$E,'Sales 2019 - 2024'!$A:$A,$C287,'Sales 2019 - 2024'!$B:$B,$AO$2,'Sales 2019 - 2024'!$C:$C,AT$4,'Sales 2019 - 2024'!$D:$D,$A287)</f>
        <v>18.143999999999998</v>
      </c>
      <c r="AU287" s="617">
        <f>SUMIFS('Sales 2019 - 2024'!$E:$E,'Sales 2019 - 2024'!$A:$A,$C287,'Sales 2019 - 2024'!$B:$B,$AO$2,'Sales 2019 - 2024'!$C:$C,AU$4,'Sales 2019 - 2024'!$D:$D,$A287)</f>
        <v>124.24709</v>
      </c>
      <c r="AV287" s="618">
        <f>SUMIFS('Sales 2019 - 2024'!$E:$E,'Sales 2019 - 2024'!$A:$A,$C287,'Sales 2019 - 2024'!$B:$B,$AO$2,'Sales 2019 - 2024'!$C:$C,AV$4,'Sales 2019 - 2024'!$D:$D,$A287)</f>
        <v>5.9104900000000002</v>
      </c>
      <c r="AW287" s="618">
        <f t="shared" si="843"/>
        <v>342.67633000000001</v>
      </c>
      <c r="AX287" s="616">
        <f>SUMIFS('Sales 2019 - 2024'!$E:$E,'Sales 2019 - 2024'!$A:$A,$C287,'Sales 2019 - 2024'!$B:$B,$AO$2,'Sales 2019 - 2024'!$C:$C,AX$4,'Sales 2019 - 2024'!$D:$D,$A287)</f>
        <v>1.54301</v>
      </c>
      <c r="AY287" s="617">
        <f>SUMIFS('Sales 2019 - 2024'!$E:$E,'Sales 2019 - 2024'!$A:$A,$C287,'Sales 2019 - 2024'!$B:$B,$AO$2,'Sales 2019 - 2024'!$C:$C,AY$4,'Sales 2019 - 2024'!$D:$D,$A287)</f>
        <v>0</v>
      </c>
      <c r="AZ287" s="617">
        <f>SUMIFS('Sales 2019 - 2024'!$E:$E,'Sales 2019 - 2024'!$A:$A,$C287,'Sales 2019 - 2024'!$B:$B,$AO$2,'Sales 2019 - 2024'!$C:$C,AZ$4,'Sales 2019 - 2024'!$D:$D,$A287)</f>
        <v>0</v>
      </c>
      <c r="BA287" s="617">
        <f>SUMIFS('Sales 2019 - 2024'!$E:$E,'Sales 2019 - 2024'!$A:$A,$C287,'Sales 2019 - 2024'!$B:$B,$AO$2,'Sales 2019 - 2024'!$C:$C,BA$4,'Sales 2019 - 2024'!$D:$D,$A287)</f>
        <v>0</v>
      </c>
      <c r="BB287" s="617">
        <f>SUMIFS('Sales 2019 - 2024'!$E:$E,'Sales 2019 - 2024'!$A:$A,$C287,'Sales 2019 - 2024'!$B:$B,$AO$2,'Sales 2019 - 2024'!$C:$C,BB$4,'Sales 2019 - 2024'!$D:$D,$A287)</f>
        <v>0.23788000000000001</v>
      </c>
      <c r="BC287" s="617">
        <f>SUMIFS('Sales 2019 - 2024'!$E:$E,'Sales 2019 - 2024'!$A:$A,$C287,'Sales 2019 - 2024'!$B:$B,$AO$2,'Sales 2019 - 2024'!$C:$C,BC$4,'Sales 2019 - 2024'!$D:$D,$A287)</f>
        <v>0</v>
      </c>
      <c r="BD287" s="617">
        <f>SUMIFS('Sales 2019 - 2024'!$E:$E,'Sales 2019 - 2024'!$A:$A,$C287,'Sales 2019 - 2024'!$B:$B,$AO$2,'Sales 2019 - 2024'!$C:$C,BD$4,'Sales 2019 - 2024'!$D:$D,$A287)</f>
        <v>1.3161400000000001</v>
      </c>
      <c r="BE287" s="617">
        <f>SUMIFS('Sales 2019 - 2024'!$E:$E,'Sales 2019 - 2024'!$A:$A,$C287,'Sales 2019 - 2024'!$B:$B,$AO$2,'Sales 2019 - 2024'!$C:$C,BE$4,'Sales 2019 - 2024'!$D:$D,$A287)</f>
        <v>0</v>
      </c>
      <c r="BF287" s="618">
        <f>SUMIFS('Sales 2019 - 2024'!$E:$E,'Sales 2019 - 2024'!$A:$A,$C287,'Sales 2019 - 2024'!$B:$B,$AO$2,'Sales 2019 - 2024'!$C:$C,BF$4,'Sales 2019 - 2024'!$D:$D,$A287)</f>
        <v>0</v>
      </c>
      <c r="BG287" s="618">
        <f t="shared" si="844"/>
        <v>3.0970300000000002</v>
      </c>
      <c r="BH287" s="744">
        <f t="shared" si="845"/>
        <v>13.06741999999997</v>
      </c>
      <c r="BI287" s="494">
        <f>SUMIFS('Sales 2019 - 2024'!Y:Y,'Sales 2019 - 2024'!W:W,'X5 Template Goals - Tab 1'!AM287,'Sales 2019 - 2024'!V:V,'X5 Template Goals - Tab 1'!A287)</f>
        <v>358.84078</v>
      </c>
      <c r="BJ287" s="751" t="b">
        <f t="shared" si="680"/>
        <v>1</v>
      </c>
      <c r="BK287" s="611"/>
      <c r="BL287" s="612"/>
      <c r="BM287" s="612"/>
      <c r="BN287" s="612"/>
      <c r="BO287" s="612"/>
      <c r="BP287" s="612"/>
      <c r="BQ287" s="612"/>
      <c r="BR287" s="619"/>
      <c r="BS287" s="618">
        <f t="shared" si="846"/>
        <v>0</v>
      </c>
    </row>
    <row r="288" spans="1:71" ht="44.25" customHeight="1" outlineLevel="1" x14ac:dyDescent="0.55000000000000004">
      <c r="A288" s="2" t="str">
        <f>B282</f>
        <v>Nutraceuticals</v>
      </c>
      <c r="B288" s="797"/>
      <c r="C288" s="226" t="s">
        <v>42</v>
      </c>
      <c r="D288" s="620">
        <f>SUMIFS(AfO!D:D,AfO!$A:$A,$C288,AfO!$B:$B,$A282)/1000</f>
        <v>0.70644037000000004</v>
      </c>
      <c r="E288" s="498">
        <f>SUMIFS(AfO!E:E,AfO!$A:$A,$C288,AfO!$B:$B,$A282)/1000</f>
        <v>2.1484047899999998</v>
      </c>
      <c r="F288" s="498">
        <f>SUMIFS(AfO!F:F,AfO!$A:$A,$C288,AfO!$B:$B,$A282)/1000</f>
        <v>19.786483080000004</v>
      </c>
      <c r="G288" s="498">
        <f>SUMIFS(AfO!G:G,AfO!$A:$A,$C288,AfO!$B:$B,$A282)/1000</f>
        <v>2.1858821100000001</v>
      </c>
      <c r="H288" s="498">
        <f>SUMIFS(AfO!H:H,AfO!$A:$A,$C288,AfO!$B:$B,$A282)/1000</f>
        <v>1.3655480600000001</v>
      </c>
      <c r="I288" s="498">
        <f>SUMIFS(AfO!J:J,AfO!$A:$A,$C288,AfO!$B:$B,$A282)/1000</f>
        <v>1.4545660958333333</v>
      </c>
      <c r="J288" s="498">
        <f>SUMIFS(AfO!I:I,AfO!$A:$A,$C288,AfO!$B:$B,$A282)/1000</f>
        <v>2.9743719199999998</v>
      </c>
      <c r="K288" s="498"/>
      <c r="L288" s="363"/>
      <c r="M288" s="364"/>
      <c r="N288" s="364">
        <v>4</v>
      </c>
      <c r="O288" s="358"/>
      <c r="P288" s="364"/>
      <c r="Q288" s="364">
        <v>2</v>
      </c>
      <c r="R288" s="364">
        <v>3</v>
      </c>
      <c r="S288" s="365"/>
      <c r="T288" s="724"/>
      <c r="U288" s="363"/>
      <c r="V288" s="420"/>
      <c r="W288" s="420">
        <v>8</v>
      </c>
      <c r="X288" s="420">
        <v>2</v>
      </c>
      <c r="Y288" s="420"/>
      <c r="Z288" s="420"/>
      <c r="AA288" s="420">
        <v>20</v>
      </c>
      <c r="AB288" s="420"/>
      <c r="AC288" s="365"/>
      <c r="AD288" s="634">
        <f t="shared" si="760"/>
        <v>39</v>
      </c>
      <c r="AE288" s="521">
        <f t="shared" si="840"/>
        <v>41.974371920000003</v>
      </c>
      <c r="AF288" s="526">
        <f t="shared" si="841"/>
        <v>0.33310375777284396</v>
      </c>
      <c r="AG288" s="508">
        <f t="shared" si="842"/>
        <v>0.69792220038428465</v>
      </c>
      <c r="AH288" s="509" cm="1">
        <f t="array" ref="AH288">_xlfn.IFS(AG288&gt;=(AF288+0.01),1,AG288&gt;=(AF288-0.01),0,AG288&lt;=(AF288-0.01),-1)</f>
        <v>1</v>
      </c>
      <c r="AJ288" s="371"/>
      <c r="AL288" s="797"/>
      <c r="AM288" s="226" t="s">
        <v>42</v>
      </c>
      <c r="AN288" s="472"/>
      <c r="AO288" s="635">
        <f>SUMIFS('Sales 2019 - 2024'!$E:$E,'Sales 2019 - 2024'!$A:$A,$C288,'Sales 2019 - 2024'!$B:$B,$AO$2,'Sales 2019 - 2024'!$C:$C,AO$4,'Sales 2019 - 2024'!$D:$D,$A288)</f>
        <v>0</v>
      </c>
      <c r="AP288" s="636">
        <f>SUMIFS('Sales 2019 - 2024'!$E:$E,'Sales 2019 - 2024'!$A:$A,$C288,'Sales 2019 - 2024'!$B:$B,$AO$2,'Sales 2019 - 2024'!$C:$C,AP$4,'Sales 2019 - 2024'!$D:$D,$A288)</f>
        <v>0</v>
      </c>
      <c r="AQ288" s="636">
        <f>SUMIFS('Sales 2019 - 2024'!$E:$E,'Sales 2019 - 2024'!$A:$A,$C288,'Sales 2019 - 2024'!$B:$B,$AO$2,'Sales 2019 - 2024'!$C:$C,AQ$4,'Sales 2019 - 2024'!$D:$D,$A288)</f>
        <v>605.76</v>
      </c>
      <c r="AR288" s="636">
        <f>SUMIFS('Sales 2019 - 2024'!$E:$E,'Sales 2019 - 2024'!$A:$A,$C288,'Sales 2019 - 2024'!$B:$B,$AO$2,'Sales 2019 - 2024'!$C:$C,AR$4,'Sales 2019 - 2024'!$D:$D,$A288)</f>
        <v>1176.627</v>
      </c>
      <c r="AS288" s="636">
        <f>SUMIFS('Sales 2019 - 2024'!$E:$E,'Sales 2019 - 2024'!$A:$A,$C288,'Sales 2019 - 2024'!$B:$B,$AO$2,'Sales 2019 - 2024'!$C:$C,AS$4,'Sales 2019 - 2024'!$D:$D,$A288)</f>
        <v>19.2</v>
      </c>
      <c r="AT288" s="636">
        <f>SUMIFS('Sales 2019 - 2024'!$E:$E,'Sales 2019 - 2024'!$A:$A,$C288,'Sales 2019 - 2024'!$B:$B,$AO$2,'Sales 2019 - 2024'!$C:$C,AT$4,'Sales 2019 - 2024'!$D:$D,$A288)</f>
        <v>0</v>
      </c>
      <c r="AU288" s="636">
        <f>SUMIFS('Sales 2019 - 2024'!$E:$E,'Sales 2019 - 2024'!$A:$A,$C288,'Sales 2019 - 2024'!$B:$B,$AO$2,'Sales 2019 - 2024'!$C:$C,AU$4,'Sales 2019 - 2024'!$D:$D,$A288)</f>
        <v>0</v>
      </c>
      <c r="AV288" s="637">
        <f>SUMIFS('Sales 2019 - 2024'!$E:$E,'Sales 2019 - 2024'!$A:$A,$C288,'Sales 2019 - 2024'!$B:$B,$AO$2,'Sales 2019 - 2024'!$C:$C,AV$4,'Sales 2019 - 2024'!$D:$D,$A288)</f>
        <v>0.94</v>
      </c>
      <c r="AW288" s="637">
        <f t="shared" si="843"/>
        <v>1802.527</v>
      </c>
      <c r="AX288" s="635">
        <f>SUMIFS('Sales 2019 - 2024'!$E:$E,'Sales 2019 - 2024'!$A:$A,$C288,'Sales 2019 - 2024'!$B:$B,$AO$2,'Sales 2019 - 2024'!$C:$C,AX$4,'Sales 2019 - 2024'!$D:$D,$A288)</f>
        <v>255.42699999999999</v>
      </c>
      <c r="AY288" s="636">
        <f>SUMIFS('Sales 2019 - 2024'!$E:$E,'Sales 2019 - 2024'!$A:$A,$C288,'Sales 2019 - 2024'!$B:$B,$AO$2,'Sales 2019 - 2024'!$C:$C,AY$4,'Sales 2019 - 2024'!$D:$D,$A288)</f>
        <v>0</v>
      </c>
      <c r="AZ288" s="636">
        <f>SUMIFS('Sales 2019 - 2024'!$E:$E,'Sales 2019 - 2024'!$A:$A,$C288,'Sales 2019 - 2024'!$B:$B,$AO$2,'Sales 2019 - 2024'!$C:$C,AZ$4,'Sales 2019 - 2024'!$D:$D,$A288)</f>
        <v>3.129</v>
      </c>
      <c r="BA288" s="636">
        <f>SUMIFS('Sales 2019 - 2024'!$E:$E,'Sales 2019 - 2024'!$A:$A,$C288,'Sales 2019 - 2024'!$B:$B,$AO$2,'Sales 2019 - 2024'!$C:$C,BA$4,'Sales 2019 - 2024'!$D:$D,$A288)</f>
        <v>0</v>
      </c>
      <c r="BB288" s="636">
        <f>SUMIFS('Sales 2019 - 2024'!$E:$E,'Sales 2019 - 2024'!$A:$A,$C288,'Sales 2019 - 2024'!$B:$B,$AO$2,'Sales 2019 - 2024'!$C:$C,BB$4,'Sales 2019 - 2024'!$D:$D,$A288)</f>
        <v>0</v>
      </c>
      <c r="BC288" s="636">
        <f>SUMIFS('Sales 2019 - 2024'!$E:$E,'Sales 2019 - 2024'!$A:$A,$C288,'Sales 2019 - 2024'!$B:$B,$AO$2,'Sales 2019 - 2024'!$C:$C,BC$4,'Sales 2019 - 2024'!$D:$D,$A288)</f>
        <v>0</v>
      </c>
      <c r="BD288" s="636">
        <f>SUMIFS('Sales 2019 - 2024'!$E:$E,'Sales 2019 - 2024'!$A:$A,$C288,'Sales 2019 - 2024'!$B:$B,$AO$2,'Sales 2019 - 2024'!$C:$C,BD$4,'Sales 2019 - 2024'!$D:$D,$A288)</f>
        <v>0</v>
      </c>
      <c r="BE288" s="636">
        <f>SUMIFS('Sales 2019 - 2024'!$E:$E,'Sales 2019 - 2024'!$A:$A,$C288,'Sales 2019 - 2024'!$B:$B,$AO$2,'Sales 2019 - 2024'!$C:$C,BE$4,'Sales 2019 - 2024'!$D:$D,$A288)</f>
        <v>0</v>
      </c>
      <c r="BF288" s="637">
        <f>SUMIFS('Sales 2019 - 2024'!$E:$E,'Sales 2019 - 2024'!$A:$A,$C288,'Sales 2019 - 2024'!$B:$B,$AO$2,'Sales 2019 - 2024'!$C:$C,BF$4,'Sales 2019 - 2024'!$D:$D,$A288)</f>
        <v>0</v>
      </c>
      <c r="BG288" s="637">
        <f t="shared" si="844"/>
        <v>258.55599999999998</v>
      </c>
      <c r="BH288" s="746">
        <f t="shared" si="845"/>
        <v>913.28891999999996</v>
      </c>
      <c r="BI288" s="524">
        <f>SUMIFS('Sales 2019 - 2024'!Y:Y,'Sales 2019 - 2024'!W:W,'X5 Template Goals - Tab 1'!AM288,'Sales 2019 - 2024'!V:V,'X5 Template Goals - Tab 1'!A288)</f>
        <v>2974.37192</v>
      </c>
      <c r="BJ288" s="751" t="b">
        <f t="shared" si="680"/>
        <v>1</v>
      </c>
      <c r="BK288" s="630"/>
      <c r="BL288" s="631"/>
      <c r="BM288" s="631"/>
      <c r="BN288" s="631"/>
      <c r="BO288" s="631"/>
      <c r="BP288" s="631"/>
      <c r="BQ288" s="631"/>
      <c r="BR288" s="638"/>
      <c r="BS288" s="637">
        <f t="shared" si="846"/>
        <v>0</v>
      </c>
    </row>
    <row r="289" spans="1:71" ht="44.25" customHeight="1" outlineLevel="1" thickBot="1" x14ac:dyDescent="0.6">
      <c r="A289" s="2" t="str">
        <f>B282</f>
        <v>Nutraceuticals</v>
      </c>
      <c r="B289" s="798"/>
      <c r="C289" s="226" t="s">
        <v>43</v>
      </c>
      <c r="D289" s="609">
        <f>SUMIFS(AfO!D:D,AfO!$A:$A,$C289,AfO!$B:$B,$A282)/1000</f>
        <v>3.4864430000000002E-2</v>
      </c>
      <c r="E289" s="610">
        <f>SUMIFS(AfO!E:E,AfO!$A:$A,$C289,AfO!$B:$B,$A282)/1000</f>
        <v>2.1524419999999999E-2</v>
      </c>
      <c r="F289" s="610">
        <f>SUMIFS(AfO!F:F,AfO!$A:$A,$C289,AfO!$B:$B,$A282)/1000</f>
        <v>2.9657799999999999E-3</v>
      </c>
      <c r="G289" s="610">
        <f>SUMIFS(AfO!G:G,AfO!$A:$A,$C289,AfO!$B:$B,$A282)/1000</f>
        <v>5.1276999999999996E-4</v>
      </c>
      <c r="H289" s="610">
        <f>SUMIFS(AfO!H:H,AfO!$A:$A,$C289,AfO!$B:$B,$A282)/1000</f>
        <v>0</v>
      </c>
      <c r="I289" s="610">
        <f>SUMIFS(AfO!J:J,AfO!$A:$A,$C289,AfO!$B:$B,$A282)/1000</f>
        <v>1.9091495E-2</v>
      </c>
      <c r="J289" s="610">
        <f>SUMIFS(AfO!I:I,AfO!$A:$A,$C289,AfO!$B:$B,$A282)/1000</f>
        <v>0</v>
      </c>
      <c r="K289" s="610"/>
      <c r="L289" s="366"/>
      <c r="M289" s="367"/>
      <c r="N289" s="367"/>
      <c r="O289" s="367"/>
      <c r="P289" s="367"/>
      <c r="Q289" s="367"/>
      <c r="R289" s="367"/>
      <c r="S289" s="368"/>
      <c r="T289" s="712"/>
      <c r="U289" s="366"/>
      <c r="V289" s="421"/>
      <c r="W289" s="421"/>
      <c r="X289" s="421"/>
      <c r="Y289" s="421"/>
      <c r="Z289" s="421"/>
      <c r="AA289" s="421"/>
      <c r="AB289" s="421"/>
      <c r="AC289" s="368"/>
      <c r="AD289" s="615">
        <f t="shared" si="760"/>
        <v>0</v>
      </c>
      <c r="AE289" s="488">
        <f t="shared" si="840"/>
        <v>0</v>
      </c>
      <c r="AF289" s="581">
        <f t="shared" si="841"/>
        <v>-1</v>
      </c>
      <c r="AG289" s="490" t="e">
        <f t="shared" si="842"/>
        <v>#DIV/0!</v>
      </c>
      <c r="AH289" s="491" t="e" cm="1">
        <f t="array" ref="AH289">_xlfn.IFS(AG289&gt;=(AF289+0.01),1,AG289&gt;=(AF289-0.01),0,AG289&lt;=(AF289-0.01),-1)</f>
        <v>#DIV/0!</v>
      </c>
      <c r="AJ289" s="370"/>
      <c r="AL289" s="798"/>
      <c r="AM289" s="226" t="s">
        <v>43</v>
      </c>
      <c r="AN289" s="472"/>
      <c r="AO289" s="616">
        <f>SUMIFS('Sales 2019 - 2024'!$E:$E,'Sales 2019 - 2024'!$A:$A,$C289,'Sales 2019 - 2024'!$B:$B,$AO$2,'Sales 2019 - 2024'!$C:$C,AO$4,'Sales 2019 - 2024'!$D:$D,$A289)</f>
        <v>0</v>
      </c>
      <c r="AP289" s="617">
        <f>SUMIFS('Sales 2019 - 2024'!$E:$E,'Sales 2019 - 2024'!$A:$A,$C289,'Sales 2019 - 2024'!$B:$B,$AO$2,'Sales 2019 - 2024'!$C:$C,AP$4,'Sales 2019 - 2024'!$D:$D,$A289)</f>
        <v>0</v>
      </c>
      <c r="AQ289" s="617">
        <f>SUMIFS('Sales 2019 - 2024'!$E:$E,'Sales 2019 - 2024'!$A:$A,$C289,'Sales 2019 - 2024'!$B:$B,$AO$2,'Sales 2019 - 2024'!$C:$C,AQ$4,'Sales 2019 - 2024'!$D:$D,$A289)</f>
        <v>0</v>
      </c>
      <c r="AR289" s="617">
        <f>SUMIFS('Sales 2019 - 2024'!$E:$E,'Sales 2019 - 2024'!$A:$A,$C289,'Sales 2019 - 2024'!$B:$B,$AO$2,'Sales 2019 - 2024'!$C:$C,AR$4,'Sales 2019 - 2024'!$D:$D,$A289)</f>
        <v>0</v>
      </c>
      <c r="AS289" s="617">
        <f>SUMIFS('Sales 2019 - 2024'!$E:$E,'Sales 2019 - 2024'!$A:$A,$C289,'Sales 2019 - 2024'!$B:$B,$AO$2,'Sales 2019 - 2024'!$C:$C,AS$4,'Sales 2019 - 2024'!$D:$D,$A289)</f>
        <v>0</v>
      </c>
      <c r="AT289" s="617">
        <f>SUMIFS('Sales 2019 - 2024'!$E:$E,'Sales 2019 - 2024'!$A:$A,$C289,'Sales 2019 - 2024'!$B:$B,$AO$2,'Sales 2019 - 2024'!$C:$C,AT$4,'Sales 2019 - 2024'!$D:$D,$A289)</f>
        <v>0</v>
      </c>
      <c r="AU289" s="617">
        <f>SUMIFS('Sales 2019 - 2024'!$E:$E,'Sales 2019 - 2024'!$A:$A,$C289,'Sales 2019 - 2024'!$B:$B,$AO$2,'Sales 2019 - 2024'!$C:$C,AU$4,'Sales 2019 - 2024'!$D:$D,$A289)</f>
        <v>0</v>
      </c>
      <c r="AV289" s="618">
        <f>SUMIFS('Sales 2019 - 2024'!$E:$E,'Sales 2019 - 2024'!$A:$A,$C289,'Sales 2019 - 2024'!$B:$B,$AO$2,'Sales 2019 - 2024'!$C:$C,AV$4,'Sales 2019 - 2024'!$D:$D,$A289)</f>
        <v>0</v>
      </c>
      <c r="AW289" s="618">
        <f t="shared" si="843"/>
        <v>0</v>
      </c>
      <c r="AX289" s="616">
        <f>SUMIFS('Sales 2019 - 2024'!$E:$E,'Sales 2019 - 2024'!$A:$A,$C289,'Sales 2019 - 2024'!$B:$B,$AO$2,'Sales 2019 - 2024'!$C:$C,AX$4,'Sales 2019 - 2024'!$D:$D,$A289)</f>
        <v>0</v>
      </c>
      <c r="AY289" s="617">
        <f>SUMIFS('Sales 2019 - 2024'!$E:$E,'Sales 2019 - 2024'!$A:$A,$C289,'Sales 2019 - 2024'!$B:$B,$AO$2,'Sales 2019 - 2024'!$C:$C,AY$4,'Sales 2019 - 2024'!$D:$D,$A289)</f>
        <v>0</v>
      </c>
      <c r="AZ289" s="617">
        <f>SUMIFS('Sales 2019 - 2024'!$E:$E,'Sales 2019 - 2024'!$A:$A,$C289,'Sales 2019 - 2024'!$B:$B,$AO$2,'Sales 2019 - 2024'!$C:$C,AZ$4,'Sales 2019 - 2024'!$D:$D,$A289)</f>
        <v>0</v>
      </c>
      <c r="BA289" s="617">
        <f>SUMIFS('Sales 2019 - 2024'!$E:$E,'Sales 2019 - 2024'!$A:$A,$C289,'Sales 2019 - 2024'!$B:$B,$AO$2,'Sales 2019 - 2024'!$C:$C,BA$4,'Sales 2019 - 2024'!$D:$D,$A289)</f>
        <v>0</v>
      </c>
      <c r="BB289" s="617">
        <f>SUMIFS('Sales 2019 - 2024'!$E:$E,'Sales 2019 - 2024'!$A:$A,$C289,'Sales 2019 - 2024'!$B:$B,$AO$2,'Sales 2019 - 2024'!$C:$C,BB$4,'Sales 2019 - 2024'!$D:$D,$A289)</f>
        <v>0</v>
      </c>
      <c r="BC289" s="617">
        <f>SUMIFS('Sales 2019 - 2024'!$E:$E,'Sales 2019 - 2024'!$A:$A,$C289,'Sales 2019 - 2024'!$B:$B,$AO$2,'Sales 2019 - 2024'!$C:$C,BC$4,'Sales 2019 - 2024'!$D:$D,$A289)</f>
        <v>0</v>
      </c>
      <c r="BD289" s="617">
        <f>SUMIFS('Sales 2019 - 2024'!$E:$E,'Sales 2019 - 2024'!$A:$A,$C289,'Sales 2019 - 2024'!$B:$B,$AO$2,'Sales 2019 - 2024'!$C:$C,BD$4,'Sales 2019 - 2024'!$D:$D,$A289)</f>
        <v>0</v>
      </c>
      <c r="BE289" s="617">
        <f>SUMIFS('Sales 2019 - 2024'!$E:$E,'Sales 2019 - 2024'!$A:$A,$C289,'Sales 2019 - 2024'!$B:$B,$AO$2,'Sales 2019 - 2024'!$C:$C,BE$4,'Sales 2019 - 2024'!$D:$D,$A289)</f>
        <v>0</v>
      </c>
      <c r="BF289" s="618">
        <f>SUMIFS('Sales 2019 - 2024'!$E:$E,'Sales 2019 - 2024'!$A:$A,$C289,'Sales 2019 - 2024'!$B:$B,$AO$2,'Sales 2019 - 2024'!$C:$C,BF$4,'Sales 2019 - 2024'!$D:$D,$A289)</f>
        <v>0</v>
      </c>
      <c r="BG289" s="618">
        <f t="shared" si="844"/>
        <v>0</v>
      </c>
      <c r="BH289" s="744">
        <f t="shared" si="845"/>
        <v>0</v>
      </c>
      <c r="BI289" s="494">
        <f>SUMIFS('Sales 2019 - 2024'!Y:Y,'Sales 2019 - 2024'!W:W,'X5 Template Goals - Tab 1'!AM289,'Sales 2019 - 2024'!V:V,'X5 Template Goals - Tab 1'!A289)</f>
        <v>0</v>
      </c>
      <c r="BJ289" s="751" t="b">
        <f t="shared" si="680"/>
        <v>1</v>
      </c>
      <c r="BK289" s="611"/>
      <c r="BL289" s="612"/>
      <c r="BM289" s="612"/>
      <c r="BN289" s="612"/>
      <c r="BO289" s="612"/>
      <c r="BP289" s="612"/>
      <c r="BQ289" s="612"/>
      <c r="BR289" s="619"/>
      <c r="BS289" s="618">
        <f t="shared" si="846"/>
        <v>0</v>
      </c>
    </row>
    <row r="290" spans="1:71" s="180" customFormat="1" ht="44.25" customHeight="1" outlineLevel="1" x14ac:dyDescent="0.55000000000000004">
      <c r="B290" s="344" t="s">
        <v>110</v>
      </c>
      <c r="C290" s="241" t="s">
        <v>35</v>
      </c>
      <c r="D290" s="639">
        <f>SUM(D282:D289)</f>
        <v>9.62639216</v>
      </c>
      <c r="E290" s="532">
        <f t="shared" ref="E290:J290" si="847">SUM(E282:E289)</f>
        <v>12.070834679999999</v>
      </c>
      <c r="F290" s="532">
        <f t="shared" si="847"/>
        <v>29.009236750000003</v>
      </c>
      <c r="G290" s="532">
        <f t="shared" si="847"/>
        <v>13.41138276</v>
      </c>
      <c r="H290" s="532">
        <f t="shared" si="847"/>
        <v>12.142471039999998</v>
      </c>
      <c r="I290" s="532">
        <f t="shared" si="847"/>
        <v>13.627299497499999</v>
      </c>
      <c r="J290" s="532">
        <f t="shared" si="847"/>
        <v>15.618990839999999</v>
      </c>
      <c r="K290" s="532"/>
      <c r="L290" s="672">
        <f>SUM(L282:L289)</f>
        <v>0</v>
      </c>
      <c r="M290" s="673">
        <f t="shared" ref="M290" si="848">SUM(M282:M289)</f>
        <v>0</v>
      </c>
      <c r="N290" s="673">
        <f t="shared" ref="N290" si="849">SUM(N282:N289)</f>
        <v>12</v>
      </c>
      <c r="O290" s="673">
        <f t="shared" ref="O290" si="850">SUM(O282:O289)</f>
        <v>3</v>
      </c>
      <c r="P290" s="673">
        <f t="shared" ref="P290" si="851">SUM(P282:P289)</f>
        <v>0</v>
      </c>
      <c r="Q290" s="673">
        <f t="shared" ref="Q290" si="852">SUM(Q282:Q289)</f>
        <v>5</v>
      </c>
      <c r="R290" s="673">
        <f t="shared" ref="R290" si="853">SUM(R282:R289)</f>
        <v>5</v>
      </c>
      <c r="S290" s="674">
        <f t="shared" ref="S290" si="854">SUM(S282:S289)</f>
        <v>0</v>
      </c>
      <c r="T290" s="528"/>
      <c r="U290" s="714">
        <f t="shared" ref="U290" si="855">SUM(U282:U289)</f>
        <v>0</v>
      </c>
      <c r="V290" s="642">
        <f t="shared" ref="V290" si="856">SUM(V282:V289)</f>
        <v>0</v>
      </c>
      <c r="W290" s="642">
        <f t="shared" ref="W290" si="857">SUM(W282:W289)</f>
        <v>15</v>
      </c>
      <c r="X290" s="642">
        <f t="shared" ref="X290" si="858">SUM(X282:X289)</f>
        <v>4</v>
      </c>
      <c r="Y290" s="642">
        <f t="shared" ref="Y290" si="859">SUM(Y282:Y289)</f>
        <v>0</v>
      </c>
      <c r="Z290" s="642">
        <f t="shared" ref="Z290" si="860">SUM(Z282:Z289)</f>
        <v>0</v>
      </c>
      <c r="AA290" s="642">
        <f t="shared" ref="AA290" si="861">SUM(AA282:AA289)</f>
        <v>40</v>
      </c>
      <c r="AB290" s="642">
        <f t="shared" ref="AB290" si="862">SUM(AB282:AB289)</f>
        <v>0</v>
      </c>
      <c r="AC290" s="642">
        <f t="shared" ref="AC290" si="863">SUM(AC282:AC289)</f>
        <v>0</v>
      </c>
      <c r="AD290" s="643">
        <f t="shared" si="760"/>
        <v>84</v>
      </c>
      <c r="AE290" s="539">
        <f t="shared" si="840"/>
        <v>99.618990839999995</v>
      </c>
      <c r="AF290" s="540">
        <f t="shared" si="841"/>
        <v>0.10163540236510493</v>
      </c>
      <c r="AG290" s="541">
        <f t="shared" si="842"/>
        <v>0.44856448603445043</v>
      </c>
      <c r="AH290" s="542" cm="1">
        <f t="array" ref="AH290">_xlfn.IFS(AG290&gt;=(AF290+0.01),1,AG290&gt;=(AF290-0.01),0,AG290&lt;=(AF290-0.01),-1)</f>
        <v>1</v>
      </c>
      <c r="AJ290" s="371" t="s">
        <v>111</v>
      </c>
      <c r="AL290" s="344" t="s">
        <v>110</v>
      </c>
      <c r="AM290" s="241" t="s">
        <v>35</v>
      </c>
      <c r="AN290" s="543"/>
      <c r="AO290" s="733">
        <f>SUM(AO282:AO289)</f>
        <v>2.7330000000000001</v>
      </c>
      <c r="AP290" s="734">
        <f t="shared" ref="AP290:AW290" si="864">SUM(AP282:AP289)</f>
        <v>27.814070000000001</v>
      </c>
      <c r="AQ290" s="734">
        <f t="shared" si="864"/>
        <v>836.61210000000005</v>
      </c>
      <c r="AR290" s="734">
        <f t="shared" si="864"/>
        <v>3328.1322599999999</v>
      </c>
      <c r="AS290" s="734">
        <f t="shared" si="864"/>
        <v>1000.7163200000001</v>
      </c>
      <c r="AT290" s="734">
        <f t="shared" si="864"/>
        <v>354.61609999999996</v>
      </c>
      <c r="AU290" s="734">
        <f t="shared" si="864"/>
        <v>234.02618000000001</v>
      </c>
      <c r="AV290" s="644">
        <f t="shared" si="864"/>
        <v>171.69585000000001</v>
      </c>
      <c r="AW290" s="644">
        <f t="shared" si="864"/>
        <v>5956.3458799999999</v>
      </c>
      <c r="AX290" s="733">
        <f>SUM(AX282:AX289)</f>
        <v>1448.4917400000002</v>
      </c>
      <c r="AY290" s="734">
        <f t="shared" ref="AY290:BF290" si="865">SUM(AY282:AY289)</f>
        <v>105.89492999999999</v>
      </c>
      <c r="AZ290" s="734">
        <f t="shared" si="865"/>
        <v>22.541830000000001</v>
      </c>
      <c r="BA290" s="734">
        <f t="shared" si="865"/>
        <v>40.529270000000004</v>
      </c>
      <c r="BB290" s="734">
        <f t="shared" si="865"/>
        <v>0.95856999999999992</v>
      </c>
      <c r="BC290" s="734">
        <f t="shared" si="865"/>
        <v>441.76535999999999</v>
      </c>
      <c r="BD290" s="734">
        <f t="shared" si="865"/>
        <v>2491.13438</v>
      </c>
      <c r="BE290" s="734">
        <f t="shared" si="865"/>
        <v>0</v>
      </c>
      <c r="BF290" s="644">
        <f t="shared" si="865"/>
        <v>0</v>
      </c>
      <c r="BG290" s="644">
        <f t="shared" si="844"/>
        <v>4551.3160800000005</v>
      </c>
      <c r="BH290" s="736">
        <f t="shared" si="845"/>
        <v>5111.3288799999982</v>
      </c>
      <c r="BI290" s="546">
        <f>SUM(BI282:BI289)</f>
        <v>15618.990839999999</v>
      </c>
      <c r="BJ290" s="751" t="b">
        <f t="shared" si="680"/>
        <v>1</v>
      </c>
      <c r="BK290" s="640"/>
      <c r="BL290" s="641"/>
      <c r="BM290" s="641"/>
      <c r="BN290" s="641"/>
      <c r="BO290" s="641"/>
      <c r="BP290" s="641"/>
      <c r="BQ290" s="641"/>
      <c r="BR290" s="539"/>
      <c r="BS290" s="644">
        <f t="shared" ref="BS290" si="866">SUM(BS282:BS289)</f>
        <v>0</v>
      </c>
    </row>
    <row r="291" spans="1:71" ht="44.25" customHeight="1" outlineLevel="1" thickBot="1" x14ac:dyDescent="0.6">
      <c r="B291" s="550" t="str">
        <f>B290</f>
        <v>Nutraceuticals</v>
      </c>
      <c r="C291" s="551" t="s">
        <v>76</v>
      </c>
      <c r="D291" s="552"/>
      <c r="E291" s="553"/>
      <c r="F291" s="553"/>
      <c r="G291" s="553"/>
      <c r="H291" s="553"/>
      <c r="I291" s="553"/>
      <c r="J291" s="553"/>
      <c r="K291" s="554"/>
      <c r="L291" s="555">
        <v>0</v>
      </c>
      <c r="M291" s="556">
        <v>2.7975E-2</v>
      </c>
      <c r="N291" s="556">
        <v>8</v>
      </c>
      <c r="O291" s="556">
        <v>4</v>
      </c>
      <c r="P291" s="556">
        <v>0</v>
      </c>
      <c r="Q291" s="556">
        <v>14.49102736</v>
      </c>
      <c r="R291" s="556">
        <v>3</v>
      </c>
      <c r="S291" s="557">
        <v>0</v>
      </c>
      <c r="T291" s="558"/>
      <c r="U291" s="703">
        <v>0</v>
      </c>
      <c r="V291" s="594">
        <v>0</v>
      </c>
      <c r="W291" s="594">
        <v>0</v>
      </c>
      <c r="X291" s="594">
        <v>4</v>
      </c>
      <c r="Y291" s="594">
        <v>0</v>
      </c>
      <c r="Z291" s="594">
        <v>0</v>
      </c>
      <c r="AA291" s="594">
        <v>23</v>
      </c>
      <c r="AB291" s="594">
        <v>0</v>
      </c>
      <c r="AC291" s="594">
        <v>0</v>
      </c>
      <c r="AD291" s="596">
        <f t="shared" si="760"/>
        <v>56.519002360000002</v>
      </c>
      <c r="AE291" s="645">
        <f>J290+AD291</f>
        <v>72.137993199999997</v>
      </c>
      <c r="AF291" s="563">
        <f>AF290</f>
        <v>0.10163540236510493</v>
      </c>
      <c r="AG291" s="564">
        <f>(((AE291/J290))^(1/5))-1</f>
        <v>0.35800765258631051</v>
      </c>
      <c r="AH291" s="565" cm="1">
        <f t="array" ref="AH291">_xlfn.IFS(AG291&gt;=(AF291+0.01),1,AG291&gt;=(AF291-0.01),0,AG291&lt;=(AF291-0.01),-1)</f>
        <v>1</v>
      </c>
      <c r="AJ291" s="370"/>
      <c r="AL291" s="550" t="str">
        <f>AL290</f>
        <v>Nutraceuticals</v>
      </c>
      <c r="AM291" s="551" t="s">
        <v>76</v>
      </c>
      <c r="AN291" s="566"/>
      <c r="AO291" s="567"/>
      <c r="AP291" s="568"/>
      <c r="AQ291" s="568"/>
      <c r="AR291" s="568"/>
      <c r="AS291" s="568"/>
      <c r="AT291" s="568"/>
      <c r="AU291" s="568"/>
      <c r="AV291" s="569"/>
      <c r="AW291" s="569"/>
      <c r="AX291" s="567"/>
      <c r="AY291" s="568"/>
      <c r="AZ291" s="568"/>
      <c r="BA291" s="568"/>
      <c r="BB291" s="568"/>
      <c r="BC291" s="568"/>
      <c r="BD291" s="568"/>
      <c r="BE291" s="568"/>
      <c r="BF291" s="569"/>
      <c r="BG291" s="569"/>
      <c r="BH291" s="569"/>
      <c r="BI291" s="737"/>
      <c r="BJ291" s="751" t="b">
        <f t="shared" si="680"/>
        <v>1</v>
      </c>
      <c r="BK291" s="567"/>
      <c r="BL291" s="568"/>
      <c r="BM291" s="568"/>
      <c r="BN291" s="568"/>
      <c r="BO291" s="568"/>
      <c r="BP291" s="568"/>
      <c r="BQ291" s="568"/>
      <c r="BR291" s="569"/>
      <c r="BS291" s="569"/>
    </row>
    <row r="292" spans="1:71" ht="44.25" customHeight="1" outlineLevel="1" thickTop="1" x14ac:dyDescent="0.55000000000000004">
      <c r="A292" s="2" t="str">
        <f>B292</f>
        <v>Pharma</v>
      </c>
      <c r="B292" s="796" t="s">
        <v>112</v>
      </c>
      <c r="C292" s="225" t="s">
        <v>36</v>
      </c>
      <c r="D292" s="599">
        <f>SUMIFS(AfO!D:D,AfO!$A:$A,$C292,AfO!$B:$B,$A292)/1000</f>
        <v>0.38968736999999998</v>
      </c>
      <c r="E292" s="459">
        <f>SUMIFS(AfO!E:E,AfO!$A:$A,$C292,AfO!$B:$B,$A292)/1000</f>
        <v>0.69717675999999995</v>
      </c>
      <c r="F292" s="459">
        <f>SUMIFS(AfO!F:F,AfO!$A:$A,$C292,AfO!$B:$B,$A292)/1000</f>
        <v>0.7741884</v>
      </c>
      <c r="G292" s="459">
        <f>SUMIFS(AfO!G:G,AfO!$A:$A,$C292,AfO!$B:$B,$A292)/1000</f>
        <v>0.96849510999999999</v>
      </c>
      <c r="H292" s="459">
        <f>SUMIFS(AfO!H:H,AfO!$A:$A,$C292,AfO!$B:$B,$A292)/1000</f>
        <v>0.98149514000000004</v>
      </c>
      <c r="I292" s="459">
        <f>SUMIFS(AfO!J:J,AfO!$A:$A,$C292,AfO!$B:$B,$A292)/1000</f>
        <v>1.1194300483333335</v>
      </c>
      <c r="J292" s="459">
        <f>SUMIFS(AfO!I:I,AfO!$A:$A,$C292,AfO!$B:$B,$A292)/1000</f>
        <v>0.89778007000000004</v>
      </c>
      <c r="K292" s="459"/>
      <c r="L292" s="354"/>
      <c r="M292" s="355"/>
      <c r="N292" s="355"/>
      <c r="O292" s="355"/>
      <c r="P292" s="355"/>
      <c r="Q292" s="355"/>
      <c r="R292" s="355"/>
      <c r="S292" s="356"/>
      <c r="T292" s="723"/>
      <c r="U292" s="354"/>
      <c r="V292" s="417"/>
      <c r="W292" s="417"/>
      <c r="X292" s="417"/>
      <c r="Y292" s="417"/>
      <c r="Z292" s="417"/>
      <c r="AA292" s="417">
        <v>2</v>
      </c>
      <c r="AB292" s="417"/>
      <c r="AC292" s="356"/>
      <c r="AD292" s="604">
        <f t="shared" si="760"/>
        <v>2</v>
      </c>
      <c r="AE292" s="468">
        <f t="shared" ref="AE292:AE300" si="867">AD292+J292</f>
        <v>2.89778007</v>
      </c>
      <c r="AF292" s="469">
        <f t="shared" ref="AF292:AF300" si="868">(((J292/D292))^(1/5))-1</f>
        <v>0.18165507895508415</v>
      </c>
      <c r="AG292" s="470">
        <f t="shared" ref="AG292:AG300" si="869">(((AE292/J292))^(1/5))-1</f>
        <v>0.26409319151033239</v>
      </c>
      <c r="AH292" s="509" cm="1">
        <f t="array" ref="AH292">_xlfn.IFS(AG292&gt;=(AF292+0.01),1,AG292&gt;=(AF292-0.01),0,AG292&lt;=(AF292-0.01),-1)</f>
        <v>1</v>
      </c>
      <c r="AJ292" s="371"/>
      <c r="AL292" s="796" t="s">
        <v>112</v>
      </c>
      <c r="AM292" s="225" t="s">
        <v>36</v>
      </c>
      <c r="AN292" s="472"/>
      <c r="AO292" s="605">
        <f>SUMIFS('Sales 2019 - 2024'!$E:$E,'Sales 2019 - 2024'!$A:$A,$C292,'Sales 2019 - 2024'!$B:$B,$AO$2,'Sales 2019 - 2024'!$C:$C,AO$4,'Sales 2019 - 2024'!$D:$D,$A292)</f>
        <v>35.999989999999997</v>
      </c>
      <c r="AP292" s="606">
        <f>SUMIFS('Sales 2019 - 2024'!$E:$E,'Sales 2019 - 2024'!$A:$A,$C292,'Sales 2019 - 2024'!$B:$B,$AO$2,'Sales 2019 - 2024'!$C:$C,AP$4,'Sales 2019 - 2024'!$D:$D,$A292)</f>
        <v>68.321309999999997</v>
      </c>
      <c r="AQ292" s="606">
        <f>SUMIFS('Sales 2019 - 2024'!$E:$E,'Sales 2019 - 2024'!$A:$A,$C292,'Sales 2019 - 2024'!$B:$B,$AO$2,'Sales 2019 - 2024'!$C:$C,AQ$4,'Sales 2019 - 2024'!$D:$D,$A292)</f>
        <v>0.54690000000000005</v>
      </c>
      <c r="AR292" s="606">
        <f>SUMIFS('Sales 2019 - 2024'!$E:$E,'Sales 2019 - 2024'!$A:$A,$C292,'Sales 2019 - 2024'!$B:$B,$AO$2,'Sales 2019 - 2024'!$C:$C,AR$4,'Sales 2019 - 2024'!$D:$D,$A292)</f>
        <v>324.43711999999999</v>
      </c>
      <c r="AS292" s="606">
        <f>SUMIFS('Sales 2019 - 2024'!$E:$E,'Sales 2019 - 2024'!$A:$A,$C292,'Sales 2019 - 2024'!$B:$B,$AO$2,'Sales 2019 - 2024'!$C:$C,AS$4,'Sales 2019 - 2024'!$D:$D,$A292)</f>
        <v>2.59857</v>
      </c>
      <c r="AT292" s="606">
        <f>SUMIFS('Sales 2019 - 2024'!$E:$E,'Sales 2019 - 2024'!$A:$A,$C292,'Sales 2019 - 2024'!$B:$B,$AO$2,'Sales 2019 - 2024'!$C:$C,AT$4,'Sales 2019 - 2024'!$D:$D,$A292)</f>
        <v>0.76</v>
      </c>
      <c r="AU292" s="606">
        <f>SUMIFS('Sales 2019 - 2024'!$E:$E,'Sales 2019 - 2024'!$A:$A,$C292,'Sales 2019 - 2024'!$B:$B,$AO$2,'Sales 2019 - 2024'!$C:$C,AU$4,'Sales 2019 - 2024'!$D:$D,$A292)</f>
        <v>0</v>
      </c>
      <c r="AV292" s="607">
        <f>SUMIFS('Sales 2019 - 2024'!$E:$E,'Sales 2019 - 2024'!$A:$A,$C292,'Sales 2019 - 2024'!$B:$B,$AO$2,'Sales 2019 - 2024'!$C:$C,AV$4,'Sales 2019 - 2024'!$D:$D,$A292)</f>
        <v>79.065870000000004</v>
      </c>
      <c r="AW292" s="607">
        <f>SUM(AO292:AV292)</f>
        <v>511.72976</v>
      </c>
      <c r="AX292" s="605">
        <f>SUMIFS('Sales 2019 - 2024'!$E:$E,'Sales 2019 - 2024'!$A:$A,$C292,'Sales 2019 - 2024'!$B:$B,$AO$2,'Sales 2019 - 2024'!$C:$C,AX$4,'Sales 2019 - 2024'!$D:$D,$A292)</f>
        <v>12.987299999999999</v>
      </c>
      <c r="AY292" s="606">
        <f>SUMIFS('Sales 2019 - 2024'!$E:$E,'Sales 2019 - 2024'!$A:$A,$C292,'Sales 2019 - 2024'!$B:$B,$AO$2,'Sales 2019 - 2024'!$C:$C,AY$4,'Sales 2019 - 2024'!$D:$D,$A292)</f>
        <v>56.145699999999998</v>
      </c>
      <c r="AZ292" s="606">
        <f>SUMIFS('Sales 2019 - 2024'!$E:$E,'Sales 2019 - 2024'!$A:$A,$C292,'Sales 2019 - 2024'!$B:$B,$AO$2,'Sales 2019 - 2024'!$C:$C,AZ$4,'Sales 2019 - 2024'!$D:$D,$A292)</f>
        <v>0</v>
      </c>
      <c r="BA292" s="606">
        <f>SUMIFS('Sales 2019 - 2024'!$E:$E,'Sales 2019 - 2024'!$A:$A,$C292,'Sales 2019 - 2024'!$B:$B,$AO$2,'Sales 2019 - 2024'!$C:$C,BA$4,'Sales 2019 - 2024'!$D:$D,$A292)</f>
        <v>12.58982</v>
      </c>
      <c r="BB292" s="606">
        <f>SUMIFS('Sales 2019 - 2024'!$E:$E,'Sales 2019 - 2024'!$A:$A,$C292,'Sales 2019 - 2024'!$B:$B,$AO$2,'Sales 2019 - 2024'!$C:$C,BB$4,'Sales 2019 - 2024'!$D:$D,$A292)</f>
        <v>0</v>
      </c>
      <c r="BC292" s="606">
        <f>SUMIFS('Sales 2019 - 2024'!$E:$E,'Sales 2019 - 2024'!$A:$A,$C292,'Sales 2019 - 2024'!$B:$B,$AO$2,'Sales 2019 - 2024'!$C:$C,BC$4,'Sales 2019 - 2024'!$D:$D,$A292)</f>
        <v>100.4508</v>
      </c>
      <c r="BD292" s="606">
        <f>SUMIFS('Sales 2019 - 2024'!$E:$E,'Sales 2019 - 2024'!$A:$A,$C292,'Sales 2019 - 2024'!$B:$B,$AO$2,'Sales 2019 - 2024'!$C:$C,BD$4,'Sales 2019 - 2024'!$D:$D,$A292)</f>
        <v>27.40915</v>
      </c>
      <c r="BE292" s="606">
        <f>SUMIFS('Sales 2019 - 2024'!$E:$E,'Sales 2019 - 2024'!$A:$A,$C292,'Sales 2019 - 2024'!$B:$B,$AO$2,'Sales 2019 - 2024'!$C:$C,BE$4,'Sales 2019 - 2024'!$D:$D,$A292)</f>
        <v>0</v>
      </c>
      <c r="BF292" s="607">
        <f>SUMIFS('Sales 2019 - 2024'!$E:$E,'Sales 2019 - 2024'!$A:$A,$C292,'Sales 2019 - 2024'!$B:$B,$AO$2,'Sales 2019 - 2024'!$C:$C,BF$4,'Sales 2019 - 2024'!$D:$D,$A292)</f>
        <v>0</v>
      </c>
      <c r="BG292" s="607">
        <f>SUM(AX292:BF292)</f>
        <v>209.58277000000001</v>
      </c>
      <c r="BH292" s="743">
        <f>BI292-BG292-AW292</f>
        <v>176.46754000000004</v>
      </c>
      <c r="BI292" s="475">
        <f>SUMIFS('Sales 2019 - 2024'!Y:Y,'Sales 2019 - 2024'!W:W,'X5 Template Goals - Tab 1'!AM292,'Sales 2019 - 2024'!V:V,'X5 Template Goals - Tab 1'!A292)</f>
        <v>897.78007000000002</v>
      </c>
      <c r="BJ292" s="751" t="b">
        <f t="shared" si="680"/>
        <v>1</v>
      </c>
      <c r="BK292" s="600"/>
      <c r="BL292" s="601"/>
      <c r="BM292" s="601"/>
      <c r="BN292" s="601"/>
      <c r="BO292" s="601"/>
      <c r="BP292" s="601"/>
      <c r="BQ292" s="601"/>
      <c r="BR292" s="608"/>
      <c r="BS292" s="607">
        <f>SUM(BK292:BR292)</f>
        <v>0</v>
      </c>
    </row>
    <row r="293" spans="1:71" ht="44.25" customHeight="1" outlineLevel="1" x14ac:dyDescent="0.55000000000000004">
      <c r="A293" s="2" t="str">
        <f>B292</f>
        <v>Pharma</v>
      </c>
      <c r="B293" s="797"/>
      <c r="C293" s="226" t="s">
        <v>37</v>
      </c>
      <c r="D293" s="609">
        <f>SUMIFS(AfO!D:D,AfO!$A:$A,$C293,AfO!$B:$B,$A292)/1000</f>
        <v>2.7883420000000003E-2</v>
      </c>
      <c r="E293" s="610">
        <f>SUMIFS(AfO!E:E,AfO!$A:$A,$C293,AfO!$B:$B,$A292)/1000</f>
        <v>8.2527589999999998E-2</v>
      </c>
      <c r="F293" s="610">
        <f>SUMIFS(AfO!F:F,AfO!$A:$A,$C293,AfO!$B:$B,$A292)/1000</f>
        <v>0.21768475000000001</v>
      </c>
      <c r="G293" s="610">
        <f>SUMIFS(AfO!G:G,AfO!$A:$A,$C293,AfO!$B:$B,$A292)/1000</f>
        <v>0.16349420000000001</v>
      </c>
      <c r="H293" s="610">
        <f>SUMIFS(AfO!H:H,AfO!$A:$A,$C293,AfO!$B:$B,$A292)/1000</f>
        <v>0.11161750000000001</v>
      </c>
      <c r="I293" s="610">
        <f>SUMIFS(AfO!J:J,AfO!$A:$A,$C293,AfO!$B:$B,$A292)/1000</f>
        <v>0.24216033000000001</v>
      </c>
      <c r="J293" s="610">
        <f>SUMIFS(AfO!I:I,AfO!$A:$A,$C293,AfO!$B:$B,$A292)/1000</f>
        <v>0.10083078000000001</v>
      </c>
      <c r="K293" s="610"/>
      <c r="L293" s="357"/>
      <c r="M293" s="358"/>
      <c r="N293" s="358"/>
      <c r="O293" s="409"/>
      <c r="P293" s="358"/>
      <c r="Q293" s="358"/>
      <c r="R293" s="358"/>
      <c r="S293" s="359"/>
      <c r="T293" s="724"/>
      <c r="U293" s="357"/>
      <c r="V293" s="418"/>
      <c r="W293" s="418"/>
      <c r="X293" s="418"/>
      <c r="Y293" s="418"/>
      <c r="Z293" s="418"/>
      <c r="AA293" s="418"/>
      <c r="AB293" s="418"/>
      <c r="AC293" s="359"/>
      <c r="AD293" s="615">
        <f t="shared" si="760"/>
        <v>0</v>
      </c>
      <c r="AE293" s="488">
        <f t="shared" si="867"/>
        <v>0.10083078000000001</v>
      </c>
      <c r="AF293" s="581">
        <f t="shared" si="868"/>
        <v>0.29315152786016552</v>
      </c>
      <c r="AG293" s="490">
        <f t="shared" si="869"/>
        <v>0</v>
      </c>
      <c r="AH293" s="491" cm="1">
        <f t="array" ref="AH293">_xlfn.IFS(AG293&gt;=(AF293+0.01),1,AG293&gt;=(AF293-0.01),0,AG293&lt;=(AF293-0.01),-1)</f>
        <v>-1</v>
      </c>
      <c r="AJ293" s="370"/>
      <c r="AL293" s="797"/>
      <c r="AM293" s="226" t="s">
        <v>37</v>
      </c>
      <c r="AN293" s="472"/>
      <c r="AO293" s="616">
        <f>SUMIFS('Sales 2019 - 2024'!$E:$E,'Sales 2019 - 2024'!$A:$A,$C293,'Sales 2019 - 2024'!$B:$B,$AO$2,'Sales 2019 - 2024'!$C:$C,AO$4,'Sales 2019 - 2024'!$D:$D,$A293)</f>
        <v>0</v>
      </c>
      <c r="AP293" s="617">
        <f>SUMIFS('Sales 2019 - 2024'!$E:$E,'Sales 2019 - 2024'!$A:$A,$C293,'Sales 2019 - 2024'!$B:$B,$AO$2,'Sales 2019 - 2024'!$C:$C,AP$4,'Sales 2019 - 2024'!$D:$D,$A293)</f>
        <v>0</v>
      </c>
      <c r="AQ293" s="617">
        <f>SUMIFS('Sales 2019 - 2024'!$E:$E,'Sales 2019 - 2024'!$A:$A,$C293,'Sales 2019 - 2024'!$B:$B,$AO$2,'Sales 2019 - 2024'!$C:$C,AQ$4,'Sales 2019 - 2024'!$D:$D,$A293)</f>
        <v>0</v>
      </c>
      <c r="AR293" s="617">
        <f>SUMIFS('Sales 2019 - 2024'!$E:$E,'Sales 2019 - 2024'!$A:$A,$C293,'Sales 2019 - 2024'!$B:$B,$AO$2,'Sales 2019 - 2024'!$C:$C,AR$4,'Sales 2019 - 2024'!$D:$D,$A293)</f>
        <v>0</v>
      </c>
      <c r="AS293" s="617">
        <f>SUMIFS('Sales 2019 - 2024'!$E:$E,'Sales 2019 - 2024'!$A:$A,$C293,'Sales 2019 - 2024'!$B:$B,$AO$2,'Sales 2019 - 2024'!$C:$C,AS$4,'Sales 2019 - 2024'!$D:$D,$A293)</f>
        <v>0</v>
      </c>
      <c r="AT293" s="617">
        <f>SUMIFS('Sales 2019 - 2024'!$E:$E,'Sales 2019 - 2024'!$A:$A,$C293,'Sales 2019 - 2024'!$B:$B,$AO$2,'Sales 2019 - 2024'!$C:$C,AT$4,'Sales 2019 - 2024'!$D:$D,$A293)</f>
        <v>0</v>
      </c>
      <c r="AU293" s="617">
        <f>SUMIFS('Sales 2019 - 2024'!$E:$E,'Sales 2019 - 2024'!$A:$A,$C293,'Sales 2019 - 2024'!$B:$B,$AO$2,'Sales 2019 - 2024'!$C:$C,AU$4,'Sales 2019 - 2024'!$D:$D,$A293)</f>
        <v>0</v>
      </c>
      <c r="AV293" s="618">
        <f>SUMIFS('Sales 2019 - 2024'!$E:$E,'Sales 2019 - 2024'!$A:$A,$C293,'Sales 2019 - 2024'!$B:$B,$AO$2,'Sales 2019 - 2024'!$C:$C,AV$4,'Sales 2019 - 2024'!$D:$D,$A293)</f>
        <v>0</v>
      </c>
      <c r="AW293" s="618">
        <f t="shared" ref="AW293:AW299" si="870">SUM(AO293:AV293)</f>
        <v>0</v>
      </c>
      <c r="AX293" s="616">
        <f>SUMIFS('Sales 2019 - 2024'!$E:$E,'Sales 2019 - 2024'!$A:$A,$C293,'Sales 2019 - 2024'!$B:$B,$AO$2,'Sales 2019 - 2024'!$C:$C,AX$4,'Sales 2019 - 2024'!$D:$D,$A293)</f>
        <v>0</v>
      </c>
      <c r="AY293" s="617">
        <f>SUMIFS('Sales 2019 - 2024'!$E:$E,'Sales 2019 - 2024'!$A:$A,$C293,'Sales 2019 - 2024'!$B:$B,$AO$2,'Sales 2019 - 2024'!$C:$C,AY$4,'Sales 2019 - 2024'!$D:$D,$A293)</f>
        <v>5.4734999999999996</v>
      </c>
      <c r="AZ293" s="617">
        <f>SUMIFS('Sales 2019 - 2024'!$E:$E,'Sales 2019 - 2024'!$A:$A,$C293,'Sales 2019 - 2024'!$B:$B,$AO$2,'Sales 2019 - 2024'!$C:$C,AZ$4,'Sales 2019 - 2024'!$D:$D,$A293)</f>
        <v>0</v>
      </c>
      <c r="BA293" s="617">
        <f>SUMIFS('Sales 2019 - 2024'!$E:$E,'Sales 2019 - 2024'!$A:$A,$C293,'Sales 2019 - 2024'!$B:$B,$AO$2,'Sales 2019 - 2024'!$C:$C,BA$4,'Sales 2019 - 2024'!$D:$D,$A293)</f>
        <v>0</v>
      </c>
      <c r="BB293" s="617">
        <f>SUMIFS('Sales 2019 - 2024'!$E:$E,'Sales 2019 - 2024'!$A:$A,$C293,'Sales 2019 - 2024'!$B:$B,$AO$2,'Sales 2019 - 2024'!$C:$C,BB$4,'Sales 2019 - 2024'!$D:$D,$A293)</f>
        <v>0</v>
      </c>
      <c r="BC293" s="617">
        <f>SUMIFS('Sales 2019 - 2024'!$E:$E,'Sales 2019 - 2024'!$A:$A,$C293,'Sales 2019 - 2024'!$B:$B,$AO$2,'Sales 2019 - 2024'!$C:$C,BC$4,'Sales 2019 - 2024'!$D:$D,$A293)</f>
        <v>0</v>
      </c>
      <c r="BD293" s="617">
        <f>SUMIFS('Sales 2019 - 2024'!$E:$E,'Sales 2019 - 2024'!$A:$A,$C293,'Sales 2019 - 2024'!$B:$B,$AO$2,'Sales 2019 - 2024'!$C:$C,BD$4,'Sales 2019 - 2024'!$D:$D,$A293)</f>
        <v>89.37</v>
      </c>
      <c r="BE293" s="617">
        <f>SUMIFS('Sales 2019 - 2024'!$E:$E,'Sales 2019 - 2024'!$A:$A,$C293,'Sales 2019 - 2024'!$B:$B,$AO$2,'Sales 2019 - 2024'!$C:$C,BE$4,'Sales 2019 - 2024'!$D:$D,$A293)</f>
        <v>0</v>
      </c>
      <c r="BF293" s="618">
        <f>SUMIFS('Sales 2019 - 2024'!$E:$E,'Sales 2019 - 2024'!$A:$A,$C293,'Sales 2019 - 2024'!$B:$B,$AO$2,'Sales 2019 - 2024'!$C:$C,BF$4,'Sales 2019 - 2024'!$D:$D,$A293)</f>
        <v>0</v>
      </c>
      <c r="BG293" s="618">
        <f t="shared" ref="BG293:BG300" si="871">SUM(AX293:BF293)</f>
        <v>94.843500000000006</v>
      </c>
      <c r="BH293" s="744">
        <f t="shared" ref="BH293:BH300" si="872">BI293-BG293-AW293</f>
        <v>5.9872799999999984</v>
      </c>
      <c r="BI293" s="494">
        <f>SUMIFS('Sales 2019 - 2024'!Y:Y,'Sales 2019 - 2024'!W:W,'X5 Template Goals - Tab 1'!AM293,'Sales 2019 - 2024'!V:V,'X5 Template Goals - Tab 1'!A293)</f>
        <v>100.83078</v>
      </c>
      <c r="BJ293" s="751" t="b">
        <f t="shared" si="680"/>
        <v>1</v>
      </c>
      <c r="BK293" s="611"/>
      <c r="BL293" s="612"/>
      <c r="BM293" s="612"/>
      <c r="BN293" s="612"/>
      <c r="BO293" s="612"/>
      <c r="BP293" s="612"/>
      <c r="BQ293" s="612"/>
      <c r="BR293" s="619"/>
      <c r="BS293" s="618">
        <f t="shared" ref="BS293:BS299" si="873">SUM(BK293:BR293)</f>
        <v>0</v>
      </c>
    </row>
    <row r="294" spans="1:71" ht="44.25" customHeight="1" outlineLevel="1" x14ac:dyDescent="0.55000000000000004">
      <c r="A294" s="2" t="str">
        <f>B292</f>
        <v>Pharma</v>
      </c>
      <c r="B294" s="797"/>
      <c r="C294" s="226" t="s">
        <v>38</v>
      </c>
      <c r="D294" s="620">
        <f>SUMIFS(AfO!D:D,AfO!$A:$A,$C294,AfO!$B:$B,$A292)/1000</f>
        <v>0.38072348</v>
      </c>
      <c r="E294" s="498">
        <f>SUMIFS(AfO!E:E,AfO!$A:$A,$C294,AfO!$B:$B,$A292)/1000</f>
        <v>0.36026042000000003</v>
      </c>
      <c r="F294" s="498">
        <f>SUMIFS(AfO!F:F,AfO!$A:$A,$C294,AfO!$B:$B,$A292)/1000</f>
        <v>0.28396381000000004</v>
      </c>
      <c r="G294" s="498">
        <f>SUMIFS(AfO!G:G,AfO!$A:$A,$C294,AfO!$B:$B,$A292)/1000</f>
        <v>0.24515274000000001</v>
      </c>
      <c r="H294" s="498">
        <f>SUMIFS(AfO!H:H,AfO!$A:$A,$C294,AfO!$B:$B,$A292)/1000</f>
        <v>0.5147782099999999</v>
      </c>
      <c r="I294" s="498">
        <f>SUMIFS(AfO!J:J,AfO!$A:$A,$C294,AfO!$B:$B,$A292)/1000</f>
        <v>0.13414201833333333</v>
      </c>
      <c r="J294" s="498">
        <f>SUMIFS(AfO!I:I,AfO!$A:$A,$C294,AfO!$B:$B,$A292)/1000</f>
        <v>0.56070486000000008</v>
      </c>
      <c r="K294" s="498"/>
      <c r="L294" s="360"/>
      <c r="M294" s="361"/>
      <c r="N294" s="361"/>
      <c r="O294" s="411"/>
      <c r="P294" s="361"/>
      <c r="Q294" s="361"/>
      <c r="R294" s="361"/>
      <c r="S294" s="362"/>
      <c r="T294" s="724"/>
      <c r="U294" s="360"/>
      <c r="V294" s="419"/>
      <c r="W294" s="419"/>
      <c r="X294" s="419"/>
      <c r="Y294" s="419"/>
      <c r="Z294" s="419"/>
      <c r="AA294" s="419"/>
      <c r="AB294" s="419"/>
      <c r="AC294" s="362"/>
      <c r="AD294" s="625">
        <f t="shared" ref="AD294:AD321" si="874">SUM(L294:AC294)</f>
        <v>0</v>
      </c>
      <c r="AE294" s="506">
        <f t="shared" si="867"/>
        <v>0.56070486000000008</v>
      </c>
      <c r="AF294" s="507">
        <f t="shared" si="868"/>
        <v>8.050039949506127E-2</v>
      </c>
      <c r="AG294" s="508">
        <f t="shared" si="869"/>
        <v>0</v>
      </c>
      <c r="AH294" s="509" cm="1">
        <f t="array" ref="AH294">_xlfn.IFS(AG294&gt;=(AF294+0.01),1,AG294&gt;=(AF294-0.01),0,AG294&lt;=(AF294-0.01),-1)</f>
        <v>-1</v>
      </c>
      <c r="AJ294" s="371"/>
      <c r="AL294" s="797"/>
      <c r="AM294" s="226" t="s">
        <v>38</v>
      </c>
      <c r="AN294" s="472"/>
      <c r="AO294" s="626">
        <f>SUMIFS('Sales 2019 - 2024'!$E:$E,'Sales 2019 - 2024'!$A:$A,$C294,'Sales 2019 - 2024'!$B:$B,$AO$2,'Sales 2019 - 2024'!$C:$C,AO$4,'Sales 2019 - 2024'!$D:$D,$A294)</f>
        <v>0</v>
      </c>
      <c r="AP294" s="627">
        <f>SUMIFS('Sales 2019 - 2024'!$E:$E,'Sales 2019 - 2024'!$A:$A,$C294,'Sales 2019 - 2024'!$B:$B,$AO$2,'Sales 2019 - 2024'!$C:$C,AP$4,'Sales 2019 - 2024'!$D:$D,$A294)</f>
        <v>0</v>
      </c>
      <c r="AQ294" s="627">
        <f>SUMIFS('Sales 2019 - 2024'!$E:$E,'Sales 2019 - 2024'!$A:$A,$C294,'Sales 2019 - 2024'!$B:$B,$AO$2,'Sales 2019 - 2024'!$C:$C,AQ$4,'Sales 2019 - 2024'!$D:$D,$A294)</f>
        <v>0</v>
      </c>
      <c r="AR294" s="627">
        <f>SUMIFS('Sales 2019 - 2024'!$E:$E,'Sales 2019 - 2024'!$A:$A,$C294,'Sales 2019 - 2024'!$B:$B,$AO$2,'Sales 2019 - 2024'!$C:$C,AR$4,'Sales 2019 - 2024'!$D:$D,$A294)</f>
        <v>87.885739999999998</v>
      </c>
      <c r="AS294" s="627">
        <f>SUMIFS('Sales 2019 - 2024'!$E:$E,'Sales 2019 - 2024'!$A:$A,$C294,'Sales 2019 - 2024'!$B:$B,$AO$2,'Sales 2019 - 2024'!$C:$C,AS$4,'Sales 2019 - 2024'!$D:$D,$A294)</f>
        <v>43.221919999999997</v>
      </c>
      <c r="AT294" s="627">
        <f>SUMIFS('Sales 2019 - 2024'!$E:$E,'Sales 2019 - 2024'!$A:$A,$C294,'Sales 2019 - 2024'!$B:$B,$AO$2,'Sales 2019 - 2024'!$C:$C,AT$4,'Sales 2019 - 2024'!$D:$D,$A294)</f>
        <v>15.483000000000001</v>
      </c>
      <c r="AU294" s="627">
        <f>SUMIFS('Sales 2019 - 2024'!$E:$E,'Sales 2019 - 2024'!$A:$A,$C294,'Sales 2019 - 2024'!$B:$B,$AO$2,'Sales 2019 - 2024'!$C:$C,AU$4,'Sales 2019 - 2024'!$D:$D,$A294)</f>
        <v>0</v>
      </c>
      <c r="AV294" s="628">
        <f>SUMIFS('Sales 2019 - 2024'!$E:$E,'Sales 2019 - 2024'!$A:$A,$C294,'Sales 2019 - 2024'!$B:$B,$AO$2,'Sales 2019 - 2024'!$C:$C,AV$4,'Sales 2019 - 2024'!$D:$D,$A294)</f>
        <v>7.0888799999999996</v>
      </c>
      <c r="AW294" s="628">
        <f t="shared" si="870"/>
        <v>153.67954</v>
      </c>
      <c r="AX294" s="626">
        <f>SUMIFS('Sales 2019 - 2024'!$E:$E,'Sales 2019 - 2024'!$A:$A,$C294,'Sales 2019 - 2024'!$B:$B,$AO$2,'Sales 2019 - 2024'!$C:$C,AX$4,'Sales 2019 - 2024'!$D:$D,$A294)</f>
        <v>39.038130000000002</v>
      </c>
      <c r="AY294" s="627">
        <f>SUMIFS('Sales 2019 - 2024'!$E:$E,'Sales 2019 - 2024'!$A:$A,$C294,'Sales 2019 - 2024'!$B:$B,$AO$2,'Sales 2019 - 2024'!$C:$C,AY$4,'Sales 2019 - 2024'!$D:$D,$A294)</f>
        <v>0.24263999999999999</v>
      </c>
      <c r="AZ294" s="627">
        <f>SUMIFS('Sales 2019 - 2024'!$E:$E,'Sales 2019 - 2024'!$A:$A,$C294,'Sales 2019 - 2024'!$B:$B,$AO$2,'Sales 2019 - 2024'!$C:$C,AZ$4,'Sales 2019 - 2024'!$D:$D,$A294)</f>
        <v>0</v>
      </c>
      <c r="BA294" s="627">
        <f>SUMIFS('Sales 2019 - 2024'!$E:$E,'Sales 2019 - 2024'!$A:$A,$C294,'Sales 2019 - 2024'!$B:$B,$AO$2,'Sales 2019 - 2024'!$C:$C,BA$4,'Sales 2019 - 2024'!$D:$D,$A294)</f>
        <v>0</v>
      </c>
      <c r="BB294" s="627">
        <f>SUMIFS('Sales 2019 - 2024'!$E:$E,'Sales 2019 - 2024'!$A:$A,$C294,'Sales 2019 - 2024'!$B:$B,$AO$2,'Sales 2019 - 2024'!$C:$C,BB$4,'Sales 2019 - 2024'!$D:$D,$A294)</f>
        <v>11.758520000000001</v>
      </c>
      <c r="BC294" s="627">
        <f>SUMIFS('Sales 2019 - 2024'!$E:$E,'Sales 2019 - 2024'!$A:$A,$C294,'Sales 2019 - 2024'!$B:$B,$AO$2,'Sales 2019 - 2024'!$C:$C,BC$4,'Sales 2019 - 2024'!$D:$D,$A294)</f>
        <v>2.85379</v>
      </c>
      <c r="BD294" s="627">
        <f>SUMIFS('Sales 2019 - 2024'!$E:$E,'Sales 2019 - 2024'!$A:$A,$C294,'Sales 2019 - 2024'!$B:$B,$AO$2,'Sales 2019 - 2024'!$C:$C,BD$4,'Sales 2019 - 2024'!$D:$D,$A294)</f>
        <v>336.48613999999998</v>
      </c>
      <c r="BE294" s="627">
        <f>SUMIFS('Sales 2019 - 2024'!$E:$E,'Sales 2019 - 2024'!$A:$A,$C294,'Sales 2019 - 2024'!$B:$B,$AO$2,'Sales 2019 - 2024'!$C:$C,BE$4,'Sales 2019 - 2024'!$D:$D,$A294)</f>
        <v>0</v>
      </c>
      <c r="BF294" s="628">
        <f>SUMIFS('Sales 2019 - 2024'!$E:$E,'Sales 2019 - 2024'!$A:$A,$C294,'Sales 2019 - 2024'!$B:$B,$AO$2,'Sales 2019 - 2024'!$C:$C,BF$4,'Sales 2019 - 2024'!$D:$D,$A294)</f>
        <v>0</v>
      </c>
      <c r="BG294" s="628">
        <f t="shared" si="871"/>
        <v>390.37921999999998</v>
      </c>
      <c r="BH294" s="745">
        <f t="shared" si="872"/>
        <v>16.646100000000075</v>
      </c>
      <c r="BI294" s="512">
        <f>SUMIFS('Sales 2019 - 2024'!Y:Y,'Sales 2019 - 2024'!W:W,'X5 Template Goals - Tab 1'!AM294,'Sales 2019 - 2024'!V:V,'X5 Template Goals - Tab 1'!A294)</f>
        <v>560.70486000000005</v>
      </c>
      <c r="BJ294" s="751" t="b">
        <f t="shared" si="680"/>
        <v>1</v>
      </c>
      <c r="BK294" s="621"/>
      <c r="BL294" s="622"/>
      <c r="BM294" s="622"/>
      <c r="BN294" s="622"/>
      <c r="BO294" s="622"/>
      <c r="BP294" s="622"/>
      <c r="BQ294" s="622"/>
      <c r="BR294" s="629"/>
      <c r="BS294" s="628">
        <f t="shared" si="873"/>
        <v>0</v>
      </c>
    </row>
    <row r="295" spans="1:71" ht="44.25" customHeight="1" outlineLevel="1" x14ac:dyDescent="0.55000000000000004">
      <c r="A295" s="2" t="str">
        <f>B292</f>
        <v>Pharma</v>
      </c>
      <c r="B295" s="797"/>
      <c r="C295" s="226" t="s">
        <v>39</v>
      </c>
      <c r="D295" s="609">
        <f>SUMIFS(AfO!D:D,AfO!$A:$A,$C295,AfO!$B:$B,$A292)/1000</f>
        <v>6.91546E-3</v>
      </c>
      <c r="E295" s="610">
        <f>SUMIFS(AfO!E:E,AfO!$A:$A,$C295,AfO!$B:$B,$A292)/1000</f>
        <v>2.1192700000000004E-3</v>
      </c>
      <c r="F295" s="610">
        <f>SUMIFS(AfO!F:F,AfO!$A:$A,$C295,AfO!$B:$B,$A292)/1000</f>
        <v>3.0888499999999999E-2</v>
      </c>
      <c r="G295" s="610">
        <f>SUMIFS(AfO!G:G,AfO!$A:$A,$C295,AfO!$B:$B,$A292)/1000</f>
        <v>3.0796790000000001E-2</v>
      </c>
      <c r="H295" s="610">
        <f>SUMIFS(AfO!H:H,AfO!$A:$A,$C295,AfO!$B:$B,$A292)/1000</f>
        <v>6.245349E-2</v>
      </c>
      <c r="I295" s="610">
        <f>SUMIFS(AfO!J:J,AfO!$A:$A,$C295,AfO!$B:$B,$A292)/1000</f>
        <v>3.5001246666666666E-2</v>
      </c>
      <c r="J295" s="610">
        <f>SUMIFS(AfO!I:I,AfO!$A:$A,$C295,AfO!$B:$B,$A292)/1000</f>
        <v>4.7370469999999998E-2</v>
      </c>
      <c r="K295" s="610"/>
      <c r="L295" s="357"/>
      <c r="M295" s="358"/>
      <c r="N295" s="358"/>
      <c r="O295" s="358"/>
      <c r="P295" s="358"/>
      <c r="Q295" s="358"/>
      <c r="R295" s="358"/>
      <c r="S295" s="359"/>
      <c r="T295" s="724"/>
      <c r="U295" s="357"/>
      <c r="V295" s="418"/>
      <c r="W295" s="418"/>
      <c r="X295" s="418"/>
      <c r="Y295" s="418"/>
      <c r="Z295" s="418"/>
      <c r="AA295" s="418"/>
      <c r="AB295" s="418"/>
      <c r="AC295" s="359"/>
      <c r="AD295" s="615">
        <f t="shared" si="874"/>
        <v>0</v>
      </c>
      <c r="AE295" s="488">
        <f t="shared" si="867"/>
        <v>4.7370469999999998E-2</v>
      </c>
      <c r="AF295" s="581">
        <f t="shared" si="868"/>
        <v>0.46939082591790204</v>
      </c>
      <c r="AG295" s="490">
        <f t="shared" si="869"/>
        <v>0</v>
      </c>
      <c r="AH295" s="491" cm="1">
        <f t="array" ref="AH295">_xlfn.IFS(AG295&gt;=(AF295+0.01),1,AG295&gt;=(AF295-0.01),0,AG295&lt;=(AF295-0.01),-1)</f>
        <v>-1</v>
      </c>
      <c r="AJ295" s="370"/>
      <c r="AL295" s="797"/>
      <c r="AM295" s="226" t="s">
        <v>39</v>
      </c>
      <c r="AN295" s="472"/>
      <c r="AO295" s="616">
        <f>SUMIFS('Sales 2019 - 2024'!$E:$E,'Sales 2019 - 2024'!$A:$A,$C295,'Sales 2019 - 2024'!$B:$B,$AO$2,'Sales 2019 - 2024'!$C:$C,AO$4,'Sales 2019 - 2024'!$D:$D,$A295)</f>
        <v>0</v>
      </c>
      <c r="AP295" s="617">
        <f>SUMIFS('Sales 2019 - 2024'!$E:$E,'Sales 2019 - 2024'!$A:$A,$C295,'Sales 2019 - 2024'!$B:$B,$AO$2,'Sales 2019 - 2024'!$C:$C,AP$4,'Sales 2019 - 2024'!$D:$D,$A295)</f>
        <v>0</v>
      </c>
      <c r="AQ295" s="617">
        <f>SUMIFS('Sales 2019 - 2024'!$E:$E,'Sales 2019 - 2024'!$A:$A,$C295,'Sales 2019 - 2024'!$B:$B,$AO$2,'Sales 2019 - 2024'!$C:$C,AQ$4,'Sales 2019 - 2024'!$D:$D,$A295)</f>
        <v>0</v>
      </c>
      <c r="AR295" s="617">
        <f>SUMIFS('Sales 2019 - 2024'!$E:$E,'Sales 2019 - 2024'!$A:$A,$C295,'Sales 2019 - 2024'!$B:$B,$AO$2,'Sales 2019 - 2024'!$C:$C,AR$4,'Sales 2019 - 2024'!$D:$D,$A295)</f>
        <v>9.2800100000000008</v>
      </c>
      <c r="AS295" s="617">
        <f>SUMIFS('Sales 2019 - 2024'!$E:$E,'Sales 2019 - 2024'!$A:$A,$C295,'Sales 2019 - 2024'!$B:$B,$AO$2,'Sales 2019 - 2024'!$C:$C,AS$4,'Sales 2019 - 2024'!$D:$D,$A295)</f>
        <v>2.6386799999999999</v>
      </c>
      <c r="AT295" s="617">
        <f>SUMIFS('Sales 2019 - 2024'!$E:$E,'Sales 2019 - 2024'!$A:$A,$C295,'Sales 2019 - 2024'!$B:$B,$AO$2,'Sales 2019 - 2024'!$C:$C,AT$4,'Sales 2019 - 2024'!$D:$D,$A295)</f>
        <v>0</v>
      </c>
      <c r="AU295" s="617">
        <f>SUMIFS('Sales 2019 - 2024'!$E:$E,'Sales 2019 - 2024'!$A:$A,$C295,'Sales 2019 - 2024'!$B:$B,$AO$2,'Sales 2019 - 2024'!$C:$C,AU$4,'Sales 2019 - 2024'!$D:$D,$A295)</f>
        <v>0</v>
      </c>
      <c r="AV295" s="618">
        <f>SUMIFS('Sales 2019 - 2024'!$E:$E,'Sales 2019 - 2024'!$A:$A,$C295,'Sales 2019 - 2024'!$B:$B,$AO$2,'Sales 2019 - 2024'!$C:$C,AV$4,'Sales 2019 - 2024'!$D:$D,$A295)</f>
        <v>17.42905</v>
      </c>
      <c r="AW295" s="618">
        <f t="shared" si="870"/>
        <v>29.347740000000002</v>
      </c>
      <c r="AX295" s="616">
        <f>SUMIFS('Sales 2019 - 2024'!$E:$E,'Sales 2019 - 2024'!$A:$A,$C295,'Sales 2019 - 2024'!$B:$B,$AO$2,'Sales 2019 - 2024'!$C:$C,AX$4,'Sales 2019 - 2024'!$D:$D,$A295)</f>
        <v>0.94120000000000004</v>
      </c>
      <c r="AY295" s="617">
        <f>SUMIFS('Sales 2019 - 2024'!$E:$E,'Sales 2019 - 2024'!$A:$A,$C295,'Sales 2019 - 2024'!$B:$B,$AO$2,'Sales 2019 - 2024'!$C:$C,AY$4,'Sales 2019 - 2024'!$D:$D,$A295)</f>
        <v>1.40618</v>
      </c>
      <c r="AZ295" s="617">
        <f>SUMIFS('Sales 2019 - 2024'!$E:$E,'Sales 2019 - 2024'!$A:$A,$C295,'Sales 2019 - 2024'!$B:$B,$AO$2,'Sales 2019 - 2024'!$C:$C,AZ$4,'Sales 2019 - 2024'!$D:$D,$A295)</f>
        <v>0</v>
      </c>
      <c r="BA295" s="617">
        <f>SUMIFS('Sales 2019 - 2024'!$E:$E,'Sales 2019 - 2024'!$A:$A,$C295,'Sales 2019 - 2024'!$B:$B,$AO$2,'Sales 2019 - 2024'!$C:$C,BA$4,'Sales 2019 - 2024'!$D:$D,$A295)</f>
        <v>0</v>
      </c>
      <c r="BB295" s="617">
        <f>SUMIFS('Sales 2019 - 2024'!$E:$E,'Sales 2019 - 2024'!$A:$A,$C295,'Sales 2019 - 2024'!$B:$B,$AO$2,'Sales 2019 - 2024'!$C:$C,BB$4,'Sales 2019 - 2024'!$D:$D,$A295)</f>
        <v>5.26</v>
      </c>
      <c r="BC295" s="617">
        <f>SUMIFS('Sales 2019 - 2024'!$E:$E,'Sales 2019 - 2024'!$A:$A,$C295,'Sales 2019 - 2024'!$B:$B,$AO$2,'Sales 2019 - 2024'!$C:$C,BC$4,'Sales 2019 - 2024'!$D:$D,$A295)</f>
        <v>0</v>
      </c>
      <c r="BD295" s="617">
        <f>SUMIFS('Sales 2019 - 2024'!$E:$E,'Sales 2019 - 2024'!$A:$A,$C295,'Sales 2019 - 2024'!$B:$B,$AO$2,'Sales 2019 - 2024'!$C:$C,BD$4,'Sales 2019 - 2024'!$D:$D,$A295)</f>
        <v>0</v>
      </c>
      <c r="BE295" s="617">
        <f>SUMIFS('Sales 2019 - 2024'!$E:$E,'Sales 2019 - 2024'!$A:$A,$C295,'Sales 2019 - 2024'!$B:$B,$AO$2,'Sales 2019 - 2024'!$C:$C,BE$4,'Sales 2019 - 2024'!$D:$D,$A295)</f>
        <v>0</v>
      </c>
      <c r="BF295" s="618">
        <f>SUMIFS('Sales 2019 - 2024'!$E:$E,'Sales 2019 - 2024'!$A:$A,$C295,'Sales 2019 - 2024'!$B:$B,$AO$2,'Sales 2019 - 2024'!$C:$C,BF$4,'Sales 2019 - 2024'!$D:$D,$A295)</f>
        <v>0</v>
      </c>
      <c r="BG295" s="618">
        <f t="shared" si="871"/>
        <v>7.60738</v>
      </c>
      <c r="BH295" s="744">
        <f t="shared" si="872"/>
        <v>10.415349999999997</v>
      </c>
      <c r="BI295" s="494">
        <f>SUMIFS('Sales 2019 - 2024'!Y:Y,'Sales 2019 - 2024'!W:W,'X5 Template Goals - Tab 1'!AM295,'Sales 2019 - 2024'!V:V,'X5 Template Goals - Tab 1'!A295)</f>
        <v>47.370469999999997</v>
      </c>
      <c r="BJ295" s="751" t="b">
        <f t="shared" si="680"/>
        <v>1</v>
      </c>
      <c r="BK295" s="611"/>
      <c r="BL295" s="612"/>
      <c r="BM295" s="612"/>
      <c r="BN295" s="612"/>
      <c r="BO295" s="612"/>
      <c r="BP295" s="612"/>
      <c r="BQ295" s="612"/>
      <c r="BR295" s="619"/>
      <c r="BS295" s="618">
        <f t="shared" si="873"/>
        <v>0</v>
      </c>
    </row>
    <row r="296" spans="1:71" ht="44.25" customHeight="1" outlineLevel="1" x14ac:dyDescent="0.55000000000000004">
      <c r="A296" s="2" t="str">
        <f>B292</f>
        <v>Pharma</v>
      </c>
      <c r="B296" s="797"/>
      <c r="C296" s="226" t="s">
        <v>40</v>
      </c>
      <c r="D296" s="620">
        <f>SUMIFS(AfO!D:D,AfO!$A:$A,$C296,AfO!$B:$B,$A292)/1000</f>
        <v>0.94469327999999997</v>
      </c>
      <c r="E296" s="498">
        <f>SUMIFS(AfO!E:E,AfO!$A:$A,$C296,AfO!$B:$B,$A292)/1000</f>
        <v>1.5731515700000001</v>
      </c>
      <c r="F296" s="498">
        <f>SUMIFS(AfO!F:F,AfO!$A:$A,$C296,AfO!$B:$B,$A292)/1000</f>
        <v>1.7901579200000002</v>
      </c>
      <c r="G296" s="498">
        <f>SUMIFS(AfO!G:G,AfO!$A:$A,$C296,AfO!$B:$B,$A292)/1000</f>
        <v>1.91391417</v>
      </c>
      <c r="H296" s="498">
        <f>SUMIFS(AfO!H:H,AfO!$A:$A,$C296,AfO!$B:$B,$A292)/1000</f>
        <v>2.6562639300000002</v>
      </c>
      <c r="I296" s="498">
        <f>SUMIFS(AfO!J:J,AfO!$A:$A,$C296,AfO!$B:$B,$A292)/1000</f>
        <v>4.0679797358333332</v>
      </c>
      <c r="J296" s="498">
        <f>SUMIFS(AfO!I:I,AfO!$A:$A,$C296,AfO!$B:$B,$A292)/1000</f>
        <v>2.89322854</v>
      </c>
      <c r="K296" s="498"/>
      <c r="L296" s="363"/>
      <c r="M296" s="364"/>
      <c r="N296" s="364"/>
      <c r="O296" s="364">
        <v>5</v>
      </c>
      <c r="P296" s="364"/>
      <c r="Q296" s="364"/>
      <c r="R296" s="364"/>
      <c r="S296" s="365"/>
      <c r="T296" s="724"/>
      <c r="U296" s="363"/>
      <c r="V296" s="420"/>
      <c r="W296" s="420"/>
      <c r="X296" s="420"/>
      <c r="Y296" s="420"/>
      <c r="Z296" s="420"/>
      <c r="AA296" s="420"/>
      <c r="AB296" s="420"/>
      <c r="AC296" s="365"/>
      <c r="AD296" s="634">
        <f t="shared" si="874"/>
        <v>5</v>
      </c>
      <c r="AE296" s="521">
        <f t="shared" si="867"/>
        <v>7.89322854</v>
      </c>
      <c r="AF296" s="507">
        <f t="shared" si="868"/>
        <v>0.25088787505081389</v>
      </c>
      <c r="AG296" s="508">
        <f t="shared" si="869"/>
        <v>0.22229036235345334</v>
      </c>
      <c r="AH296" s="509" cm="1">
        <f t="array" ref="AH296">_xlfn.IFS(AG296&gt;=(AF296+0.01),1,AG296&gt;=(AF296-0.01),0,AG296&lt;=(AF296-0.01),-1)</f>
        <v>-1</v>
      </c>
      <c r="AJ296" s="371"/>
      <c r="AL296" s="797"/>
      <c r="AM296" s="226" t="s">
        <v>40</v>
      </c>
      <c r="AN296" s="472"/>
      <c r="AO296" s="635">
        <f>SUMIFS('Sales 2019 - 2024'!$E:$E,'Sales 2019 - 2024'!$A:$A,$C296,'Sales 2019 - 2024'!$B:$B,$AO$2,'Sales 2019 - 2024'!$C:$C,AO$4,'Sales 2019 - 2024'!$D:$D,$A296)</f>
        <v>0</v>
      </c>
      <c r="AP296" s="636">
        <f>SUMIFS('Sales 2019 - 2024'!$E:$E,'Sales 2019 - 2024'!$A:$A,$C296,'Sales 2019 - 2024'!$B:$B,$AO$2,'Sales 2019 - 2024'!$C:$C,AP$4,'Sales 2019 - 2024'!$D:$D,$A296)</f>
        <v>7.64621</v>
      </c>
      <c r="AQ296" s="636">
        <f>SUMIFS('Sales 2019 - 2024'!$E:$E,'Sales 2019 - 2024'!$A:$A,$C296,'Sales 2019 - 2024'!$B:$B,$AO$2,'Sales 2019 - 2024'!$C:$C,AQ$4,'Sales 2019 - 2024'!$D:$D,$A296)</f>
        <v>3.9291700000000001</v>
      </c>
      <c r="AR296" s="636">
        <f>SUMIFS('Sales 2019 - 2024'!$E:$E,'Sales 2019 - 2024'!$A:$A,$C296,'Sales 2019 - 2024'!$B:$B,$AO$2,'Sales 2019 - 2024'!$C:$C,AR$4,'Sales 2019 - 2024'!$D:$D,$A296)</f>
        <v>1710.6114299999999</v>
      </c>
      <c r="AS296" s="636">
        <f>SUMIFS('Sales 2019 - 2024'!$E:$E,'Sales 2019 - 2024'!$A:$A,$C296,'Sales 2019 - 2024'!$B:$B,$AO$2,'Sales 2019 - 2024'!$C:$C,AS$4,'Sales 2019 - 2024'!$D:$D,$A296)</f>
        <v>80.801439999999999</v>
      </c>
      <c r="AT296" s="636">
        <f>SUMIFS('Sales 2019 - 2024'!$E:$E,'Sales 2019 - 2024'!$A:$A,$C296,'Sales 2019 - 2024'!$B:$B,$AO$2,'Sales 2019 - 2024'!$C:$C,AT$4,'Sales 2019 - 2024'!$D:$D,$A296)</f>
        <v>60.18994</v>
      </c>
      <c r="AU296" s="636">
        <f>SUMIFS('Sales 2019 - 2024'!$E:$E,'Sales 2019 - 2024'!$A:$A,$C296,'Sales 2019 - 2024'!$B:$B,$AO$2,'Sales 2019 - 2024'!$C:$C,AU$4,'Sales 2019 - 2024'!$D:$D,$A296)</f>
        <v>0</v>
      </c>
      <c r="AV296" s="637">
        <f>SUMIFS('Sales 2019 - 2024'!$E:$E,'Sales 2019 - 2024'!$A:$A,$C296,'Sales 2019 - 2024'!$B:$B,$AO$2,'Sales 2019 - 2024'!$C:$C,AV$4,'Sales 2019 - 2024'!$D:$D,$A296)</f>
        <v>7.2007199999999996</v>
      </c>
      <c r="AW296" s="637">
        <f t="shared" si="870"/>
        <v>1870.3789099999999</v>
      </c>
      <c r="AX296" s="635">
        <f>SUMIFS('Sales 2019 - 2024'!$E:$E,'Sales 2019 - 2024'!$A:$A,$C296,'Sales 2019 - 2024'!$B:$B,$AO$2,'Sales 2019 - 2024'!$C:$C,AX$4,'Sales 2019 - 2024'!$D:$D,$A296)</f>
        <v>3.8590800000000001</v>
      </c>
      <c r="AY296" s="636">
        <f>SUMIFS('Sales 2019 - 2024'!$E:$E,'Sales 2019 - 2024'!$A:$A,$C296,'Sales 2019 - 2024'!$B:$B,$AO$2,'Sales 2019 - 2024'!$C:$C,AY$4,'Sales 2019 - 2024'!$D:$D,$A296)</f>
        <v>23.257619999999999</v>
      </c>
      <c r="AZ296" s="636">
        <f>SUMIFS('Sales 2019 - 2024'!$E:$E,'Sales 2019 - 2024'!$A:$A,$C296,'Sales 2019 - 2024'!$B:$B,$AO$2,'Sales 2019 - 2024'!$C:$C,AZ$4,'Sales 2019 - 2024'!$D:$D,$A296)</f>
        <v>2.8603800000000001</v>
      </c>
      <c r="BA296" s="636">
        <f>SUMIFS('Sales 2019 - 2024'!$E:$E,'Sales 2019 - 2024'!$A:$A,$C296,'Sales 2019 - 2024'!$B:$B,$AO$2,'Sales 2019 - 2024'!$C:$C,BA$4,'Sales 2019 - 2024'!$D:$D,$A296)</f>
        <v>5.02128</v>
      </c>
      <c r="BB296" s="636">
        <f>SUMIFS('Sales 2019 - 2024'!$E:$E,'Sales 2019 - 2024'!$A:$A,$C296,'Sales 2019 - 2024'!$B:$B,$AO$2,'Sales 2019 - 2024'!$C:$C,BB$4,'Sales 2019 - 2024'!$D:$D,$A296)</f>
        <v>0</v>
      </c>
      <c r="BC296" s="636">
        <f>SUMIFS('Sales 2019 - 2024'!$E:$E,'Sales 2019 - 2024'!$A:$A,$C296,'Sales 2019 - 2024'!$B:$B,$AO$2,'Sales 2019 - 2024'!$C:$C,BC$4,'Sales 2019 - 2024'!$D:$D,$A296)</f>
        <v>894.95047</v>
      </c>
      <c r="BD296" s="636">
        <f>SUMIFS('Sales 2019 - 2024'!$E:$E,'Sales 2019 - 2024'!$A:$A,$C296,'Sales 2019 - 2024'!$B:$B,$AO$2,'Sales 2019 - 2024'!$C:$C,BD$4,'Sales 2019 - 2024'!$D:$D,$A296)</f>
        <v>0</v>
      </c>
      <c r="BE296" s="636">
        <f>SUMIFS('Sales 2019 - 2024'!$E:$E,'Sales 2019 - 2024'!$A:$A,$C296,'Sales 2019 - 2024'!$B:$B,$AO$2,'Sales 2019 - 2024'!$C:$C,BE$4,'Sales 2019 - 2024'!$D:$D,$A296)</f>
        <v>0</v>
      </c>
      <c r="BF296" s="637">
        <f>SUMIFS('Sales 2019 - 2024'!$E:$E,'Sales 2019 - 2024'!$A:$A,$C296,'Sales 2019 - 2024'!$B:$B,$AO$2,'Sales 2019 - 2024'!$C:$C,BF$4,'Sales 2019 - 2024'!$D:$D,$A296)</f>
        <v>0</v>
      </c>
      <c r="BG296" s="637">
        <f t="shared" si="871"/>
        <v>929.94883000000004</v>
      </c>
      <c r="BH296" s="746">
        <f t="shared" si="872"/>
        <v>92.900800000000118</v>
      </c>
      <c r="BI296" s="524">
        <f>SUMIFS('Sales 2019 - 2024'!Y:Y,'Sales 2019 - 2024'!W:W,'X5 Template Goals - Tab 1'!AM296,'Sales 2019 - 2024'!V:V,'X5 Template Goals - Tab 1'!A296)</f>
        <v>2893.2285400000001</v>
      </c>
      <c r="BJ296" s="751" t="b">
        <f t="shared" ref="BJ296:BJ320" si="875">J296*1000=BI296</f>
        <v>1</v>
      </c>
      <c r="BK296" s="630"/>
      <c r="BL296" s="631"/>
      <c r="BM296" s="631"/>
      <c r="BN296" s="631"/>
      <c r="BO296" s="631"/>
      <c r="BP296" s="631"/>
      <c r="BQ296" s="631"/>
      <c r="BR296" s="638"/>
      <c r="BS296" s="637">
        <f t="shared" si="873"/>
        <v>0</v>
      </c>
    </row>
    <row r="297" spans="1:71" ht="44.25" customHeight="1" outlineLevel="1" x14ac:dyDescent="0.55000000000000004">
      <c r="A297" s="2" t="str">
        <f>B292</f>
        <v>Pharma</v>
      </c>
      <c r="B297" s="797"/>
      <c r="C297" s="226" t="s">
        <v>41</v>
      </c>
      <c r="D297" s="609">
        <f>SUMIFS(AfO!D:D,AfO!$A:$A,$C297,AfO!$B:$B,$A292)/1000</f>
        <v>0</v>
      </c>
      <c r="E297" s="610">
        <f>SUMIFS(AfO!E:E,AfO!$A:$A,$C297,AfO!$B:$B,$A292)/1000</f>
        <v>1.4295899999999999E-3</v>
      </c>
      <c r="F297" s="610">
        <f>SUMIFS(AfO!F:F,AfO!$A:$A,$C297,AfO!$B:$B,$A292)/1000</f>
        <v>2.421686E-2</v>
      </c>
      <c r="G297" s="610">
        <f>SUMIFS(AfO!G:G,AfO!$A:$A,$C297,AfO!$B:$B,$A292)/1000</f>
        <v>2.4943710000000001E-2</v>
      </c>
      <c r="H297" s="610">
        <f>SUMIFS(AfO!H:H,AfO!$A:$A,$C297,AfO!$B:$B,$A292)/1000</f>
        <v>2.1010900000000003E-3</v>
      </c>
      <c r="I297" s="610">
        <f>SUMIFS(AfO!J:J,AfO!$A:$A,$C297,AfO!$B:$B,$A292)/1000</f>
        <v>2.3097788333333331E-2</v>
      </c>
      <c r="J297" s="610">
        <f>SUMIFS(AfO!I:I,AfO!$A:$A,$C297,AfO!$B:$B,$A292)/1000</f>
        <v>0.2161421</v>
      </c>
      <c r="K297" s="610"/>
      <c r="L297" s="357"/>
      <c r="M297" s="358"/>
      <c r="N297" s="358"/>
      <c r="O297" s="358"/>
      <c r="P297" s="358"/>
      <c r="Q297" s="358"/>
      <c r="R297" s="358"/>
      <c r="S297" s="359"/>
      <c r="T297" s="724"/>
      <c r="U297" s="357"/>
      <c r="V297" s="418"/>
      <c r="W297" s="418"/>
      <c r="X297" s="418"/>
      <c r="Y297" s="418"/>
      <c r="Z297" s="418"/>
      <c r="AA297" s="418"/>
      <c r="AB297" s="418"/>
      <c r="AC297" s="359"/>
      <c r="AD297" s="615">
        <f t="shared" si="874"/>
        <v>0</v>
      </c>
      <c r="AE297" s="488">
        <f t="shared" si="867"/>
        <v>0.2161421</v>
      </c>
      <c r="AF297" s="581" t="e">
        <f t="shared" si="868"/>
        <v>#DIV/0!</v>
      </c>
      <c r="AG297" s="490">
        <f t="shared" si="869"/>
        <v>0</v>
      </c>
      <c r="AH297" s="491" t="e" cm="1">
        <f t="array" ref="AH297">_xlfn.IFS(AG297&gt;=(AF297+0.01),1,AG297&gt;=(AF297-0.01),0,AG297&lt;=(AF297-0.01),-1)</f>
        <v>#DIV/0!</v>
      </c>
      <c r="AJ297" s="370"/>
      <c r="AL297" s="797"/>
      <c r="AM297" s="226" t="s">
        <v>41</v>
      </c>
      <c r="AN297" s="472"/>
      <c r="AO297" s="616">
        <f>SUMIFS('Sales 2019 - 2024'!$E:$E,'Sales 2019 - 2024'!$A:$A,$C297,'Sales 2019 - 2024'!$B:$B,$AO$2,'Sales 2019 - 2024'!$C:$C,AO$4,'Sales 2019 - 2024'!$D:$D,$A297)</f>
        <v>0</v>
      </c>
      <c r="AP297" s="617">
        <f>SUMIFS('Sales 2019 - 2024'!$E:$E,'Sales 2019 - 2024'!$A:$A,$C297,'Sales 2019 - 2024'!$B:$B,$AO$2,'Sales 2019 - 2024'!$C:$C,AP$4,'Sales 2019 - 2024'!$D:$D,$A297)</f>
        <v>0</v>
      </c>
      <c r="AQ297" s="617">
        <f>SUMIFS('Sales 2019 - 2024'!$E:$E,'Sales 2019 - 2024'!$A:$A,$C297,'Sales 2019 - 2024'!$B:$B,$AO$2,'Sales 2019 - 2024'!$C:$C,AQ$4,'Sales 2019 - 2024'!$D:$D,$A297)</f>
        <v>0</v>
      </c>
      <c r="AR297" s="617">
        <f>SUMIFS('Sales 2019 - 2024'!$E:$E,'Sales 2019 - 2024'!$A:$A,$C297,'Sales 2019 - 2024'!$B:$B,$AO$2,'Sales 2019 - 2024'!$C:$C,AR$4,'Sales 2019 - 2024'!$D:$D,$A297)</f>
        <v>1.7591000000000001</v>
      </c>
      <c r="AS297" s="617">
        <f>SUMIFS('Sales 2019 - 2024'!$E:$E,'Sales 2019 - 2024'!$A:$A,$C297,'Sales 2019 - 2024'!$B:$B,$AO$2,'Sales 2019 - 2024'!$C:$C,AS$4,'Sales 2019 - 2024'!$D:$D,$A297)</f>
        <v>0</v>
      </c>
      <c r="AT297" s="617">
        <f>SUMIFS('Sales 2019 - 2024'!$E:$E,'Sales 2019 - 2024'!$A:$A,$C297,'Sales 2019 - 2024'!$B:$B,$AO$2,'Sales 2019 - 2024'!$C:$C,AT$4,'Sales 2019 - 2024'!$D:$D,$A297)</f>
        <v>0</v>
      </c>
      <c r="AU297" s="617">
        <f>SUMIFS('Sales 2019 - 2024'!$E:$E,'Sales 2019 - 2024'!$A:$A,$C297,'Sales 2019 - 2024'!$B:$B,$AO$2,'Sales 2019 - 2024'!$C:$C,AU$4,'Sales 2019 - 2024'!$D:$D,$A297)</f>
        <v>0</v>
      </c>
      <c r="AV297" s="618">
        <f>SUMIFS('Sales 2019 - 2024'!$E:$E,'Sales 2019 - 2024'!$A:$A,$C297,'Sales 2019 - 2024'!$B:$B,$AO$2,'Sales 2019 - 2024'!$C:$C,AV$4,'Sales 2019 - 2024'!$D:$D,$A297)</f>
        <v>0</v>
      </c>
      <c r="AW297" s="618">
        <f t="shared" si="870"/>
        <v>1.7591000000000001</v>
      </c>
      <c r="AX297" s="616">
        <f>SUMIFS('Sales 2019 - 2024'!$E:$E,'Sales 2019 - 2024'!$A:$A,$C297,'Sales 2019 - 2024'!$B:$B,$AO$2,'Sales 2019 - 2024'!$C:$C,AX$4,'Sales 2019 - 2024'!$D:$D,$A297)</f>
        <v>214.38300000000001</v>
      </c>
      <c r="AY297" s="617">
        <f>SUMIFS('Sales 2019 - 2024'!$E:$E,'Sales 2019 - 2024'!$A:$A,$C297,'Sales 2019 - 2024'!$B:$B,$AO$2,'Sales 2019 - 2024'!$C:$C,AY$4,'Sales 2019 - 2024'!$D:$D,$A297)</f>
        <v>0</v>
      </c>
      <c r="AZ297" s="617">
        <f>SUMIFS('Sales 2019 - 2024'!$E:$E,'Sales 2019 - 2024'!$A:$A,$C297,'Sales 2019 - 2024'!$B:$B,$AO$2,'Sales 2019 - 2024'!$C:$C,AZ$4,'Sales 2019 - 2024'!$D:$D,$A297)</f>
        <v>0</v>
      </c>
      <c r="BA297" s="617">
        <f>SUMIFS('Sales 2019 - 2024'!$E:$E,'Sales 2019 - 2024'!$A:$A,$C297,'Sales 2019 - 2024'!$B:$B,$AO$2,'Sales 2019 - 2024'!$C:$C,BA$4,'Sales 2019 - 2024'!$D:$D,$A297)</f>
        <v>0</v>
      </c>
      <c r="BB297" s="617">
        <f>SUMIFS('Sales 2019 - 2024'!$E:$E,'Sales 2019 - 2024'!$A:$A,$C297,'Sales 2019 - 2024'!$B:$B,$AO$2,'Sales 2019 - 2024'!$C:$C,BB$4,'Sales 2019 - 2024'!$D:$D,$A297)</f>
        <v>0</v>
      </c>
      <c r="BC297" s="617">
        <f>SUMIFS('Sales 2019 - 2024'!$E:$E,'Sales 2019 - 2024'!$A:$A,$C297,'Sales 2019 - 2024'!$B:$B,$AO$2,'Sales 2019 - 2024'!$C:$C,BC$4,'Sales 2019 - 2024'!$D:$D,$A297)</f>
        <v>0</v>
      </c>
      <c r="BD297" s="617">
        <f>SUMIFS('Sales 2019 - 2024'!$E:$E,'Sales 2019 - 2024'!$A:$A,$C297,'Sales 2019 - 2024'!$B:$B,$AO$2,'Sales 2019 - 2024'!$C:$C,BD$4,'Sales 2019 - 2024'!$D:$D,$A297)</f>
        <v>0</v>
      </c>
      <c r="BE297" s="617">
        <f>SUMIFS('Sales 2019 - 2024'!$E:$E,'Sales 2019 - 2024'!$A:$A,$C297,'Sales 2019 - 2024'!$B:$B,$AO$2,'Sales 2019 - 2024'!$C:$C,BE$4,'Sales 2019 - 2024'!$D:$D,$A297)</f>
        <v>0</v>
      </c>
      <c r="BF297" s="618">
        <f>SUMIFS('Sales 2019 - 2024'!$E:$E,'Sales 2019 - 2024'!$A:$A,$C297,'Sales 2019 - 2024'!$B:$B,$AO$2,'Sales 2019 - 2024'!$C:$C,BF$4,'Sales 2019 - 2024'!$D:$D,$A297)</f>
        <v>0</v>
      </c>
      <c r="BG297" s="618">
        <f t="shared" si="871"/>
        <v>214.38300000000001</v>
      </c>
      <c r="BH297" s="744">
        <f t="shared" si="872"/>
        <v>-1.0658141036401503E-14</v>
      </c>
      <c r="BI297" s="494">
        <f>SUMIFS('Sales 2019 - 2024'!Y:Y,'Sales 2019 - 2024'!W:W,'X5 Template Goals - Tab 1'!AM297,'Sales 2019 - 2024'!V:V,'X5 Template Goals - Tab 1'!A297)</f>
        <v>216.1421</v>
      </c>
      <c r="BJ297" s="751" t="b">
        <f t="shared" si="875"/>
        <v>1</v>
      </c>
      <c r="BK297" s="611"/>
      <c r="BL297" s="612"/>
      <c r="BM297" s="612"/>
      <c r="BN297" s="612"/>
      <c r="BO297" s="612"/>
      <c r="BP297" s="612"/>
      <c r="BQ297" s="612"/>
      <c r="BR297" s="619"/>
      <c r="BS297" s="618">
        <f t="shared" si="873"/>
        <v>0</v>
      </c>
    </row>
    <row r="298" spans="1:71" ht="44.25" customHeight="1" outlineLevel="1" x14ac:dyDescent="0.55000000000000004">
      <c r="A298" s="2" t="str">
        <f>B292</f>
        <v>Pharma</v>
      </c>
      <c r="B298" s="797"/>
      <c r="C298" s="226" t="s">
        <v>42</v>
      </c>
      <c r="D298" s="620">
        <f>SUMIFS(AfO!D:D,AfO!$A:$A,$C298,AfO!$B:$B,$A292)/1000</f>
        <v>0</v>
      </c>
      <c r="E298" s="498">
        <f>SUMIFS(AfO!E:E,AfO!$A:$A,$C298,AfO!$B:$B,$A292)/1000</f>
        <v>0</v>
      </c>
      <c r="F298" s="498">
        <f>SUMIFS(AfO!F:F,AfO!$A:$A,$C298,AfO!$B:$B,$A292)/1000</f>
        <v>0</v>
      </c>
      <c r="G298" s="498">
        <f>SUMIFS(AfO!G:G,AfO!$A:$A,$C298,AfO!$B:$B,$A292)/1000</f>
        <v>0</v>
      </c>
      <c r="H298" s="498">
        <f>SUMIFS(AfO!H:H,AfO!$A:$A,$C298,AfO!$B:$B,$A292)/1000</f>
        <v>0</v>
      </c>
      <c r="I298" s="498">
        <f>SUMIFS(AfO!J:J,AfO!$A:$A,$C298,AfO!$B:$B,$A292)/1000</f>
        <v>0</v>
      </c>
      <c r="J298" s="498">
        <f>SUMIFS(AfO!I:I,AfO!$A:$A,$C298,AfO!$B:$B,$A292)/1000</f>
        <v>0</v>
      </c>
      <c r="K298" s="498"/>
      <c r="L298" s="363"/>
      <c r="M298" s="364"/>
      <c r="N298" s="364"/>
      <c r="O298" s="358"/>
      <c r="P298" s="364"/>
      <c r="Q298" s="364"/>
      <c r="R298" s="364"/>
      <c r="S298" s="365"/>
      <c r="T298" s="724"/>
      <c r="U298" s="363"/>
      <c r="V298" s="420"/>
      <c r="W298" s="420"/>
      <c r="X298" s="420"/>
      <c r="Y298" s="420"/>
      <c r="Z298" s="420"/>
      <c r="AA298" s="420"/>
      <c r="AB298" s="420"/>
      <c r="AC298" s="365"/>
      <c r="AD298" s="634">
        <f t="shared" si="874"/>
        <v>0</v>
      </c>
      <c r="AE298" s="521">
        <f t="shared" si="867"/>
        <v>0</v>
      </c>
      <c r="AF298" s="526" t="e">
        <f t="shared" si="868"/>
        <v>#DIV/0!</v>
      </c>
      <c r="AG298" s="508" t="e">
        <f t="shared" si="869"/>
        <v>#DIV/0!</v>
      </c>
      <c r="AH298" s="509" t="e" cm="1">
        <f t="array" ref="AH298">_xlfn.IFS(AG298&gt;=(AF298+0.01),1,AG298&gt;=(AF298-0.01),0,AG298&lt;=(AF298-0.01),-1)</f>
        <v>#DIV/0!</v>
      </c>
      <c r="AJ298" s="371"/>
      <c r="AL298" s="797"/>
      <c r="AM298" s="226" t="s">
        <v>42</v>
      </c>
      <c r="AN298" s="472"/>
      <c r="AO298" s="635">
        <f>SUMIFS('Sales 2019 - 2024'!$E:$E,'Sales 2019 - 2024'!$A:$A,$C298,'Sales 2019 - 2024'!$B:$B,$AO$2,'Sales 2019 - 2024'!$C:$C,AO$4,'Sales 2019 - 2024'!$D:$D,$A298)</f>
        <v>0</v>
      </c>
      <c r="AP298" s="636">
        <f>SUMIFS('Sales 2019 - 2024'!$E:$E,'Sales 2019 - 2024'!$A:$A,$C298,'Sales 2019 - 2024'!$B:$B,$AO$2,'Sales 2019 - 2024'!$C:$C,AP$4,'Sales 2019 - 2024'!$D:$D,$A298)</f>
        <v>0</v>
      </c>
      <c r="AQ298" s="636">
        <f>SUMIFS('Sales 2019 - 2024'!$E:$E,'Sales 2019 - 2024'!$A:$A,$C298,'Sales 2019 - 2024'!$B:$B,$AO$2,'Sales 2019 - 2024'!$C:$C,AQ$4,'Sales 2019 - 2024'!$D:$D,$A298)</f>
        <v>0</v>
      </c>
      <c r="AR298" s="636">
        <f>SUMIFS('Sales 2019 - 2024'!$E:$E,'Sales 2019 - 2024'!$A:$A,$C298,'Sales 2019 - 2024'!$B:$B,$AO$2,'Sales 2019 - 2024'!$C:$C,AR$4,'Sales 2019 - 2024'!$D:$D,$A298)</f>
        <v>0</v>
      </c>
      <c r="AS298" s="636">
        <f>SUMIFS('Sales 2019 - 2024'!$E:$E,'Sales 2019 - 2024'!$A:$A,$C298,'Sales 2019 - 2024'!$B:$B,$AO$2,'Sales 2019 - 2024'!$C:$C,AS$4,'Sales 2019 - 2024'!$D:$D,$A298)</f>
        <v>0</v>
      </c>
      <c r="AT298" s="636">
        <f>SUMIFS('Sales 2019 - 2024'!$E:$E,'Sales 2019 - 2024'!$A:$A,$C298,'Sales 2019 - 2024'!$B:$B,$AO$2,'Sales 2019 - 2024'!$C:$C,AT$4,'Sales 2019 - 2024'!$D:$D,$A298)</f>
        <v>0</v>
      </c>
      <c r="AU298" s="636">
        <f>SUMIFS('Sales 2019 - 2024'!$E:$E,'Sales 2019 - 2024'!$A:$A,$C298,'Sales 2019 - 2024'!$B:$B,$AO$2,'Sales 2019 - 2024'!$C:$C,AU$4,'Sales 2019 - 2024'!$D:$D,$A298)</f>
        <v>0</v>
      </c>
      <c r="AV298" s="637">
        <f>SUMIFS('Sales 2019 - 2024'!$E:$E,'Sales 2019 - 2024'!$A:$A,$C298,'Sales 2019 - 2024'!$B:$B,$AO$2,'Sales 2019 - 2024'!$C:$C,AV$4,'Sales 2019 - 2024'!$D:$D,$A298)</f>
        <v>0</v>
      </c>
      <c r="AW298" s="637">
        <f t="shared" si="870"/>
        <v>0</v>
      </c>
      <c r="AX298" s="635">
        <f>SUMIFS('Sales 2019 - 2024'!$E:$E,'Sales 2019 - 2024'!$A:$A,$C298,'Sales 2019 - 2024'!$B:$B,$AO$2,'Sales 2019 - 2024'!$C:$C,AX$4,'Sales 2019 - 2024'!$D:$D,$A298)</f>
        <v>0</v>
      </c>
      <c r="AY298" s="636">
        <f>SUMIFS('Sales 2019 - 2024'!$E:$E,'Sales 2019 - 2024'!$A:$A,$C298,'Sales 2019 - 2024'!$B:$B,$AO$2,'Sales 2019 - 2024'!$C:$C,AY$4,'Sales 2019 - 2024'!$D:$D,$A298)</f>
        <v>0</v>
      </c>
      <c r="AZ298" s="636">
        <f>SUMIFS('Sales 2019 - 2024'!$E:$E,'Sales 2019 - 2024'!$A:$A,$C298,'Sales 2019 - 2024'!$B:$B,$AO$2,'Sales 2019 - 2024'!$C:$C,AZ$4,'Sales 2019 - 2024'!$D:$D,$A298)</f>
        <v>0</v>
      </c>
      <c r="BA298" s="636">
        <f>SUMIFS('Sales 2019 - 2024'!$E:$E,'Sales 2019 - 2024'!$A:$A,$C298,'Sales 2019 - 2024'!$B:$B,$AO$2,'Sales 2019 - 2024'!$C:$C,BA$4,'Sales 2019 - 2024'!$D:$D,$A298)</f>
        <v>0</v>
      </c>
      <c r="BB298" s="636">
        <f>SUMIFS('Sales 2019 - 2024'!$E:$E,'Sales 2019 - 2024'!$A:$A,$C298,'Sales 2019 - 2024'!$B:$B,$AO$2,'Sales 2019 - 2024'!$C:$C,BB$4,'Sales 2019 - 2024'!$D:$D,$A298)</f>
        <v>0</v>
      </c>
      <c r="BC298" s="636">
        <f>SUMIFS('Sales 2019 - 2024'!$E:$E,'Sales 2019 - 2024'!$A:$A,$C298,'Sales 2019 - 2024'!$B:$B,$AO$2,'Sales 2019 - 2024'!$C:$C,BC$4,'Sales 2019 - 2024'!$D:$D,$A298)</f>
        <v>0</v>
      </c>
      <c r="BD298" s="636">
        <f>SUMIFS('Sales 2019 - 2024'!$E:$E,'Sales 2019 - 2024'!$A:$A,$C298,'Sales 2019 - 2024'!$B:$B,$AO$2,'Sales 2019 - 2024'!$C:$C,BD$4,'Sales 2019 - 2024'!$D:$D,$A298)</f>
        <v>0</v>
      </c>
      <c r="BE298" s="636">
        <f>SUMIFS('Sales 2019 - 2024'!$E:$E,'Sales 2019 - 2024'!$A:$A,$C298,'Sales 2019 - 2024'!$B:$B,$AO$2,'Sales 2019 - 2024'!$C:$C,BE$4,'Sales 2019 - 2024'!$D:$D,$A298)</f>
        <v>0</v>
      </c>
      <c r="BF298" s="637">
        <f>SUMIFS('Sales 2019 - 2024'!$E:$E,'Sales 2019 - 2024'!$A:$A,$C298,'Sales 2019 - 2024'!$B:$B,$AO$2,'Sales 2019 - 2024'!$C:$C,BF$4,'Sales 2019 - 2024'!$D:$D,$A298)</f>
        <v>0</v>
      </c>
      <c r="BG298" s="637">
        <f t="shared" si="871"/>
        <v>0</v>
      </c>
      <c r="BH298" s="746">
        <f t="shared" si="872"/>
        <v>0</v>
      </c>
      <c r="BI298" s="524">
        <f>SUMIFS('Sales 2019 - 2024'!Y:Y,'Sales 2019 - 2024'!W:W,'X5 Template Goals - Tab 1'!AM298,'Sales 2019 - 2024'!V:V,'X5 Template Goals - Tab 1'!A298)</f>
        <v>0</v>
      </c>
      <c r="BJ298" s="751" t="b">
        <f t="shared" si="875"/>
        <v>1</v>
      </c>
      <c r="BK298" s="630"/>
      <c r="BL298" s="631"/>
      <c r="BM298" s="631"/>
      <c r="BN298" s="631"/>
      <c r="BO298" s="631"/>
      <c r="BP298" s="631"/>
      <c r="BQ298" s="631"/>
      <c r="BR298" s="638"/>
      <c r="BS298" s="637">
        <f t="shared" si="873"/>
        <v>0</v>
      </c>
    </row>
    <row r="299" spans="1:71" ht="44.25" customHeight="1" outlineLevel="1" thickBot="1" x14ac:dyDescent="0.6">
      <c r="A299" s="2" t="str">
        <f>B292</f>
        <v>Pharma</v>
      </c>
      <c r="B299" s="798"/>
      <c r="C299" s="226" t="s">
        <v>43</v>
      </c>
      <c r="D299" s="609">
        <f>SUMIFS(AfO!D:D,AfO!$A:$A,$C299,AfO!$B:$B,$A292)/1000</f>
        <v>0.11580143</v>
      </c>
      <c r="E299" s="610">
        <f>SUMIFS(AfO!E:E,AfO!$A:$A,$C299,AfO!$B:$B,$A292)/1000</f>
        <v>0.12716380999999999</v>
      </c>
      <c r="F299" s="610">
        <f>SUMIFS(AfO!F:F,AfO!$A:$A,$C299,AfO!$B:$B,$A292)/1000</f>
        <v>0.12945200000000001</v>
      </c>
      <c r="G299" s="610">
        <f>SUMIFS(AfO!G:G,AfO!$A:$A,$C299,AfO!$B:$B,$A292)/1000</f>
        <v>0.20751821000000001</v>
      </c>
      <c r="H299" s="610">
        <f>SUMIFS(AfO!H:H,AfO!$A:$A,$C299,AfO!$B:$B,$A292)/1000</f>
        <v>0.28523137000000004</v>
      </c>
      <c r="I299" s="610">
        <f>SUMIFS(AfO!J:J,AfO!$A:$A,$C299,AfO!$B:$B,$A292)/1000</f>
        <v>0.26688538749999996</v>
      </c>
      <c r="J299" s="610">
        <f>SUMIFS(AfO!I:I,AfO!$A:$A,$C299,AfO!$B:$B,$A292)/1000</f>
        <v>0.26948136</v>
      </c>
      <c r="K299" s="610"/>
      <c r="L299" s="366"/>
      <c r="M299" s="367"/>
      <c r="N299" s="367"/>
      <c r="O299" s="367"/>
      <c r="P299" s="367"/>
      <c r="Q299" s="367"/>
      <c r="R299" s="367"/>
      <c r="S299" s="368"/>
      <c r="T299" s="712"/>
      <c r="U299" s="366"/>
      <c r="V299" s="421"/>
      <c r="W299" s="421"/>
      <c r="X299" s="421"/>
      <c r="Y299" s="421"/>
      <c r="Z299" s="421"/>
      <c r="AA299" s="421"/>
      <c r="AB299" s="421"/>
      <c r="AC299" s="368"/>
      <c r="AD299" s="615">
        <f t="shared" si="874"/>
        <v>0</v>
      </c>
      <c r="AE299" s="488">
        <f t="shared" si="867"/>
        <v>0.26948136</v>
      </c>
      <c r="AF299" s="581">
        <f t="shared" si="868"/>
        <v>0.18403069597378385</v>
      </c>
      <c r="AG299" s="490">
        <f t="shared" si="869"/>
        <v>0</v>
      </c>
      <c r="AH299" s="491" cm="1">
        <f t="array" ref="AH299">_xlfn.IFS(AG299&gt;=(AF299+0.01),1,AG299&gt;=(AF299-0.01),0,AG299&lt;=(AF299-0.01),-1)</f>
        <v>-1</v>
      </c>
      <c r="AJ299" s="370"/>
      <c r="AL299" s="798"/>
      <c r="AM299" s="226" t="s">
        <v>43</v>
      </c>
      <c r="AN299" s="472"/>
      <c r="AO299" s="616">
        <f>SUMIFS('Sales 2019 - 2024'!$E:$E,'Sales 2019 - 2024'!$A:$A,$C299,'Sales 2019 - 2024'!$B:$B,$AO$2,'Sales 2019 - 2024'!$C:$C,AO$4,'Sales 2019 - 2024'!$D:$D,$A299)</f>
        <v>0</v>
      </c>
      <c r="AP299" s="617">
        <f>SUMIFS('Sales 2019 - 2024'!$E:$E,'Sales 2019 - 2024'!$A:$A,$C299,'Sales 2019 - 2024'!$B:$B,$AO$2,'Sales 2019 - 2024'!$C:$C,AP$4,'Sales 2019 - 2024'!$D:$D,$A299)</f>
        <v>0</v>
      </c>
      <c r="AQ299" s="617">
        <f>SUMIFS('Sales 2019 - 2024'!$E:$E,'Sales 2019 - 2024'!$A:$A,$C299,'Sales 2019 - 2024'!$B:$B,$AO$2,'Sales 2019 - 2024'!$C:$C,AQ$4,'Sales 2019 - 2024'!$D:$D,$A299)</f>
        <v>0</v>
      </c>
      <c r="AR299" s="617">
        <f>SUMIFS('Sales 2019 - 2024'!$E:$E,'Sales 2019 - 2024'!$A:$A,$C299,'Sales 2019 - 2024'!$B:$B,$AO$2,'Sales 2019 - 2024'!$C:$C,AR$4,'Sales 2019 - 2024'!$D:$D,$A299)</f>
        <v>0</v>
      </c>
      <c r="AS299" s="617">
        <f>SUMIFS('Sales 2019 - 2024'!$E:$E,'Sales 2019 - 2024'!$A:$A,$C299,'Sales 2019 - 2024'!$B:$B,$AO$2,'Sales 2019 - 2024'!$C:$C,AS$4,'Sales 2019 - 2024'!$D:$D,$A299)</f>
        <v>0</v>
      </c>
      <c r="AT299" s="617">
        <f>SUMIFS('Sales 2019 - 2024'!$E:$E,'Sales 2019 - 2024'!$A:$A,$C299,'Sales 2019 - 2024'!$B:$B,$AO$2,'Sales 2019 - 2024'!$C:$C,AT$4,'Sales 2019 - 2024'!$D:$D,$A299)</f>
        <v>0</v>
      </c>
      <c r="AU299" s="617">
        <f>SUMIFS('Sales 2019 - 2024'!$E:$E,'Sales 2019 - 2024'!$A:$A,$C299,'Sales 2019 - 2024'!$B:$B,$AO$2,'Sales 2019 - 2024'!$C:$C,AU$4,'Sales 2019 - 2024'!$D:$D,$A299)</f>
        <v>0</v>
      </c>
      <c r="AV299" s="618">
        <f>SUMIFS('Sales 2019 - 2024'!$E:$E,'Sales 2019 - 2024'!$A:$A,$C299,'Sales 2019 - 2024'!$B:$B,$AO$2,'Sales 2019 - 2024'!$C:$C,AV$4,'Sales 2019 - 2024'!$D:$D,$A299)</f>
        <v>0</v>
      </c>
      <c r="AW299" s="618">
        <f t="shared" si="870"/>
        <v>0</v>
      </c>
      <c r="AX299" s="616">
        <f>SUMIFS('Sales 2019 - 2024'!$E:$E,'Sales 2019 - 2024'!$A:$A,$C299,'Sales 2019 - 2024'!$B:$B,$AO$2,'Sales 2019 - 2024'!$C:$C,AX$4,'Sales 2019 - 2024'!$D:$D,$A299)</f>
        <v>1.9688699999999999</v>
      </c>
      <c r="AY299" s="617">
        <f>SUMIFS('Sales 2019 - 2024'!$E:$E,'Sales 2019 - 2024'!$A:$A,$C299,'Sales 2019 - 2024'!$B:$B,$AO$2,'Sales 2019 - 2024'!$C:$C,AY$4,'Sales 2019 - 2024'!$D:$D,$A299)</f>
        <v>0</v>
      </c>
      <c r="AZ299" s="617">
        <f>SUMIFS('Sales 2019 - 2024'!$E:$E,'Sales 2019 - 2024'!$A:$A,$C299,'Sales 2019 - 2024'!$B:$B,$AO$2,'Sales 2019 - 2024'!$C:$C,AZ$4,'Sales 2019 - 2024'!$D:$D,$A299)</f>
        <v>0</v>
      </c>
      <c r="BA299" s="617">
        <f>SUMIFS('Sales 2019 - 2024'!$E:$E,'Sales 2019 - 2024'!$A:$A,$C299,'Sales 2019 - 2024'!$B:$B,$AO$2,'Sales 2019 - 2024'!$C:$C,BA$4,'Sales 2019 - 2024'!$D:$D,$A299)</f>
        <v>0</v>
      </c>
      <c r="BB299" s="617">
        <f>SUMIFS('Sales 2019 - 2024'!$E:$E,'Sales 2019 - 2024'!$A:$A,$C299,'Sales 2019 - 2024'!$B:$B,$AO$2,'Sales 2019 - 2024'!$C:$C,BB$4,'Sales 2019 - 2024'!$D:$D,$A299)</f>
        <v>0</v>
      </c>
      <c r="BC299" s="617">
        <f>SUMIFS('Sales 2019 - 2024'!$E:$E,'Sales 2019 - 2024'!$A:$A,$C299,'Sales 2019 - 2024'!$B:$B,$AO$2,'Sales 2019 - 2024'!$C:$C,BC$4,'Sales 2019 - 2024'!$D:$D,$A299)</f>
        <v>0</v>
      </c>
      <c r="BD299" s="617">
        <f>SUMIFS('Sales 2019 - 2024'!$E:$E,'Sales 2019 - 2024'!$A:$A,$C299,'Sales 2019 - 2024'!$B:$B,$AO$2,'Sales 2019 - 2024'!$C:$C,BD$4,'Sales 2019 - 2024'!$D:$D,$A299)</f>
        <v>0</v>
      </c>
      <c r="BE299" s="617">
        <f>SUMIFS('Sales 2019 - 2024'!$E:$E,'Sales 2019 - 2024'!$A:$A,$C299,'Sales 2019 - 2024'!$B:$B,$AO$2,'Sales 2019 - 2024'!$C:$C,BE$4,'Sales 2019 - 2024'!$D:$D,$A299)</f>
        <v>0</v>
      </c>
      <c r="BF299" s="618">
        <f>SUMIFS('Sales 2019 - 2024'!$E:$E,'Sales 2019 - 2024'!$A:$A,$C299,'Sales 2019 - 2024'!$B:$B,$AO$2,'Sales 2019 - 2024'!$C:$C,BF$4,'Sales 2019 - 2024'!$D:$D,$A299)</f>
        <v>0</v>
      </c>
      <c r="BG299" s="618">
        <f t="shared" si="871"/>
        <v>1.9688699999999999</v>
      </c>
      <c r="BH299" s="744">
        <f t="shared" si="872"/>
        <v>267.51249000000001</v>
      </c>
      <c r="BI299" s="494">
        <f>SUMIFS('Sales 2019 - 2024'!Y:Y,'Sales 2019 - 2024'!W:W,'X5 Template Goals - Tab 1'!AM299,'Sales 2019 - 2024'!V:V,'X5 Template Goals - Tab 1'!A299)</f>
        <v>269.48136</v>
      </c>
      <c r="BJ299" s="751" t="b">
        <f t="shared" si="875"/>
        <v>1</v>
      </c>
      <c r="BK299" s="611"/>
      <c r="BL299" s="612"/>
      <c r="BM299" s="612"/>
      <c r="BN299" s="612"/>
      <c r="BO299" s="612"/>
      <c r="BP299" s="612"/>
      <c r="BQ299" s="612"/>
      <c r="BR299" s="619"/>
      <c r="BS299" s="618">
        <f t="shared" si="873"/>
        <v>0</v>
      </c>
    </row>
    <row r="300" spans="1:71" s="180" customFormat="1" ht="44.25" customHeight="1" outlineLevel="1" x14ac:dyDescent="0.55000000000000004">
      <c r="B300" s="344" t="s">
        <v>112</v>
      </c>
      <c r="C300" s="241" t="s">
        <v>35</v>
      </c>
      <c r="D300" s="639">
        <f>SUM(D292:D299)</f>
        <v>1.86570444</v>
      </c>
      <c r="E300" s="532">
        <f t="shared" ref="E300:J300" si="876">SUM(E292:E299)</f>
        <v>2.8438290099999994</v>
      </c>
      <c r="F300" s="532">
        <f t="shared" si="876"/>
        <v>3.2505522400000006</v>
      </c>
      <c r="G300" s="532">
        <f t="shared" si="876"/>
        <v>3.5543149299999999</v>
      </c>
      <c r="H300" s="532">
        <f t="shared" si="876"/>
        <v>4.6139407300000004</v>
      </c>
      <c r="I300" s="532">
        <f t="shared" si="876"/>
        <v>5.8886965550000001</v>
      </c>
      <c r="J300" s="532">
        <f t="shared" si="876"/>
        <v>4.9855381799999998</v>
      </c>
      <c r="K300" s="532"/>
      <c r="L300" s="672">
        <f>SUM(L292:L299)</f>
        <v>0</v>
      </c>
      <c r="M300" s="673">
        <f t="shared" ref="M300" si="877">SUM(M292:M299)</f>
        <v>0</v>
      </c>
      <c r="N300" s="673">
        <f t="shared" ref="N300" si="878">SUM(N292:N299)</f>
        <v>0</v>
      </c>
      <c r="O300" s="673">
        <f t="shared" ref="O300" si="879">SUM(O292:O299)</f>
        <v>5</v>
      </c>
      <c r="P300" s="673">
        <f t="shared" ref="P300" si="880">SUM(P292:P299)</f>
        <v>0</v>
      </c>
      <c r="Q300" s="673">
        <f t="shared" ref="Q300" si="881">SUM(Q292:Q299)</f>
        <v>0</v>
      </c>
      <c r="R300" s="673">
        <f t="shared" ref="R300" si="882">SUM(R292:R299)</f>
        <v>0</v>
      </c>
      <c r="S300" s="674">
        <f t="shared" ref="S300" si="883">SUM(S292:S299)</f>
        <v>0</v>
      </c>
      <c r="T300" s="528"/>
      <c r="U300" s="714">
        <f t="shared" ref="U300" si="884">SUM(U292:U299)</f>
        <v>0</v>
      </c>
      <c r="V300" s="642">
        <f t="shared" ref="V300" si="885">SUM(V292:V299)</f>
        <v>0</v>
      </c>
      <c r="W300" s="642">
        <f t="shared" ref="W300" si="886">SUM(W292:W299)</f>
        <v>0</v>
      </c>
      <c r="X300" s="642">
        <f t="shared" ref="X300" si="887">SUM(X292:X299)</f>
        <v>0</v>
      </c>
      <c r="Y300" s="642">
        <f t="shared" ref="Y300" si="888">SUM(Y292:Y299)</f>
        <v>0</v>
      </c>
      <c r="Z300" s="642">
        <f t="shared" ref="Z300" si="889">SUM(Z292:Z299)</f>
        <v>0</v>
      </c>
      <c r="AA300" s="642">
        <f t="shared" ref="AA300" si="890">SUM(AA292:AA299)</f>
        <v>2</v>
      </c>
      <c r="AB300" s="642">
        <f t="shared" ref="AB300" si="891">SUM(AB292:AB299)</f>
        <v>0</v>
      </c>
      <c r="AC300" s="642">
        <f t="shared" ref="AC300" si="892">SUM(AC292:AC299)</f>
        <v>0</v>
      </c>
      <c r="AD300" s="643">
        <f t="shared" si="874"/>
        <v>7</v>
      </c>
      <c r="AE300" s="539">
        <f t="shared" si="867"/>
        <v>11.985538179999999</v>
      </c>
      <c r="AF300" s="540">
        <f t="shared" si="868"/>
        <v>0.21723334313496867</v>
      </c>
      <c r="AG300" s="541">
        <f t="shared" si="869"/>
        <v>0.19176080644755422</v>
      </c>
      <c r="AH300" s="542" cm="1">
        <f t="array" ref="AH300">_xlfn.IFS(AG300&gt;=(AF300+0.01),1,AG300&gt;=(AF300-0.01),0,AG300&lt;=(AF300-0.01),-1)</f>
        <v>-1</v>
      </c>
      <c r="AI300" s="2"/>
      <c r="AJ300" s="370"/>
      <c r="AL300" s="344" t="s">
        <v>112</v>
      </c>
      <c r="AM300" s="241" t="s">
        <v>35</v>
      </c>
      <c r="AN300" s="543"/>
      <c r="AO300" s="733">
        <f>SUM(AO292:AO299)</f>
        <v>35.999989999999997</v>
      </c>
      <c r="AP300" s="734">
        <f t="shared" ref="AP300:AW300" si="893">SUM(AP292:AP299)</f>
        <v>75.967519999999993</v>
      </c>
      <c r="AQ300" s="734">
        <f t="shared" si="893"/>
        <v>4.47607</v>
      </c>
      <c r="AR300" s="734">
        <f t="shared" si="893"/>
        <v>2133.9734000000003</v>
      </c>
      <c r="AS300" s="734">
        <f t="shared" si="893"/>
        <v>129.26060999999999</v>
      </c>
      <c r="AT300" s="734">
        <f t="shared" si="893"/>
        <v>76.432940000000002</v>
      </c>
      <c r="AU300" s="734">
        <f t="shared" si="893"/>
        <v>0</v>
      </c>
      <c r="AV300" s="644">
        <f t="shared" si="893"/>
        <v>110.78452000000001</v>
      </c>
      <c r="AW300" s="644">
        <f t="shared" si="893"/>
        <v>2566.8950500000001</v>
      </c>
      <c r="AX300" s="733">
        <f>SUM(AX292:AX299)</f>
        <v>273.17757999999998</v>
      </c>
      <c r="AY300" s="734">
        <f t="shared" ref="AY300:BF300" si="894">SUM(AY292:AY299)</f>
        <v>86.525639999999996</v>
      </c>
      <c r="AZ300" s="734">
        <f t="shared" si="894"/>
        <v>2.8603800000000001</v>
      </c>
      <c r="BA300" s="734">
        <f t="shared" si="894"/>
        <v>17.6111</v>
      </c>
      <c r="BB300" s="734">
        <f t="shared" si="894"/>
        <v>17.018520000000002</v>
      </c>
      <c r="BC300" s="734">
        <f t="shared" si="894"/>
        <v>998.25505999999996</v>
      </c>
      <c r="BD300" s="734">
        <f t="shared" si="894"/>
        <v>453.26528999999999</v>
      </c>
      <c r="BE300" s="734">
        <f t="shared" si="894"/>
        <v>0</v>
      </c>
      <c r="BF300" s="644">
        <f t="shared" si="894"/>
        <v>0</v>
      </c>
      <c r="BG300" s="644">
        <f t="shared" si="871"/>
        <v>1848.7135700000001</v>
      </c>
      <c r="BH300" s="736">
        <f t="shared" si="872"/>
        <v>569.92956000000049</v>
      </c>
      <c r="BI300" s="546">
        <f>SUM(BI292:BI299)</f>
        <v>4985.5381800000005</v>
      </c>
      <c r="BJ300" s="751" t="b">
        <f t="shared" si="875"/>
        <v>1</v>
      </c>
      <c r="BK300" s="640"/>
      <c r="BL300" s="641"/>
      <c r="BM300" s="641"/>
      <c r="BN300" s="641"/>
      <c r="BO300" s="641"/>
      <c r="BP300" s="641"/>
      <c r="BQ300" s="641"/>
      <c r="BR300" s="539"/>
      <c r="BS300" s="644">
        <f t="shared" ref="BS300" si="895">SUM(BS292:BS299)</f>
        <v>0</v>
      </c>
    </row>
    <row r="301" spans="1:71" ht="44.25" customHeight="1" outlineLevel="1" thickBot="1" x14ac:dyDescent="0.6">
      <c r="B301" s="687" t="str">
        <f>B300</f>
        <v>Pharma</v>
      </c>
      <c r="C301" s="688" t="s">
        <v>76</v>
      </c>
      <c r="D301" s="689"/>
      <c r="E301" s="690"/>
      <c r="F301" s="690"/>
      <c r="G301" s="690"/>
      <c r="H301" s="690"/>
      <c r="I301" s="690"/>
      <c r="J301" s="690"/>
      <c r="K301" s="691"/>
      <c r="L301" s="555">
        <v>0</v>
      </c>
      <c r="M301" s="556">
        <v>0</v>
      </c>
      <c r="N301" s="556">
        <v>0</v>
      </c>
      <c r="O301" s="556">
        <v>4</v>
      </c>
      <c r="P301" s="556">
        <v>0</v>
      </c>
      <c r="Q301" s="556">
        <v>0</v>
      </c>
      <c r="R301" s="556">
        <v>0</v>
      </c>
      <c r="S301" s="557">
        <v>0</v>
      </c>
      <c r="T301" s="558"/>
      <c r="U301" s="716">
        <v>0</v>
      </c>
      <c r="V301" s="717">
        <v>0</v>
      </c>
      <c r="W301" s="717">
        <v>0</v>
      </c>
      <c r="X301" s="717">
        <v>0</v>
      </c>
      <c r="Y301" s="717">
        <v>0</v>
      </c>
      <c r="Z301" s="717">
        <v>0</v>
      </c>
      <c r="AA301" s="717">
        <v>1</v>
      </c>
      <c r="AB301" s="717">
        <v>0</v>
      </c>
      <c r="AC301" s="717">
        <v>0</v>
      </c>
      <c r="AD301" s="718">
        <f t="shared" si="874"/>
        <v>5</v>
      </c>
      <c r="AE301" s="695">
        <f>J300+AD301</f>
        <v>9.9855381799999989</v>
      </c>
      <c r="AF301" s="598">
        <f>AF300</f>
        <v>0.21723334313496867</v>
      </c>
      <c r="AG301" s="696">
        <f>(((AE301/J300))^(1/5))-1</f>
        <v>0.14903137099254149</v>
      </c>
      <c r="AH301" s="565" cm="1">
        <f t="array" ref="AH301">_xlfn.IFS(AG301&gt;=(AF301+0.01),1,AG301&gt;=(AF301-0.01),0,AG301&lt;=(AF301-0.01),-1)</f>
        <v>-1</v>
      </c>
      <c r="AI301" s="697"/>
      <c r="AJ301" s="372"/>
      <c r="AL301" s="687" t="str">
        <f>AL300</f>
        <v>Pharma</v>
      </c>
      <c r="AM301" s="688" t="s">
        <v>76</v>
      </c>
      <c r="AN301" s="566"/>
      <c r="AO301" s="567"/>
      <c r="AP301" s="568"/>
      <c r="AQ301" s="568"/>
      <c r="AR301" s="568"/>
      <c r="AS301" s="568"/>
      <c r="AT301" s="568"/>
      <c r="AU301" s="568"/>
      <c r="AV301" s="569"/>
      <c r="AW301" s="569"/>
      <c r="AX301" s="567"/>
      <c r="AY301" s="568"/>
      <c r="AZ301" s="568"/>
      <c r="BA301" s="568"/>
      <c r="BB301" s="568"/>
      <c r="BC301" s="568"/>
      <c r="BD301" s="568"/>
      <c r="BE301" s="568"/>
      <c r="BF301" s="569"/>
      <c r="BG301" s="569"/>
      <c r="BH301" s="569"/>
      <c r="BI301" s="737"/>
      <c r="BJ301" s="751" t="b">
        <f t="shared" si="875"/>
        <v>1</v>
      </c>
      <c r="BK301" s="567"/>
      <c r="BL301" s="568"/>
      <c r="BM301" s="568"/>
      <c r="BN301" s="568"/>
      <c r="BO301" s="568"/>
      <c r="BP301" s="568"/>
      <c r="BQ301" s="568"/>
      <c r="BR301" s="569"/>
      <c r="BS301" s="569"/>
    </row>
    <row r="302" spans="1:71" ht="44.25" customHeight="1" outlineLevel="1" thickTop="1" x14ac:dyDescent="0.55000000000000004">
      <c r="A302" s="2" t="str">
        <f>B302</f>
        <v>Baby &amp; Infant Food</v>
      </c>
      <c r="B302" s="796" t="s">
        <v>113</v>
      </c>
      <c r="C302" s="225" t="s">
        <v>36</v>
      </c>
      <c r="D302" s="599">
        <f>SUMIFS(AfO!D:D,AfO!$A:$A,$C302,AfO!$B:$B,$A302)/1000</f>
        <v>0.88406498999999994</v>
      </c>
      <c r="E302" s="459">
        <f>SUMIFS(AfO!E:E,AfO!$A:$A,$C302,AfO!$B:$B,$A302)/1000</f>
        <v>0.20327979999999998</v>
      </c>
      <c r="F302" s="459">
        <f>SUMIFS(AfO!F:F,AfO!$A:$A,$C302,AfO!$B:$B,$A302)/1000</f>
        <v>6.9999999999999999E-4</v>
      </c>
      <c r="G302" s="459">
        <f>SUMIFS(AfO!G:G,AfO!$A:$A,$C302,AfO!$B:$B,$A302)/1000</f>
        <v>2.5246999999999999E-2</v>
      </c>
      <c r="H302" s="459">
        <f>SUMIFS(AfO!H:H,AfO!$A:$A,$C302,AfO!$B:$B,$A302)/1000</f>
        <v>0.45397593999999997</v>
      </c>
      <c r="I302" s="459">
        <f>SUMIFS(AfO!J:J,AfO!$A:$A,$C302,AfO!$B:$B,$A302)/1000</f>
        <v>0.41013237750000003</v>
      </c>
      <c r="J302" s="459">
        <f>SUMIFS(AfO!I:I,AfO!$A:$A,$C302,AfO!$B:$B,$A302)/1000</f>
        <v>0.2697155</v>
      </c>
      <c r="K302" s="459"/>
      <c r="L302" s="354"/>
      <c r="M302" s="355"/>
      <c r="N302" s="355"/>
      <c r="O302" s="355"/>
      <c r="P302" s="355"/>
      <c r="Q302" s="355"/>
      <c r="R302" s="355"/>
      <c r="S302" s="356"/>
      <c r="T302" s="723"/>
      <c r="U302" s="354"/>
      <c r="V302" s="417"/>
      <c r="W302" s="417"/>
      <c r="X302" s="417"/>
      <c r="Y302" s="417"/>
      <c r="Z302" s="417"/>
      <c r="AA302" s="417"/>
      <c r="AB302" s="417"/>
      <c r="AC302" s="356">
        <v>10</v>
      </c>
      <c r="AD302" s="604">
        <f t="shared" si="874"/>
        <v>10</v>
      </c>
      <c r="AE302" s="468">
        <f t="shared" ref="AE302:AE310" si="896">AD302+J302</f>
        <v>10.2697155</v>
      </c>
      <c r="AF302" s="469">
        <f t="shared" ref="AF302:AF310" si="897">(((J302/D302))^(1/5))-1</f>
        <v>-0.21134993659773549</v>
      </c>
      <c r="AG302" s="470">
        <f t="shared" ref="AG302:AG310" si="898">(((AE302/J302))^(1/5))-1</f>
        <v>1.0707635006110197</v>
      </c>
      <c r="AH302" s="509" cm="1">
        <f t="array" ref="AH302">_xlfn.IFS(AG302&gt;=(AF302+0.01),1,AG302&gt;=(AF302-0.01),0,AG302&lt;=(AF302-0.01),-1)</f>
        <v>1</v>
      </c>
      <c r="AJ302" s="371"/>
      <c r="AL302" s="796" t="s">
        <v>113</v>
      </c>
      <c r="AM302" s="225" t="s">
        <v>36</v>
      </c>
      <c r="AN302" s="472"/>
      <c r="AO302" s="605">
        <f>SUMIFS('Sales 2019 - 2024'!$E:$E,'Sales 2019 - 2024'!$A:$A,$C302,'Sales 2019 - 2024'!$B:$B,$AO$2,'Sales 2019 - 2024'!$C:$C,AO$4,'Sales 2019 - 2024'!$D:$D,$A302)</f>
        <v>0</v>
      </c>
      <c r="AP302" s="606">
        <f>SUMIFS('Sales 2019 - 2024'!$E:$E,'Sales 2019 - 2024'!$A:$A,$C302,'Sales 2019 - 2024'!$B:$B,$AO$2,'Sales 2019 - 2024'!$C:$C,AP$4,'Sales 2019 - 2024'!$D:$D,$A302)</f>
        <v>0</v>
      </c>
      <c r="AQ302" s="606">
        <f>SUMIFS('Sales 2019 - 2024'!$E:$E,'Sales 2019 - 2024'!$A:$A,$C302,'Sales 2019 - 2024'!$B:$B,$AO$2,'Sales 2019 - 2024'!$C:$C,AQ$4,'Sales 2019 - 2024'!$D:$D,$A302)</f>
        <v>0</v>
      </c>
      <c r="AR302" s="606">
        <f>SUMIFS('Sales 2019 - 2024'!$E:$E,'Sales 2019 - 2024'!$A:$A,$C302,'Sales 2019 - 2024'!$B:$B,$AO$2,'Sales 2019 - 2024'!$C:$C,AR$4,'Sales 2019 - 2024'!$D:$D,$A302)</f>
        <v>269.71550000000002</v>
      </c>
      <c r="AS302" s="606">
        <f>SUMIFS('Sales 2019 - 2024'!$E:$E,'Sales 2019 - 2024'!$A:$A,$C302,'Sales 2019 - 2024'!$B:$B,$AO$2,'Sales 2019 - 2024'!$C:$C,AS$4,'Sales 2019 - 2024'!$D:$D,$A302)</f>
        <v>0</v>
      </c>
      <c r="AT302" s="606">
        <f>SUMIFS('Sales 2019 - 2024'!$E:$E,'Sales 2019 - 2024'!$A:$A,$C302,'Sales 2019 - 2024'!$B:$B,$AO$2,'Sales 2019 - 2024'!$C:$C,AT$4,'Sales 2019 - 2024'!$D:$D,$A302)</f>
        <v>0</v>
      </c>
      <c r="AU302" s="606">
        <f>SUMIFS('Sales 2019 - 2024'!$E:$E,'Sales 2019 - 2024'!$A:$A,$C302,'Sales 2019 - 2024'!$B:$B,$AO$2,'Sales 2019 - 2024'!$C:$C,AU$4,'Sales 2019 - 2024'!$D:$D,$A302)</f>
        <v>0</v>
      </c>
      <c r="AV302" s="607">
        <f>SUMIFS('Sales 2019 - 2024'!$E:$E,'Sales 2019 - 2024'!$A:$A,$C302,'Sales 2019 - 2024'!$B:$B,$AO$2,'Sales 2019 - 2024'!$C:$C,AV$4,'Sales 2019 - 2024'!$D:$D,$A302)</f>
        <v>0</v>
      </c>
      <c r="AW302" s="607">
        <f>SUM(AO302:AV302)</f>
        <v>269.71550000000002</v>
      </c>
      <c r="AX302" s="605">
        <f>SUMIFS('Sales 2019 - 2024'!$E:$E,'Sales 2019 - 2024'!$A:$A,$C302,'Sales 2019 - 2024'!$B:$B,$AO$2,'Sales 2019 - 2024'!$C:$C,AX$4,'Sales 2019 - 2024'!$D:$D,$A302)</f>
        <v>0</v>
      </c>
      <c r="AY302" s="606">
        <f>SUMIFS('Sales 2019 - 2024'!$E:$E,'Sales 2019 - 2024'!$A:$A,$C302,'Sales 2019 - 2024'!$B:$B,$AO$2,'Sales 2019 - 2024'!$C:$C,AY$4,'Sales 2019 - 2024'!$D:$D,$A302)</f>
        <v>0</v>
      </c>
      <c r="AZ302" s="606">
        <f>SUMIFS('Sales 2019 - 2024'!$E:$E,'Sales 2019 - 2024'!$A:$A,$C302,'Sales 2019 - 2024'!$B:$B,$AO$2,'Sales 2019 - 2024'!$C:$C,AZ$4,'Sales 2019 - 2024'!$D:$D,$A302)</f>
        <v>0</v>
      </c>
      <c r="BA302" s="606">
        <f>SUMIFS('Sales 2019 - 2024'!$E:$E,'Sales 2019 - 2024'!$A:$A,$C302,'Sales 2019 - 2024'!$B:$B,$AO$2,'Sales 2019 - 2024'!$C:$C,BA$4,'Sales 2019 - 2024'!$D:$D,$A302)</f>
        <v>0</v>
      </c>
      <c r="BB302" s="606">
        <f>SUMIFS('Sales 2019 - 2024'!$E:$E,'Sales 2019 - 2024'!$A:$A,$C302,'Sales 2019 - 2024'!$B:$B,$AO$2,'Sales 2019 - 2024'!$C:$C,BB$4,'Sales 2019 - 2024'!$D:$D,$A302)</f>
        <v>0</v>
      </c>
      <c r="BC302" s="606">
        <f>SUMIFS('Sales 2019 - 2024'!$E:$E,'Sales 2019 - 2024'!$A:$A,$C302,'Sales 2019 - 2024'!$B:$B,$AO$2,'Sales 2019 - 2024'!$C:$C,BC$4,'Sales 2019 - 2024'!$D:$D,$A302)</f>
        <v>0</v>
      </c>
      <c r="BD302" s="606">
        <f>SUMIFS('Sales 2019 - 2024'!$E:$E,'Sales 2019 - 2024'!$A:$A,$C302,'Sales 2019 - 2024'!$B:$B,$AO$2,'Sales 2019 - 2024'!$C:$C,BD$4,'Sales 2019 - 2024'!$D:$D,$A302)</f>
        <v>0</v>
      </c>
      <c r="BE302" s="606">
        <f>SUMIFS('Sales 2019 - 2024'!$E:$E,'Sales 2019 - 2024'!$A:$A,$C302,'Sales 2019 - 2024'!$B:$B,$AO$2,'Sales 2019 - 2024'!$C:$C,BE$4,'Sales 2019 - 2024'!$D:$D,$A302)</f>
        <v>0</v>
      </c>
      <c r="BF302" s="607">
        <f>SUMIFS('Sales 2019 - 2024'!$E:$E,'Sales 2019 - 2024'!$A:$A,$C302,'Sales 2019 - 2024'!$B:$B,$AO$2,'Sales 2019 - 2024'!$C:$C,BF$4,'Sales 2019 - 2024'!$D:$D,$A302)</f>
        <v>0</v>
      </c>
      <c r="BG302" s="607">
        <f>SUM(AX302:BF302)</f>
        <v>0</v>
      </c>
      <c r="BH302" s="743">
        <f>BI302-BG302-AW302</f>
        <v>0</v>
      </c>
      <c r="BI302" s="475">
        <f>SUMIFS('Sales 2019 - 2024'!Y:Y,'Sales 2019 - 2024'!W:W,'X5 Template Goals - Tab 1'!AM302,'Sales 2019 - 2024'!V:V,'X5 Template Goals - Tab 1'!A302)</f>
        <v>269.71550000000002</v>
      </c>
      <c r="BJ302" s="751" t="b">
        <f t="shared" si="875"/>
        <v>1</v>
      </c>
      <c r="BK302" s="600"/>
      <c r="BL302" s="601"/>
      <c r="BM302" s="601"/>
      <c r="BN302" s="601"/>
      <c r="BO302" s="601"/>
      <c r="BP302" s="601"/>
      <c r="BQ302" s="601"/>
      <c r="BR302" s="608"/>
      <c r="BS302" s="607">
        <f>SUM(BK302:BR302)</f>
        <v>0</v>
      </c>
    </row>
    <row r="303" spans="1:71" ht="44.25" customHeight="1" outlineLevel="1" x14ac:dyDescent="0.55000000000000004">
      <c r="A303" s="2" t="str">
        <f>B302</f>
        <v>Baby &amp; Infant Food</v>
      </c>
      <c r="B303" s="797"/>
      <c r="C303" s="226" t="s">
        <v>37</v>
      </c>
      <c r="D303" s="609">
        <f>SUMIFS(AfO!D:D,AfO!$A:$A,$C303,AfO!$B:$B,$A302)/1000</f>
        <v>2.62916573</v>
      </c>
      <c r="E303" s="610">
        <f>SUMIFS(AfO!E:E,AfO!$A:$A,$C303,AfO!$B:$B,$A302)/1000</f>
        <v>6.8212957100000002</v>
      </c>
      <c r="F303" s="610">
        <f>SUMIFS(AfO!F:F,AfO!$A:$A,$C303,AfO!$B:$B,$A302)/1000</f>
        <v>4.8919517299999997</v>
      </c>
      <c r="G303" s="610">
        <f>SUMIFS(AfO!G:G,AfO!$A:$A,$C303,AfO!$B:$B,$A302)/1000</f>
        <v>7.8343503099999996</v>
      </c>
      <c r="H303" s="610">
        <f>SUMIFS(AfO!H:H,AfO!$A:$A,$C303,AfO!$B:$B,$A302)/1000</f>
        <v>6.1338921600000003</v>
      </c>
      <c r="I303" s="610">
        <f>SUMIFS(AfO!J:J,AfO!$A:$A,$C303,AfO!$B:$B,$A302)/1000</f>
        <v>3.7371127183333335</v>
      </c>
      <c r="J303" s="610">
        <f>SUMIFS(AfO!I:I,AfO!$A:$A,$C303,AfO!$B:$B,$A302)/1000</f>
        <v>6.6628115799999996</v>
      </c>
      <c r="K303" s="610"/>
      <c r="L303" s="357"/>
      <c r="M303" s="358"/>
      <c r="N303" s="358"/>
      <c r="O303" s="409"/>
      <c r="P303" s="358"/>
      <c r="Q303" s="358"/>
      <c r="R303" s="358"/>
      <c r="S303" s="359"/>
      <c r="T303" s="724"/>
      <c r="U303" s="357"/>
      <c r="V303" s="418"/>
      <c r="W303" s="418"/>
      <c r="X303" s="418"/>
      <c r="Y303" s="418"/>
      <c r="Z303" s="418"/>
      <c r="AA303" s="418"/>
      <c r="AB303" s="418"/>
      <c r="AC303" s="359">
        <v>10</v>
      </c>
      <c r="AD303" s="615">
        <f t="shared" si="874"/>
        <v>10</v>
      </c>
      <c r="AE303" s="488">
        <f t="shared" si="896"/>
        <v>16.66281158</v>
      </c>
      <c r="AF303" s="581">
        <f t="shared" si="897"/>
        <v>0.20439214337777223</v>
      </c>
      <c r="AG303" s="490">
        <f t="shared" si="898"/>
        <v>0.20120781852629244</v>
      </c>
      <c r="AH303" s="491" cm="1">
        <f t="array" ref="AH303">_xlfn.IFS(AG303&gt;=(AF303+0.01),1,AG303&gt;=(AF303-0.01),0,AG303&lt;=(AF303-0.01),-1)</f>
        <v>0</v>
      </c>
      <c r="AJ303" s="370"/>
      <c r="AL303" s="797"/>
      <c r="AM303" s="226" t="s">
        <v>37</v>
      </c>
      <c r="AN303" s="472"/>
      <c r="AO303" s="616">
        <f>SUMIFS('Sales 2019 - 2024'!$E:$E,'Sales 2019 - 2024'!$A:$A,$C303,'Sales 2019 - 2024'!$B:$B,$AO$2,'Sales 2019 - 2024'!$C:$C,AO$4,'Sales 2019 - 2024'!$D:$D,$A303)</f>
        <v>0</v>
      </c>
      <c r="AP303" s="617">
        <f>SUMIFS('Sales 2019 - 2024'!$E:$E,'Sales 2019 - 2024'!$A:$A,$C303,'Sales 2019 - 2024'!$B:$B,$AO$2,'Sales 2019 - 2024'!$C:$C,AP$4,'Sales 2019 - 2024'!$D:$D,$A303)</f>
        <v>0</v>
      </c>
      <c r="AQ303" s="617">
        <f>SUMIFS('Sales 2019 - 2024'!$E:$E,'Sales 2019 - 2024'!$A:$A,$C303,'Sales 2019 - 2024'!$B:$B,$AO$2,'Sales 2019 - 2024'!$C:$C,AQ$4,'Sales 2019 - 2024'!$D:$D,$A303)</f>
        <v>0</v>
      </c>
      <c r="AR303" s="617">
        <f>SUMIFS('Sales 2019 - 2024'!$E:$E,'Sales 2019 - 2024'!$A:$A,$C303,'Sales 2019 - 2024'!$B:$B,$AO$2,'Sales 2019 - 2024'!$C:$C,AR$4,'Sales 2019 - 2024'!$D:$D,$A303)</f>
        <v>5287.5060100000001</v>
      </c>
      <c r="AS303" s="617">
        <f>SUMIFS('Sales 2019 - 2024'!$E:$E,'Sales 2019 - 2024'!$A:$A,$C303,'Sales 2019 - 2024'!$B:$B,$AO$2,'Sales 2019 - 2024'!$C:$C,AS$4,'Sales 2019 - 2024'!$D:$D,$A303)</f>
        <v>36.500070000000001</v>
      </c>
      <c r="AT303" s="617">
        <f>SUMIFS('Sales 2019 - 2024'!$E:$E,'Sales 2019 - 2024'!$A:$A,$C303,'Sales 2019 - 2024'!$B:$B,$AO$2,'Sales 2019 - 2024'!$C:$C,AT$4,'Sales 2019 - 2024'!$D:$D,$A303)</f>
        <v>0</v>
      </c>
      <c r="AU303" s="617">
        <f>SUMIFS('Sales 2019 - 2024'!$E:$E,'Sales 2019 - 2024'!$A:$A,$C303,'Sales 2019 - 2024'!$B:$B,$AO$2,'Sales 2019 - 2024'!$C:$C,AU$4,'Sales 2019 - 2024'!$D:$D,$A303)</f>
        <v>0</v>
      </c>
      <c r="AV303" s="618">
        <f>SUMIFS('Sales 2019 - 2024'!$E:$E,'Sales 2019 - 2024'!$A:$A,$C303,'Sales 2019 - 2024'!$B:$B,$AO$2,'Sales 2019 - 2024'!$C:$C,AV$4,'Sales 2019 - 2024'!$D:$D,$A303)</f>
        <v>0</v>
      </c>
      <c r="AW303" s="618">
        <f t="shared" ref="AW303:AW309" si="899">SUM(AO303:AV303)</f>
        <v>5324.0060800000001</v>
      </c>
      <c r="AX303" s="616">
        <f>SUMIFS('Sales 2019 - 2024'!$E:$E,'Sales 2019 - 2024'!$A:$A,$C303,'Sales 2019 - 2024'!$B:$B,$AO$2,'Sales 2019 - 2024'!$C:$C,AX$4,'Sales 2019 - 2024'!$D:$D,$A303)</f>
        <v>37.536000000000001</v>
      </c>
      <c r="AY303" s="617">
        <f>SUMIFS('Sales 2019 - 2024'!$E:$E,'Sales 2019 - 2024'!$A:$A,$C303,'Sales 2019 - 2024'!$B:$B,$AO$2,'Sales 2019 - 2024'!$C:$C,AY$4,'Sales 2019 - 2024'!$D:$D,$A303)</f>
        <v>66</v>
      </c>
      <c r="AZ303" s="617">
        <f>SUMIFS('Sales 2019 - 2024'!$E:$E,'Sales 2019 - 2024'!$A:$A,$C303,'Sales 2019 - 2024'!$B:$B,$AO$2,'Sales 2019 - 2024'!$C:$C,AZ$4,'Sales 2019 - 2024'!$D:$D,$A303)</f>
        <v>0</v>
      </c>
      <c r="BA303" s="617">
        <f>SUMIFS('Sales 2019 - 2024'!$E:$E,'Sales 2019 - 2024'!$A:$A,$C303,'Sales 2019 - 2024'!$B:$B,$AO$2,'Sales 2019 - 2024'!$C:$C,BA$4,'Sales 2019 - 2024'!$D:$D,$A303)</f>
        <v>0</v>
      </c>
      <c r="BB303" s="617">
        <f>SUMIFS('Sales 2019 - 2024'!$E:$E,'Sales 2019 - 2024'!$A:$A,$C303,'Sales 2019 - 2024'!$B:$B,$AO$2,'Sales 2019 - 2024'!$C:$C,BB$4,'Sales 2019 - 2024'!$D:$D,$A303)</f>
        <v>0</v>
      </c>
      <c r="BC303" s="617">
        <f>SUMIFS('Sales 2019 - 2024'!$E:$E,'Sales 2019 - 2024'!$A:$A,$C303,'Sales 2019 - 2024'!$B:$B,$AO$2,'Sales 2019 - 2024'!$C:$C,BC$4,'Sales 2019 - 2024'!$D:$D,$A303)</f>
        <v>1233</v>
      </c>
      <c r="BD303" s="617">
        <f>SUMIFS('Sales 2019 - 2024'!$E:$E,'Sales 2019 - 2024'!$A:$A,$C303,'Sales 2019 - 2024'!$B:$B,$AO$2,'Sales 2019 - 2024'!$C:$C,BD$4,'Sales 2019 - 2024'!$D:$D,$A303)</f>
        <v>2.2694999999999999</v>
      </c>
      <c r="BE303" s="617">
        <f>SUMIFS('Sales 2019 - 2024'!$E:$E,'Sales 2019 - 2024'!$A:$A,$C303,'Sales 2019 - 2024'!$B:$B,$AO$2,'Sales 2019 - 2024'!$C:$C,BE$4,'Sales 2019 - 2024'!$D:$D,$A303)</f>
        <v>0</v>
      </c>
      <c r="BF303" s="618">
        <f>SUMIFS('Sales 2019 - 2024'!$E:$E,'Sales 2019 - 2024'!$A:$A,$C303,'Sales 2019 - 2024'!$B:$B,$AO$2,'Sales 2019 - 2024'!$C:$C,BF$4,'Sales 2019 - 2024'!$D:$D,$A303)</f>
        <v>0</v>
      </c>
      <c r="BG303" s="618">
        <f t="shared" ref="BG303:BG310" si="900">SUM(AX303:BF303)</f>
        <v>1338.8055000000002</v>
      </c>
      <c r="BH303" s="744">
        <f t="shared" ref="BH303:BH310" si="901">BI303-BG303-AW303</f>
        <v>0</v>
      </c>
      <c r="BI303" s="494">
        <f>SUMIFS('Sales 2019 - 2024'!Y:Y,'Sales 2019 - 2024'!W:W,'X5 Template Goals - Tab 1'!AM303,'Sales 2019 - 2024'!V:V,'X5 Template Goals - Tab 1'!A303)</f>
        <v>6662.8115799999996</v>
      </c>
      <c r="BJ303" s="751" t="b">
        <f t="shared" si="875"/>
        <v>1</v>
      </c>
      <c r="BK303" s="611"/>
      <c r="BL303" s="612"/>
      <c r="BM303" s="612"/>
      <c r="BN303" s="612"/>
      <c r="BO303" s="612"/>
      <c r="BP303" s="612"/>
      <c r="BQ303" s="612"/>
      <c r="BR303" s="619"/>
      <c r="BS303" s="618">
        <f t="shared" ref="BS303:BS309" si="902">SUM(BK303:BR303)</f>
        <v>0</v>
      </c>
    </row>
    <row r="304" spans="1:71" ht="44.25" customHeight="1" outlineLevel="1" x14ac:dyDescent="0.55000000000000004">
      <c r="A304" s="2" t="str">
        <f>B302</f>
        <v>Baby &amp; Infant Food</v>
      </c>
      <c r="B304" s="797"/>
      <c r="C304" s="226" t="s">
        <v>38</v>
      </c>
      <c r="D304" s="620">
        <f>SUMIFS(AfO!D:D,AfO!$A:$A,$C304,AfO!$B:$B,$A302)/1000</f>
        <v>1.3894700000000001E-3</v>
      </c>
      <c r="E304" s="498">
        <f>SUMIFS(AfO!E:E,AfO!$A:$A,$C304,AfO!$B:$B,$A302)/1000</f>
        <v>5.0000000000000004E-6</v>
      </c>
      <c r="F304" s="498">
        <f>SUMIFS(AfO!F:F,AfO!$A:$A,$C304,AfO!$B:$B,$A302)/1000</f>
        <v>9.9520199999999989E-3</v>
      </c>
      <c r="G304" s="498">
        <f>SUMIFS(AfO!G:G,AfO!$A:$A,$C304,AfO!$B:$B,$A302)/1000</f>
        <v>8.2675500000000002E-3</v>
      </c>
      <c r="H304" s="498">
        <f>SUMIFS(AfO!H:H,AfO!$A:$A,$C304,AfO!$B:$B,$A302)/1000</f>
        <v>8.6577000000000008E-3</v>
      </c>
      <c r="I304" s="498">
        <f>SUMIFS(AfO!J:J,AfO!$A:$A,$C304,AfO!$B:$B,$A302)/1000</f>
        <v>6.4931683333333337E-3</v>
      </c>
      <c r="J304" s="498">
        <f>SUMIFS(AfO!I:I,AfO!$A:$A,$C304,AfO!$B:$B,$A302)/1000</f>
        <v>9.7780000000000002E-3</v>
      </c>
      <c r="K304" s="498"/>
      <c r="L304" s="360"/>
      <c r="M304" s="361"/>
      <c r="N304" s="361"/>
      <c r="O304" s="411"/>
      <c r="P304" s="361"/>
      <c r="Q304" s="361"/>
      <c r="R304" s="361"/>
      <c r="S304" s="362"/>
      <c r="T304" s="724"/>
      <c r="U304" s="360"/>
      <c r="V304" s="419"/>
      <c r="W304" s="419"/>
      <c r="X304" s="419"/>
      <c r="Y304" s="419"/>
      <c r="Z304" s="419"/>
      <c r="AA304" s="419"/>
      <c r="AB304" s="419"/>
      <c r="AC304" s="362"/>
      <c r="AD304" s="625">
        <f t="shared" si="874"/>
        <v>0</v>
      </c>
      <c r="AE304" s="506">
        <f t="shared" si="896"/>
        <v>9.7780000000000002E-3</v>
      </c>
      <c r="AF304" s="507">
        <f t="shared" si="897"/>
        <v>0.47733903017947932</v>
      </c>
      <c r="AG304" s="508">
        <f t="shared" si="898"/>
        <v>0</v>
      </c>
      <c r="AH304" s="509" cm="1">
        <f t="array" ref="AH304">_xlfn.IFS(AG304&gt;=(AF304+0.01),1,AG304&gt;=(AF304-0.01),0,AG304&lt;=(AF304-0.01),-1)</f>
        <v>-1</v>
      </c>
      <c r="AJ304" s="371"/>
      <c r="AL304" s="797"/>
      <c r="AM304" s="226" t="s">
        <v>38</v>
      </c>
      <c r="AN304" s="472"/>
      <c r="AO304" s="626">
        <f>SUMIFS('Sales 2019 - 2024'!$E:$E,'Sales 2019 - 2024'!$A:$A,$C304,'Sales 2019 - 2024'!$B:$B,$AO$2,'Sales 2019 - 2024'!$C:$C,AO$4,'Sales 2019 - 2024'!$D:$D,$A304)</f>
        <v>0</v>
      </c>
      <c r="AP304" s="627">
        <f>SUMIFS('Sales 2019 - 2024'!$E:$E,'Sales 2019 - 2024'!$A:$A,$C304,'Sales 2019 - 2024'!$B:$B,$AO$2,'Sales 2019 - 2024'!$C:$C,AP$4,'Sales 2019 - 2024'!$D:$D,$A304)</f>
        <v>0</v>
      </c>
      <c r="AQ304" s="627">
        <f>SUMIFS('Sales 2019 - 2024'!$E:$E,'Sales 2019 - 2024'!$A:$A,$C304,'Sales 2019 - 2024'!$B:$B,$AO$2,'Sales 2019 - 2024'!$C:$C,AQ$4,'Sales 2019 - 2024'!$D:$D,$A304)</f>
        <v>0</v>
      </c>
      <c r="AR304" s="627">
        <f>SUMIFS('Sales 2019 - 2024'!$E:$E,'Sales 2019 - 2024'!$A:$A,$C304,'Sales 2019 - 2024'!$B:$B,$AO$2,'Sales 2019 - 2024'!$C:$C,AR$4,'Sales 2019 - 2024'!$D:$D,$A304)</f>
        <v>0</v>
      </c>
      <c r="AS304" s="627">
        <f>SUMIFS('Sales 2019 - 2024'!$E:$E,'Sales 2019 - 2024'!$A:$A,$C304,'Sales 2019 - 2024'!$B:$B,$AO$2,'Sales 2019 - 2024'!$C:$C,AS$4,'Sales 2019 - 2024'!$D:$D,$A304)</f>
        <v>1.2181</v>
      </c>
      <c r="AT304" s="627">
        <f>SUMIFS('Sales 2019 - 2024'!$E:$E,'Sales 2019 - 2024'!$A:$A,$C304,'Sales 2019 - 2024'!$B:$B,$AO$2,'Sales 2019 - 2024'!$C:$C,AT$4,'Sales 2019 - 2024'!$D:$D,$A304)</f>
        <v>0</v>
      </c>
      <c r="AU304" s="627">
        <f>SUMIFS('Sales 2019 - 2024'!$E:$E,'Sales 2019 - 2024'!$A:$A,$C304,'Sales 2019 - 2024'!$B:$B,$AO$2,'Sales 2019 - 2024'!$C:$C,AU$4,'Sales 2019 - 2024'!$D:$D,$A304)</f>
        <v>0</v>
      </c>
      <c r="AV304" s="628">
        <f>SUMIFS('Sales 2019 - 2024'!$E:$E,'Sales 2019 - 2024'!$A:$A,$C304,'Sales 2019 - 2024'!$B:$B,$AO$2,'Sales 2019 - 2024'!$C:$C,AV$4,'Sales 2019 - 2024'!$D:$D,$A304)</f>
        <v>0</v>
      </c>
      <c r="AW304" s="628">
        <f t="shared" si="899"/>
        <v>1.2181</v>
      </c>
      <c r="AX304" s="626">
        <f>SUMIFS('Sales 2019 - 2024'!$E:$E,'Sales 2019 - 2024'!$A:$A,$C304,'Sales 2019 - 2024'!$B:$B,$AO$2,'Sales 2019 - 2024'!$C:$C,AX$4,'Sales 2019 - 2024'!$D:$D,$A304)</f>
        <v>0</v>
      </c>
      <c r="AY304" s="627">
        <f>SUMIFS('Sales 2019 - 2024'!$E:$E,'Sales 2019 - 2024'!$A:$A,$C304,'Sales 2019 - 2024'!$B:$B,$AO$2,'Sales 2019 - 2024'!$C:$C,AY$4,'Sales 2019 - 2024'!$D:$D,$A304)</f>
        <v>0</v>
      </c>
      <c r="AZ304" s="627">
        <f>SUMIFS('Sales 2019 - 2024'!$E:$E,'Sales 2019 - 2024'!$A:$A,$C304,'Sales 2019 - 2024'!$B:$B,$AO$2,'Sales 2019 - 2024'!$C:$C,AZ$4,'Sales 2019 - 2024'!$D:$D,$A304)</f>
        <v>0</v>
      </c>
      <c r="BA304" s="627">
        <f>SUMIFS('Sales 2019 - 2024'!$E:$E,'Sales 2019 - 2024'!$A:$A,$C304,'Sales 2019 - 2024'!$B:$B,$AO$2,'Sales 2019 - 2024'!$C:$C,BA$4,'Sales 2019 - 2024'!$D:$D,$A304)</f>
        <v>0</v>
      </c>
      <c r="BB304" s="627">
        <f>SUMIFS('Sales 2019 - 2024'!$E:$E,'Sales 2019 - 2024'!$A:$A,$C304,'Sales 2019 - 2024'!$B:$B,$AO$2,'Sales 2019 - 2024'!$C:$C,BB$4,'Sales 2019 - 2024'!$D:$D,$A304)</f>
        <v>0</v>
      </c>
      <c r="BC304" s="627">
        <f>SUMIFS('Sales 2019 - 2024'!$E:$E,'Sales 2019 - 2024'!$A:$A,$C304,'Sales 2019 - 2024'!$B:$B,$AO$2,'Sales 2019 - 2024'!$C:$C,BC$4,'Sales 2019 - 2024'!$D:$D,$A304)</f>
        <v>0</v>
      </c>
      <c r="BD304" s="627">
        <f>SUMIFS('Sales 2019 - 2024'!$E:$E,'Sales 2019 - 2024'!$A:$A,$C304,'Sales 2019 - 2024'!$B:$B,$AO$2,'Sales 2019 - 2024'!$C:$C,BD$4,'Sales 2019 - 2024'!$D:$D,$A304)</f>
        <v>0</v>
      </c>
      <c r="BE304" s="627">
        <f>SUMIFS('Sales 2019 - 2024'!$E:$E,'Sales 2019 - 2024'!$A:$A,$C304,'Sales 2019 - 2024'!$B:$B,$AO$2,'Sales 2019 - 2024'!$C:$C,BE$4,'Sales 2019 - 2024'!$D:$D,$A304)</f>
        <v>0</v>
      </c>
      <c r="BF304" s="628">
        <f>SUMIFS('Sales 2019 - 2024'!$E:$E,'Sales 2019 - 2024'!$A:$A,$C304,'Sales 2019 - 2024'!$B:$B,$AO$2,'Sales 2019 - 2024'!$C:$C,BF$4,'Sales 2019 - 2024'!$D:$D,$A304)</f>
        <v>0</v>
      </c>
      <c r="BG304" s="628">
        <f t="shared" si="900"/>
        <v>0</v>
      </c>
      <c r="BH304" s="745">
        <f t="shared" si="901"/>
        <v>8.5599000000000007</v>
      </c>
      <c r="BI304" s="512">
        <f>SUMIFS('Sales 2019 - 2024'!Y:Y,'Sales 2019 - 2024'!W:W,'X5 Template Goals - Tab 1'!AM304,'Sales 2019 - 2024'!V:V,'X5 Template Goals - Tab 1'!A304)</f>
        <v>9.7780000000000005</v>
      </c>
      <c r="BJ304" s="751" t="b">
        <f t="shared" si="875"/>
        <v>1</v>
      </c>
      <c r="BK304" s="621"/>
      <c r="BL304" s="622"/>
      <c r="BM304" s="622"/>
      <c r="BN304" s="622"/>
      <c r="BO304" s="622"/>
      <c r="BP304" s="622"/>
      <c r="BQ304" s="622"/>
      <c r="BR304" s="629"/>
      <c r="BS304" s="628">
        <f t="shared" si="902"/>
        <v>0</v>
      </c>
    </row>
    <row r="305" spans="1:71" ht="44.25" customHeight="1" outlineLevel="1" x14ac:dyDescent="0.55000000000000004">
      <c r="A305" s="2" t="str">
        <f>B302</f>
        <v>Baby &amp; Infant Food</v>
      </c>
      <c r="B305" s="797"/>
      <c r="C305" s="226" t="s">
        <v>39</v>
      </c>
      <c r="D305" s="609">
        <f>SUMIFS(AfO!D:D,AfO!$A:$A,$C305,AfO!$B:$B,$A302)/1000</f>
        <v>0</v>
      </c>
      <c r="E305" s="610">
        <f>SUMIFS(AfO!E:E,AfO!$A:$A,$C305,AfO!$B:$B,$A302)/1000</f>
        <v>0</v>
      </c>
      <c r="F305" s="610">
        <f>SUMIFS(AfO!F:F,AfO!$A:$A,$C305,AfO!$B:$B,$A302)/1000</f>
        <v>0</v>
      </c>
      <c r="G305" s="610">
        <f>SUMIFS(AfO!G:G,AfO!$A:$A,$C305,AfO!$B:$B,$A302)/1000</f>
        <v>0</v>
      </c>
      <c r="H305" s="610">
        <f>SUMIFS(AfO!H:H,AfO!$A:$A,$C305,AfO!$B:$B,$A302)/1000</f>
        <v>0</v>
      </c>
      <c r="I305" s="610">
        <f>SUMIFS(AfO!J:J,AfO!$A:$A,$C305,AfO!$B:$B,$A302)/1000</f>
        <v>0</v>
      </c>
      <c r="J305" s="610">
        <f>SUMIFS(AfO!I:I,AfO!$A:$A,$C305,AfO!$B:$B,$A302)/1000</f>
        <v>0</v>
      </c>
      <c r="K305" s="610"/>
      <c r="L305" s="357"/>
      <c r="M305" s="358"/>
      <c r="N305" s="358"/>
      <c r="O305" s="358"/>
      <c r="P305" s="358"/>
      <c r="Q305" s="358"/>
      <c r="R305" s="358"/>
      <c r="S305" s="359"/>
      <c r="T305" s="724"/>
      <c r="U305" s="357"/>
      <c r="V305" s="418"/>
      <c r="W305" s="418"/>
      <c r="X305" s="418"/>
      <c r="Y305" s="418"/>
      <c r="Z305" s="418"/>
      <c r="AA305" s="418"/>
      <c r="AB305" s="418"/>
      <c r="AC305" s="359"/>
      <c r="AD305" s="615">
        <f t="shared" si="874"/>
        <v>0</v>
      </c>
      <c r="AE305" s="488">
        <f t="shared" si="896"/>
        <v>0</v>
      </c>
      <c r="AF305" s="581" t="e">
        <f t="shared" si="897"/>
        <v>#DIV/0!</v>
      </c>
      <c r="AG305" s="490" t="e">
        <f t="shared" si="898"/>
        <v>#DIV/0!</v>
      </c>
      <c r="AH305" s="491" t="e" cm="1">
        <f t="array" ref="AH305">_xlfn.IFS(AG305&gt;=(AF305+0.01),1,AG305&gt;=(AF305-0.01),0,AG305&lt;=(AF305-0.01),-1)</f>
        <v>#DIV/0!</v>
      </c>
      <c r="AJ305" s="370"/>
      <c r="AL305" s="797"/>
      <c r="AM305" s="226" t="s">
        <v>39</v>
      </c>
      <c r="AN305" s="472"/>
      <c r="AO305" s="616">
        <f>SUMIFS('Sales 2019 - 2024'!$E:$E,'Sales 2019 - 2024'!$A:$A,$C305,'Sales 2019 - 2024'!$B:$B,$AO$2,'Sales 2019 - 2024'!$C:$C,AO$4,'Sales 2019 - 2024'!$D:$D,$A305)</f>
        <v>0</v>
      </c>
      <c r="AP305" s="617">
        <f>SUMIFS('Sales 2019 - 2024'!$E:$E,'Sales 2019 - 2024'!$A:$A,$C305,'Sales 2019 - 2024'!$B:$B,$AO$2,'Sales 2019 - 2024'!$C:$C,AP$4,'Sales 2019 - 2024'!$D:$D,$A305)</f>
        <v>0</v>
      </c>
      <c r="AQ305" s="617">
        <f>SUMIFS('Sales 2019 - 2024'!$E:$E,'Sales 2019 - 2024'!$A:$A,$C305,'Sales 2019 - 2024'!$B:$B,$AO$2,'Sales 2019 - 2024'!$C:$C,AQ$4,'Sales 2019 - 2024'!$D:$D,$A305)</f>
        <v>0</v>
      </c>
      <c r="AR305" s="617">
        <f>SUMIFS('Sales 2019 - 2024'!$E:$E,'Sales 2019 - 2024'!$A:$A,$C305,'Sales 2019 - 2024'!$B:$B,$AO$2,'Sales 2019 - 2024'!$C:$C,AR$4,'Sales 2019 - 2024'!$D:$D,$A305)</f>
        <v>0</v>
      </c>
      <c r="AS305" s="617">
        <f>SUMIFS('Sales 2019 - 2024'!$E:$E,'Sales 2019 - 2024'!$A:$A,$C305,'Sales 2019 - 2024'!$B:$B,$AO$2,'Sales 2019 - 2024'!$C:$C,AS$4,'Sales 2019 - 2024'!$D:$D,$A305)</f>
        <v>0</v>
      </c>
      <c r="AT305" s="617">
        <f>SUMIFS('Sales 2019 - 2024'!$E:$E,'Sales 2019 - 2024'!$A:$A,$C305,'Sales 2019 - 2024'!$B:$B,$AO$2,'Sales 2019 - 2024'!$C:$C,AT$4,'Sales 2019 - 2024'!$D:$D,$A305)</f>
        <v>0</v>
      </c>
      <c r="AU305" s="617">
        <f>SUMIFS('Sales 2019 - 2024'!$E:$E,'Sales 2019 - 2024'!$A:$A,$C305,'Sales 2019 - 2024'!$B:$B,$AO$2,'Sales 2019 - 2024'!$C:$C,AU$4,'Sales 2019 - 2024'!$D:$D,$A305)</f>
        <v>0</v>
      </c>
      <c r="AV305" s="618">
        <f>SUMIFS('Sales 2019 - 2024'!$E:$E,'Sales 2019 - 2024'!$A:$A,$C305,'Sales 2019 - 2024'!$B:$B,$AO$2,'Sales 2019 - 2024'!$C:$C,AV$4,'Sales 2019 - 2024'!$D:$D,$A305)</f>
        <v>0</v>
      </c>
      <c r="AW305" s="618">
        <f t="shared" si="899"/>
        <v>0</v>
      </c>
      <c r="AX305" s="616">
        <f>SUMIFS('Sales 2019 - 2024'!$E:$E,'Sales 2019 - 2024'!$A:$A,$C305,'Sales 2019 - 2024'!$B:$B,$AO$2,'Sales 2019 - 2024'!$C:$C,AX$4,'Sales 2019 - 2024'!$D:$D,$A305)</f>
        <v>0</v>
      </c>
      <c r="AY305" s="617">
        <f>SUMIFS('Sales 2019 - 2024'!$E:$E,'Sales 2019 - 2024'!$A:$A,$C305,'Sales 2019 - 2024'!$B:$B,$AO$2,'Sales 2019 - 2024'!$C:$C,AY$4,'Sales 2019 - 2024'!$D:$D,$A305)</f>
        <v>0</v>
      </c>
      <c r="AZ305" s="617">
        <f>SUMIFS('Sales 2019 - 2024'!$E:$E,'Sales 2019 - 2024'!$A:$A,$C305,'Sales 2019 - 2024'!$B:$B,$AO$2,'Sales 2019 - 2024'!$C:$C,AZ$4,'Sales 2019 - 2024'!$D:$D,$A305)</f>
        <v>0</v>
      </c>
      <c r="BA305" s="617">
        <f>SUMIFS('Sales 2019 - 2024'!$E:$E,'Sales 2019 - 2024'!$A:$A,$C305,'Sales 2019 - 2024'!$B:$B,$AO$2,'Sales 2019 - 2024'!$C:$C,BA$4,'Sales 2019 - 2024'!$D:$D,$A305)</f>
        <v>0</v>
      </c>
      <c r="BB305" s="617">
        <f>SUMIFS('Sales 2019 - 2024'!$E:$E,'Sales 2019 - 2024'!$A:$A,$C305,'Sales 2019 - 2024'!$B:$B,$AO$2,'Sales 2019 - 2024'!$C:$C,BB$4,'Sales 2019 - 2024'!$D:$D,$A305)</f>
        <v>0</v>
      </c>
      <c r="BC305" s="617">
        <f>SUMIFS('Sales 2019 - 2024'!$E:$E,'Sales 2019 - 2024'!$A:$A,$C305,'Sales 2019 - 2024'!$B:$B,$AO$2,'Sales 2019 - 2024'!$C:$C,BC$4,'Sales 2019 - 2024'!$D:$D,$A305)</f>
        <v>0</v>
      </c>
      <c r="BD305" s="617">
        <f>SUMIFS('Sales 2019 - 2024'!$E:$E,'Sales 2019 - 2024'!$A:$A,$C305,'Sales 2019 - 2024'!$B:$B,$AO$2,'Sales 2019 - 2024'!$C:$C,BD$4,'Sales 2019 - 2024'!$D:$D,$A305)</f>
        <v>0</v>
      </c>
      <c r="BE305" s="617">
        <f>SUMIFS('Sales 2019 - 2024'!$E:$E,'Sales 2019 - 2024'!$A:$A,$C305,'Sales 2019 - 2024'!$B:$B,$AO$2,'Sales 2019 - 2024'!$C:$C,BE$4,'Sales 2019 - 2024'!$D:$D,$A305)</f>
        <v>0</v>
      </c>
      <c r="BF305" s="618">
        <f>SUMIFS('Sales 2019 - 2024'!$E:$E,'Sales 2019 - 2024'!$A:$A,$C305,'Sales 2019 - 2024'!$B:$B,$AO$2,'Sales 2019 - 2024'!$C:$C,BF$4,'Sales 2019 - 2024'!$D:$D,$A305)</f>
        <v>0</v>
      </c>
      <c r="BG305" s="618">
        <f t="shared" si="900"/>
        <v>0</v>
      </c>
      <c r="BH305" s="744">
        <f t="shared" si="901"/>
        <v>0</v>
      </c>
      <c r="BI305" s="494">
        <f>SUMIFS('Sales 2019 - 2024'!Y:Y,'Sales 2019 - 2024'!W:W,'X5 Template Goals - Tab 1'!AM305,'Sales 2019 - 2024'!V:V,'X5 Template Goals - Tab 1'!A305)</f>
        <v>0</v>
      </c>
      <c r="BJ305" s="751" t="b">
        <f t="shared" si="875"/>
        <v>1</v>
      </c>
      <c r="BK305" s="611"/>
      <c r="BL305" s="612"/>
      <c r="BM305" s="612"/>
      <c r="BN305" s="612"/>
      <c r="BO305" s="612"/>
      <c r="BP305" s="612"/>
      <c r="BQ305" s="612"/>
      <c r="BR305" s="619"/>
      <c r="BS305" s="618">
        <f t="shared" si="902"/>
        <v>0</v>
      </c>
    </row>
    <row r="306" spans="1:71" ht="44.25" customHeight="1" outlineLevel="1" x14ac:dyDescent="0.55000000000000004">
      <c r="A306" s="2" t="str">
        <f>B302</f>
        <v>Baby &amp; Infant Food</v>
      </c>
      <c r="B306" s="797"/>
      <c r="C306" s="226" t="s">
        <v>40</v>
      </c>
      <c r="D306" s="620">
        <f>SUMIFS(AfO!D:D,AfO!$A:$A,$C306,AfO!$B:$B,$A302)/1000</f>
        <v>0</v>
      </c>
      <c r="E306" s="498">
        <f>SUMIFS(AfO!E:E,AfO!$A:$A,$C306,AfO!$B:$B,$A302)/1000</f>
        <v>9.823E-5</v>
      </c>
      <c r="F306" s="498">
        <f>SUMIFS(AfO!F:F,AfO!$A:$A,$C306,AfO!$B:$B,$A302)/1000</f>
        <v>0</v>
      </c>
      <c r="G306" s="498">
        <f>SUMIFS(AfO!G:G,AfO!$A:$A,$C306,AfO!$B:$B,$A302)/1000</f>
        <v>9.6241199999999999E-3</v>
      </c>
      <c r="H306" s="498">
        <f>SUMIFS(AfO!H:H,AfO!$A:$A,$C306,AfO!$B:$B,$A302)/1000</f>
        <v>1.6579529999999999E-2</v>
      </c>
      <c r="I306" s="498">
        <f>SUMIFS(AfO!J:J,AfO!$A:$A,$C306,AfO!$B:$B,$A302)/1000</f>
        <v>0.11668471166666666</v>
      </c>
      <c r="J306" s="498">
        <f>SUMIFS(AfO!I:I,AfO!$A:$A,$C306,AfO!$B:$B,$A302)/1000</f>
        <v>0</v>
      </c>
      <c r="K306" s="498"/>
      <c r="L306" s="363"/>
      <c r="M306" s="364"/>
      <c r="N306" s="364"/>
      <c r="O306" s="364"/>
      <c r="P306" s="364"/>
      <c r="Q306" s="364"/>
      <c r="R306" s="364"/>
      <c r="S306" s="365"/>
      <c r="T306" s="724"/>
      <c r="U306" s="363"/>
      <c r="V306" s="420"/>
      <c r="W306" s="420"/>
      <c r="X306" s="420"/>
      <c r="Y306" s="420"/>
      <c r="Z306" s="420"/>
      <c r="AA306" s="420"/>
      <c r="AB306" s="420"/>
      <c r="AC306" s="365"/>
      <c r="AD306" s="634">
        <f t="shared" si="874"/>
        <v>0</v>
      </c>
      <c r="AE306" s="521">
        <f t="shared" si="896"/>
        <v>0</v>
      </c>
      <c r="AF306" s="507" t="e">
        <f t="shared" si="897"/>
        <v>#DIV/0!</v>
      </c>
      <c r="AG306" s="508" t="e">
        <f t="shared" si="898"/>
        <v>#DIV/0!</v>
      </c>
      <c r="AH306" s="509" t="e" cm="1">
        <f t="array" ref="AH306">_xlfn.IFS(AG306&gt;=(AF306+0.01),1,AG306&gt;=(AF306-0.01),0,AG306&lt;=(AF306-0.01),-1)</f>
        <v>#DIV/0!</v>
      </c>
      <c r="AJ306" s="371"/>
      <c r="AL306" s="797"/>
      <c r="AM306" s="226" t="s">
        <v>40</v>
      </c>
      <c r="AN306" s="472"/>
      <c r="AO306" s="635">
        <f>SUMIFS('Sales 2019 - 2024'!$E:$E,'Sales 2019 - 2024'!$A:$A,$C306,'Sales 2019 - 2024'!$B:$B,$AO$2,'Sales 2019 - 2024'!$C:$C,AO$4,'Sales 2019 - 2024'!$D:$D,$A306)</f>
        <v>0</v>
      </c>
      <c r="AP306" s="636">
        <f>SUMIFS('Sales 2019 - 2024'!$E:$E,'Sales 2019 - 2024'!$A:$A,$C306,'Sales 2019 - 2024'!$B:$B,$AO$2,'Sales 2019 - 2024'!$C:$C,AP$4,'Sales 2019 - 2024'!$D:$D,$A306)</f>
        <v>0</v>
      </c>
      <c r="AQ306" s="636">
        <f>SUMIFS('Sales 2019 - 2024'!$E:$E,'Sales 2019 - 2024'!$A:$A,$C306,'Sales 2019 - 2024'!$B:$B,$AO$2,'Sales 2019 - 2024'!$C:$C,AQ$4,'Sales 2019 - 2024'!$D:$D,$A306)</f>
        <v>0</v>
      </c>
      <c r="AR306" s="636">
        <f>SUMIFS('Sales 2019 - 2024'!$E:$E,'Sales 2019 - 2024'!$A:$A,$C306,'Sales 2019 - 2024'!$B:$B,$AO$2,'Sales 2019 - 2024'!$C:$C,AR$4,'Sales 2019 - 2024'!$D:$D,$A306)</f>
        <v>0</v>
      </c>
      <c r="AS306" s="636">
        <f>SUMIFS('Sales 2019 - 2024'!$E:$E,'Sales 2019 - 2024'!$A:$A,$C306,'Sales 2019 - 2024'!$B:$B,$AO$2,'Sales 2019 - 2024'!$C:$C,AS$4,'Sales 2019 - 2024'!$D:$D,$A306)</f>
        <v>0</v>
      </c>
      <c r="AT306" s="636">
        <f>SUMIFS('Sales 2019 - 2024'!$E:$E,'Sales 2019 - 2024'!$A:$A,$C306,'Sales 2019 - 2024'!$B:$B,$AO$2,'Sales 2019 - 2024'!$C:$C,AT$4,'Sales 2019 - 2024'!$D:$D,$A306)</f>
        <v>0</v>
      </c>
      <c r="AU306" s="636">
        <f>SUMIFS('Sales 2019 - 2024'!$E:$E,'Sales 2019 - 2024'!$A:$A,$C306,'Sales 2019 - 2024'!$B:$B,$AO$2,'Sales 2019 - 2024'!$C:$C,AU$4,'Sales 2019 - 2024'!$D:$D,$A306)</f>
        <v>0</v>
      </c>
      <c r="AV306" s="637">
        <f>SUMIFS('Sales 2019 - 2024'!$E:$E,'Sales 2019 - 2024'!$A:$A,$C306,'Sales 2019 - 2024'!$B:$B,$AO$2,'Sales 2019 - 2024'!$C:$C,AV$4,'Sales 2019 - 2024'!$D:$D,$A306)</f>
        <v>0</v>
      </c>
      <c r="AW306" s="637">
        <f t="shared" si="899"/>
        <v>0</v>
      </c>
      <c r="AX306" s="635">
        <f>SUMIFS('Sales 2019 - 2024'!$E:$E,'Sales 2019 - 2024'!$A:$A,$C306,'Sales 2019 - 2024'!$B:$B,$AO$2,'Sales 2019 - 2024'!$C:$C,AX$4,'Sales 2019 - 2024'!$D:$D,$A306)</f>
        <v>0</v>
      </c>
      <c r="AY306" s="636">
        <f>SUMIFS('Sales 2019 - 2024'!$E:$E,'Sales 2019 - 2024'!$A:$A,$C306,'Sales 2019 - 2024'!$B:$B,$AO$2,'Sales 2019 - 2024'!$C:$C,AY$4,'Sales 2019 - 2024'!$D:$D,$A306)</f>
        <v>0</v>
      </c>
      <c r="AZ306" s="636">
        <f>SUMIFS('Sales 2019 - 2024'!$E:$E,'Sales 2019 - 2024'!$A:$A,$C306,'Sales 2019 - 2024'!$B:$B,$AO$2,'Sales 2019 - 2024'!$C:$C,AZ$4,'Sales 2019 - 2024'!$D:$D,$A306)</f>
        <v>0</v>
      </c>
      <c r="BA306" s="636">
        <f>SUMIFS('Sales 2019 - 2024'!$E:$E,'Sales 2019 - 2024'!$A:$A,$C306,'Sales 2019 - 2024'!$B:$B,$AO$2,'Sales 2019 - 2024'!$C:$C,BA$4,'Sales 2019 - 2024'!$D:$D,$A306)</f>
        <v>0</v>
      </c>
      <c r="BB306" s="636">
        <f>SUMIFS('Sales 2019 - 2024'!$E:$E,'Sales 2019 - 2024'!$A:$A,$C306,'Sales 2019 - 2024'!$B:$B,$AO$2,'Sales 2019 - 2024'!$C:$C,BB$4,'Sales 2019 - 2024'!$D:$D,$A306)</f>
        <v>0</v>
      </c>
      <c r="BC306" s="636">
        <f>SUMIFS('Sales 2019 - 2024'!$E:$E,'Sales 2019 - 2024'!$A:$A,$C306,'Sales 2019 - 2024'!$B:$B,$AO$2,'Sales 2019 - 2024'!$C:$C,BC$4,'Sales 2019 - 2024'!$D:$D,$A306)</f>
        <v>0</v>
      </c>
      <c r="BD306" s="636">
        <f>SUMIFS('Sales 2019 - 2024'!$E:$E,'Sales 2019 - 2024'!$A:$A,$C306,'Sales 2019 - 2024'!$B:$B,$AO$2,'Sales 2019 - 2024'!$C:$C,BD$4,'Sales 2019 - 2024'!$D:$D,$A306)</f>
        <v>0</v>
      </c>
      <c r="BE306" s="636">
        <f>SUMIFS('Sales 2019 - 2024'!$E:$E,'Sales 2019 - 2024'!$A:$A,$C306,'Sales 2019 - 2024'!$B:$B,$AO$2,'Sales 2019 - 2024'!$C:$C,BE$4,'Sales 2019 - 2024'!$D:$D,$A306)</f>
        <v>0</v>
      </c>
      <c r="BF306" s="637">
        <f>SUMIFS('Sales 2019 - 2024'!$E:$E,'Sales 2019 - 2024'!$A:$A,$C306,'Sales 2019 - 2024'!$B:$B,$AO$2,'Sales 2019 - 2024'!$C:$C,BF$4,'Sales 2019 - 2024'!$D:$D,$A306)</f>
        <v>0</v>
      </c>
      <c r="BG306" s="637">
        <f t="shared" si="900"/>
        <v>0</v>
      </c>
      <c r="BH306" s="746">
        <f t="shared" si="901"/>
        <v>0</v>
      </c>
      <c r="BI306" s="524">
        <f>SUMIFS('Sales 2019 - 2024'!Y:Y,'Sales 2019 - 2024'!W:W,'X5 Template Goals - Tab 1'!AM306,'Sales 2019 - 2024'!V:V,'X5 Template Goals - Tab 1'!A306)</f>
        <v>0</v>
      </c>
      <c r="BJ306" s="751" t="b">
        <f t="shared" si="875"/>
        <v>1</v>
      </c>
      <c r="BK306" s="630"/>
      <c r="BL306" s="631"/>
      <c r="BM306" s="631"/>
      <c r="BN306" s="631"/>
      <c r="BO306" s="631"/>
      <c r="BP306" s="631"/>
      <c r="BQ306" s="631"/>
      <c r="BR306" s="638"/>
      <c r="BS306" s="637">
        <f t="shared" si="902"/>
        <v>0</v>
      </c>
    </row>
    <row r="307" spans="1:71" ht="44.25" customHeight="1" outlineLevel="1" x14ac:dyDescent="0.55000000000000004">
      <c r="A307" s="2" t="str">
        <f>B302</f>
        <v>Baby &amp; Infant Food</v>
      </c>
      <c r="B307" s="797"/>
      <c r="C307" s="226" t="s">
        <v>41</v>
      </c>
      <c r="D307" s="609">
        <f>SUMIFS(AfO!D:D,AfO!$A:$A,$C307,AfO!$B:$B,$A302)/1000</f>
        <v>0.15432642000000002</v>
      </c>
      <c r="E307" s="610">
        <f>SUMIFS(AfO!E:E,AfO!$A:$A,$C307,AfO!$B:$B,$A302)/1000</f>
        <v>0.64406416</v>
      </c>
      <c r="F307" s="610">
        <f>SUMIFS(AfO!F:F,AfO!$A:$A,$C307,AfO!$B:$B,$A302)/1000</f>
        <v>0.64080877999999997</v>
      </c>
      <c r="G307" s="610">
        <f>SUMIFS(AfO!G:G,AfO!$A:$A,$C307,AfO!$B:$B,$A302)/1000</f>
        <v>1.58593144</v>
      </c>
      <c r="H307" s="610">
        <f>SUMIFS(AfO!H:H,AfO!$A:$A,$C307,AfO!$B:$B,$A302)/1000</f>
        <v>0.73973531000000003</v>
      </c>
      <c r="I307" s="610">
        <f>SUMIFS(AfO!J:J,AfO!$A:$A,$C307,AfO!$B:$B,$A302)/1000</f>
        <v>1.4122873233333333</v>
      </c>
      <c r="J307" s="610">
        <f>SUMIFS(AfO!I:I,AfO!$A:$A,$C307,AfO!$B:$B,$A302)/1000</f>
        <v>0.90828114000000004</v>
      </c>
      <c r="K307" s="610"/>
      <c r="L307" s="357"/>
      <c r="M307" s="358"/>
      <c r="N307" s="358"/>
      <c r="O307" s="358"/>
      <c r="P307" s="358"/>
      <c r="Q307" s="358"/>
      <c r="R307" s="358"/>
      <c r="S307" s="359"/>
      <c r="T307" s="724"/>
      <c r="U307" s="357"/>
      <c r="V307" s="418"/>
      <c r="W307" s="418"/>
      <c r="X307" s="418"/>
      <c r="Y307" s="418"/>
      <c r="Z307" s="418"/>
      <c r="AA307" s="418"/>
      <c r="AB307" s="418"/>
      <c r="AC307" s="359">
        <v>5</v>
      </c>
      <c r="AD307" s="615">
        <f t="shared" si="874"/>
        <v>5</v>
      </c>
      <c r="AE307" s="488">
        <f t="shared" si="896"/>
        <v>5.9082811399999997</v>
      </c>
      <c r="AF307" s="581">
        <f t="shared" si="897"/>
        <v>0.42546317689589475</v>
      </c>
      <c r="AG307" s="490">
        <f t="shared" si="898"/>
        <v>0.45428046789533916</v>
      </c>
      <c r="AH307" s="491" cm="1">
        <f t="array" ref="AH307">_xlfn.IFS(AG307&gt;=(AF307+0.01),1,AG307&gt;=(AF307-0.01),0,AG307&lt;=(AF307-0.01),-1)</f>
        <v>1</v>
      </c>
      <c r="AJ307" s="370"/>
      <c r="AL307" s="797"/>
      <c r="AM307" s="226" t="s">
        <v>41</v>
      </c>
      <c r="AN307" s="472"/>
      <c r="AO307" s="616">
        <f>SUMIFS('Sales 2019 - 2024'!$E:$E,'Sales 2019 - 2024'!$A:$A,$C307,'Sales 2019 - 2024'!$B:$B,$AO$2,'Sales 2019 - 2024'!$C:$C,AO$4,'Sales 2019 - 2024'!$D:$D,$A307)</f>
        <v>0</v>
      </c>
      <c r="AP307" s="617">
        <f>SUMIFS('Sales 2019 - 2024'!$E:$E,'Sales 2019 - 2024'!$A:$A,$C307,'Sales 2019 - 2024'!$B:$B,$AO$2,'Sales 2019 - 2024'!$C:$C,AP$4,'Sales 2019 - 2024'!$D:$D,$A307)</f>
        <v>0</v>
      </c>
      <c r="AQ307" s="617">
        <f>SUMIFS('Sales 2019 - 2024'!$E:$E,'Sales 2019 - 2024'!$A:$A,$C307,'Sales 2019 - 2024'!$B:$B,$AO$2,'Sales 2019 - 2024'!$C:$C,AQ$4,'Sales 2019 - 2024'!$D:$D,$A307)</f>
        <v>0</v>
      </c>
      <c r="AR307" s="617">
        <f>SUMIFS('Sales 2019 - 2024'!$E:$E,'Sales 2019 - 2024'!$A:$A,$C307,'Sales 2019 - 2024'!$B:$B,$AO$2,'Sales 2019 - 2024'!$C:$C,AR$4,'Sales 2019 - 2024'!$D:$D,$A307)</f>
        <v>457.26159000000001</v>
      </c>
      <c r="AS307" s="617">
        <f>SUMIFS('Sales 2019 - 2024'!$E:$E,'Sales 2019 - 2024'!$A:$A,$C307,'Sales 2019 - 2024'!$B:$B,$AO$2,'Sales 2019 - 2024'!$C:$C,AS$4,'Sales 2019 - 2024'!$D:$D,$A307)</f>
        <v>0</v>
      </c>
      <c r="AT307" s="617">
        <f>SUMIFS('Sales 2019 - 2024'!$E:$E,'Sales 2019 - 2024'!$A:$A,$C307,'Sales 2019 - 2024'!$B:$B,$AO$2,'Sales 2019 - 2024'!$C:$C,AT$4,'Sales 2019 - 2024'!$D:$D,$A307)</f>
        <v>0</v>
      </c>
      <c r="AU307" s="617">
        <f>SUMIFS('Sales 2019 - 2024'!$E:$E,'Sales 2019 - 2024'!$A:$A,$C307,'Sales 2019 - 2024'!$B:$B,$AO$2,'Sales 2019 - 2024'!$C:$C,AU$4,'Sales 2019 - 2024'!$D:$D,$A307)</f>
        <v>0</v>
      </c>
      <c r="AV307" s="618">
        <f>SUMIFS('Sales 2019 - 2024'!$E:$E,'Sales 2019 - 2024'!$A:$A,$C307,'Sales 2019 - 2024'!$B:$B,$AO$2,'Sales 2019 - 2024'!$C:$C,AV$4,'Sales 2019 - 2024'!$D:$D,$A307)</f>
        <v>0</v>
      </c>
      <c r="AW307" s="618">
        <f t="shared" si="899"/>
        <v>457.26159000000001</v>
      </c>
      <c r="AX307" s="616">
        <f>SUMIFS('Sales 2019 - 2024'!$E:$E,'Sales 2019 - 2024'!$A:$A,$C307,'Sales 2019 - 2024'!$B:$B,$AO$2,'Sales 2019 - 2024'!$C:$C,AX$4,'Sales 2019 - 2024'!$D:$D,$A307)</f>
        <v>358.61554999999998</v>
      </c>
      <c r="AY307" s="617">
        <f>SUMIFS('Sales 2019 - 2024'!$E:$E,'Sales 2019 - 2024'!$A:$A,$C307,'Sales 2019 - 2024'!$B:$B,$AO$2,'Sales 2019 - 2024'!$C:$C,AY$4,'Sales 2019 - 2024'!$D:$D,$A307)</f>
        <v>0</v>
      </c>
      <c r="AZ307" s="617">
        <f>SUMIFS('Sales 2019 - 2024'!$E:$E,'Sales 2019 - 2024'!$A:$A,$C307,'Sales 2019 - 2024'!$B:$B,$AO$2,'Sales 2019 - 2024'!$C:$C,AZ$4,'Sales 2019 - 2024'!$D:$D,$A307)</f>
        <v>0</v>
      </c>
      <c r="BA307" s="617">
        <f>SUMIFS('Sales 2019 - 2024'!$E:$E,'Sales 2019 - 2024'!$A:$A,$C307,'Sales 2019 - 2024'!$B:$B,$AO$2,'Sales 2019 - 2024'!$C:$C,BA$4,'Sales 2019 - 2024'!$D:$D,$A307)</f>
        <v>0</v>
      </c>
      <c r="BB307" s="617">
        <f>SUMIFS('Sales 2019 - 2024'!$E:$E,'Sales 2019 - 2024'!$A:$A,$C307,'Sales 2019 - 2024'!$B:$B,$AO$2,'Sales 2019 - 2024'!$C:$C,BB$4,'Sales 2019 - 2024'!$D:$D,$A307)</f>
        <v>0</v>
      </c>
      <c r="BC307" s="617">
        <f>SUMIFS('Sales 2019 - 2024'!$E:$E,'Sales 2019 - 2024'!$A:$A,$C307,'Sales 2019 - 2024'!$B:$B,$AO$2,'Sales 2019 - 2024'!$C:$C,BC$4,'Sales 2019 - 2024'!$D:$D,$A307)</f>
        <v>92.403999999999996</v>
      </c>
      <c r="BD307" s="617">
        <f>SUMIFS('Sales 2019 - 2024'!$E:$E,'Sales 2019 - 2024'!$A:$A,$C307,'Sales 2019 - 2024'!$B:$B,$AO$2,'Sales 2019 - 2024'!$C:$C,BD$4,'Sales 2019 - 2024'!$D:$D,$A307)</f>
        <v>0</v>
      </c>
      <c r="BE307" s="617">
        <f>SUMIFS('Sales 2019 - 2024'!$E:$E,'Sales 2019 - 2024'!$A:$A,$C307,'Sales 2019 - 2024'!$B:$B,$AO$2,'Sales 2019 - 2024'!$C:$C,BE$4,'Sales 2019 - 2024'!$D:$D,$A307)</f>
        <v>0</v>
      </c>
      <c r="BF307" s="618">
        <f>SUMIFS('Sales 2019 - 2024'!$E:$E,'Sales 2019 - 2024'!$A:$A,$C307,'Sales 2019 - 2024'!$B:$B,$AO$2,'Sales 2019 - 2024'!$C:$C,BF$4,'Sales 2019 - 2024'!$D:$D,$A307)</f>
        <v>0</v>
      </c>
      <c r="BG307" s="618">
        <f t="shared" si="900"/>
        <v>451.01954999999998</v>
      </c>
      <c r="BH307" s="744">
        <f t="shared" si="901"/>
        <v>0</v>
      </c>
      <c r="BI307" s="494">
        <f>SUMIFS('Sales 2019 - 2024'!Y:Y,'Sales 2019 - 2024'!W:W,'X5 Template Goals - Tab 1'!AM307,'Sales 2019 - 2024'!V:V,'X5 Template Goals - Tab 1'!A307)</f>
        <v>908.28114000000005</v>
      </c>
      <c r="BJ307" s="751" t="b">
        <f t="shared" si="875"/>
        <v>1</v>
      </c>
      <c r="BK307" s="611"/>
      <c r="BL307" s="612"/>
      <c r="BM307" s="612"/>
      <c r="BN307" s="612"/>
      <c r="BO307" s="612"/>
      <c r="BP307" s="612"/>
      <c r="BQ307" s="612"/>
      <c r="BR307" s="619"/>
      <c r="BS307" s="618">
        <f t="shared" si="902"/>
        <v>0</v>
      </c>
    </row>
    <row r="308" spans="1:71" ht="44.25" customHeight="1" outlineLevel="1" x14ac:dyDescent="0.55000000000000004">
      <c r="A308" s="2" t="str">
        <f>B302</f>
        <v>Baby &amp; Infant Food</v>
      </c>
      <c r="B308" s="797"/>
      <c r="C308" s="226" t="s">
        <v>42</v>
      </c>
      <c r="D308" s="620">
        <f>SUMIFS(AfO!D:D,AfO!$A:$A,$C308,AfO!$B:$B,$A302)/1000</f>
        <v>0</v>
      </c>
      <c r="E308" s="498">
        <f>SUMIFS(AfO!E:E,AfO!$A:$A,$C308,AfO!$B:$B,$A302)/1000</f>
        <v>0</v>
      </c>
      <c r="F308" s="498">
        <f>SUMIFS(AfO!F:F,AfO!$A:$A,$C308,AfO!$B:$B,$A302)/1000</f>
        <v>0</v>
      </c>
      <c r="G308" s="498">
        <f>SUMIFS(AfO!G:G,AfO!$A:$A,$C308,AfO!$B:$B,$A302)/1000</f>
        <v>0</v>
      </c>
      <c r="H308" s="498">
        <f>SUMIFS(AfO!H:H,AfO!$A:$A,$C308,AfO!$B:$B,$A302)/1000</f>
        <v>0.10306516</v>
      </c>
      <c r="I308" s="498">
        <f>SUMIFS(AfO!J:J,AfO!$A:$A,$C308,AfO!$B:$B,$A302)/1000</f>
        <v>0.63892110166666671</v>
      </c>
      <c r="J308" s="498">
        <f>SUMIFS(AfO!I:I,AfO!$A:$A,$C308,AfO!$B:$B,$A302)/1000</f>
        <v>1.1078093899999999</v>
      </c>
      <c r="K308" s="498"/>
      <c r="L308" s="363"/>
      <c r="M308" s="364"/>
      <c r="N308" s="364"/>
      <c r="O308" s="358">
        <v>10</v>
      </c>
      <c r="P308" s="364"/>
      <c r="Q308" s="364"/>
      <c r="R308" s="364"/>
      <c r="S308" s="365"/>
      <c r="T308" s="724"/>
      <c r="U308" s="363"/>
      <c r="V308" s="420"/>
      <c r="W308" s="420"/>
      <c r="X308" s="420"/>
      <c r="Y308" s="420"/>
      <c r="Z308" s="420"/>
      <c r="AA308" s="420"/>
      <c r="AB308" s="420"/>
      <c r="AC308" s="365">
        <v>20</v>
      </c>
      <c r="AD308" s="634">
        <f t="shared" si="874"/>
        <v>30</v>
      </c>
      <c r="AE308" s="521">
        <f t="shared" si="896"/>
        <v>31.10780939</v>
      </c>
      <c r="AF308" s="526" t="e">
        <f t="shared" si="897"/>
        <v>#DIV/0!</v>
      </c>
      <c r="AG308" s="508">
        <f t="shared" si="898"/>
        <v>0.94841236686907071</v>
      </c>
      <c r="AH308" s="509" t="e" cm="1">
        <f t="array" ref="AH308">_xlfn.IFS(AG308&gt;=(AF308+0.01),1,AG308&gt;=(AF308-0.01),0,AG308&lt;=(AF308-0.01),-1)</f>
        <v>#DIV/0!</v>
      </c>
      <c r="AJ308" s="371"/>
      <c r="AL308" s="797"/>
      <c r="AM308" s="226" t="s">
        <v>42</v>
      </c>
      <c r="AN308" s="472"/>
      <c r="AO308" s="635">
        <f>SUMIFS('Sales 2019 - 2024'!$E:$E,'Sales 2019 - 2024'!$A:$A,$C308,'Sales 2019 - 2024'!$B:$B,$AO$2,'Sales 2019 - 2024'!$C:$C,AO$4,'Sales 2019 - 2024'!$D:$D,$A308)</f>
        <v>0</v>
      </c>
      <c r="AP308" s="636">
        <f>SUMIFS('Sales 2019 - 2024'!$E:$E,'Sales 2019 - 2024'!$A:$A,$C308,'Sales 2019 - 2024'!$B:$B,$AO$2,'Sales 2019 - 2024'!$C:$C,AP$4,'Sales 2019 - 2024'!$D:$D,$A308)</f>
        <v>0</v>
      </c>
      <c r="AQ308" s="636">
        <f>SUMIFS('Sales 2019 - 2024'!$E:$E,'Sales 2019 - 2024'!$A:$A,$C308,'Sales 2019 - 2024'!$B:$B,$AO$2,'Sales 2019 - 2024'!$C:$C,AQ$4,'Sales 2019 - 2024'!$D:$D,$A308)</f>
        <v>0</v>
      </c>
      <c r="AR308" s="636">
        <f>SUMIFS('Sales 2019 - 2024'!$E:$E,'Sales 2019 - 2024'!$A:$A,$C308,'Sales 2019 - 2024'!$B:$B,$AO$2,'Sales 2019 - 2024'!$C:$C,AR$4,'Sales 2019 - 2024'!$D:$D,$A308)</f>
        <v>78.583349999999996</v>
      </c>
      <c r="AS308" s="636">
        <f>SUMIFS('Sales 2019 - 2024'!$E:$E,'Sales 2019 - 2024'!$A:$A,$C308,'Sales 2019 - 2024'!$B:$B,$AO$2,'Sales 2019 - 2024'!$C:$C,AS$4,'Sales 2019 - 2024'!$D:$D,$A308)</f>
        <v>0</v>
      </c>
      <c r="AT308" s="636">
        <f>SUMIFS('Sales 2019 - 2024'!$E:$E,'Sales 2019 - 2024'!$A:$A,$C308,'Sales 2019 - 2024'!$B:$B,$AO$2,'Sales 2019 - 2024'!$C:$C,AT$4,'Sales 2019 - 2024'!$D:$D,$A308)</f>
        <v>0</v>
      </c>
      <c r="AU308" s="636">
        <f>SUMIFS('Sales 2019 - 2024'!$E:$E,'Sales 2019 - 2024'!$A:$A,$C308,'Sales 2019 - 2024'!$B:$B,$AO$2,'Sales 2019 - 2024'!$C:$C,AU$4,'Sales 2019 - 2024'!$D:$D,$A308)</f>
        <v>0</v>
      </c>
      <c r="AV308" s="637">
        <f>SUMIFS('Sales 2019 - 2024'!$E:$E,'Sales 2019 - 2024'!$A:$A,$C308,'Sales 2019 - 2024'!$B:$B,$AO$2,'Sales 2019 - 2024'!$C:$C,AV$4,'Sales 2019 - 2024'!$D:$D,$A308)</f>
        <v>0</v>
      </c>
      <c r="AW308" s="637">
        <f t="shared" si="899"/>
        <v>78.583349999999996</v>
      </c>
      <c r="AX308" s="635">
        <f>SUMIFS('Sales 2019 - 2024'!$E:$E,'Sales 2019 - 2024'!$A:$A,$C308,'Sales 2019 - 2024'!$B:$B,$AO$2,'Sales 2019 - 2024'!$C:$C,AX$4,'Sales 2019 - 2024'!$D:$D,$A308)</f>
        <v>0</v>
      </c>
      <c r="AY308" s="636">
        <f>SUMIFS('Sales 2019 - 2024'!$E:$E,'Sales 2019 - 2024'!$A:$A,$C308,'Sales 2019 - 2024'!$B:$B,$AO$2,'Sales 2019 - 2024'!$C:$C,AY$4,'Sales 2019 - 2024'!$D:$D,$A308)</f>
        <v>0</v>
      </c>
      <c r="AZ308" s="636">
        <f>SUMIFS('Sales 2019 - 2024'!$E:$E,'Sales 2019 - 2024'!$A:$A,$C308,'Sales 2019 - 2024'!$B:$B,$AO$2,'Sales 2019 - 2024'!$C:$C,AZ$4,'Sales 2019 - 2024'!$D:$D,$A308)</f>
        <v>0</v>
      </c>
      <c r="BA308" s="636">
        <f>SUMIFS('Sales 2019 - 2024'!$E:$E,'Sales 2019 - 2024'!$A:$A,$C308,'Sales 2019 - 2024'!$B:$B,$AO$2,'Sales 2019 - 2024'!$C:$C,BA$4,'Sales 2019 - 2024'!$D:$D,$A308)</f>
        <v>0</v>
      </c>
      <c r="BB308" s="636">
        <f>SUMIFS('Sales 2019 - 2024'!$E:$E,'Sales 2019 - 2024'!$A:$A,$C308,'Sales 2019 - 2024'!$B:$B,$AO$2,'Sales 2019 - 2024'!$C:$C,BB$4,'Sales 2019 - 2024'!$D:$D,$A308)</f>
        <v>0</v>
      </c>
      <c r="BC308" s="636">
        <f>SUMIFS('Sales 2019 - 2024'!$E:$E,'Sales 2019 - 2024'!$A:$A,$C308,'Sales 2019 - 2024'!$B:$B,$AO$2,'Sales 2019 - 2024'!$C:$C,BC$4,'Sales 2019 - 2024'!$D:$D,$A308)</f>
        <v>0</v>
      </c>
      <c r="BD308" s="636">
        <f>SUMIFS('Sales 2019 - 2024'!$E:$E,'Sales 2019 - 2024'!$A:$A,$C308,'Sales 2019 - 2024'!$B:$B,$AO$2,'Sales 2019 - 2024'!$C:$C,BD$4,'Sales 2019 - 2024'!$D:$D,$A308)</f>
        <v>0</v>
      </c>
      <c r="BE308" s="636">
        <f>SUMIFS('Sales 2019 - 2024'!$E:$E,'Sales 2019 - 2024'!$A:$A,$C308,'Sales 2019 - 2024'!$B:$B,$AO$2,'Sales 2019 - 2024'!$C:$C,BE$4,'Sales 2019 - 2024'!$D:$D,$A308)</f>
        <v>0</v>
      </c>
      <c r="BF308" s="637">
        <f>SUMIFS('Sales 2019 - 2024'!$E:$E,'Sales 2019 - 2024'!$A:$A,$C308,'Sales 2019 - 2024'!$B:$B,$AO$2,'Sales 2019 - 2024'!$C:$C,BF$4,'Sales 2019 - 2024'!$D:$D,$A308)</f>
        <v>0</v>
      </c>
      <c r="BG308" s="637">
        <f t="shared" si="900"/>
        <v>0</v>
      </c>
      <c r="BH308" s="746">
        <f t="shared" si="901"/>
        <v>1029.22604</v>
      </c>
      <c r="BI308" s="524">
        <f>SUMIFS('Sales 2019 - 2024'!Y:Y,'Sales 2019 - 2024'!W:W,'X5 Template Goals - Tab 1'!AM308,'Sales 2019 - 2024'!V:V,'X5 Template Goals - Tab 1'!A308)</f>
        <v>1107.8093899999999</v>
      </c>
      <c r="BJ308" s="751" t="b">
        <f t="shared" si="875"/>
        <v>1</v>
      </c>
      <c r="BK308" s="630"/>
      <c r="BL308" s="631"/>
      <c r="BM308" s="631"/>
      <c r="BN308" s="631"/>
      <c r="BO308" s="631"/>
      <c r="BP308" s="631"/>
      <c r="BQ308" s="631"/>
      <c r="BR308" s="638"/>
      <c r="BS308" s="637">
        <f t="shared" si="902"/>
        <v>0</v>
      </c>
    </row>
    <row r="309" spans="1:71" ht="44.25" customHeight="1" outlineLevel="1" thickBot="1" x14ac:dyDescent="0.6">
      <c r="A309" s="2" t="str">
        <f>B302</f>
        <v>Baby &amp; Infant Food</v>
      </c>
      <c r="B309" s="798"/>
      <c r="C309" s="226" t="s">
        <v>43</v>
      </c>
      <c r="D309" s="609">
        <f>SUMIFS(AfO!D:D,AfO!$A:$A,$C309,AfO!$B:$B,$A302)/1000</f>
        <v>0</v>
      </c>
      <c r="E309" s="610">
        <f>SUMIFS(AfO!E:E,AfO!$A:$A,$C309,AfO!$B:$B,$A302)/1000</f>
        <v>0</v>
      </c>
      <c r="F309" s="610">
        <f>SUMIFS(AfO!F:F,AfO!$A:$A,$C309,AfO!$B:$B,$A302)/1000</f>
        <v>0</v>
      </c>
      <c r="G309" s="610">
        <f>SUMIFS(AfO!G:G,AfO!$A:$A,$C309,AfO!$B:$B,$A302)/1000</f>
        <v>0</v>
      </c>
      <c r="H309" s="610">
        <f>SUMIFS(AfO!H:H,AfO!$A:$A,$C309,AfO!$B:$B,$A302)/1000</f>
        <v>0</v>
      </c>
      <c r="I309" s="610">
        <f>SUMIFS(AfO!J:J,AfO!$A:$A,$C309,AfO!$B:$B,$A302)/1000</f>
        <v>0</v>
      </c>
      <c r="J309" s="610">
        <f>SUMIFS(AfO!I:I,AfO!$A:$A,$C309,AfO!$B:$B,$A302)/1000</f>
        <v>0</v>
      </c>
      <c r="K309" s="610"/>
      <c r="L309" s="366"/>
      <c r="M309" s="367"/>
      <c r="N309" s="367"/>
      <c r="O309" s="367"/>
      <c r="P309" s="367"/>
      <c r="Q309" s="367"/>
      <c r="R309" s="367"/>
      <c r="S309" s="368"/>
      <c r="T309" s="712"/>
      <c r="U309" s="366"/>
      <c r="V309" s="421"/>
      <c r="W309" s="421"/>
      <c r="X309" s="421"/>
      <c r="Y309" s="421"/>
      <c r="Z309" s="421"/>
      <c r="AA309" s="421"/>
      <c r="AB309" s="421"/>
      <c r="AC309" s="368"/>
      <c r="AD309" s="615">
        <f t="shared" si="874"/>
        <v>0</v>
      </c>
      <c r="AE309" s="488">
        <f t="shared" si="896"/>
        <v>0</v>
      </c>
      <c r="AF309" s="581" t="e">
        <f t="shared" si="897"/>
        <v>#DIV/0!</v>
      </c>
      <c r="AG309" s="490" t="e">
        <f t="shared" si="898"/>
        <v>#DIV/0!</v>
      </c>
      <c r="AH309" s="491" t="e" cm="1">
        <f t="array" ref="AH309">_xlfn.IFS(AG309&gt;=(AF309+0.01),1,AG309&gt;=(AF309-0.01),0,AG309&lt;=(AF309-0.01),-1)</f>
        <v>#DIV/0!</v>
      </c>
      <c r="AJ309" s="370"/>
      <c r="AL309" s="798"/>
      <c r="AM309" s="226" t="s">
        <v>43</v>
      </c>
      <c r="AN309" s="472"/>
      <c r="AO309" s="616">
        <f>SUMIFS('Sales 2019 - 2024'!$E:$E,'Sales 2019 - 2024'!$A:$A,$C309,'Sales 2019 - 2024'!$B:$B,$AO$2,'Sales 2019 - 2024'!$C:$C,AO$4,'Sales 2019 - 2024'!$D:$D,$A309)</f>
        <v>0</v>
      </c>
      <c r="AP309" s="617">
        <f>SUMIFS('Sales 2019 - 2024'!$E:$E,'Sales 2019 - 2024'!$A:$A,$C309,'Sales 2019 - 2024'!$B:$B,$AO$2,'Sales 2019 - 2024'!$C:$C,AP$4,'Sales 2019 - 2024'!$D:$D,$A309)</f>
        <v>0</v>
      </c>
      <c r="AQ309" s="617">
        <f>SUMIFS('Sales 2019 - 2024'!$E:$E,'Sales 2019 - 2024'!$A:$A,$C309,'Sales 2019 - 2024'!$B:$B,$AO$2,'Sales 2019 - 2024'!$C:$C,AQ$4,'Sales 2019 - 2024'!$D:$D,$A309)</f>
        <v>0</v>
      </c>
      <c r="AR309" s="617">
        <f>SUMIFS('Sales 2019 - 2024'!$E:$E,'Sales 2019 - 2024'!$A:$A,$C309,'Sales 2019 - 2024'!$B:$B,$AO$2,'Sales 2019 - 2024'!$C:$C,AR$4,'Sales 2019 - 2024'!$D:$D,$A309)</f>
        <v>0</v>
      </c>
      <c r="AS309" s="617">
        <f>SUMIFS('Sales 2019 - 2024'!$E:$E,'Sales 2019 - 2024'!$A:$A,$C309,'Sales 2019 - 2024'!$B:$B,$AO$2,'Sales 2019 - 2024'!$C:$C,AS$4,'Sales 2019 - 2024'!$D:$D,$A309)</f>
        <v>0</v>
      </c>
      <c r="AT309" s="617">
        <f>SUMIFS('Sales 2019 - 2024'!$E:$E,'Sales 2019 - 2024'!$A:$A,$C309,'Sales 2019 - 2024'!$B:$B,$AO$2,'Sales 2019 - 2024'!$C:$C,AT$4,'Sales 2019 - 2024'!$D:$D,$A309)</f>
        <v>0</v>
      </c>
      <c r="AU309" s="617">
        <f>SUMIFS('Sales 2019 - 2024'!$E:$E,'Sales 2019 - 2024'!$A:$A,$C309,'Sales 2019 - 2024'!$B:$B,$AO$2,'Sales 2019 - 2024'!$C:$C,AU$4,'Sales 2019 - 2024'!$D:$D,$A309)</f>
        <v>0</v>
      </c>
      <c r="AV309" s="618">
        <f>SUMIFS('Sales 2019 - 2024'!$E:$E,'Sales 2019 - 2024'!$A:$A,$C309,'Sales 2019 - 2024'!$B:$B,$AO$2,'Sales 2019 - 2024'!$C:$C,AV$4,'Sales 2019 - 2024'!$D:$D,$A309)</f>
        <v>0</v>
      </c>
      <c r="AW309" s="618">
        <f t="shared" si="899"/>
        <v>0</v>
      </c>
      <c r="AX309" s="616">
        <f>SUMIFS('Sales 2019 - 2024'!$E:$E,'Sales 2019 - 2024'!$A:$A,$C309,'Sales 2019 - 2024'!$B:$B,$AO$2,'Sales 2019 - 2024'!$C:$C,AX$4,'Sales 2019 - 2024'!$D:$D,$A309)</f>
        <v>0</v>
      </c>
      <c r="AY309" s="617">
        <f>SUMIFS('Sales 2019 - 2024'!$E:$E,'Sales 2019 - 2024'!$A:$A,$C309,'Sales 2019 - 2024'!$B:$B,$AO$2,'Sales 2019 - 2024'!$C:$C,AY$4,'Sales 2019 - 2024'!$D:$D,$A309)</f>
        <v>0</v>
      </c>
      <c r="AZ309" s="617">
        <f>SUMIFS('Sales 2019 - 2024'!$E:$E,'Sales 2019 - 2024'!$A:$A,$C309,'Sales 2019 - 2024'!$B:$B,$AO$2,'Sales 2019 - 2024'!$C:$C,AZ$4,'Sales 2019 - 2024'!$D:$D,$A309)</f>
        <v>0</v>
      </c>
      <c r="BA309" s="617">
        <f>SUMIFS('Sales 2019 - 2024'!$E:$E,'Sales 2019 - 2024'!$A:$A,$C309,'Sales 2019 - 2024'!$B:$B,$AO$2,'Sales 2019 - 2024'!$C:$C,BA$4,'Sales 2019 - 2024'!$D:$D,$A309)</f>
        <v>0</v>
      </c>
      <c r="BB309" s="617">
        <f>SUMIFS('Sales 2019 - 2024'!$E:$E,'Sales 2019 - 2024'!$A:$A,$C309,'Sales 2019 - 2024'!$B:$B,$AO$2,'Sales 2019 - 2024'!$C:$C,BB$4,'Sales 2019 - 2024'!$D:$D,$A309)</f>
        <v>0</v>
      </c>
      <c r="BC309" s="617">
        <f>SUMIFS('Sales 2019 - 2024'!$E:$E,'Sales 2019 - 2024'!$A:$A,$C309,'Sales 2019 - 2024'!$B:$B,$AO$2,'Sales 2019 - 2024'!$C:$C,BC$4,'Sales 2019 - 2024'!$D:$D,$A309)</f>
        <v>0</v>
      </c>
      <c r="BD309" s="617">
        <f>SUMIFS('Sales 2019 - 2024'!$E:$E,'Sales 2019 - 2024'!$A:$A,$C309,'Sales 2019 - 2024'!$B:$B,$AO$2,'Sales 2019 - 2024'!$C:$C,BD$4,'Sales 2019 - 2024'!$D:$D,$A309)</f>
        <v>0</v>
      </c>
      <c r="BE309" s="617">
        <f>SUMIFS('Sales 2019 - 2024'!$E:$E,'Sales 2019 - 2024'!$A:$A,$C309,'Sales 2019 - 2024'!$B:$B,$AO$2,'Sales 2019 - 2024'!$C:$C,BE$4,'Sales 2019 - 2024'!$D:$D,$A309)</f>
        <v>0</v>
      </c>
      <c r="BF309" s="618">
        <f>SUMIFS('Sales 2019 - 2024'!$E:$E,'Sales 2019 - 2024'!$A:$A,$C309,'Sales 2019 - 2024'!$B:$B,$AO$2,'Sales 2019 - 2024'!$C:$C,BF$4,'Sales 2019 - 2024'!$D:$D,$A309)</f>
        <v>0</v>
      </c>
      <c r="BG309" s="618">
        <f t="shared" si="900"/>
        <v>0</v>
      </c>
      <c r="BH309" s="744">
        <f t="shared" si="901"/>
        <v>0</v>
      </c>
      <c r="BI309" s="494">
        <f>SUMIFS('Sales 2019 - 2024'!Y:Y,'Sales 2019 - 2024'!W:W,'X5 Template Goals - Tab 1'!AM309,'Sales 2019 - 2024'!V:V,'X5 Template Goals - Tab 1'!A309)</f>
        <v>0</v>
      </c>
      <c r="BJ309" s="751" t="b">
        <f t="shared" si="875"/>
        <v>1</v>
      </c>
      <c r="BK309" s="611"/>
      <c r="BL309" s="612"/>
      <c r="BM309" s="612"/>
      <c r="BN309" s="612"/>
      <c r="BO309" s="612"/>
      <c r="BP309" s="612"/>
      <c r="BQ309" s="612"/>
      <c r="BR309" s="619"/>
      <c r="BS309" s="618">
        <f t="shared" si="902"/>
        <v>0</v>
      </c>
    </row>
    <row r="310" spans="1:71" s="180" customFormat="1" ht="44.25" customHeight="1" outlineLevel="1" x14ac:dyDescent="0.55000000000000004">
      <c r="B310" s="344" t="s">
        <v>113</v>
      </c>
      <c r="C310" s="241" t="s">
        <v>35</v>
      </c>
      <c r="D310" s="639">
        <f>SUM(D302:D309)</f>
        <v>3.6689466099999999</v>
      </c>
      <c r="E310" s="532">
        <f t="shared" ref="E310:J310" si="903">SUM(E302:E309)</f>
        <v>7.6687428999999998</v>
      </c>
      <c r="F310" s="532">
        <f t="shared" si="903"/>
        <v>5.5434125299999994</v>
      </c>
      <c r="G310" s="532">
        <f t="shared" si="903"/>
        <v>9.4634204200000003</v>
      </c>
      <c r="H310" s="532">
        <f t="shared" si="903"/>
        <v>7.4559058</v>
      </c>
      <c r="I310" s="532">
        <f t="shared" si="903"/>
        <v>6.3216314008333327</v>
      </c>
      <c r="J310" s="532">
        <f t="shared" si="903"/>
        <v>8.9583956100000002</v>
      </c>
      <c r="K310" s="532"/>
      <c r="L310" s="672">
        <f>SUM(L302:L309)</f>
        <v>0</v>
      </c>
      <c r="M310" s="673">
        <f t="shared" ref="M310" si="904">SUM(M302:M309)</f>
        <v>0</v>
      </c>
      <c r="N310" s="673">
        <f t="shared" ref="N310" si="905">SUM(N302:N309)</f>
        <v>0</v>
      </c>
      <c r="O310" s="673">
        <f t="shared" ref="O310" si="906">SUM(O302:O309)</f>
        <v>10</v>
      </c>
      <c r="P310" s="673">
        <f t="shared" ref="P310" si="907">SUM(P302:P309)</f>
        <v>0</v>
      </c>
      <c r="Q310" s="673">
        <f t="shared" ref="Q310" si="908">SUM(Q302:Q309)</f>
        <v>0</v>
      </c>
      <c r="R310" s="673">
        <f t="shared" ref="R310" si="909">SUM(R302:R309)</f>
        <v>0</v>
      </c>
      <c r="S310" s="674">
        <f t="shared" ref="S310" si="910">SUM(S302:S309)</f>
        <v>0</v>
      </c>
      <c r="T310" s="528"/>
      <c r="U310" s="714">
        <f t="shared" ref="U310" si="911">SUM(U302:U309)</f>
        <v>0</v>
      </c>
      <c r="V310" s="642">
        <f t="shared" ref="V310" si="912">SUM(V302:V309)</f>
        <v>0</v>
      </c>
      <c r="W310" s="642">
        <f t="shared" ref="W310" si="913">SUM(W302:W309)</f>
        <v>0</v>
      </c>
      <c r="X310" s="642">
        <f t="shared" ref="X310" si="914">SUM(X302:X309)</f>
        <v>0</v>
      </c>
      <c r="Y310" s="642">
        <f t="shared" ref="Y310" si="915">SUM(Y302:Y309)</f>
        <v>0</v>
      </c>
      <c r="Z310" s="642">
        <f t="shared" ref="Z310" si="916">SUM(Z302:Z309)</f>
        <v>0</v>
      </c>
      <c r="AA310" s="642">
        <f t="shared" ref="AA310" si="917">SUM(AA302:AA309)</f>
        <v>0</v>
      </c>
      <c r="AB310" s="642">
        <f t="shared" ref="AB310" si="918">SUM(AB302:AB309)</f>
        <v>0</v>
      </c>
      <c r="AC310" s="642">
        <f t="shared" ref="AC310" si="919">SUM(AC302:AC309)</f>
        <v>45</v>
      </c>
      <c r="AD310" s="643">
        <f t="shared" si="874"/>
        <v>55</v>
      </c>
      <c r="AE310" s="539">
        <f t="shared" si="896"/>
        <v>63.958395609999997</v>
      </c>
      <c r="AF310" s="540">
        <f t="shared" si="897"/>
        <v>0.19546748675619052</v>
      </c>
      <c r="AG310" s="541">
        <f t="shared" si="898"/>
        <v>0.4816085130791723</v>
      </c>
      <c r="AH310" s="542" cm="1">
        <f t="array" ref="AH310">_xlfn.IFS(AG310&gt;=(AF310+0.01),1,AG310&gt;=(AF310-0.01),0,AG310&lt;=(AF310-0.01),-1)</f>
        <v>1</v>
      </c>
      <c r="AI310" s="2"/>
      <c r="AJ310" s="370" t="s">
        <v>114</v>
      </c>
      <c r="AL310" s="344" t="s">
        <v>113</v>
      </c>
      <c r="AM310" s="241" t="s">
        <v>35</v>
      </c>
      <c r="AN310" s="543"/>
      <c r="AO310" s="733">
        <f>SUM(AO302:AO309)</f>
        <v>0</v>
      </c>
      <c r="AP310" s="734">
        <f t="shared" ref="AP310:AW310" si="920">SUM(AP302:AP309)</f>
        <v>0</v>
      </c>
      <c r="AQ310" s="734">
        <f t="shared" si="920"/>
        <v>0</v>
      </c>
      <c r="AR310" s="734">
        <f t="shared" si="920"/>
        <v>6093.0664500000003</v>
      </c>
      <c r="AS310" s="734">
        <f t="shared" si="920"/>
        <v>37.718170000000001</v>
      </c>
      <c r="AT310" s="734">
        <f t="shared" si="920"/>
        <v>0</v>
      </c>
      <c r="AU310" s="734">
        <f t="shared" si="920"/>
        <v>0</v>
      </c>
      <c r="AV310" s="644">
        <f t="shared" si="920"/>
        <v>0</v>
      </c>
      <c r="AW310" s="644">
        <f t="shared" si="920"/>
        <v>6130.7846200000004</v>
      </c>
      <c r="AX310" s="733">
        <f>SUM(AX302:AX309)</f>
        <v>396.15154999999999</v>
      </c>
      <c r="AY310" s="734">
        <f t="shared" ref="AY310:BF310" si="921">SUM(AY302:AY309)</f>
        <v>66</v>
      </c>
      <c r="AZ310" s="734">
        <f t="shared" si="921"/>
        <v>0</v>
      </c>
      <c r="BA310" s="734">
        <f t="shared" si="921"/>
        <v>0</v>
      </c>
      <c r="BB310" s="734">
        <f t="shared" si="921"/>
        <v>0</v>
      </c>
      <c r="BC310" s="734">
        <f t="shared" si="921"/>
        <v>1325.404</v>
      </c>
      <c r="BD310" s="734">
        <f t="shared" si="921"/>
        <v>2.2694999999999999</v>
      </c>
      <c r="BE310" s="734">
        <f t="shared" si="921"/>
        <v>0</v>
      </c>
      <c r="BF310" s="644">
        <f t="shared" si="921"/>
        <v>0</v>
      </c>
      <c r="BG310" s="644">
        <f t="shared" si="900"/>
        <v>1789.8250500000001</v>
      </c>
      <c r="BH310" s="736">
        <f t="shared" si="901"/>
        <v>1037.7859399999988</v>
      </c>
      <c r="BI310" s="546">
        <f>SUM(BI302:BI309)</f>
        <v>8958.3956099999996</v>
      </c>
      <c r="BJ310" s="751" t="b">
        <f t="shared" si="875"/>
        <v>1</v>
      </c>
      <c r="BK310" s="640"/>
      <c r="BL310" s="641"/>
      <c r="BM310" s="641"/>
      <c r="BN310" s="641"/>
      <c r="BO310" s="641"/>
      <c r="BP310" s="641"/>
      <c r="BQ310" s="641"/>
      <c r="BR310" s="539"/>
      <c r="BS310" s="644">
        <f t="shared" ref="BS310" si="922">SUM(BS302:BS309)</f>
        <v>0</v>
      </c>
    </row>
    <row r="311" spans="1:71" ht="44.25" customHeight="1" outlineLevel="1" thickBot="1" x14ac:dyDescent="0.6">
      <c r="B311" s="687" t="str">
        <f>B310</f>
        <v>Baby &amp; Infant Food</v>
      </c>
      <c r="C311" s="688" t="s">
        <v>76</v>
      </c>
      <c r="D311" s="689"/>
      <c r="E311" s="690"/>
      <c r="F311" s="690"/>
      <c r="G311" s="690"/>
      <c r="H311" s="690"/>
      <c r="I311" s="690"/>
      <c r="J311" s="690"/>
      <c r="K311" s="691"/>
      <c r="L311" s="555">
        <v>0</v>
      </c>
      <c r="M311" s="556">
        <v>0</v>
      </c>
      <c r="N311" s="556">
        <v>0</v>
      </c>
      <c r="O311" s="556">
        <v>8</v>
      </c>
      <c r="P311" s="556">
        <v>0</v>
      </c>
      <c r="Q311" s="556">
        <v>0</v>
      </c>
      <c r="R311" s="556">
        <v>0</v>
      </c>
      <c r="S311" s="557">
        <v>0</v>
      </c>
      <c r="T311" s="558"/>
      <c r="U311" s="716">
        <v>0</v>
      </c>
      <c r="V311" s="717">
        <v>0</v>
      </c>
      <c r="W311" s="717">
        <v>0</v>
      </c>
      <c r="X311" s="717">
        <v>0</v>
      </c>
      <c r="Y311" s="717">
        <v>6</v>
      </c>
      <c r="Z311" s="717">
        <v>0</v>
      </c>
      <c r="AA311" s="717">
        <v>0</v>
      </c>
      <c r="AB311" s="717">
        <v>0</v>
      </c>
      <c r="AC311" s="717">
        <v>0</v>
      </c>
      <c r="AD311" s="718">
        <f t="shared" si="874"/>
        <v>14</v>
      </c>
      <c r="AE311" s="695">
        <f>J310+AD311</f>
        <v>22.95839561</v>
      </c>
      <c r="AF311" s="598">
        <f>AF310</f>
        <v>0.19546748675619052</v>
      </c>
      <c r="AG311" s="696">
        <f>(((AE311/J310))^(1/5))-1</f>
        <v>0.2070972473811481</v>
      </c>
      <c r="AH311" s="565" cm="1">
        <f t="array" ref="AH311">_xlfn.IFS(AG311&gt;=(AF311+0.01),1,AG311&gt;=(AF311-0.01),0,AG311&lt;=(AF311-0.01),-1)</f>
        <v>1</v>
      </c>
      <c r="AI311" s="697"/>
      <c r="AJ311" s="372"/>
      <c r="AL311" s="687" t="str">
        <f>AL310</f>
        <v>Baby &amp; Infant Food</v>
      </c>
      <c r="AM311" s="688" t="s">
        <v>76</v>
      </c>
      <c r="AN311" s="566"/>
      <c r="AO311" s="567"/>
      <c r="AP311" s="568"/>
      <c r="AQ311" s="568"/>
      <c r="AR311" s="568"/>
      <c r="AS311" s="568"/>
      <c r="AT311" s="568"/>
      <c r="AU311" s="568"/>
      <c r="AV311" s="569"/>
      <c r="AW311" s="569"/>
      <c r="AX311" s="567"/>
      <c r="AY311" s="568"/>
      <c r="AZ311" s="568"/>
      <c r="BA311" s="568"/>
      <c r="BB311" s="568"/>
      <c r="BC311" s="568"/>
      <c r="BD311" s="568"/>
      <c r="BE311" s="568"/>
      <c r="BF311" s="569"/>
      <c r="BG311" s="569"/>
      <c r="BH311" s="569"/>
      <c r="BI311" s="737"/>
      <c r="BJ311" s="751" t="b">
        <f t="shared" si="875"/>
        <v>1</v>
      </c>
      <c r="BK311" s="567"/>
      <c r="BL311" s="568"/>
      <c r="BM311" s="568"/>
      <c r="BN311" s="568"/>
      <c r="BO311" s="568"/>
      <c r="BP311" s="568"/>
      <c r="BQ311" s="568"/>
      <c r="BR311" s="569"/>
      <c r="BS311" s="569"/>
    </row>
    <row r="312" spans="1:71" ht="44.25" customHeight="1" outlineLevel="1" thickTop="1" x14ac:dyDescent="0.55000000000000004">
      <c r="A312" s="2" t="str">
        <f>B312</f>
        <v>All other Lifescience &amp; Nutrition</v>
      </c>
      <c r="B312" s="796" t="s">
        <v>115</v>
      </c>
      <c r="C312" s="225" t="s">
        <v>36</v>
      </c>
      <c r="D312" s="599">
        <f>SUMIFS(AfO!D:D,AfO!$A:$A,$C312,AfO!$B:$B,$A312)/1000</f>
        <v>0.50573957999999997</v>
      </c>
      <c r="E312" s="459">
        <f>SUMIFS(AfO!E:E,AfO!$A:$A,$C312,AfO!$B:$B,$A312)/1000</f>
        <v>0.77296708000000003</v>
      </c>
      <c r="F312" s="459">
        <f>SUMIFS(AfO!F:F,AfO!$A:$A,$C312,AfO!$B:$B,$A312)/1000</f>
        <v>1.9970469900000001</v>
      </c>
      <c r="G312" s="459">
        <f>SUMIFS(AfO!G:G,AfO!$A:$A,$C312,AfO!$B:$B,$A312)/1000</f>
        <v>2.1915141199999999</v>
      </c>
      <c r="H312" s="459">
        <f>SUMIFS(AfO!H:H,AfO!$A:$A,$C312,AfO!$B:$B,$A312)/1000</f>
        <v>1.0943907799999999</v>
      </c>
      <c r="I312" s="459">
        <f>SUMIFS(AfO!J:J,AfO!$A:$A,$C312,AfO!$B:$B,$A312)/1000</f>
        <v>1.0012857374999999</v>
      </c>
      <c r="J312" s="459">
        <f>SUMIFS(AfO!I:I,AfO!$A:$A,$C312,AfO!$B:$B,$A312)/1000</f>
        <v>0.77936533999999991</v>
      </c>
      <c r="K312" s="459"/>
      <c r="L312" s="354"/>
      <c r="M312" s="355"/>
      <c r="N312" s="355"/>
      <c r="O312" s="355"/>
      <c r="P312" s="355"/>
      <c r="Q312" s="355"/>
      <c r="R312" s="355"/>
      <c r="S312" s="356"/>
      <c r="T312" s="723"/>
      <c r="U312" s="354">
        <v>1</v>
      </c>
      <c r="V312" s="417"/>
      <c r="W312" s="417"/>
      <c r="X312" s="417"/>
      <c r="Y312" s="417"/>
      <c r="Z312" s="417"/>
      <c r="AA312" s="417"/>
      <c r="AB312" s="417"/>
      <c r="AC312" s="356"/>
      <c r="AD312" s="604">
        <f t="shared" si="874"/>
        <v>1</v>
      </c>
      <c r="AE312" s="468">
        <f t="shared" ref="AE312:AE320" si="923">AD312+J312</f>
        <v>1.77936534</v>
      </c>
      <c r="AF312" s="469">
        <f t="shared" ref="AF312:AF320" si="924">(((J312/D312))^(1/5))-1</f>
        <v>9.0342219498773746E-2</v>
      </c>
      <c r="AG312" s="470">
        <f t="shared" ref="AG312:AG320" si="925">(((AE312/J312))^(1/5))-1</f>
        <v>0.17951863813599611</v>
      </c>
      <c r="AH312" s="509" cm="1">
        <f t="array" ref="AH312">_xlfn.IFS(AG312&gt;=(AF312+0.01),1,AG312&gt;=(AF312-0.01),0,AG312&lt;=(AF312-0.01),-1)</f>
        <v>1</v>
      </c>
      <c r="AJ312" s="371"/>
      <c r="AL312" s="796" t="s">
        <v>115</v>
      </c>
      <c r="AM312" s="225" t="s">
        <v>36</v>
      </c>
      <c r="AN312" s="472"/>
      <c r="AO312" s="605">
        <f>SUMIFS('Sales 2019 - 2024'!$E:$E,'Sales 2019 - 2024'!$A:$A,$C312,'Sales 2019 - 2024'!$B:$B,$AO$2,'Sales 2019 - 2024'!$C:$C,AO$4,'Sales 2019 - 2024'!$D:$D,$A312)</f>
        <v>0</v>
      </c>
      <c r="AP312" s="606">
        <f>SUMIFS('Sales 2019 - 2024'!$E:$E,'Sales 2019 - 2024'!$A:$A,$C312,'Sales 2019 - 2024'!$B:$B,$AO$2,'Sales 2019 - 2024'!$C:$C,AP$4,'Sales 2019 - 2024'!$D:$D,$A312)</f>
        <v>0</v>
      </c>
      <c r="AQ312" s="606">
        <f>SUMIFS('Sales 2019 - 2024'!$E:$E,'Sales 2019 - 2024'!$A:$A,$C312,'Sales 2019 - 2024'!$B:$B,$AO$2,'Sales 2019 - 2024'!$C:$C,AQ$4,'Sales 2019 - 2024'!$D:$D,$A312)</f>
        <v>19.690539999999999</v>
      </c>
      <c r="AR312" s="606">
        <f>SUMIFS('Sales 2019 - 2024'!$E:$E,'Sales 2019 - 2024'!$A:$A,$C312,'Sales 2019 - 2024'!$B:$B,$AO$2,'Sales 2019 - 2024'!$C:$C,AR$4,'Sales 2019 - 2024'!$D:$D,$A312)</f>
        <v>0</v>
      </c>
      <c r="AS312" s="606">
        <f>SUMIFS('Sales 2019 - 2024'!$E:$E,'Sales 2019 - 2024'!$A:$A,$C312,'Sales 2019 - 2024'!$B:$B,$AO$2,'Sales 2019 - 2024'!$C:$C,AS$4,'Sales 2019 - 2024'!$D:$D,$A312)</f>
        <v>0</v>
      </c>
      <c r="AT312" s="606">
        <f>SUMIFS('Sales 2019 - 2024'!$E:$E,'Sales 2019 - 2024'!$A:$A,$C312,'Sales 2019 - 2024'!$B:$B,$AO$2,'Sales 2019 - 2024'!$C:$C,AT$4,'Sales 2019 - 2024'!$D:$D,$A312)</f>
        <v>0</v>
      </c>
      <c r="AU312" s="606">
        <f>SUMIFS('Sales 2019 - 2024'!$E:$E,'Sales 2019 - 2024'!$A:$A,$C312,'Sales 2019 - 2024'!$B:$B,$AO$2,'Sales 2019 - 2024'!$C:$C,AU$4,'Sales 2019 - 2024'!$D:$D,$A312)</f>
        <v>0</v>
      </c>
      <c r="AV312" s="607">
        <f>SUMIFS('Sales 2019 - 2024'!$E:$E,'Sales 2019 - 2024'!$A:$A,$C312,'Sales 2019 - 2024'!$B:$B,$AO$2,'Sales 2019 - 2024'!$C:$C,AV$4,'Sales 2019 - 2024'!$D:$D,$A312)</f>
        <v>356.11189999999999</v>
      </c>
      <c r="AW312" s="607">
        <f>SUM(AO312:AV312)</f>
        <v>375.80243999999999</v>
      </c>
      <c r="AX312" s="605">
        <f>SUMIFS('Sales 2019 - 2024'!$E:$E,'Sales 2019 - 2024'!$A:$A,$C312,'Sales 2019 - 2024'!$B:$B,$AO$2,'Sales 2019 - 2024'!$C:$C,AX$4,'Sales 2019 - 2024'!$D:$D,$A312)</f>
        <v>76.900019999999998</v>
      </c>
      <c r="AY312" s="606">
        <f>SUMIFS('Sales 2019 - 2024'!$E:$E,'Sales 2019 - 2024'!$A:$A,$C312,'Sales 2019 - 2024'!$B:$B,$AO$2,'Sales 2019 - 2024'!$C:$C,AY$4,'Sales 2019 - 2024'!$D:$D,$A312)</f>
        <v>0</v>
      </c>
      <c r="AZ312" s="606">
        <f>SUMIFS('Sales 2019 - 2024'!$E:$E,'Sales 2019 - 2024'!$A:$A,$C312,'Sales 2019 - 2024'!$B:$B,$AO$2,'Sales 2019 - 2024'!$C:$C,AZ$4,'Sales 2019 - 2024'!$D:$D,$A312)</f>
        <v>0</v>
      </c>
      <c r="BA312" s="606">
        <f>SUMIFS('Sales 2019 - 2024'!$E:$E,'Sales 2019 - 2024'!$A:$A,$C312,'Sales 2019 - 2024'!$B:$B,$AO$2,'Sales 2019 - 2024'!$C:$C,BA$4,'Sales 2019 - 2024'!$D:$D,$A312)</f>
        <v>0.70001000000000002</v>
      </c>
      <c r="BB312" s="606">
        <f>SUMIFS('Sales 2019 - 2024'!$E:$E,'Sales 2019 - 2024'!$A:$A,$C312,'Sales 2019 - 2024'!$B:$B,$AO$2,'Sales 2019 - 2024'!$C:$C,BB$4,'Sales 2019 - 2024'!$D:$D,$A312)</f>
        <v>0</v>
      </c>
      <c r="BC312" s="606">
        <f>SUMIFS('Sales 2019 - 2024'!$E:$E,'Sales 2019 - 2024'!$A:$A,$C312,'Sales 2019 - 2024'!$B:$B,$AO$2,'Sales 2019 - 2024'!$C:$C,BC$4,'Sales 2019 - 2024'!$D:$D,$A312)</f>
        <v>2.5642399999999999</v>
      </c>
      <c r="BD312" s="606">
        <f>SUMIFS('Sales 2019 - 2024'!$E:$E,'Sales 2019 - 2024'!$A:$A,$C312,'Sales 2019 - 2024'!$B:$B,$AO$2,'Sales 2019 - 2024'!$C:$C,BD$4,'Sales 2019 - 2024'!$D:$D,$A312)</f>
        <v>13.77176</v>
      </c>
      <c r="BE312" s="606">
        <f>SUMIFS('Sales 2019 - 2024'!$E:$E,'Sales 2019 - 2024'!$A:$A,$C312,'Sales 2019 - 2024'!$B:$B,$AO$2,'Sales 2019 - 2024'!$C:$C,BE$4,'Sales 2019 - 2024'!$D:$D,$A312)</f>
        <v>0</v>
      </c>
      <c r="BF312" s="607">
        <f>SUMIFS('Sales 2019 - 2024'!$E:$E,'Sales 2019 - 2024'!$A:$A,$C312,'Sales 2019 - 2024'!$B:$B,$AO$2,'Sales 2019 - 2024'!$C:$C,BF$4,'Sales 2019 - 2024'!$D:$D,$A312)</f>
        <v>0</v>
      </c>
      <c r="BG312" s="607">
        <f>SUM(AX312:BF312)</f>
        <v>93.936030000000002</v>
      </c>
      <c r="BH312" s="743">
        <f>BI312-BG312-AW312</f>
        <v>309.62687</v>
      </c>
      <c r="BI312" s="475">
        <f>SUMIFS('Sales 2019 - 2024'!Y:Y,'Sales 2019 - 2024'!W:W,'X5 Template Goals - Tab 1'!AM312,'Sales 2019 - 2024'!V:V,'X5 Template Goals - Tab 1'!A312)</f>
        <v>779.36533999999995</v>
      </c>
      <c r="BJ312" s="751" t="b">
        <f t="shared" si="875"/>
        <v>1</v>
      </c>
      <c r="BK312" s="600"/>
      <c r="BL312" s="601"/>
      <c r="BM312" s="601"/>
      <c r="BN312" s="601"/>
      <c r="BO312" s="601"/>
      <c r="BP312" s="601"/>
      <c r="BQ312" s="601"/>
      <c r="BR312" s="608"/>
      <c r="BS312" s="607">
        <f>SUM(BK312:BR312)</f>
        <v>0</v>
      </c>
    </row>
    <row r="313" spans="1:71" ht="44.25" customHeight="1" outlineLevel="1" x14ac:dyDescent="0.55000000000000004">
      <c r="A313" s="2" t="str">
        <f>B312</f>
        <v>All other Lifescience &amp; Nutrition</v>
      </c>
      <c r="B313" s="797"/>
      <c r="C313" s="226" t="s">
        <v>37</v>
      </c>
      <c r="D313" s="609">
        <f>SUMIFS(AfO!D:D,AfO!$A:$A,$C313,AfO!$B:$B,$A312)/1000</f>
        <v>4.9795799999999999E-3</v>
      </c>
      <c r="E313" s="610">
        <f>SUMIFS(AfO!E:E,AfO!$A:$A,$C313,AfO!$B:$B,$A312)/1000</f>
        <v>2.9899999999999998E-5</v>
      </c>
      <c r="F313" s="610">
        <f>SUMIFS(AfO!F:F,AfO!$A:$A,$C313,AfO!$B:$B,$A312)/1000</f>
        <v>1.92666E-3</v>
      </c>
      <c r="G313" s="610">
        <f>SUMIFS(AfO!G:G,AfO!$A:$A,$C313,AfO!$B:$B,$A312)/1000</f>
        <v>1.17931E-3</v>
      </c>
      <c r="H313" s="610">
        <f>SUMIFS(AfO!H:H,AfO!$A:$A,$C313,AfO!$B:$B,$A312)/1000</f>
        <v>3.4989000000000001E-3</v>
      </c>
      <c r="I313" s="610">
        <f>SUMIFS(AfO!J:J,AfO!$A:$A,$C313,AfO!$B:$B,$A312)/1000</f>
        <v>0</v>
      </c>
      <c r="J313" s="610">
        <f>SUMIFS(AfO!I:I,AfO!$A:$A,$C313,AfO!$B:$B,$A312)/1000</f>
        <v>6.3447899999999995E-3</v>
      </c>
      <c r="K313" s="610"/>
      <c r="L313" s="357"/>
      <c r="M313" s="358"/>
      <c r="N313" s="358"/>
      <c r="O313" s="409"/>
      <c r="P313" s="358"/>
      <c r="Q313" s="358"/>
      <c r="R313" s="358"/>
      <c r="S313" s="359"/>
      <c r="T313" s="724"/>
      <c r="U313" s="357"/>
      <c r="V313" s="418"/>
      <c r="W313" s="418"/>
      <c r="X313" s="418"/>
      <c r="Y313" s="418"/>
      <c r="Z313" s="418"/>
      <c r="AA313" s="418"/>
      <c r="AB313" s="418"/>
      <c r="AC313" s="359"/>
      <c r="AD313" s="615">
        <f t="shared" si="874"/>
        <v>0</v>
      </c>
      <c r="AE313" s="488">
        <f t="shared" si="923"/>
        <v>6.3447899999999995E-3</v>
      </c>
      <c r="AF313" s="581">
        <f t="shared" si="924"/>
        <v>4.9650960896314267E-2</v>
      </c>
      <c r="AG313" s="490">
        <f t="shared" si="925"/>
        <v>0</v>
      </c>
      <c r="AH313" s="491" cm="1">
        <f t="array" ref="AH313">_xlfn.IFS(AG313&gt;=(AF313+0.01),1,AG313&gt;=(AF313-0.01),0,AG313&lt;=(AF313-0.01),-1)</f>
        <v>-1</v>
      </c>
      <c r="AJ313" s="370"/>
      <c r="AL313" s="797"/>
      <c r="AM313" s="226" t="s">
        <v>37</v>
      </c>
      <c r="AN313" s="472"/>
      <c r="AO313" s="616">
        <f>SUMIFS('Sales 2019 - 2024'!$E:$E,'Sales 2019 - 2024'!$A:$A,$C313,'Sales 2019 - 2024'!$B:$B,$AO$2,'Sales 2019 - 2024'!$C:$C,AO$4,'Sales 2019 - 2024'!$D:$D,$A313)</f>
        <v>0</v>
      </c>
      <c r="AP313" s="617">
        <f>SUMIFS('Sales 2019 - 2024'!$E:$E,'Sales 2019 - 2024'!$A:$A,$C313,'Sales 2019 - 2024'!$B:$B,$AO$2,'Sales 2019 - 2024'!$C:$C,AP$4,'Sales 2019 - 2024'!$D:$D,$A313)</f>
        <v>0</v>
      </c>
      <c r="AQ313" s="617">
        <f>SUMIFS('Sales 2019 - 2024'!$E:$E,'Sales 2019 - 2024'!$A:$A,$C313,'Sales 2019 - 2024'!$B:$B,$AO$2,'Sales 2019 - 2024'!$C:$C,AQ$4,'Sales 2019 - 2024'!$D:$D,$A313)</f>
        <v>0</v>
      </c>
      <c r="AR313" s="617">
        <f>SUMIFS('Sales 2019 - 2024'!$E:$E,'Sales 2019 - 2024'!$A:$A,$C313,'Sales 2019 - 2024'!$B:$B,$AO$2,'Sales 2019 - 2024'!$C:$C,AR$4,'Sales 2019 - 2024'!$D:$D,$A313)</f>
        <v>6</v>
      </c>
      <c r="AS313" s="617">
        <f>SUMIFS('Sales 2019 - 2024'!$E:$E,'Sales 2019 - 2024'!$A:$A,$C313,'Sales 2019 - 2024'!$B:$B,$AO$2,'Sales 2019 - 2024'!$C:$C,AS$4,'Sales 2019 - 2024'!$D:$D,$A313)</f>
        <v>0</v>
      </c>
      <c r="AT313" s="617">
        <f>SUMIFS('Sales 2019 - 2024'!$E:$E,'Sales 2019 - 2024'!$A:$A,$C313,'Sales 2019 - 2024'!$B:$B,$AO$2,'Sales 2019 - 2024'!$C:$C,AT$4,'Sales 2019 - 2024'!$D:$D,$A313)</f>
        <v>0</v>
      </c>
      <c r="AU313" s="617">
        <f>SUMIFS('Sales 2019 - 2024'!$E:$E,'Sales 2019 - 2024'!$A:$A,$C313,'Sales 2019 - 2024'!$B:$B,$AO$2,'Sales 2019 - 2024'!$C:$C,AU$4,'Sales 2019 - 2024'!$D:$D,$A313)</f>
        <v>0</v>
      </c>
      <c r="AV313" s="618">
        <f>SUMIFS('Sales 2019 - 2024'!$E:$E,'Sales 2019 - 2024'!$A:$A,$C313,'Sales 2019 - 2024'!$B:$B,$AO$2,'Sales 2019 - 2024'!$C:$C,AV$4,'Sales 2019 - 2024'!$D:$D,$A313)</f>
        <v>0</v>
      </c>
      <c r="AW313" s="618">
        <f t="shared" ref="AW313:AW319" si="926">SUM(AO313:AV313)</f>
        <v>6</v>
      </c>
      <c r="AX313" s="616">
        <f>SUMIFS('Sales 2019 - 2024'!$E:$E,'Sales 2019 - 2024'!$A:$A,$C313,'Sales 2019 - 2024'!$B:$B,$AO$2,'Sales 2019 - 2024'!$C:$C,AX$4,'Sales 2019 - 2024'!$D:$D,$A313)</f>
        <v>0</v>
      </c>
      <c r="AY313" s="617">
        <f>SUMIFS('Sales 2019 - 2024'!$E:$E,'Sales 2019 - 2024'!$A:$A,$C313,'Sales 2019 - 2024'!$B:$B,$AO$2,'Sales 2019 - 2024'!$C:$C,AY$4,'Sales 2019 - 2024'!$D:$D,$A313)</f>
        <v>0</v>
      </c>
      <c r="AZ313" s="617">
        <f>SUMIFS('Sales 2019 - 2024'!$E:$E,'Sales 2019 - 2024'!$A:$A,$C313,'Sales 2019 - 2024'!$B:$B,$AO$2,'Sales 2019 - 2024'!$C:$C,AZ$4,'Sales 2019 - 2024'!$D:$D,$A313)</f>
        <v>0</v>
      </c>
      <c r="BA313" s="617">
        <f>SUMIFS('Sales 2019 - 2024'!$E:$E,'Sales 2019 - 2024'!$A:$A,$C313,'Sales 2019 - 2024'!$B:$B,$AO$2,'Sales 2019 - 2024'!$C:$C,BA$4,'Sales 2019 - 2024'!$D:$D,$A313)</f>
        <v>0</v>
      </c>
      <c r="BB313" s="617">
        <f>SUMIFS('Sales 2019 - 2024'!$E:$E,'Sales 2019 - 2024'!$A:$A,$C313,'Sales 2019 - 2024'!$B:$B,$AO$2,'Sales 2019 - 2024'!$C:$C,BB$4,'Sales 2019 - 2024'!$D:$D,$A313)</f>
        <v>0</v>
      </c>
      <c r="BC313" s="617">
        <f>SUMIFS('Sales 2019 - 2024'!$E:$E,'Sales 2019 - 2024'!$A:$A,$C313,'Sales 2019 - 2024'!$B:$B,$AO$2,'Sales 2019 - 2024'!$C:$C,BC$4,'Sales 2019 - 2024'!$D:$D,$A313)</f>
        <v>0</v>
      </c>
      <c r="BD313" s="617">
        <f>SUMIFS('Sales 2019 - 2024'!$E:$E,'Sales 2019 - 2024'!$A:$A,$C313,'Sales 2019 - 2024'!$B:$B,$AO$2,'Sales 2019 - 2024'!$C:$C,BD$4,'Sales 2019 - 2024'!$D:$D,$A313)</f>
        <v>0</v>
      </c>
      <c r="BE313" s="617">
        <f>SUMIFS('Sales 2019 - 2024'!$E:$E,'Sales 2019 - 2024'!$A:$A,$C313,'Sales 2019 - 2024'!$B:$B,$AO$2,'Sales 2019 - 2024'!$C:$C,BE$4,'Sales 2019 - 2024'!$D:$D,$A313)</f>
        <v>0</v>
      </c>
      <c r="BF313" s="618">
        <f>SUMIFS('Sales 2019 - 2024'!$E:$E,'Sales 2019 - 2024'!$A:$A,$C313,'Sales 2019 - 2024'!$B:$B,$AO$2,'Sales 2019 - 2024'!$C:$C,BF$4,'Sales 2019 - 2024'!$D:$D,$A313)</f>
        <v>0</v>
      </c>
      <c r="BG313" s="618">
        <f t="shared" ref="BG313:BG320" si="927">SUM(AX313:BF313)</f>
        <v>0</v>
      </c>
      <c r="BH313" s="744">
        <f t="shared" ref="BH313:BH320" si="928">BI313-BG313-AW313</f>
        <v>0.34478999999999971</v>
      </c>
      <c r="BI313" s="494">
        <f>SUMIFS('Sales 2019 - 2024'!Y:Y,'Sales 2019 - 2024'!W:W,'X5 Template Goals - Tab 1'!AM313,'Sales 2019 - 2024'!V:V,'X5 Template Goals - Tab 1'!A313)</f>
        <v>6.3447899999999997</v>
      </c>
      <c r="BJ313" s="751" t="b">
        <f t="shared" si="875"/>
        <v>1</v>
      </c>
      <c r="BK313" s="611"/>
      <c r="BL313" s="612"/>
      <c r="BM313" s="612"/>
      <c r="BN313" s="612"/>
      <c r="BO313" s="612"/>
      <c r="BP313" s="612"/>
      <c r="BQ313" s="612"/>
      <c r="BR313" s="619"/>
      <c r="BS313" s="618">
        <f t="shared" ref="BS313:BS319" si="929">SUM(BK313:BR313)</f>
        <v>0</v>
      </c>
    </row>
    <row r="314" spans="1:71" ht="44.25" customHeight="1" outlineLevel="1" x14ac:dyDescent="0.55000000000000004">
      <c r="A314" s="2" t="str">
        <f>B312</f>
        <v>All other Lifescience &amp; Nutrition</v>
      </c>
      <c r="B314" s="797"/>
      <c r="C314" s="226" t="s">
        <v>38</v>
      </c>
      <c r="D314" s="620">
        <f>SUMIFS(AfO!D:D,AfO!$A:$A,$C314,AfO!$B:$B,$A312)/1000</f>
        <v>1.4759599999999999E-3</v>
      </c>
      <c r="E314" s="498">
        <f>SUMIFS(AfO!E:E,AfO!$A:$A,$C314,AfO!$B:$B,$A312)/1000</f>
        <v>0</v>
      </c>
      <c r="F314" s="498">
        <f>SUMIFS(AfO!F:F,AfO!$A:$A,$C314,AfO!$B:$B,$A312)/1000</f>
        <v>5.1851500000000003E-3</v>
      </c>
      <c r="G314" s="498">
        <f>SUMIFS(AfO!G:G,AfO!$A:$A,$C314,AfO!$B:$B,$A312)/1000</f>
        <v>1.8791400000000001E-3</v>
      </c>
      <c r="H314" s="498">
        <f>SUMIFS(AfO!H:H,AfO!$A:$A,$C314,AfO!$B:$B,$A312)/1000</f>
        <v>1.5279999999999999E-5</v>
      </c>
      <c r="I314" s="498">
        <f>SUMIFS(AfO!J:J,AfO!$A:$A,$C314,AfO!$B:$B,$A312)/1000</f>
        <v>1.5148777500000002E-2</v>
      </c>
      <c r="J314" s="498">
        <f>SUMIFS(AfO!I:I,AfO!$A:$A,$C314,AfO!$B:$B,$A312)/1000</f>
        <v>4.2000000000000006E-3</v>
      </c>
      <c r="K314" s="498"/>
      <c r="L314" s="360"/>
      <c r="M314" s="361"/>
      <c r="N314" s="361"/>
      <c r="O314" s="411"/>
      <c r="P314" s="361"/>
      <c r="Q314" s="361"/>
      <c r="R314" s="361"/>
      <c r="S314" s="362"/>
      <c r="T314" s="724"/>
      <c r="U314" s="360"/>
      <c r="V314" s="419"/>
      <c r="W314" s="419"/>
      <c r="X314" s="419"/>
      <c r="Y314" s="419"/>
      <c r="Z314" s="419"/>
      <c r="AA314" s="419"/>
      <c r="AB314" s="419"/>
      <c r="AC314" s="362"/>
      <c r="AD314" s="625">
        <f t="shared" si="874"/>
        <v>0</v>
      </c>
      <c r="AE314" s="506">
        <f t="shared" si="923"/>
        <v>4.2000000000000006E-3</v>
      </c>
      <c r="AF314" s="507">
        <f t="shared" si="924"/>
        <v>0.2326362641232318</v>
      </c>
      <c r="AG314" s="508">
        <f t="shared" si="925"/>
        <v>0</v>
      </c>
      <c r="AH314" s="509" cm="1">
        <f t="array" ref="AH314">_xlfn.IFS(AG314&gt;=(AF314+0.01),1,AG314&gt;=(AF314-0.01),0,AG314&lt;=(AF314-0.01),-1)</f>
        <v>-1</v>
      </c>
      <c r="AJ314" s="371"/>
      <c r="AL314" s="797"/>
      <c r="AM314" s="226" t="s">
        <v>38</v>
      </c>
      <c r="AN314" s="472"/>
      <c r="AO314" s="626">
        <f>SUMIFS('Sales 2019 - 2024'!$E:$E,'Sales 2019 - 2024'!$A:$A,$C314,'Sales 2019 - 2024'!$B:$B,$AO$2,'Sales 2019 - 2024'!$C:$C,AO$4,'Sales 2019 - 2024'!$D:$D,$A314)</f>
        <v>0</v>
      </c>
      <c r="AP314" s="627">
        <f>SUMIFS('Sales 2019 - 2024'!$E:$E,'Sales 2019 - 2024'!$A:$A,$C314,'Sales 2019 - 2024'!$B:$B,$AO$2,'Sales 2019 - 2024'!$C:$C,AP$4,'Sales 2019 - 2024'!$D:$D,$A314)</f>
        <v>0</v>
      </c>
      <c r="AQ314" s="627">
        <f>SUMIFS('Sales 2019 - 2024'!$E:$E,'Sales 2019 - 2024'!$A:$A,$C314,'Sales 2019 - 2024'!$B:$B,$AO$2,'Sales 2019 - 2024'!$C:$C,AQ$4,'Sales 2019 - 2024'!$D:$D,$A314)</f>
        <v>0</v>
      </c>
      <c r="AR314" s="627">
        <f>SUMIFS('Sales 2019 - 2024'!$E:$E,'Sales 2019 - 2024'!$A:$A,$C314,'Sales 2019 - 2024'!$B:$B,$AO$2,'Sales 2019 - 2024'!$C:$C,AR$4,'Sales 2019 - 2024'!$D:$D,$A314)</f>
        <v>0</v>
      </c>
      <c r="AS314" s="627">
        <f>SUMIFS('Sales 2019 - 2024'!$E:$E,'Sales 2019 - 2024'!$A:$A,$C314,'Sales 2019 - 2024'!$B:$B,$AO$2,'Sales 2019 - 2024'!$C:$C,AS$4,'Sales 2019 - 2024'!$D:$D,$A314)</f>
        <v>0</v>
      </c>
      <c r="AT314" s="627">
        <f>SUMIFS('Sales 2019 - 2024'!$E:$E,'Sales 2019 - 2024'!$A:$A,$C314,'Sales 2019 - 2024'!$B:$B,$AO$2,'Sales 2019 - 2024'!$C:$C,AT$4,'Sales 2019 - 2024'!$D:$D,$A314)</f>
        <v>0</v>
      </c>
      <c r="AU314" s="627">
        <f>SUMIFS('Sales 2019 - 2024'!$E:$E,'Sales 2019 - 2024'!$A:$A,$C314,'Sales 2019 - 2024'!$B:$B,$AO$2,'Sales 2019 - 2024'!$C:$C,AU$4,'Sales 2019 - 2024'!$D:$D,$A314)</f>
        <v>0</v>
      </c>
      <c r="AV314" s="628">
        <f>SUMIFS('Sales 2019 - 2024'!$E:$E,'Sales 2019 - 2024'!$A:$A,$C314,'Sales 2019 - 2024'!$B:$B,$AO$2,'Sales 2019 - 2024'!$C:$C,AV$4,'Sales 2019 - 2024'!$D:$D,$A314)</f>
        <v>0</v>
      </c>
      <c r="AW314" s="628">
        <f t="shared" si="926"/>
        <v>0</v>
      </c>
      <c r="AX314" s="626">
        <f>SUMIFS('Sales 2019 - 2024'!$E:$E,'Sales 2019 - 2024'!$A:$A,$C314,'Sales 2019 - 2024'!$B:$B,$AO$2,'Sales 2019 - 2024'!$C:$C,AX$4,'Sales 2019 - 2024'!$D:$D,$A314)</f>
        <v>0</v>
      </c>
      <c r="AY314" s="627">
        <f>SUMIFS('Sales 2019 - 2024'!$E:$E,'Sales 2019 - 2024'!$A:$A,$C314,'Sales 2019 - 2024'!$B:$B,$AO$2,'Sales 2019 - 2024'!$C:$C,AY$4,'Sales 2019 - 2024'!$D:$D,$A314)</f>
        <v>0</v>
      </c>
      <c r="AZ314" s="627">
        <f>SUMIFS('Sales 2019 - 2024'!$E:$E,'Sales 2019 - 2024'!$A:$A,$C314,'Sales 2019 - 2024'!$B:$B,$AO$2,'Sales 2019 - 2024'!$C:$C,AZ$4,'Sales 2019 - 2024'!$D:$D,$A314)</f>
        <v>0</v>
      </c>
      <c r="BA314" s="627">
        <f>SUMIFS('Sales 2019 - 2024'!$E:$E,'Sales 2019 - 2024'!$A:$A,$C314,'Sales 2019 - 2024'!$B:$B,$AO$2,'Sales 2019 - 2024'!$C:$C,BA$4,'Sales 2019 - 2024'!$D:$D,$A314)</f>
        <v>0</v>
      </c>
      <c r="BB314" s="627">
        <f>SUMIFS('Sales 2019 - 2024'!$E:$E,'Sales 2019 - 2024'!$A:$A,$C314,'Sales 2019 - 2024'!$B:$B,$AO$2,'Sales 2019 - 2024'!$C:$C,BB$4,'Sales 2019 - 2024'!$D:$D,$A314)</f>
        <v>0</v>
      </c>
      <c r="BC314" s="627">
        <f>SUMIFS('Sales 2019 - 2024'!$E:$E,'Sales 2019 - 2024'!$A:$A,$C314,'Sales 2019 - 2024'!$B:$B,$AO$2,'Sales 2019 - 2024'!$C:$C,BC$4,'Sales 2019 - 2024'!$D:$D,$A314)</f>
        <v>0</v>
      </c>
      <c r="BD314" s="627">
        <f>SUMIFS('Sales 2019 - 2024'!$E:$E,'Sales 2019 - 2024'!$A:$A,$C314,'Sales 2019 - 2024'!$B:$B,$AO$2,'Sales 2019 - 2024'!$C:$C,BD$4,'Sales 2019 - 2024'!$D:$D,$A314)</f>
        <v>0</v>
      </c>
      <c r="BE314" s="627">
        <f>SUMIFS('Sales 2019 - 2024'!$E:$E,'Sales 2019 - 2024'!$A:$A,$C314,'Sales 2019 - 2024'!$B:$B,$AO$2,'Sales 2019 - 2024'!$C:$C,BE$4,'Sales 2019 - 2024'!$D:$D,$A314)</f>
        <v>0</v>
      </c>
      <c r="BF314" s="628">
        <f>SUMIFS('Sales 2019 - 2024'!$E:$E,'Sales 2019 - 2024'!$A:$A,$C314,'Sales 2019 - 2024'!$B:$B,$AO$2,'Sales 2019 - 2024'!$C:$C,BF$4,'Sales 2019 - 2024'!$D:$D,$A314)</f>
        <v>0</v>
      </c>
      <c r="BG314" s="628">
        <f t="shared" si="927"/>
        <v>0</v>
      </c>
      <c r="BH314" s="745">
        <f t="shared" si="928"/>
        <v>4.2</v>
      </c>
      <c r="BI314" s="512">
        <f>SUMIFS('Sales 2019 - 2024'!Y:Y,'Sales 2019 - 2024'!W:W,'X5 Template Goals - Tab 1'!AM314,'Sales 2019 - 2024'!V:V,'X5 Template Goals - Tab 1'!A314)</f>
        <v>4.2</v>
      </c>
      <c r="BJ314" s="751" t="b">
        <f t="shared" si="875"/>
        <v>1</v>
      </c>
      <c r="BK314" s="621"/>
      <c r="BL314" s="622"/>
      <c r="BM314" s="622"/>
      <c r="BN314" s="622"/>
      <c r="BO314" s="622"/>
      <c r="BP314" s="622"/>
      <c r="BQ314" s="622"/>
      <c r="BR314" s="629"/>
      <c r="BS314" s="628">
        <f t="shared" si="929"/>
        <v>0</v>
      </c>
    </row>
    <row r="315" spans="1:71" ht="44.25" customHeight="1" outlineLevel="1" x14ac:dyDescent="0.55000000000000004">
      <c r="A315" s="2" t="str">
        <f>B312</f>
        <v>All other Lifescience &amp; Nutrition</v>
      </c>
      <c r="B315" s="797"/>
      <c r="C315" s="226" t="s">
        <v>39</v>
      </c>
      <c r="D315" s="609">
        <f>SUMIFS(AfO!D:D,AfO!$A:$A,$C315,AfO!$B:$B,$A312)/1000</f>
        <v>2.0546209999999999E-2</v>
      </c>
      <c r="E315" s="610">
        <f>SUMIFS(AfO!E:E,AfO!$A:$A,$C315,AfO!$B:$B,$A312)/1000</f>
        <v>3.5119999999999996E-5</v>
      </c>
      <c r="F315" s="610">
        <f>SUMIFS(AfO!F:F,AfO!$A:$A,$C315,AfO!$B:$B,$A312)/1000</f>
        <v>0</v>
      </c>
      <c r="G315" s="610">
        <f>SUMIFS(AfO!G:G,AfO!$A:$A,$C315,AfO!$B:$B,$A312)/1000</f>
        <v>0</v>
      </c>
      <c r="H315" s="610">
        <f>SUMIFS(AfO!H:H,AfO!$A:$A,$C315,AfO!$B:$B,$A312)/1000</f>
        <v>0</v>
      </c>
      <c r="I315" s="610">
        <f>SUMIFS(AfO!J:J,AfO!$A:$A,$C315,AfO!$B:$B,$A312)/1000</f>
        <v>3.2794166666666665E-5</v>
      </c>
      <c r="J315" s="610">
        <f>SUMIFS(AfO!I:I,AfO!$A:$A,$C315,AfO!$B:$B,$A312)/1000</f>
        <v>0</v>
      </c>
      <c r="K315" s="610"/>
      <c r="L315" s="357"/>
      <c r="M315" s="358"/>
      <c r="N315" s="358"/>
      <c r="O315" s="358"/>
      <c r="P315" s="358"/>
      <c r="Q315" s="358"/>
      <c r="R315" s="358"/>
      <c r="S315" s="359"/>
      <c r="T315" s="724"/>
      <c r="U315" s="357"/>
      <c r="V315" s="418"/>
      <c r="W315" s="418"/>
      <c r="X315" s="418"/>
      <c r="Y315" s="418"/>
      <c r="Z315" s="418"/>
      <c r="AA315" s="418"/>
      <c r="AB315" s="418"/>
      <c r="AC315" s="359"/>
      <c r="AD315" s="615">
        <f t="shared" si="874"/>
        <v>0</v>
      </c>
      <c r="AE315" s="488">
        <f t="shared" si="923"/>
        <v>0</v>
      </c>
      <c r="AF315" s="581">
        <f t="shared" si="924"/>
        <v>-1</v>
      </c>
      <c r="AG315" s="490" t="e">
        <f t="shared" si="925"/>
        <v>#DIV/0!</v>
      </c>
      <c r="AH315" s="491" t="e" cm="1">
        <f t="array" ref="AH315">_xlfn.IFS(AG315&gt;=(AF315+0.01),1,AG315&gt;=(AF315-0.01),0,AG315&lt;=(AF315-0.01),-1)</f>
        <v>#DIV/0!</v>
      </c>
      <c r="AJ315" s="370"/>
      <c r="AL315" s="797"/>
      <c r="AM315" s="226" t="s">
        <v>39</v>
      </c>
      <c r="AN315" s="472"/>
      <c r="AO315" s="616">
        <f>SUMIFS('Sales 2019 - 2024'!$E:$E,'Sales 2019 - 2024'!$A:$A,$C315,'Sales 2019 - 2024'!$B:$B,$AO$2,'Sales 2019 - 2024'!$C:$C,AO$4,'Sales 2019 - 2024'!$D:$D,$A315)</f>
        <v>0</v>
      </c>
      <c r="AP315" s="617">
        <f>SUMIFS('Sales 2019 - 2024'!$E:$E,'Sales 2019 - 2024'!$A:$A,$C315,'Sales 2019 - 2024'!$B:$B,$AO$2,'Sales 2019 - 2024'!$C:$C,AP$4,'Sales 2019 - 2024'!$D:$D,$A315)</f>
        <v>0</v>
      </c>
      <c r="AQ315" s="617">
        <f>SUMIFS('Sales 2019 - 2024'!$E:$E,'Sales 2019 - 2024'!$A:$A,$C315,'Sales 2019 - 2024'!$B:$B,$AO$2,'Sales 2019 - 2024'!$C:$C,AQ$4,'Sales 2019 - 2024'!$D:$D,$A315)</f>
        <v>0</v>
      </c>
      <c r="AR315" s="617">
        <f>SUMIFS('Sales 2019 - 2024'!$E:$E,'Sales 2019 - 2024'!$A:$A,$C315,'Sales 2019 - 2024'!$B:$B,$AO$2,'Sales 2019 - 2024'!$C:$C,AR$4,'Sales 2019 - 2024'!$D:$D,$A315)</f>
        <v>0</v>
      </c>
      <c r="AS315" s="617">
        <f>SUMIFS('Sales 2019 - 2024'!$E:$E,'Sales 2019 - 2024'!$A:$A,$C315,'Sales 2019 - 2024'!$B:$B,$AO$2,'Sales 2019 - 2024'!$C:$C,AS$4,'Sales 2019 - 2024'!$D:$D,$A315)</f>
        <v>0</v>
      </c>
      <c r="AT315" s="617">
        <f>SUMIFS('Sales 2019 - 2024'!$E:$E,'Sales 2019 - 2024'!$A:$A,$C315,'Sales 2019 - 2024'!$B:$B,$AO$2,'Sales 2019 - 2024'!$C:$C,AT$4,'Sales 2019 - 2024'!$D:$D,$A315)</f>
        <v>0</v>
      </c>
      <c r="AU315" s="617">
        <f>SUMIFS('Sales 2019 - 2024'!$E:$E,'Sales 2019 - 2024'!$A:$A,$C315,'Sales 2019 - 2024'!$B:$B,$AO$2,'Sales 2019 - 2024'!$C:$C,AU$4,'Sales 2019 - 2024'!$D:$D,$A315)</f>
        <v>0</v>
      </c>
      <c r="AV315" s="618">
        <f>SUMIFS('Sales 2019 - 2024'!$E:$E,'Sales 2019 - 2024'!$A:$A,$C315,'Sales 2019 - 2024'!$B:$B,$AO$2,'Sales 2019 - 2024'!$C:$C,AV$4,'Sales 2019 - 2024'!$D:$D,$A315)</f>
        <v>0</v>
      </c>
      <c r="AW315" s="618">
        <f t="shared" si="926"/>
        <v>0</v>
      </c>
      <c r="AX315" s="616">
        <f>SUMIFS('Sales 2019 - 2024'!$E:$E,'Sales 2019 - 2024'!$A:$A,$C315,'Sales 2019 - 2024'!$B:$B,$AO$2,'Sales 2019 - 2024'!$C:$C,AX$4,'Sales 2019 - 2024'!$D:$D,$A315)</f>
        <v>0</v>
      </c>
      <c r="AY315" s="617">
        <f>SUMIFS('Sales 2019 - 2024'!$E:$E,'Sales 2019 - 2024'!$A:$A,$C315,'Sales 2019 - 2024'!$B:$B,$AO$2,'Sales 2019 - 2024'!$C:$C,AY$4,'Sales 2019 - 2024'!$D:$D,$A315)</f>
        <v>0</v>
      </c>
      <c r="AZ315" s="617">
        <f>SUMIFS('Sales 2019 - 2024'!$E:$E,'Sales 2019 - 2024'!$A:$A,$C315,'Sales 2019 - 2024'!$B:$B,$AO$2,'Sales 2019 - 2024'!$C:$C,AZ$4,'Sales 2019 - 2024'!$D:$D,$A315)</f>
        <v>0</v>
      </c>
      <c r="BA315" s="617">
        <f>SUMIFS('Sales 2019 - 2024'!$E:$E,'Sales 2019 - 2024'!$A:$A,$C315,'Sales 2019 - 2024'!$B:$B,$AO$2,'Sales 2019 - 2024'!$C:$C,BA$4,'Sales 2019 - 2024'!$D:$D,$A315)</f>
        <v>0</v>
      </c>
      <c r="BB315" s="617">
        <f>SUMIFS('Sales 2019 - 2024'!$E:$E,'Sales 2019 - 2024'!$A:$A,$C315,'Sales 2019 - 2024'!$B:$B,$AO$2,'Sales 2019 - 2024'!$C:$C,BB$4,'Sales 2019 - 2024'!$D:$D,$A315)</f>
        <v>0</v>
      </c>
      <c r="BC315" s="617">
        <f>SUMIFS('Sales 2019 - 2024'!$E:$E,'Sales 2019 - 2024'!$A:$A,$C315,'Sales 2019 - 2024'!$B:$B,$AO$2,'Sales 2019 - 2024'!$C:$C,BC$4,'Sales 2019 - 2024'!$D:$D,$A315)</f>
        <v>0</v>
      </c>
      <c r="BD315" s="617">
        <f>SUMIFS('Sales 2019 - 2024'!$E:$E,'Sales 2019 - 2024'!$A:$A,$C315,'Sales 2019 - 2024'!$B:$B,$AO$2,'Sales 2019 - 2024'!$C:$C,BD$4,'Sales 2019 - 2024'!$D:$D,$A315)</f>
        <v>0</v>
      </c>
      <c r="BE315" s="617">
        <f>SUMIFS('Sales 2019 - 2024'!$E:$E,'Sales 2019 - 2024'!$A:$A,$C315,'Sales 2019 - 2024'!$B:$B,$AO$2,'Sales 2019 - 2024'!$C:$C,BE$4,'Sales 2019 - 2024'!$D:$D,$A315)</f>
        <v>0</v>
      </c>
      <c r="BF315" s="618">
        <f>SUMIFS('Sales 2019 - 2024'!$E:$E,'Sales 2019 - 2024'!$A:$A,$C315,'Sales 2019 - 2024'!$B:$B,$AO$2,'Sales 2019 - 2024'!$C:$C,BF$4,'Sales 2019 - 2024'!$D:$D,$A315)</f>
        <v>0</v>
      </c>
      <c r="BG315" s="618">
        <f t="shared" si="927"/>
        <v>0</v>
      </c>
      <c r="BH315" s="744">
        <f t="shared" si="928"/>
        <v>0</v>
      </c>
      <c r="BI315" s="494">
        <f>SUMIFS('Sales 2019 - 2024'!Y:Y,'Sales 2019 - 2024'!W:W,'X5 Template Goals - Tab 1'!AM315,'Sales 2019 - 2024'!V:V,'X5 Template Goals - Tab 1'!A315)</f>
        <v>0</v>
      </c>
      <c r="BJ315" s="751" t="b">
        <f t="shared" si="875"/>
        <v>1</v>
      </c>
      <c r="BK315" s="611"/>
      <c r="BL315" s="612"/>
      <c r="BM315" s="612"/>
      <c r="BN315" s="612"/>
      <c r="BO315" s="612"/>
      <c r="BP315" s="612"/>
      <c r="BQ315" s="612"/>
      <c r="BR315" s="619"/>
      <c r="BS315" s="618">
        <f t="shared" si="929"/>
        <v>0</v>
      </c>
    </row>
    <row r="316" spans="1:71" ht="44.25" customHeight="1" outlineLevel="1" x14ac:dyDescent="0.55000000000000004">
      <c r="A316" s="2" t="str">
        <f>B312</f>
        <v>All other Lifescience &amp; Nutrition</v>
      </c>
      <c r="B316" s="797"/>
      <c r="C316" s="226" t="s">
        <v>40</v>
      </c>
      <c r="D316" s="620">
        <f>SUMIFS(AfO!D:D,AfO!$A:$A,$C316,AfO!$B:$B,$A312)/1000</f>
        <v>0.29712560999999998</v>
      </c>
      <c r="E316" s="498">
        <f>SUMIFS(AfO!E:E,AfO!$A:$A,$C316,AfO!$B:$B,$A312)/1000</f>
        <v>0.29921212000000003</v>
      </c>
      <c r="F316" s="498">
        <f>SUMIFS(AfO!F:F,AfO!$A:$A,$C316,AfO!$B:$B,$A312)/1000</f>
        <v>5.3893410000000003E-2</v>
      </c>
      <c r="G316" s="498">
        <f>SUMIFS(AfO!G:G,AfO!$A:$A,$C316,AfO!$B:$B,$A312)/1000</f>
        <v>5.6587E-3</v>
      </c>
      <c r="H316" s="498">
        <f>SUMIFS(AfO!H:H,AfO!$A:$A,$C316,AfO!$B:$B,$A312)/1000</f>
        <v>1.08874E-2</v>
      </c>
      <c r="I316" s="498">
        <f>SUMIFS(AfO!J:J,AfO!$A:$A,$C316,AfO!$B:$B,$A312)/1000</f>
        <v>0</v>
      </c>
      <c r="J316" s="498">
        <f>SUMIFS(AfO!I:I,AfO!$A:$A,$C316,AfO!$B:$B,$A312)/1000</f>
        <v>6.3473309999999991E-2</v>
      </c>
      <c r="K316" s="498"/>
      <c r="L316" s="363"/>
      <c r="M316" s="364"/>
      <c r="N316" s="364"/>
      <c r="O316" s="364"/>
      <c r="P316" s="364"/>
      <c r="Q316" s="364"/>
      <c r="R316" s="364"/>
      <c r="S316" s="365"/>
      <c r="T316" s="724"/>
      <c r="U316" s="363"/>
      <c r="V316" s="420"/>
      <c r="W316" s="420"/>
      <c r="X316" s="420"/>
      <c r="Y316" s="420"/>
      <c r="Z316" s="420"/>
      <c r="AA316" s="420"/>
      <c r="AB316" s="420"/>
      <c r="AC316" s="365"/>
      <c r="AD316" s="634">
        <f t="shared" si="874"/>
        <v>0</v>
      </c>
      <c r="AE316" s="521">
        <f t="shared" si="923"/>
        <v>6.3473309999999991E-2</v>
      </c>
      <c r="AF316" s="507">
        <f t="shared" si="924"/>
        <v>-0.26560415342065569</v>
      </c>
      <c r="AG316" s="508">
        <f t="shared" si="925"/>
        <v>0</v>
      </c>
      <c r="AH316" s="509" cm="1">
        <f t="array" ref="AH316">_xlfn.IFS(AG316&gt;=(AF316+0.01),1,AG316&gt;=(AF316-0.01),0,AG316&lt;=(AF316-0.01),-1)</f>
        <v>1</v>
      </c>
      <c r="AJ316" s="371"/>
      <c r="AL316" s="797"/>
      <c r="AM316" s="226" t="s">
        <v>40</v>
      </c>
      <c r="AN316" s="472"/>
      <c r="AO316" s="635">
        <f>SUMIFS('Sales 2019 - 2024'!$E:$E,'Sales 2019 - 2024'!$A:$A,$C316,'Sales 2019 - 2024'!$B:$B,$AO$2,'Sales 2019 - 2024'!$C:$C,AO$4,'Sales 2019 - 2024'!$D:$D,$A316)</f>
        <v>0</v>
      </c>
      <c r="AP316" s="636">
        <f>SUMIFS('Sales 2019 - 2024'!$E:$E,'Sales 2019 - 2024'!$A:$A,$C316,'Sales 2019 - 2024'!$B:$B,$AO$2,'Sales 2019 - 2024'!$C:$C,AP$4,'Sales 2019 - 2024'!$D:$D,$A316)</f>
        <v>0</v>
      </c>
      <c r="AQ316" s="636">
        <f>SUMIFS('Sales 2019 - 2024'!$E:$E,'Sales 2019 - 2024'!$A:$A,$C316,'Sales 2019 - 2024'!$B:$B,$AO$2,'Sales 2019 - 2024'!$C:$C,AQ$4,'Sales 2019 - 2024'!$D:$D,$A316)</f>
        <v>0</v>
      </c>
      <c r="AR316" s="636">
        <f>SUMIFS('Sales 2019 - 2024'!$E:$E,'Sales 2019 - 2024'!$A:$A,$C316,'Sales 2019 - 2024'!$B:$B,$AO$2,'Sales 2019 - 2024'!$C:$C,AR$4,'Sales 2019 - 2024'!$D:$D,$A316)</f>
        <v>63.473309999999998</v>
      </c>
      <c r="AS316" s="636">
        <f>SUMIFS('Sales 2019 - 2024'!$E:$E,'Sales 2019 - 2024'!$A:$A,$C316,'Sales 2019 - 2024'!$B:$B,$AO$2,'Sales 2019 - 2024'!$C:$C,AS$4,'Sales 2019 - 2024'!$D:$D,$A316)</f>
        <v>0</v>
      </c>
      <c r="AT316" s="636">
        <f>SUMIFS('Sales 2019 - 2024'!$E:$E,'Sales 2019 - 2024'!$A:$A,$C316,'Sales 2019 - 2024'!$B:$B,$AO$2,'Sales 2019 - 2024'!$C:$C,AT$4,'Sales 2019 - 2024'!$D:$D,$A316)</f>
        <v>0</v>
      </c>
      <c r="AU316" s="636">
        <f>SUMIFS('Sales 2019 - 2024'!$E:$E,'Sales 2019 - 2024'!$A:$A,$C316,'Sales 2019 - 2024'!$B:$B,$AO$2,'Sales 2019 - 2024'!$C:$C,AU$4,'Sales 2019 - 2024'!$D:$D,$A316)</f>
        <v>0</v>
      </c>
      <c r="AV316" s="637">
        <f>SUMIFS('Sales 2019 - 2024'!$E:$E,'Sales 2019 - 2024'!$A:$A,$C316,'Sales 2019 - 2024'!$B:$B,$AO$2,'Sales 2019 - 2024'!$C:$C,AV$4,'Sales 2019 - 2024'!$D:$D,$A316)</f>
        <v>0</v>
      </c>
      <c r="AW316" s="637">
        <f t="shared" si="926"/>
        <v>63.473309999999998</v>
      </c>
      <c r="AX316" s="635">
        <f>SUMIFS('Sales 2019 - 2024'!$E:$E,'Sales 2019 - 2024'!$A:$A,$C316,'Sales 2019 - 2024'!$B:$B,$AO$2,'Sales 2019 - 2024'!$C:$C,AX$4,'Sales 2019 - 2024'!$D:$D,$A316)</f>
        <v>0</v>
      </c>
      <c r="AY316" s="636">
        <f>SUMIFS('Sales 2019 - 2024'!$E:$E,'Sales 2019 - 2024'!$A:$A,$C316,'Sales 2019 - 2024'!$B:$B,$AO$2,'Sales 2019 - 2024'!$C:$C,AY$4,'Sales 2019 - 2024'!$D:$D,$A316)</f>
        <v>0</v>
      </c>
      <c r="AZ316" s="636">
        <f>SUMIFS('Sales 2019 - 2024'!$E:$E,'Sales 2019 - 2024'!$A:$A,$C316,'Sales 2019 - 2024'!$B:$B,$AO$2,'Sales 2019 - 2024'!$C:$C,AZ$4,'Sales 2019 - 2024'!$D:$D,$A316)</f>
        <v>0</v>
      </c>
      <c r="BA316" s="636">
        <f>SUMIFS('Sales 2019 - 2024'!$E:$E,'Sales 2019 - 2024'!$A:$A,$C316,'Sales 2019 - 2024'!$B:$B,$AO$2,'Sales 2019 - 2024'!$C:$C,BA$4,'Sales 2019 - 2024'!$D:$D,$A316)</f>
        <v>0</v>
      </c>
      <c r="BB316" s="636">
        <f>SUMIFS('Sales 2019 - 2024'!$E:$E,'Sales 2019 - 2024'!$A:$A,$C316,'Sales 2019 - 2024'!$B:$B,$AO$2,'Sales 2019 - 2024'!$C:$C,BB$4,'Sales 2019 - 2024'!$D:$D,$A316)</f>
        <v>0</v>
      </c>
      <c r="BC316" s="636">
        <f>SUMIFS('Sales 2019 - 2024'!$E:$E,'Sales 2019 - 2024'!$A:$A,$C316,'Sales 2019 - 2024'!$B:$B,$AO$2,'Sales 2019 - 2024'!$C:$C,BC$4,'Sales 2019 - 2024'!$D:$D,$A316)</f>
        <v>0</v>
      </c>
      <c r="BD316" s="636">
        <f>SUMIFS('Sales 2019 - 2024'!$E:$E,'Sales 2019 - 2024'!$A:$A,$C316,'Sales 2019 - 2024'!$B:$B,$AO$2,'Sales 2019 - 2024'!$C:$C,BD$4,'Sales 2019 - 2024'!$D:$D,$A316)</f>
        <v>0</v>
      </c>
      <c r="BE316" s="636">
        <f>SUMIFS('Sales 2019 - 2024'!$E:$E,'Sales 2019 - 2024'!$A:$A,$C316,'Sales 2019 - 2024'!$B:$B,$AO$2,'Sales 2019 - 2024'!$C:$C,BE$4,'Sales 2019 - 2024'!$D:$D,$A316)</f>
        <v>0</v>
      </c>
      <c r="BF316" s="637">
        <f>SUMIFS('Sales 2019 - 2024'!$E:$E,'Sales 2019 - 2024'!$A:$A,$C316,'Sales 2019 - 2024'!$B:$B,$AO$2,'Sales 2019 - 2024'!$C:$C,BF$4,'Sales 2019 - 2024'!$D:$D,$A316)</f>
        <v>0</v>
      </c>
      <c r="BG316" s="637">
        <f t="shared" si="927"/>
        <v>0</v>
      </c>
      <c r="BH316" s="746">
        <f t="shared" si="928"/>
        <v>0</v>
      </c>
      <c r="BI316" s="524">
        <f>SUMIFS('Sales 2019 - 2024'!Y:Y,'Sales 2019 - 2024'!W:W,'X5 Template Goals - Tab 1'!AM316,'Sales 2019 - 2024'!V:V,'X5 Template Goals - Tab 1'!A316)</f>
        <v>63.473309999999998</v>
      </c>
      <c r="BJ316" s="751" t="b">
        <f t="shared" si="875"/>
        <v>1</v>
      </c>
      <c r="BK316" s="630"/>
      <c r="BL316" s="631"/>
      <c r="BM316" s="631"/>
      <c r="BN316" s="631"/>
      <c r="BO316" s="631"/>
      <c r="BP316" s="631"/>
      <c r="BQ316" s="631"/>
      <c r="BR316" s="638"/>
      <c r="BS316" s="637">
        <f t="shared" si="929"/>
        <v>0</v>
      </c>
    </row>
    <row r="317" spans="1:71" ht="44.25" customHeight="1" outlineLevel="1" x14ac:dyDescent="0.55000000000000004">
      <c r="A317" s="2" t="str">
        <f>B312</f>
        <v>All other Lifescience &amp; Nutrition</v>
      </c>
      <c r="B317" s="797"/>
      <c r="C317" s="226" t="s">
        <v>41</v>
      </c>
      <c r="D317" s="609">
        <f>SUMIFS(AfO!D:D,AfO!$A:$A,$C317,AfO!$B:$B,$A312)/1000</f>
        <v>1.679085E-2</v>
      </c>
      <c r="E317" s="610">
        <f>SUMIFS(AfO!E:E,AfO!$A:$A,$C317,AfO!$B:$B,$A312)/1000</f>
        <v>3.9884480000000007E-2</v>
      </c>
      <c r="F317" s="610">
        <f>SUMIFS(AfO!F:F,AfO!$A:$A,$C317,AfO!$B:$B,$A312)/1000</f>
        <v>0.14540797</v>
      </c>
      <c r="G317" s="610">
        <f>SUMIFS(AfO!G:G,AfO!$A:$A,$C317,AfO!$B:$B,$A312)/1000</f>
        <v>0.38709003999999997</v>
      </c>
      <c r="H317" s="610">
        <f>SUMIFS(AfO!H:H,AfO!$A:$A,$C317,AfO!$B:$B,$A312)/1000</f>
        <v>0.49276898000000002</v>
      </c>
      <c r="I317" s="610">
        <f>SUMIFS(AfO!J:J,AfO!$A:$A,$C317,AfO!$B:$B,$A312)/1000</f>
        <v>0.48183016249999999</v>
      </c>
      <c r="J317" s="610">
        <f>SUMIFS(AfO!I:I,AfO!$A:$A,$C317,AfO!$B:$B,$A312)/1000</f>
        <v>5.3772584999999999</v>
      </c>
      <c r="K317" s="610"/>
      <c r="L317" s="357"/>
      <c r="M317" s="358"/>
      <c r="N317" s="358"/>
      <c r="O317" s="358"/>
      <c r="P317" s="358"/>
      <c r="Q317" s="358"/>
      <c r="R317" s="358"/>
      <c r="S317" s="359"/>
      <c r="T317" s="724"/>
      <c r="U317" s="357"/>
      <c r="V317" s="418"/>
      <c r="W317" s="418"/>
      <c r="X317" s="418"/>
      <c r="Y317" s="418"/>
      <c r="Z317" s="418"/>
      <c r="AA317" s="418"/>
      <c r="AB317" s="418"/>
      <c r="AC317" s="359"/>
      <c r="AD317" s="615">
        <f t="shared" si="874"/>
        <v>0</v>
      </c>
      <c r="AE317" s="488">
        <f t="shared" si="923"/>
        <v>5.3772584999999999</v>
      </c>
      <c r="AF317" s="581">
        <f t="shared" si="924"/>
        <v>2.1702801872289084</v>
      </c>
      <c r="AG317" s="490">
        <f t="shared" si="925"/>
        <v>0</v>
      </c>
      <c r="AH317" s="491" cm="1">
        <f t="array" ref="AH317">_xlfn.IFS(AG317&gt;=(AF317+0.01),1,AG317&gt;=(AF317-0.01),0,AG317&lt;=(AF317-0.01),-1)</f>
        <v>-1</v>
      </c>
      <c r="AJ317" s="370"/>
      <c r="AL317" s="797"/>
      <c r="AM317" s="226" t="s">
        <v>41</v>
      </c>
      <c r="AN317" s="472"/>
      <c r="AO317" s="616">
        <f>SUMIFS('Sales 2019 - 2024'!$E:$E,'Sales 2019 - 2024'!$A:$A,$C317,'Sales 2019 - 2024'!$B:$B,$AO$2,'Sales 2019 - 2024'!$C:$C,AO$4,'Sales 2019 - 2024'!$D:$D,$A317)</f>
        <v>14.797319999999999</v>
      </c>
      <c r="AP317" s="617">
        <f>SUMIFS('Sales 2019 - 2024'!$E:$E,'Sales 2019 - 2024'!$A:$A,$C317,'Sales 2019 - 2024'!$B:$B,$AO$2,'Sales 2019 - 2024'!$C:$C,AP$4,'Sales 2019 - 2024'!$D:$D,$A317)</f>
        <v>119.57888</v>
      </c>
      <c r="AQ317" s="617">
        <f>SUMIFS('Sales 2019 - 2024'!$E:$E,'Sales 2019 - 2024'!$A:$A,$C317,'Sales 2019 - 2024'!$B:$B,$AO$2,'Sales 2019 - 2024'!$C:$C,AQ$4,'Sales 2019 - 2024'!$D:$D,$A317)</f>
        <v>938.04</v>
      </c>
      <c r="AR317" s="617">
        <f>SUMIFS('Sales 2019 - 2024'!$E:$E,'Sales 2019 - 2024'!$A:$A,$C317,'Sales 2019 - 2024'!$B:$B,$AO$2,'Sales 2019 - 2024'!$C:$C,AR$4,'Sales 2019 - 2024'!$D:$D,$A317)</f>
        <v>1025.39348</v>
      </c>
      <c r="AS317" s="617">
        <f>SUMIFS('Sales 2019 - 2024'!$E:$E,'Sales 2019 - 2024'!$A:$A,$C317,'Sales 2019 - 2024'!$B:$B,$AO$2,'Sales 2019 - 2024'!$C:$C,AS$4,'Sales 2019 - 2024'!$D:$D,$A317)</f>
        <v>9.7310999999999996</v>
      </c>
      <c r="AT317" s="617">
        <f>SUMIFS('Sales 2019 - 2024'!$E:$E,'Sales 2019 - 2024'!$A:$A,$C317,'Sales 2019 - 2024'!$B:$B,$AO$2,'Sales 2019 - 2024'!$C:$C,AT$4,'Sales 2019 - 2024'!$D:$D,$A317)</f>
        <v>3.2719999999999998</v>
      </c>
      <c r="AU317" s="617">
        <f>SUMIFS('Sales 2019 - 2024'!$E:$E,'Sales 2019 - 2024'!$A:$A,$C317,'Sales 2019 - 2024'!$B:$B,$AO$2,'Sales 2019 - 2024'!$C:$C,AU$4,'Sales 2019 - 2024'!$D:$D,$A317)</f>
        <v>0</v>
      </c>
      <c r="AV317" s="618">
        <f>SUMIFS('Sales 2019 - 2024'!$E:$E,'Sales 2019 - 2024'!$A:$A,$C317,'Sales 2019 - 2024'!$B:$B,$AO$2,'Sales 2019 - 2024'!$C:$C,AV$4,'Sales 2019 - 2024'!$D:$D,$A317)</f>
        <v>0</v>
      </c>
      <c r="AW317" s="618">
        <f t="shared" si="926"/>
        <v>2110.8127799999997</v>
      </c>
      <c r="AX317" s="616">
        <f>SUMIFS('Sales 2019 - 2024'!$E:$E,'Sales 2019 - 2024'!$A:$A,$C317,'Sales 2019 - 2024'!$B:$B,$AO$2,'Sales 2019 - 2024'!$C:$C,AX$4,'Sales 2019 - 2024'!$D:$D,$A317)</f>
        <v>0</v>
      </c>
      <c r="AY317" s="617">
        <f>SUMIFS('Sales 2019 - 2024'!$E:$E,'Sales 2019 - 2024'!$A:$A,$C317,'Sales 2019 - 2024'!$B:$B,$AO$2,'Sales 2019 - 2024'!$C:$C,AY$4,'Sales 2019 - 2024'!$D:$D,$A317)</f>
        <v>1.1455299999999999</v>
      </c>
      <c r="AZ317" s="617">
        <f>SUMIFS('Sales 2019 - 2024'!$E:$E,'Sales 2019 - 2024'!$A:$A,$C317,'Sales 2019 - 2024'!$B:$B,$AO$2,'Sales 2019 - 2024'!$C:$C,AZ$4,'Sales 2019 - 2024'!$D:$D,$A317)</f>
        <v>2.5179999999999998</v>
      </c>
      <c r="BA317" s="617">
        <f>SUMIFS('Sales 2019 - 2024'!$E:$E,'Sales 2019 - 2024'!$A:$A,$C317,'Sales 2019 - 2024'!$B:$B,$AO$2,'Sales 2019 - 2024'!$C:$C,BA$4,'Sales 2019 - 2024'!$D:$D,$A317)</f>
        <v>0</v>
      </c>
      <c r="BB317" s="617">
        <f>SUMIFS('Sales 2019 - 2024'!$E:$E,'Sales 2019 - 2024'!$A:$A,$C317,'Sales 2019 - 2024'!$B:$B,$AO$2,'Sales 2019 - 2024'!$C:$C,BB$4,'Sales 2019 - 2024'!$D:$D,$A317)</f>
        <v>0</v>
      </c>
      <c r="BC317" s="617">
        <f>SUMIFS('Sales 2019 - 2024'!$E:$E,'Sales 2019 - 2024'!$A:$A,$C317,'Sales 2019 - 2024'!$B:$B,$AO$2,'Sales 2019 - 2024'!$C:$C,BC$4,'Sales 2019 - 2024'!$D:$D,$A317)</f>
        <v>0</v>
      </c>
      <c r="BD317" s="617">
        <f>SUMIFS('Sales 2019 - 2024'!$E:$E,'Sales 2019 - 2024'!$A:$A,$C317,'Sales 2019 - 2024'!$B:$B,$AO$2,'Sales 2019 - 2024'!$C:$C,BD$4,'Sales 2019 - 2024'!$D:$D,$A317)</f>
        <v>3.7089799999999999</v>
      </c>
      <c r="BE317" s="617">
        <f>SUMIFS('Sales 2019 - 2024'!$E:$E,'Sales 2019 - 2024'!$A:$A,$C317,'Sales 2019 - 2024'!$B:$B,$AO$2,'Sales 2019 - 2024'!$C:$C,BE$4,'Sales 2019 - 2024'!$D:$D,$A317)</f>
        <v>0</v>
      </c>
      <c r="BF317" s="618">
        <f>SUMIFS('Sales 2019 - 2024'!$E:$E,'Sales 2019 - 2024'!$A:$A,$C317,'Sales 2019 - 2024'!$B:$B,$AO$2,'Sales 2019 - 2024'!$C:$C,BF$4,'Sales 2019 - 2024'!$D:$D,$A317)</f>
        <v>0</v>
      </c>
      <c r="BG317" s="618">
        <f t="shared" si="927"/>
        <v>7.3725100000000001</v>
      </c>
      <c r="BH317" s="744">
        <f t="shared" si="928"/>
        <v>3259.07321</v>
      </c>
      <c r="BI317" s="494">
        <f>SUMIFS('Sales 2019 - 2024'!Y:Y,'Sales 2019 - 2024'!W:W,'X5 Template Goals - Tab 1'!AM317,'Sales 2019 - 2024'!V:V,'X5 Template Goals - Tab 1'!A317)</f>
        <v>5377.2584999999999</v>
      </c>
      <c r="BJ317" s="751" t="b">
        <f t="shared" si="875"/>
        <v>1</v>
      </c>
      <c r="BK317" s="611"/>
      <c r="BL317" s="612"/>
      <c r="BM317" s="612"/>
      <c r="BN317" s="612"/>
      <c r="BO317" s="612"/>
      <c r="BP317" s="612"/>
      <c r="BQ317" s="612"/>
      <c r="BR317" s="619"/>
      <c r="BS317" s="618">
        <f t="shared" si="929"/>
        <v>0</v>
      </c>
    </row>
    <row r="318" spans="1:71" ht="44.25" customHeight="1" outlineLevel="1" x14ac:dyDescent="0.55000000000000004">
      <c r="A318" s="2" t="str">
        <f>B312</f>
        <v>All other Lifescience &amp; Nutrition</v>
      </c>
      <c r="B318" s="797"/>
      <c r="C318" s="226" t="s">
        <v>42</v>
      </c>
      <c r="D318" s="620">
        <f>SUMIFS(AfO!D:D,AfO!$A:$A,$C318,AfO!$B:$B,$A312)/1000</f>
        <v>0.17777789999999999</v>
      </c>
      <c r="E318" s="498">
        <f>SUMIFS(AfO!E:E,AfO!$A:$A,$C318,AfO!$B:$B,$A312)/1000</f>
        <v>0.18672345000000001</v>
      </c>
      <c r="F318" s="498">
        <f>SUMIFS(AfO!F:F,AfO!$A:$A,$C318,AfO!$B:$B,$A312)/1000</f>
        <v>0.11620955999999999</v>
      </c>
      <c r="G318" s="498">
        <f>SUMIFS(AfO!G:G,AfO!$A:$A,$C318,AfO!$B:$B,$A312)/1000</f>
        <v>0.16604232999999999</v>
      </c>
      <c r="H318" s="498">
        <f>SUMIFS(AfO!H:H,AfO!$A:$A,$C318,AfO!$B:$B,$A312)/1000</f>
        <v>9.5095579999999999E-2</v>
      </c>
      <c r="I318" s="498">
        <f>SUMIFS(AfO!J:J,AfO!$A:$A,$C318,AfO!$B:$B,$A312)/1000</f>
        <v>9.4565975833333343E-2</v>
      </c>
      <c r="J318" s="498">
        <f>SUMIFS(AfO!I:I,AfO!$A:$A,$C318,AfO!$B:$B,$A312)/1000</f>
        <v>0.27565729</v>
      </c>
      <c r="K318" s="498"/>
      <c r="L318" s="363"/>
      <c r="M318" s="364"/>
      <c r="N318" s="364"/>
      <c r="O318" s="358"/>
      <c r="P318" s="364"/>
      <c r="Q318" s="364"/>
      <c r="R318" s="364"/>
      <c r="S318" s="365"/>
      <c r="T318" s="724"/>
      <c r="U318" s="363">
        <v>2</v>
      </c>
      <c r="V318" s="420"/>
      <c r="W318" s="420"/>
      <c r="X318" s="420"/>
      <c r="Y318" s="420"/>
      <c r="Z318" s="420"/>
      <c r="AA318" s="420"/>
      <c r="AB318" s="420"/>
      <c r="AC318" s="365"/>
      <c r="AD318" s="634">
        <f t="shared" si="874"/>
        <v>2</v>
      </c>
      <c r="AE318" s="521">
        <f t="shared" si="923"/>
        <v>2.2756572899999998</v>
      </c>
      <c r="AF318" s="526">
        <f t="shared" si="924"/>
        <v>9.1687511319272552E-2</v>
      </c>
      <c r="AG318" s="508">
        <f t="shared" si="925"/>
        <v>0.52527262323142132</v>
      </c>
      <c r="AH318" s="509" cm="1">
        <f t="array" ref="AH318">_xlfn.IFS(AG318&gt;=(AF318+0.01),1,AG318&gt;=(AF318-0.01),0,AG318&lt;=(AF318-0.01),-1)</f>
        <v>1</v>
      </c>
      <c r="AJ318" s="371"/>
      <c r="AL318" s="797"/>
      <c r="AM318" s="226" t="s">
        <v>42</v>
      </c>
      <c r="AN318" s="472"/>
      <c r="AO318" s="635">
        <f>SUMIFS('Sales 2019 - 2024'!$E:$E,'Sales 2019 - 2024'!$A:$A,$C318,'Sales 2019 - 2024'!$B:$B,$AO$2,'Sales 2019 - 2024'!$C:$C,AO$4,'Sales 2019 - 2024'!$D:$D,$A318)</f>
        <v>0</v>
      </c>
      <c r="AP318" s="636">
        <f>SUMIFS('Sales 2019 - 2024'!$E:$E,'Sales 2019 - 2024'!$A:$A,$C318,'Sales 2019 - 2024'!$B:$B,$AO$2,'Sales 2019 - 2024'!$C:$C,AP$4,'Sales 2019 - 2024'!$D:$D,$A318)</f>
        <v>1.9434800000000001</v>
      </c>
      <c r="AQ318" s="636">
        <f>SUMIFS('Sales 2019 - 2024'!$E:$E,'Sales 2019 - 2024'!$A:$A,$C318,'Sales 2019 - 2024'!$B:$B,$AO$2,'Sales 2019 - 2024'!$C:$C,AQ$4,'Sales 2019 - 2024'!$D:$D,$A318)</f>
        <v>104.44</v>
      </c>
      <c r="AR318" s="636">
        <f>SUMIFS('Sales 2019 - 2024'!$E:$E,'Sales 2019 - 2024'!$A:$A,$C318,'Sales 2019 - 2024'!$B:$B,$AO$2,'Sales 2019 - 2024'!$C:$C,AR$4,'Sales 2019 - 2024'!$D:$D,$A318)</f>
        <v>0</v>
      </c>
      <c r="AS318" s="636">
        <f>SUMIFS('Sales 2019 - 2024'!$E:$E,'Sales 2019 - 2024'!$A:$A,$C318,'Sales 2019 - 2024'!$B:$B,$AO$2,'Sales 2019 - 2024'!$C:$C,AS$4,'Sales 2019 - 2024'!$D:$D,$A318)</f>
        <v>2.0114999999999998</v>
      </c>
      <c r="AT318" s="636">
        <f>SUMIFS('Sales 2019 - 2024'!$E:$E,'Sales 2019 - 2024'!$A:$A,$C318,'Sales 2019 - 2024'!$B:$B,$AO$2,'Sales 2019 - 2024'!$C:$C,AT$4,'Sales 2019 - 2024'!$D:$D,$A318)</f>
        <v>0</v>
      </c>
      <c r="AU318" s="636">
        <f>SUMIFS('Sales 2019 - 2024'!$E:$E,'Sales 2019 - 2024'!$A:$A,$C318,'Sales 2019 - 2024'!$B:$B,$AO$2,'Sales 2019 - 2024'!$C:$C,AU$4,'Sales 2019 - 2024'!$D:$D,$A318)</f>
        <v>0</v>
      </c>
      <c r="AV318" s="637">
        <f>SUMIFS('Sales 2019 - 2024'!$E:$E,'Sales 2019 - 2024'!$A:$A,$C318,'Sales 2019 - 2024'!$B:$B,$AO$2,'Sales 2019 - 2024'!$C:$C,AV$4,'Sales 2019 - 2024'!$D:$D,$A318)</f>
        <v>28.169309999999999</v>
      </c>
      <c r="AW318" s="637">
        <f t="shared" si="926"/>
        <v>136.56429</v>
      </c>
      <c r="AX318" s="635">
        <f>SUMIFS('Sales 2019 - 2024'!$E:$E,'Sales 2019 - 2024'!$A:$A,$C318,'Sales 2019 - 2024'!$B:$B,$AO$2,'Sales 2019 - 2024'!$C:$C,AX$4,'Sales 2019 - 2024'!$D:$D,$A318)</f>
        <v>130.136</v>
      </c>
      <c r="AY318" s="636">
        <f>SUMIFS('Sales 2019 - 2024'!$E:$E,'Sales 2019 - 2024'!$A:$A,$C318,'Sales 2019 - 2024'!$B:$B,$AO$2,'Sales 2019 - 2024'!$C:$C,AY$4,'Sales 2019 - 2024'!$D:$D,$A318)</f>
        <v>0</v>
      </c>
      <c r="AZ318" s="636">
        <f>SUMIFS('Sales 2019 - 2024'!$E:$E,'Sales 2019 - 2024'!$A:$A,$C318,'Sales 2019 - 2024'!$B:$B,$AO$2,'Sales 2019 - 2024'!$C:$C,AZ$4,'Sales 2019 - 2024'!$D:$D,$A318)</f>
        <v>0</v>
      </c>
      <c r="BA318" s="636">
        <f>SUMIFS('Sales 2019 - 2024'!$E:$E,'Sales 2019 - 2024'!$A:$A,$C318,'Sales 2019 - 2024'!$B:$B,$AO$2,'Sales 2019 - 2024'!$C:$C,BA$4,'Sales 2019 - 2024'!$D:$D,$A318)</f>
        <v>0</v>
      </c>
      <c r="BB318" s="636">
        <f>SUMIFS('Sales 2019 - 2024'!$E:$E,'Sales 2019 - 2024'!$A:$A,$C318,'Sales 2019 - 2024'!$B:$B,$AO$2,'Sales 2019 - 2024'!$C:$C,BB$4,'Sales 2019 - 2024'!$D:$D,$A318)</f>
        <v>1.897</v>
      </c>
      <c r="BC318" s="636">
        <f>SUMIFS('Sales 2019 - 2024'!$E:$E,'Sales 2019 - 2024'!$A:$A,$C318,'Sales 2019 - 2024'!$B:$B,$AO$2,'Sales 2019 - 2024'!$C:$C,BC$4,'Sales 2019 - 2024'!$D:$D,$A318)</f>
        <v>0</v>
      </c>
      <c r="BD318" s="636">
        <f>SUMIFS('Sales 2019 - 2024'!$E:$E,'Sales 2019 - 2024'!$A:$A,$C318,'Sales 2019 - 2024'!$B:$B,$AO$2,'Sales 2019 - 2024'!$C:$C,BD$4,'Sales 2019 - 2024'!$D:$D,$A318)</f>
        <v>7.06</v>
      </c>
      <c r="BE318" s="636">
        <f>SUMIFS('Sales 2019 - 2024'!$E:$E,'Sales 2019 - 2024'!$A:$A,$C318,'Sales 2019 - 2024'!$B:$B,$AO$2,'Sales 2019 - 2024'!$C:$C,BE$4,'Sales 2019 - 2024'!$D:$D,$A318)</f>
        <v>0</v>
      </c>
      <c r="BF318" s="637">
        <f>SUMIFS('Sales 2019 - 2024'!$E:$E,'Sales 2019 - 2024'!$A:$A,$C318,'Sales 2019 - 2024'!$B:$B,$AO$2,'Sales 2019 - 2024'!$C:$C,BF$4,'Sales 2019 - 2024'!$D:$D,$A318)</f>
        <v>0</v>
      </c>
      <c r="BG318" s="637">
        <f t="shared" si="927"/>
        <v>139.09299999999999</v>
      </c>
      <c r="BH318" s="746">
        <f t="shared" si="928"/>
        <v>0</v>
      </c>
      <c r="BI318" s="524">
        <f>SUMIFS('Sales 2019 - 2024'!Y:Y,'Sales 2019 - 2024'!W:W,'X5 Template Goals - Tab 1'!AM318,'Sales 2019 - 2024'!V:V,'X5 Template Goals - Tab 1'!A318)</f>
        <v>275.65728999999999</v>
      </c>
      <c r="BJ318" s="751" t="b">
        <f t="shared" si="875"/>
        <v>1</v>
      </c>
      <c r="BK318" s="630"/>
      <c r="BL318" s="631"/>
      <c r="BM318" s="631"/>
      <c r="BN318" s="631"/>
      <c r="BO318" s="631"/>
      <c r="BP318" s="631"/>
      <c r="BQ318" s="631"/>
      <c r="BR318" s="638"/>
      <c r="BS318" s="637">
        <f t="shared" si="929"/>
        <v>0</v>
      </c>
    </row>
    <row r="319" spans="1:71" ht="44.25" customHeight="1" outlineLevel="1" thickBot="1" x14ac:dyDescent="0.6">
      <c r="A319" s="2" t="str">
        <f>B312</f>
        <v>All other Lifescience &amp; Nutrition</v>
      </c>
      <c r="B319" s="798"/>
      <c r="C319" s="226" t="s">
        <v>43</v>
      </c>
      <c r="D319" s="609">
        <f>SUMIFS(AfO!D:D,AfO!$A:$A,$C319,AfO!$B:$B,$A312)/1000</f>
        <v>6.6729999999999993E-5</v>
      </c>
      <c r="E319" s="610">
        <f>SUMIFS(AfO!E:E,AfO!$A:$A,$C319,AfO!$B:$B,$A312)/1000</f>
        <v>5.2099999999999999E-5</v>
      </c>
      <c r="F319" s="610">
        <f>SUMIFS(AfO!F:F,AfO!$A:$A,$C319,AfO!$B:$B,$A312)/1000</f>
        <v>6.2990000000000005E-5</v>
      </c>
      <c r="G319" s="610">
        <f>SUMIFS(AfO!G:G,AfO!$A:$A,$C319,AfO!$B:$B,$A312)/1000</f>
        <v>0</v>
      </c>
      <c r="H319" s="610">
        <f>SUMIFS(AfO!H:H,AfO!$A:$A,$C319,AfO!$B:$B,$A312)/1000</f>
        <v>6.4979000000000002E-4</v>
      </c>
      <c r="I319" s="610">
        <f>SUMIFS(AfO!J:J,AfO!$A:$A,$C319,AfO!$B:$B,$A312)/1000</f>
        <v>0</v>
      </c>
      <c r="J319" s="610">
        <f>SUMIFS(AfO!I:I,AfO!$A:$A,$C319,AfO!$B:$B,$A312)/1000</f>
        <v>0</v>
      </c>
      <c r="K319" s="610"/>
      <c r="L319" s="366"/>
      <c r="M319" s="367"/>
      <c r="N319" s="367"/>
      <c r="O319" s="367"/>
      <c r="P319" s="367"/>
      <c r="Q319" s="367"/>
      <c r="R319" s="367"/>
      <c r="S319" s="368"/>
      <c r="T319" s="712"/>
      <c r="U319" s="366"/>
      <c r="V319" s="421"/>
      <c r="W319" s="421"/>
      <c r="X319" s="421"/>
      <c r="Y319" s="421"/>
      <c r="Z319" s="421"/>
      <c r="AA319" s="421"/>
      <c r="AB319" s="421"/>
      <c r="AC319" s="368"/>
      <c r="AD319" s="615">
        <f t="shared" si="874"/>
        <v>0</v>
      </c>
      <c r="AE319" s="488">
        <f t="shared" si="923"/>
        <v>0</v>
      </c>
      <c r="AF319" s="581">
        <f t="shared" si="924"/>
        <v>-1</v>
      </c>
      <c r="AG319" s="490" t="e">
        <f t="shared" si="925"/>
        <v>#DIV/0!</v>
      </c>
      <c r="AH319" s="491" t="e" cm="1">
        <f t="array" ref="AH319">_xlfn.IFS(AG319&gt;=(AF319+0.01),1,AG319&gt;=(AF319-0.01),0,AG319&lt;=(AF319-0.01),-1)</f>
        <v>#DIV/0!</v>
      </c>
      <c r="AJ319" s="370"/>
      <c r="AL319" s="798"/>
      <c r="AM319" s="226" t="s">
        <v>43</v>
      </c>
      <c r="AN319" s="472"/>
      <c r="AO319" s="616">
        <f>SUMIFS('Sales 2019 - 2024'!$E:$E,'Sales 2019 - 2024'!$A:$A,$C319,'Sales 2019 - 2024'!$B:$B,$AO$2,'Sales 2019 - 2024'!$C:$C,AO$4,'Sales 2019 - 2024'!$D:$D,$A319)</f>
        <v>0</v>
      </c>
      <c r="AP319" s="617">
        <f>SUMIFS('Sales 2019 - 2024'!$E:$E,'Sales 2019 - 2024'!$A:$A,$C319,'Sales 2019 - 2024'!$B:$B,$AO$2,'Sales 2019 - 2024'!$C:$C,AP$4,'Sales 2019 - 2024'!$D:$D,$A319)</f>
        <v>0</v>
      </c>
      <c r="AQ319" s="617">
        <f>SUMIFS('Sales 2019 - 2024'!$E:$E,'Sales 2019 - 2024'!$A:$A,$C319,'Sales 2019 - 2024'!$B:$B,$AO$2,'Sales 2019 - 2024'!$C:$C,AQ$4,'Sales 2019 - 2024'!$D:$D,$A319)</f>
        <v>0</v>
      </c>
      <c r="AR319" s="617">
        <f>SUMIFS('Sales 2019 - 2024'!$E:$E,'Sales 2019 - 2024'!$A:$A,$C319,'Sales 2019 - 2024'!$B:$B,$AO$2,'Sales 2019 - 2024'!$C:$C,AR$4,'Sales 2019 - 2024'!$D:$D,$A319)</f>
        <v>0</v>
      </c>
      <c r="AS319" s="617">
        <f>SUMIFS('Sales 2019 - 2024'!$E:$E,'Sales 2019 - 2024'!$A:$A,$C319,'Sales 2019 - 2024'!$B:$B,$AO$2,'Sales 2019 - 2024'!$C:$C,AS$4,'Sales 2019 - 2024'!$D:$D,$A319)</f>
        <v>0</v>
      </c>
      <c r="AT319" s="617">
        <f>SUMIFS('Sales 2019 - 2024'!$E:$E,'Sales 2019 - 2024'!$A:$A,$C319,'Sales 2019 - 2024'!$B:$B,$AO$2,'Sales 2019 - 2024'!$C:$C,AT$4,'Sales 2019 - 2024'!$D:$D,$A319)</f>
        <v>0</v>
      </c>
      <c r="AU319" s="617">
        <f>SUMIFS('Sales 2019 - 2024'!$E:$E,'Sales 2019 - 2024'!$A:$A,$C319,'Sales 2019 - 2024'!$B:$B,$AO$2,'Sales 2019 - 2024'!$C:$C,AU$4,'Sales 2019 - 2024'!$D:$D,$A319)</f>
        <v>0</v>
      </c>
      <c r="AV319" s="618">
        <f>SUMIFS('Sales 2019 - 2024'!$E:$E,'Sales 2019 - 2024'!$A:$A,$C319,'Sales 2019 - 2024'!$B:$B,$AO$2,'Sales 2019 - 2024'!$C:$C,AV$4,'Sales 2019 - 2024'!$D:$D,$A319)</f>
        <v>0</v>
      </c>
      <c r="AW319" s="618">
        <f t="shared" si="926"/>
        <v>0</v>
      </c>
      <c r="AX319" s="616">
        <f>SUMIFS('Sales 2019 - 2024'!$E:$E,'Sales 2019 - 2024'!$A:$A,$C319,'Sales 2019 - 2024'!$B:$B,$AO$2,'Sales 2019 - 2024'!$C:$C,AX$4,'Sales 2019 - 2024'!$D:$D,$A319)</f>
        <v>0</v>
      </c>
      <c r="AY319" s="617">
        <f>SUMIFS('Sales 2019 - 2024'!$E:$E,'Sales 2019 - 2024'!$A:$A,$C319,'Sales 2019 - 2024'!$B:$B,$AO$2,'Sales 2019 - 2024'!$C:$C,AY$4,'Sales 2019 - 2024'!$D:$D,$A319)</f>
        <v>0</v>
      </c>
      <c r="AZ319" s="617">
        <f>SUMIFS('Sales 2019 - 2024'!$E:$E,'Sales 2019 - 2024'!$A:$A,$C319,'Sales 2019 - 2024'!$B:$B,$AO$2,'Sales 2019 - 2024'!$C:$C,AZ$4,'Sales 2019 - 2024'!$D:$D,$A319)</f>
        <v>0</v>
      </c>
      <c r="BA319" s="617">
        <f>SUMIFS('Sales 2019 - 2024'!$E:$E,'Sales 2019 - 2024'!$A:$A,$C319,'Sales 2019 - 2024'!$B:$B,$AO$2,'Sales 2019 - 2024'!$C:$C,BA$4,'Sales 2019 - 2024'!$D:$D,$A319)</f>
        <v>0</v>
      </c>
      <c r="BB319" s="617">
        <f>SUMIFS('Sales 2019 - 2024'!$E:$E,'Sales 2019 - 2024'!$A:$A,$C319,'Sales 2019 - 2024'!$B:$B,$AO$2,'Sales 2019 - 2024'!$C:$C,BB$4,'Sales 2019 - 2024'!$D:$D,$A319)</f>
        <v>0</v>
      </c>
      <c r="BC319" s="617">
        <f>SUMIFS('Sales 2019 - 2024'!$E:$E,'Sales 2019 - 2024'!$A:$A,$C319,'Sales 2019 - 2024'!$B:$B,$AO$2,'Sales 2019 - 2024'!$C:$C,BC$4,'Sales 2019 - 2024'!$D:$D,$A319)</f>
        <v>0</v>
      </c>
      <c r="BD319" s="617">
        <f>SUMIFS('Sales 2019 - 2024'!$E:$E,'Sales 2019 - 2024'!$A:$A,$C319,'Sales 2019 - 2024'!$B:$B,$AO$2,'Sales 2019 - 2024'!$C:$C,BD$4,'Sales 2019 - 2024'!$D:$D,$A319)</f>
        <v>0</v>
      </c>
      <c r="BE319" s="617">
        <f>SUMIFS('Sales 2019 - 2024'!$E:$E,'Sales 2019 - 2024'!$A:$A,$C319,'Sales 2019 - 2024'!$B:$B,$AO$2,'Sales 2019 - 2024'!$C:$C,BE$4,'Sales 2019 - 2024'!$D:$D,$A319)</f>
        <v>0</v>
      </c>
      <c r="BF319" s="618">
        <f>SUMIFS('Sales 2019 - 2024'!$E:$E,'Sales 2019 - 2024'!$A:$A,$C319,'Sales 2019 - 2024'!$B:$B,$AO$2,'Sales 2019 - 2024'!$C:$C,BF$4,'Sales 2019 - 2024'!$D:$D,$A319)</f>
        <v>0</v>
      </c>
      <c r="BG319" s="618">
        <f t="shared" si="927"/>
        <v>0</v>
      </c>
      <c r="BH319" s="744">
        <f t="shared" si="928"/>
        <v>0</v>
      </c>
      <c r="BI319" s="494">
        <f>SUMIFS('Sales 2019 - 2024'!Y:Y,'Sales 2019 - 2024'!W:W,'X5 Template Goals - Tab 1'!AM319,'Sales 2019 - 2024'!V:V,'X5 Template Goals - Tab 1'!A319)</f>
        <v>0</v>
      </c>
      <c r="BJ319" s="751" t="b">
        <f t="shared" si="875"/>
        <v>1</v>
      </c>
      <c r="BK319" s="611"/>
      <c r="BL319" s="612"/>
      <c r="BM319" s="612"/>
      <c r="BN319" s="612"/>
      <c r="BO319" s="612"/>
      <c r="BP319" s="612"/>
      <c r="BQ319" s="612"/>
      <c r="BR319" s="619"/>
      <c r="BS319" s="618">
        <f t="shared" si="929"/>
        <v>0</v>
      </c>
    </row>
    <row r="320" spans="1:71" s="180" customFormat="1" ht="44.25" customHeight="1" outlineLevel="1" x14ac:dyDescent="0.55000000000000004">
      <c r="B320" s="344" t="s">
        <v>115</v>
      </c>
      <c r="C320" s="241" t="s">
        <v>35</v>
      </c>
      <c r="D320" s="639">
        <f>SUM(D312:D319)</f>
        <v>1.0245024199999999</v>
      </c>
      <c r="E320" s="532">
        <f t="shared" ref="E320:J320" si="930">SUM(E312:E319)</f>
        <v>1.2989042500000001</v>
      </c>
      <c r="F320" s="532">
        <f t="shared" si="930"/>
        <v>2.3197327300000006</v>
      </c>
      <c r="G320" s="532">
        <f t="shared" si="930"/>
        <v>2.7533636399999994</v>
      </c>
      <c r="H320" s="532">
        <f t="shared" si="930"/>
        <v>1.6973067099999999</v>
      </c>
      <c r="I320" s="532">
        <f t="shared" si="930"/>
        <v>1.5928634474999999</v>
      </c>
      <c r="J320" s="532">
        <f t="shared" si="930"/>
        <v>6.5062992299999998</v>
      </c>
      <c r="K320" s="532"/>
      <c r="L320" s="672">
        <f>SUM(L312:L319)</f>
        <v>0</v>
      </c>
      <c r="M320" s="673">
        <f t="shared" ref="M320" si="931">SUM(M312:M319)</f>
        <v>0</v>
      </c>
      <c r="N320" s="673">
        <f t="shared" ref="N320" si="932">SUM(N312:N319)</f>
        <v>0</v>
      </c>
      <c r="O320" s="673">
        <f t="shared" ref="O320" si="933">SUM(O312:O319)</f>
        <v>0</v>
      </c>
      <c r="P320" s="673">
        <f t="shared" ref="P320" si="934">SUM(P312:P319)</f>
        <v>0</v>
      </c>
      <c r="Q320" s="673">
        <f t="shared" ref="Q320" si="935">SUM(Q312:Q319)</f>
        <v>0</v>
      </c>
      <c r="R320" s="673">
        <f t="shared" ref="R320" si="936">SUM(R312:R319)</f>
        <v>0</v>
      </c>
      <c r="S320" s="674">
        <f t="shared" ref="S320" si="937">SUM(S312:S319)</f>
        <v>0</v>
      </c>
      <c r="T320" s="528"/>
      <c r="U320" s="714">
        <f t="shared" ref="U320" si="938">SUM(U312:U319)</f>
        <v>3</v>
      </c>
      <c r="V320" s="642">
        <f t="shared" ref="V320" si="939">SUM(V312:V319)</f>
        <v>0</v>
      </c>
      <c r="W320" s="642">
        <f t="shared" ref="W320" si="940">SUM(W312:W319)</f>
        <v>0</v>
      </c>
      <c r="X320" s="642">
        <f t="shared" ref="X320" si="941">SUM(X312:X319)</f>
        <v>0</v>
      </c>
      <c r="Y320" s="642">
        <f t="shared" ref="Y320" si="942">SUM(Y312:Y319)</f>
        <v>0</v>
      </c>
      <c r="Z320" s="642">
        <f t="shared" ref="Z320" si="943">SUM(Z312:Z319)</f>
        <v>0</v>
      </c>
      <c r="AA320" s="642">
        <f t="shared" ref="AA320" si="944">SUM(AA312:AA319)</f>
        <v>0</v>
      </c>
      <c r="AB320" s="642">
        <f t="shared" ref="AB320" si="945">SUM(AB312:AB319)</f>
        <v>0</v>
      </c>
      <c r="AC320" s="642">
        <f t="shared" ref="AC320" si="946">SUM(AC312:AC319)</f>
        <v>0</v>
      </c>
      <c r="AD320" s="643">
        <f t="shared" si="874"/>
        <v>3</v>
      </c>
      <c r="AE320" s="539">
        <f t="shared" si="923"/>
        <v>9.5062992299999998</v>
      </c>
      <c r="AF320" s="540">
        <f t="shared" si="924"/>
        <v>0.44731881814680308</v>
      </c>
      <c r="AG320" s="541">
        <f t="shared" si="925"/>
        <v>7.8786466402955613E-2</v>
      </c>
      <c r="AH320" s="542" cm="1">
        <f t="array" ref="AH320">_xlfn.IFS(AG320&gt;=(AF320+0.01),1,AG320&gt;=(AF320-0.01),0,AG320&lt;=(AF320-0.01),-1)</f>
        <v>-1</v>
      </c>
      <c r="AI320" s="2"/>
      <c r="AJ320" s="370" t="s">
        <v>116</v>
      </c>
      <c r="AL320" s="344" t="s">
        <v>115</v>
      </c>
      <c r="AM320" s="241" t="s">
        <v>35</v>
      </c>
      <c r="AN320" s="543"/>
      <c r="AO320" s="733">
        <f>SUM(AO312:AO319)</f>
        <v>14.797319999999999</v>
      </c>
      <c r="AP320" s="734">
        <f t="shared" ref="AP320:AW320" si="947">SUM(AP312:AP319)</f>
        <v>121.52235999999999</v>
      </c>
      <c r="AQ320" s="734">
        <f t="shared" si="947"/>
        <v>1062.1705400000001</v>
      </c>
      <c r="AR320" s="734">
        <f t="shared" si="947"/>
        <v>1094.86679</v>
      </c>
      <c r="AS320" s="734">
        <f t="shared" si="947"/>
        <v>11.742599999999999</v>
      </c>
      <c r="AT320" s="734">
        <f t="shared" si="947"/>
        <v>3.2719999999999998</v>
      </c>
      <c r="AU320" s="734">
        <f t="shared" si="947"/>
        <v>0</v>
      </c>
      <c r="AV320" s="644">
        <f t="shared" si="947"/>
        <v>384.28120999999999</v>
      </c>
      <c r="AW320" s="644">
        <f t="shared" si="947"/>
        <v>2692.6528199999998</v>
      </c>
      <c r="AX320" s="733">
        <f>SUM(AX312:AX319)</f>
        <v>207.03602000000001</v>
      </c>
      <c r="AY320" s="734">
        <f t="shared" ref="AY320:BF320" si="948">SUM(AY312:AY319)</f>
        <v>1.1455299999999999</v>
      </c>
      <c r="AZ320" s="734">
        <f t="shared" si="948"/>
        <v>2.5179999999999998</v>
      </c>
      <c r="BA320" s="734">
        <f t="shared" si="948"/>
        <v>0.70001000000000002</v>
      </c>
      <c r="BB320" s="734">
        <f t="shared" si="948"/>
        <v>1.897</v>
      </c>
      <c r="BC320" s="734">
        <f t="shared" si="948"/>
        <v>2.5642399999999999</v>
      </c>
      <c r="BD320" s="734">
        <f t="shared" si="948"/>
        <v>24.54074</v>
      </c>
      <c r="BE320" s="734">
        <f t="shared" si="948"/>
        <v>0</v>
      </c>
      <c r="BF320" s="644">
        <f t="shared" si="948"/>
        <v>0</v>
      </c>
      <c r="BG320" s="644">
        <f t="shared" si="927"/>
        <v>240.40154000000001</v>
      </c>
      <c r="BH320" s="736">
        <f t="shared" si="928"/>
        <v>3573.24487</v>
      </c>
      <c r="BI320" s="546">
        <f>SUM(BI312:BI319)</f>
        <v>6506.2992299999996</v>
      </c>
      <c r="BJ320" s="751" t="b">
        <f t="shared" si="875"/>
        <v>1</v>
      </c>
      <c r="BK320" s="640"/>
      <c r="BL320" s="641"/>
      <c r="BM320" s="641"/>
      <c r="BN320" s="641"/>
      <c r="BO320" s="641"/>
      <c r="BP320" s="641"/>
      <c r="BQ320" s="641"/>
      <c r="BR320" s="539"/>
      <c r="BS320" s="644">
        <f t="shared" ref="BS320" si="949">SUM(BS312:BS319)</f>
        <v>0</v>
      </c>
    </row>
    <row r="321" spans="2:71" ht="44.25" customHeight="1" outlineLevel="1" thickBot="1" x14ac:dyDescent="0.6">
      <c r="B321" s="687" t="str">
        <f>B320</f>
        <v>All other Lifescience &amp; Nutrition</v>
      </c>
      <c r="C321" s="688" t="s">
        <v>76</v>
      </c>
      <c r="D321" s="689"/>
      <c r="E321" s="690"/>
      <c r="F321" s="690"/>
      <c r="G321" s="690"/>
      <c r="H321" s="690"/>
      <c r="I321" s="690"/>
      <c r="J321" s="690"/>
      <c r="K321" s="691"/>
      <c r="L321" s="555">
        <v>0</v>
      </c>
      <c r="M321" s="556">
        <v>0</v>
      </c>
      <c r="N321" s="556">
        <v>0</v>
      </c>
      <c r="O321" s="556">
        <v>2</v>
      </c>
      <c r="P321" s="556">
        <v>0</v>
      </c>
      <c r="Q321" s="556">
        <v>0</v>
      </c>
      <c r="R321" s="556">
        <v>0</v>
      </c>
      <c r="S321" s="557">
        <v>0</v>
      </c>
      <c r="T321" s="558"/>
      <c r="U321" s="716">
        <v>0</v>
      </c>
      <c r="V321" s="717">
        <v>0</v>
      </c>
      <c r="W321" s="717">
        <v>0</v>
      </c>
      <c r="X321" s="717">
        <v>0</v>
      </c>
      <c r="Y321" s="717">
        <v>0</v>
      </c>
      <c r="Z321" s="717">
        <v>0</v>
      </c>
      <c r="AA321" s="717">
        <v>0</v>
      </c>
      <c r="AB321" s="717">
        <v>0</v>
      </c>
      <c r="AC321" s="717">
        <v>0</v>
      </c>
      <c r="AD321" s="718">
        <f t="shared" si="874"/>
        <v>2</v>
      </c>
      <c r="AE321" s="695">
        <f>J320+AD321</f>
        <v>8.5062992299999998</v>
      </c>
      <c r="AF321" s="598">
        <f>AF320</f>
        <v>0.44731881814680308</v>
      </c>
      <c r="AG321" s="696">
        <f>(((AE321/J320))^(1/5))-1</f>
        <v>5.5070121923444404E-2</v>
      </c>
      <c r="AH321" s="565" cm="1">
        <f t="array" ref="AH321">_xlfn.IFS(AG321&gt;=(AF321+0.01),1,AG321&gt;=(AF321-0.01),0,AG321&lt;=(AF321-0.01),-1)</f>
        <v>-1</v>
      </c>
      <c r="AI321" s="697"/>
      <c r="AJ321" s="372"/>
      <c r="AL321" s="687" t="str">
        <f>AL320</f>
        <v>All other Lifescience &amp; Nutrition</v>
      </c>
      <c r="AM321" s="688" t="s">
        <v>76</v>
      </c>
      <c r="AN321" s="566"/>
      <c r="AO321" s="567"/>
      <c r="AP321" s="568"/>
      <c r="AQ321" s="568"/>
      <c r="AR321" s="568"/>
      <c r="AS321" s="568"/>
      <c r="AT321" s="568"/>
      <c r="AU321" s="568"/>
      <c r="AV321" s="569"/>
      <c r="AW321" s="569"/>
      <c r="AX321" s="567"/>
      <c r="AY321" s="568"/>
      <c r="AZ321" s="568"/>
      <c r="BA321" s="568"/>
      <c r="BB321" s="568"/>
      <c r="BC321" s="568"/>
      <c r="BD321" s="568"/>
      <c r="BE321" s="568"/>
      <c r="BF321" s="569"/>
      <c r="BG321" s="569"/>
      <c r="BH321" s="569"/>
      <c r="BI321" s="737"/>
      <c r="BK321" s="567"/>
      <c r="BL321" s="568"/>
      <c r="BM321" s="568"/>
      <c r="BN321" s="568"/>
      <c r="BO321" s="568"/>
      <c r="BP321" s="568"/>
      <c r="BQ321" s="568"/>
      <c r="BR321" s="569"/>
      <c r="BS321" s="569"/>
    </row>
  </sheetData>
  <sheetProtection sheet="1" objects="1" scenarios="1"/>
  <protectedRanges>
    <protectedRange algorithmName="SHA-512" hashValue="51Yv5Ez34f4W4Q7J5nXl5TOGVqG4KMFRXqkuBpFZ1njBJKDw71fHfNN4G/6QviQXxS2Hx6/ma7z/3btowOfvWQ==" saltValue="Dj83DvNW65YWsXep2H07yQ==" spinCount="100000" sqref="A39:K46 AD1:BI7 V130:AB137 V150:AB157 V160:AB167 V170:AB177 V180:AB187 V190:AB197 L148:S149 V221:AB228 V231:AB238 V241:AB248 V251:AB258 U47:AC48 A59:S67 A38:R38 A1:AC17 A29:S37 T29:AC38 U57:AC98 T39:T98 U129:AB129 U159:AB159 U169:AB169 U179:AB179 U189:AB189 U230:AB230 U240:AB240 U250:AB250 T221:T260 A99:AC99 AD8:AI17 U262:AB271 V272:AB279 V282:AB289 V292:AB299 V302:AB309 V312:AB319 U281:AB281 U291:AB291 U301:AB301 U311:AB311 T262:T321 A47:R58 A68:R98 A100:K127 A211:K260 A262:K321 L158:S159 L168:S169 L178:S179 L188:S189 L198:S199 L219:S220 L229:S230 L239:S240 L249:S250 L259:S260 L270:S271 L280:S281 L290:S291 L300:S301 L310:S311 L320:S321 U149:AB149 T220:AB220 U320:AI321 U310:AI310 AC311:AI319 U300:AI300 AC301:AI309 U290:AI290 AC291:AI299 U280:AI280 AC281:AI289 U259:AI260 U249:AI249 AC250:AI258 U239:AI239 AC240:AI248 U229:AI229 AC230:AI238 AC220:AI228 U188:AI188 AC189:AI197 U178:AI178 AC179:AI187 U168:AI168 AC169:AI177 U158:AI158 AC159:AI167 AC149:AI157 U138:AI148 U128:AI128 AC129:AI137 AC262:AI279 A261:AI261 A210:AI210 T211:AI219 U198:AI199 T120:T209 A130:K209 L208:S209 V200:AI207 U208:AI209 A19:AC28 AD19:AI127 A18:AI18 AK8:BI321 L108:S119 A128:S129 L138:S139 T100:AC119" name="Range1"/>
    <protectedRange algorithmName="SHA-512" hashValue="51Yv5Ez34f4W4Q7J5nXl5TOGVqG4KMFRXqkuBpFZ1njBJKDw71fHfNN4G/6QviQXxS2Hx6/ma7z/3btowOfvWQ==" saltValue="Dj83DvNW65YWsXep2H07yQ==" spinCount="100000" sqref="AJ8:AJ321" name="Range1_1"/>
    <protectedRange algorithmName="SHA-512" hashValue="51Yv5Ez34f4W4Q7J5nXl5TOGVqG4KMFRXqkuBpFZ1njBJKDw71fHfNN4G/6QviQXxS2Hx6/ma7z/3btowOfvWQ==" saltValue="Dj83DvNW65YWsXep2H07yQ==" spinCount="100000" sqref="S47:S48" name="Range1_2"/>
    <protectedRange algorithmName="SHA-512" hashValue="51Yv5Ez34f4W4Q7J5nXl5TOGVqG4KMFRXqkuBpFZ1njBJKDw71fHfNN4G/6QviQXxS2Hx6/ma7z/3btowOfvWQ==" saltValue="Dj83DvNW65YWsXep2H07yQ==" spinCount="100000" sqref="S49:S58" name="Range1_3"/>
    <protectedRange algorithmName="SHA-512" hashValue="51Yv5Ez34f4W4Q7J5nXl5TOGVqG4KMFRXqkuBpFZ1njBJKDw71fHfNN4G/6QviQXxS2Hx6/ma7z/3btowOfvWQ==" saltValue="Dj83DvNW65YWsXep2H07yQ==" spinCount="100000" sqref="S69:S78" name="Range1_4"/>
    <protectedRange algorithmName="SHA-512" hashValue="51Yv5Ez34f4W4Q7J5nXl5TOGVqG4KMFRXqkuBpFZ1njBJKDw71fHfNN4G/6QviQXxS2Hx6/ma7z/3btowOfvWQ==" saltValue="Dj83DvNW65YWsXep2H07yQ==" spinCount="100000" sqref="S79:S88" name="Range1_5"/>
    <protectedRange algorithmName="SHA-512" hashValue="51Yv5Ez34f4W4Q7J5nXl5TOGVqG4KMFRXqkuBpFZ1njBJKDw71fHfNN4G/6QviQXxS2Hx6/ma7z/3btowOfvWQ==" saltValue="Dj83DvNW65YWsXep2H07yQ==" spinCount="100000" sqref="S89:S98" name="Range1_6"/>
    <protectedRange algorithmName="SHA-512" hashValue="51Yv5Ez34f4W4Q7J5nXl5TOGVqG4KMFRXqkuBpFZ1njBJKDw71fHfNN4G/6QviQXxS2Hx6/ma7z/3btowOfvWQ==" saltValue="Dj83DvNW65YWsXep2H07yQ==" spinCount="100000" sqref="S68" name="Range1_7"/>
    <protectedRange algorithmName="SHA-512" hashValue="51Yv5Ez34f4W4Q7J5nXl5TOGVqG4KMFRXqkuBpFZ1njBJKDw71fHfNN4G/6QviQXxS2Hx6/ma7z/3btowOfvWQ==" saltValue="Dj83DvNW65YWsXep2H07yQ==" spinCount="100000" sqref="S38" name="Range1_8"/>
  </protectedRanges>
  <mergeCells count="70">
    <mergeCell ref="B292:B299"/>
    <mergeCell ref="AL292:AL299"/>
    <mergeCell ref="B302:B309"/>
    <mergeCell ref="AL302:AL309"/>
    <mergeCell ref="B312:B319"/>
    <mergeCell ref="AL312:AL319"/>
    <mergeCell ref="B262:B269"/>
    <mergeCell ref="AL262:AL269"/>
    <mergeCell ref="B272:B279"/>
    <mergeCell ref="AL272:AL279"/>
    <mergeCell ref="B282:B289"/>
    <mergeCell ref="AL282:AL289"/>
    <mergeCell ref="BK2:BR2"/>
    <mergeCell ref="BK3:BR3"/>
    <mergeCell ref="AO2:BI2"/>
    <mergeCell ref="AO3:BI3"/>
    <mergeCell ref="L3:S3"/>
    <mergeCell ref="U3:AC3"/>
    <mergeCell ref="L2:S2"/>
    <mergeCell ref="U2:AC2"/>
    <mergeCell ref="B19:B26"/>
    <mergeCell ref="B29:B36"/>
    <mergeCell ref="B39:B46"/>
    <mergeCell ref="B49:B56"/>
    <mergeCell ref="B59:B66"/>
    <mergeCell ref="AL19:AL26"/>
    <mergeCell ref="AL29:AL36"/>
    <mergeCell ref="AL39:AL46"/>
    <mergeCell ref="AL49:AL56"/>
    <mergeCell ref="AL59:AL66"/>
    <mergeCell ref="B120:B127"/>
    <mergeCell ref="AL120:AL127"/>
    <mergeCell ref="AL69:AL76"/>
    <mergeCell ref="AL79:AL86"/>
    <mergeCell ref="AL89:AL96"/>
    <mergeCell ref="B79:B86"/>
    <mergeCell ref="B89:B96"/>
    <mergeCell ref="B69:B76"/>
    <mergeCell ref="B160:B167"/>
    <mergeCell ref="AL160:AL167"/>
    <mergeCell ref="B170:B177"/>
    <mergeCell ref="AL170:AL177"/>
    <mergeCell ref="B8:B15"/>
    <mergeCell ref="AL8:AL15"/>
    <mergeCell ref="B130:B137"/>
    <mergeCell ref="AL130:AL137"/>
    <mergeCell ref="B140:B147"/>
    <mergeCell ref="AL140:AL147"/>
    <mergeCell ref="B150:B157"/>
    <mergeCell ref="AL150:AL157"/>
    <mergeCell ref="B100:B107"/>
    <mergeCell ref="AL100:AL107"/>
    <mergeCell ref="B110:B117"/>
    <mergeCell ref="AL110:AL117"/>
    <mergeCell ref="B180:B187"/>
    <mergeCell ref="AL180:AL187"/>
    <mergeCell ref="B190:B197"/>
    <mergeCell ref="AL190:AL197"/>
    <mergeCell ref="B211:B218"/>
    <mergeCell ref="AL211:AL218"/>
    <mergeCell ref="B200:B207"/>
    <mergeCell ref="AL200:AL207"/>
    <mergeCell ref="B251:B258"/>
    <mergeCell ref="AL251:AL258"/>
    <mergeCell ref="B221:B228"/>
    <mergeCell ref="AL221:AL228"/>
    <mergeCell ref="B231:B238"/>
    <mergeCell ref="AL231:AL238"/>
    <mergeCell ref="B241:B248"/>
    <mergeCell ref="AL241:AL248"/>
  </mergeCells>
  <conditionalFormatting sqref="BS27">
    <cfRule type="colorScale" priority="655">
      <colorScale>
        <cfvo type="min"/>
        <cfvo type="max"/>
        <color rgb="FFFCFCFF"/>
        <color theme="4" tint="0.39997558519241921"/>
      </colorScale>
    </cfRule>
  </conditionalFormatting>
  <conditionalFormatting sqref="BS19:BS26">
    <cfRule type="colorScale" priority="654">
      <colorScale>
        <cfvo type="min"/>
        <cfvo type="max"/>
        <color theme="0"/>
        <color theme="4" tint="0.39997558519241921"/>
      </colorScale>
    </cfRule>
  </conditionalFormatting>
  <conditionalFormatting sqref="BS37">
    <cfRule type="colorScale" priority="653">
      <colorScale>
        <cfvo type="min"/>
        <cfvo type="max"/>
        <color rgb="FFFCFCFF"/>
        <color theme="4" tint="0.39997558519241921"/>
      </colorScale>
    </cfRule>
  </conditionalFormatting>
  <conditionalFormatting sqref="BS29:BS36">
    <cfRule type="colorScale" priority="652">
      <colorScale>
        <cfvo type="min"/>
        <cfvo type="max"/>
        <color theme="0"/>
        <color theme="4" tint="0.39997558519241921"/>
      </colorScale>
    </cfRule>
  </conditionalFormatting>
  <conditionalFormatting sqref="BS47">
    <cfRule type="colorScale" priority="651">
      <colorScale>
        <cfvo type="min"/>
        <cfvo type="max"/>
        <color rgb="FFFCFCFF"/>
        <color theme="4" tint="0.39997558519241921"/>
      </colorScale>
    </cfRule>
  </conditionalFormatting>
  <conditionalFormatting sqref="BS39:BS46">
    <cfRule type="colorScale" priority="650">
      <colorScale>
        <cfvo type="min"/>
        <cfvo type="max"/>
        <color theme="0"/>
        <color theme="4" tint="0.39997558519241921"/>
      </colorScale>
    </cfRule>
  </conditionalFormatting>
  <conditionalFormatting sqref="BS57">
    <cfRule type="colorScale" priority="649">
      <colorScale>
        <cfvo type="min"/>
        <cfvo type="max"/>
        <color rgb="FFFCFCFF"/>
        <color theme="4" tint="0.39997558519241921"/>
      </colorScale>
    </cfRule>
  </conditionalFormatting>
  <conditionalFormatting sqref="BS49:BS56">
    <cfRule type="colorScale" priority="648">
      <colorScale>
        <cfvo type="min"/>
        <cfvo type="max"/>
        <color theme="0"/>
        <color theme="4" tint="0.39997558519241921"/>
      </colorScale>
    </cfRule>
  </conditionalFormatting>
  <conditionalFormatting sqref="BS67">
    <cfRule type="colorScale" priority="647">
      <colorScale>
        <cfvo type="min"/>
        <cfvo type="max"/>
        <color rgb="FFFCFCFF"/>
        <color theme="4" tint="0.39997558519241921"/>
      </colorScale>
    </cfRule>
  </conditionalFormatting>
  <conditionalFormatting sqref="BS59:BS66">
    <cfRule type="colorScale" priority="646">
      <colorScale>
        <cfvo type="min"/>
        <cfvo type="max"/>
        <color theme="0"/>
        <color theme="4" tint="0.39997558519241921"/>
      </colorScale>
    </cfRule>
  </conditionalFormatting>
  <conditionalFormatting sqref="BS77">
    <cfRule type="colorScale" priority="645">
      <colorScale>
        <cfvo type="min"/>
        <cfvo type="max"/>
        <color rgb="FFFCFCFF"/>
        <color theme="4" tint="0.39997558519241921"/>
      </colorScale>
    </cfRule>
  </conditionalFormatting>
  <conditionalFormatting sqref="BS69:BS76">
    <cfRule type="colorScale" priority="644">
      <colorScale>
        <cfvo type="min"/>
        <cfvo type="max"/>
        <color theme="0"/>
        <color theme="4" tint="0.39997558519241921"/>
      </colorScale>
    </cfRule>
  </conditionalFormatting>
  <conditionalFormatting sqref="BS87">
    <cfRule type="colorScale" priority="643">
      <colorScale>
        <cfvo type="min"/>
        <cfvo type="max"/>
        <color rgb="FFFCFCFF"/>
        <color theme="4" tint="0.39997558519241921"/>
      </colorScale>
    </cfRule>
  </conditionalFormatting>
  <conditionalFormatting sqref="BS79:BS86">
    <cfRule type="colorScale" priority="642">
      <colorScale>
        <cfvo type="min"/>
        <cfvo type="max"/>
        <color theme="0"/>
        <color theme="4" tint="0.39997558519241921"/>
      </colorScale>
    </cfRule>
  </conditionalFormatting>
  <conditionalFormatting sqref="BS97">
    <cfRule type="colorScale" priority="641">
      <colorScale>
        <cfvo type="min"/>
        <cfvo type="max"/>
        <color rgb="FFFCFCFF"/>
        <color theme="4" tint="0.39997558519241921"/>
      </colorScale>
    </cfRule>
  </conditionalFormatting>
  <conditionalFormatting sqref="BS89:BS96">
    <cfRule type="colorScale" priority="640">
      <colorScale>
        <cfvo type="min"/>
        <cfvo type="max"/>
        <color theme="0"/>
        <color theme="4" tint="0.39997558519241921"/>
      </colorScale>
    </cfRule>
  </conditionalFormatting>
  <conditionalFormatting sqref="BS108">
    <cfRule type="colorScale" priority="595">
      <colorScale>
        <cfvo type="min"/>
        <cfvo type="max"/>
        <color rgb="FFFCFCFF"/>
        <color theme="4" tint="0.39997558519241921"/>
      </colorScale>
    </cfRule>
  </conditionalFormatting>
  <conditionalFormatting sqref="BS100:BS107">
    <cfRule type="colorScale" priority="594">
      <colorScale>
        <cfvo type="min"/>
        <cfvo type="max"/>
        <color theme="0"/>
        <color theme="4" tint="0.39997558519241921"/>
      </colorScale>
    </cfRule>
  </conditionalFormatting>
  <conditionalFormatting sqref="BS118">
    <cfRule type="colorScale" priority="593">
      <colorScale>
        <cfvo type="min"/>
        <cfvo type="max"/>
        <color rgb="FFFCFCFF"/>
        <color theme="4" tint="0.39997558519241921"/>
      </colorScale>
    </cfRule>
  </conditionalFormatting>
  <conditionalFormatting sqref="BS110:BS117">
    <cfRule type="colorScale" priority="592">
      <colorScale>
        <cfvo type="min"/>
        <cfvo type="max"/>
        <color theme="0"/>
        <color theme="4" tint="0.39997558519241921"/>
      </colorScale>
    </cfRule>
  </conditionalFormatting>
  <conditionalFormatting sqref="BS128">
    <cfRule type="colorScale" priority="591">
      <colorScale>
        <cfvo type="min"/>
        <cfvo type="max"/>
        <color rgb="FFFCFCFF"/>
        <color theme="4" tint="0.39997558519241921"/>
      </colorScale>
    </cfRule>
  </conditionalFormatting>
  <conditionalFormatting sqref="BS120:BS127">
    <cfRule type="colorScale" priority="590">
      <colorScale>
        <cfvo type="min"/>
        <cfvo type="max"/>
        <color theme="0"/>
        <color theme="4" tint="0.39997558519241921"/>
      </colorScale>
    </cfRule>
  </conditionalFormatting>
  <conditionalFormatting sqref="BS138">
    <cfRule type="colorScale" priority="589">
      <colorScale>
        <cfvo type="min"/>
        <cfvo type="max"/>
        <color rgb="FFFCFCFF"/>
        <color theme="4" tint="0.39997558519241921"/>
      </colorScale>
    </cfRule>
  </conditionalFormatting>
  <conditionalFormatting sqref="BS130:BS137">
    <cfRule type="colorScale" priority="588">
      <colorScale>
        <cfvo type="min"/>
        <cfvo type="max"/>
        <color theme="0"/>
        <color theme="4" tint="0.39997558519241921"/>
      </colorScale>
    </cfRule>
  </conditionalFormatting>
  <conditionalFormatting sqref="BS148">
    <cfRule type="colorScale" priority="587">
      <colorScale>
        <cfvo type="min"/>
        <cfvo type="max"/>
        <color rgb="FFFCFCFF"/>
        <color theme="4" tint="0.39997558519241921"/>
      </colorScale>
    </cfRule>
  </conditionalFormatting>
  <conditionalFormatting sqref="BS140:BS147">
    <cfRule type="colorScale" priority="586">
      <colorScale>
        <cfvo type="min"/>
        <cfvo type="max"/>
        <color theme="0"/>
        <color theme="4" tint="0.39997558519241921"/>
      </colorScale>
    </cfRule>
  </conditionalFormatting>
  <conditionalFormatting sqref="BS158">
    <cfRule type="colorScale" priority="585">
      <colorScale>
        <cfvo type="min"/>
        <cfvo type="max"/>
        <color rgb="FFFCFCFF"/>
        <color theme="4" tint="0.39997558519241921"/>
      </colorScale>
    </cfRule>
  </conditionalFormatting>
  <conditionalFormatting sqref="BS150:BS157">
    <cfRule type="colorScale" priority="584">
      <colorScale>
        <cfvo type="min"/>
        <cfvo type="max"/>
        <color theme="0"/>
        <color theme="4" tint="0.39997558519241921"/>
      </colorScale>
    </cfRule>
  </conditionalFormatting>
  <conditionalFormatting sqref="BS168">
    <cfRule type="colorScale" priority="583">
      <colorScale>
        <cfvo type="min"/>
        <cfvo type="max"/>
        <color rgb="FFFCFCFF"/>
        <color theme="4" tint="0.39997558519241921"/>
      </colorScale>
    </cfRule>
  </conditionalFormatting>
  <conditionalFormatting sqref="BS160:BS167">
    <cfRule type="colorScale" priority="582">
      <colorScale>
        <cfvo type="min"/>
        <cfvo type="max"/>
        <color theme="0"/>
        <color theme="4" tint="0.39997558519241921"/>
      </colorScale>
    </cfRule>
  </conditionalFormatting>
  <conditionalFormatting sqref="BS178">
    <cfRule type="colorScale" priority="581">
      <colorScale>
        <cfvo type="min"/>
        <cfvo type="max"/>
        <color rgb="FFFCFCFF"/>
        <color theme="4" tint="0.39997558519241921"/>
      </colorScale>
    </cfRule>
  </conditionalFormatting>
  <conditionalFormatting sqref="BS170:BS177">
    <cfRule type="colorScale" priority="580">
      <colorScale>
        <cfvo type="min"/>
        <cfvo type="max"/>
        <color theme="0"/>
        <color theme="4" tint="0.39997558519241921"/>
      </colorScale>
    </cfRule>
  </conditionalFormatting>
  <conditionalFormatting sqref="BS16">
    <cfRule type="colorScale" priority="566">
      <colorScale>
        <cfvo type="min"/>
        <cfvo type="max"/>
        <color rgb="FFFCFCFF"/>
        <color theme="4" tint="0.39997558519241921"/>
      </colorScale>
    </cfRule>
  </conditionalFormatting>
  <conditionalFormatting sqref="BS8:BS15">
    <cfRule type="colorScale" priority="565">
      <colorScale>
        <cfvo type="min"/>
        <cfvo type="max"/>
        <color theme="0"/>
        <color theme="4" tint="0.39997558519241921"/>
      </colorScale>
    </cfRule>
  </conditionalFormatting>
  <conditionalFormatting sqref="BS188">
    <cfRule type="colorScale" priority="561">
      <colorScale>
        <cfvo type="min"/>
        <cfvo type="max"/>
        <color rgb="FFFCFCFF"/>
        <color theme="4" tint="0.39997558519241921"/>
      </colorScale>
    </cfRule>
  </conditionalFormatting>
  <conditionalFormatting sqref="BS180:BS187">
    <cfRule type="colorScale" priority="560">
      <colorScale>
        <cfvo type="min"/>
        <cfvo type="max"/>
        <color theme="0"/>
        <color theme="4" tint="0.39997558519241921"/>
      </colorScale>
    </cfRule>
  </conditionalFormatting>
  <conditionalFormatting sqref="BS198">
    <cfRule type="colorScale" priority="556">
      <colorScale>
        <cfvo type="min"/>
        <cfvo type="max"/>
        <color rgb="FFFCFCFF"/>
        <color theme="4" tint="0.39997558519241921"/>
      </colorScale>
    </cfRule>
  </conditionalFormatting>
  <conditionalFormatting sqref="BS190:BS197">
    <cfRule type="colorScale" priority="555">
      <colorScale>
        <cfvo type="min"/>
        <cfvo type="max"/>
        <color theme="0"/>
        <color theme="4" tint="0.39997558519241921"/>
      </colorScale>
    </cfRule>
  </conditionalFormatting>
  <conditionalFormatting sqref="L59:S66">
    <cfRule type="colorScale" priority="683">
      <colorScale>
        <cfvo type="min"/>
        <cfvo type="max"/>
        <color rgb="FFFCFCFF"/>
        <color rgb="FF457DDB"/>
      </colorScale>
    </cfRule>
  </conditionalFormatting>
  <conditionalFormatting sqref="L150:S157">
    <cfRule type="colorScale" priority="500">
      <colorScale>
        <cfvo type="min"/>
        <cfvo type="max"/>
        <color rgb="FFFCFCFF"/>
        <color rgb="FF457DDB"/>
      </colorScale>
    </cfRule>
  </conditionalFormatting>
  <conditionalFormatting sqref="L160:S167">
    <cfRule type="colorScale" priority="499">
      <colorScale>
        <cfvo type="min"/>
        <cfvo type="max"/>
        <color rgb="FFFCFCFF"/>
        <color rgb="FF457DDB"/>
      </colorScale>
    </cfRule>
  </conditionalFormatting>
  <conditionalFormatting sqref="L170:S177">
    <cfRule type="colorScale" priority="498">
      <colorScale>
        <cfvo type="min"/>
        <cfvo type="max"/>
        <color rgb="FFFCFCFF"/>
        <color rgb="FF457DDB"/>
      </colorScale>
    </cfRule>
  </conditionalFormatting>
  <conditionalFormatting sqref="L180:S187">
    <cfRule type="colorScale" priority="497">
      <colorScale>
        <cfvo type="min"/>
        <cfvo type="max"/>
        <color rgb="FFFCFCFF"/>
        <color rgb="FF457DDB"/>
      </colorScale>
    </cfRule>
  </conditionalFormatting>
  <conditionalFormatting sqref="L190:S197">
    <cfRule type="colorScale" priority="496">
      <colorScale>
        <cfvo type="min"/>
        <cfvo type="max"/>
        <color rgb="FFFCFCFF"/>
        <color rgb="FF457DDB"/>
      </colorScale>
    </cfRule>
  </conditionalFormatting>
  <conditionalFormatting sqref="L100:S107">
    <cfRule type="colorScale" priority="494">
      <colorScale>
        <cfvo type="min"/>
        <cfvo type="max"/>
        <color rgb="FFFCFCFF"/>
        <color rgb="FF457DDB"/>
      </colorScale>
    </cfRule>
  </conditionalFormatting>
  <conditionalFormatting sqref="BS219">
    <cfRule type="colorScale" priority="463">
      <colorScale>
        <cfvo type="min"/>
        <cfvo type="max"/>
        <color rgb="FFFCFCFF"/>
        <color theme="4" tint="0.39997558519241921"/>
      </colorScale>
    </cfRule>
  </conditionalFormatting>
  <conditionalFormatting sqref="BS211:BS218">
    <cfRule type="colorScale" priority="462">
      <colorScale>
        <cfvo type="min"/>
        <cfvo type="max"/>
        <color theme="0"/>
        <color theme="4" tint="0.39997558519241921"/>
      </colorScale>
    </cfRule>
  </conditionalFormatting>
  <conditionalFormatting sqref="BS229">
    <cfRule type="colorScale" priority="461">
      <colorScale>
        <cfvo type="min"/>
        <cfvo type="max"/>
        <color rgb="FFFCFCFF"/>
        <color theme="4" tint="0.39997558519241921"/>
      </colorScale>
    </cfRule>
  </conditionalFormatting>
  <conditionalFormatting sqref="BS221:BS228">
    <cfRule type="colorScale" priority="460">
      <colorScale>
        <cfvo type="min"/>
        <cfvo type="max"/>
        <color theme="0"/>
        <color theme="4" tint="0.39997558519241921"/>
      </colorScale>
    </cfRule>
  </conditionalFormatting>
  <conditionalFormatting sqref="BS239">
    <cfRule type="colorScale" priority="459">
      <colorScale>
        <cfvo type="min"/>
        <cfvo type="max"/>
        <color rgb="FFFCFCFF"/>
        <color theme="4" tint="0.39997558519241921"/>
      </colorScale>
    </cfRule>
  </conditionalFormatting>
  <conditionalFormatting sqref="BS231:BS238">
    <cfRule type="colorScale" priority="458">
      <colorScale>
        <cfvo type="min"/>
        <cfvo type="max"/>
        <color theme="0"/>
        <color theme="4" tint="0.39997558519241921"/>
      </colorScale>
    </cfRule>
  </conditionalFormatting>
  <conditionalFormatting sqref="BS249">
    <cfRule type="colorScale" priority="457">
      <colorScale>
        <cfvo type="min"/>
        <cfvo type="max"/>
        <color rgb="FFFCFCFF"/>
        <color theme="4" tint="0.39997558519241921"/>
      </colorScale>
    </cfRule>
  </conditionalFormatting>
  <conditionalFormatting sqref="BS241:BS248">
    <cfRule type="colorScale" priority="456">
      <colorScale>
        <cfvo type="min"/>
        <cfvo type="max"/>
        <color theme="0"/>
        <color theme="4" tint="0.39997558519241921"/>
      </colorScale>
    </cfRule>
  </conditionalFormatting>
  <conditionalFormatting sqref="BS259">
    <cfRule type="colorScale" priority="449">
      <colorScale>
        <cfvo type="min"/>
        <cfvo type="max"/>
        <color rgb="FFFCFCFF"/>
        <color theme="4" tint="0.39997558519241921"/>
      </colorScale>
    </cfRule>
  </conditionalFormatting>
  <conditionalFormatting sqref="BS251:BS258">
    <cfRule type="colorScale" priority="448">
      <colorScale>
        <cfvo type="min"/>
        <cfvo type="max"/>
        <color theme="0"/>
        <color theme="4" tint="0.39997558519241921"/>
      </colorScale>
    </cfRule>
  </conditionalFormatting>
  <conditionalFormatting sqref="L19:S26 U19:AC26">
    <cfRule type="colorScale" priority="690">
      <colorScale>
        <cfvo type="min"/>
        <cfvo type="max"/>
        <color rgb="FFFCFCFF"/>
        <color rgb="FF457DDB"/>
      </colorScale>
    </cfRule>
  </conditionalFormatting>
  <conditionalFormatting sqref="L29:S36 U29:AC36">
    <cfRule type="colorScale" priority="691">
      <colorScale>
        <cfvo type="min"/>
        <cfvo type="max"/>
        <color rgb="FFFCFCFF"/>
        <color rgb="FF457DDB"/>
      </colorScale>
    </cfRule>
  </conditionalFormatting>
  <conditionalFormatting sqref="U100:AC107">
    <cfRule type="colorScale" priority="692">
      <colorScale>
        <cfvo type="min"/>
        <cfvo type="max"/>
        <color rgb="FFFCFCFF"/>
        <color rgb="FF457DDB"/>
      </colorScale>
    </cfRule>
  </conditionalFormatting>
  <conditionalFormatting sqref="U140:AC147">
    <cfRule type="colorScale" priority="693">
      <colorScale>
        <cfvo type="min"/>
        <cfvo type="max"/>
        <color rgb="FFFCFCFF"/>
        <color rgb="FF457DDB"/>
      </colorScale>
    </cfRule>
  </conditionalFormatting>
  <conditionalFormatting sqref="U110:AC117">
    <cfRule type="colorScale" priority="694">
      <colorScale>
        <cfvo type="min"/>
        <cfvo type="max"/>
        <color rgb="FFFCFCFF"/>
        <color rgb="FF457DDB"/>
      </colorScale>
    </cfRule>
  </conditionalFormatting>
  <conditionalFormatting sqref="U211:AC218">
    <cfRule type="colorScale" priority="299">
      <colorScale>
        <cfvo type="min"/>
        <cfvo type="max"/>
        <color rgb="FFFCFCFF"/>
        <color rgb="FF457DDB"/>
      </colorScale>
    </cfRule>
  </conditionalFormatting>
  <conditionalFormatting sqref="T19:T26">
    <cfRule type="colorScale" priority="422">
      <colorScale>
        <cfvo type="min"/>
        <cfvo type="max"/>
        <color rgb="FFFCFCFF"/>
        <color rgb="FF457DDB"/>
      </colorScale>
    </cfRule>
  </conditionalFormatting>
  <conditionalFormatting sqref="T39:T46">
    <cfRule type="colorScale" priority="420">
      <colorScale>
        <cfvo type="min"/>
        <cfvo type="max"/>
        <color rgb="FFFCFCFF"/>
        <color rgb="FF457DDB"/>
      </colorScale>
    </cfRule>
  </conditionalFormatting>
  <conditionalFormatting sqref="T49:T56">
    <cfRule type="colorScale" priority="419">
      <colorScale>
        <cfvo type="min"/>
        <cfvo type="max"/>
        <color rgb="FFFCFCFF"/>
        <color rgb="FF457DDB"/>
      </colorScale>
    </cfRule>
  </conditionalFormatting>
  <conditionalFormatting sqref="T69:T76">
    <cfRule type="colorScale" priority="417">
      <colorScale>
        <cfvo type="min"/>
        <cfvo type="max"/>
        <color rgb="FFFCFCFF"/>
        <color rgb="FF457DDB"/>
      </colorScale>
    </cfRule>
  </conditionalFormatting>
  <conditionalFormatting sqref="T79:T86">
    <cfRule type="colorScale" priority="416">
      <colorScale>
        <cfvo type="min"/>
        <cfvo type="max"/>
        <color rgb="FFFCFCFF"/>
        <color rgb="FF457DDB"/>
      </colorScale>
    </cfRule>
  </conditionalFormatting>
  <conditionalFormatting sqref="T89:T96">
    <cfRule type="colorScale" priority="415">
      <colorScale>
        <cfvo type="min"/>
        <cfvo type="max"/>
        <color rgb="FFFCFCFF"/>
        <color rgb="FF457DDB"/>
      </colorScale>
    </cfRule>
  </conditionalFormatting>
  <conditionalFormatting sqref="T120:T127">
    <cfRule type="colorScale" priority="412">
      <colorScale>
        <cfvo type="min"/>
        <cfvo type="max"/>
        <color rgb="FFFCFCFF"/>
        <color rgb="FF457DDB"/>
      </colorScale>
    </cfRule>
  </conditionalFormatting>
  <conditionalFormatting sqref="T130:T137">
    <cfRule type="colorScale" priority="411">
      <colorScale>
        <cfvo type="min"/>
        <cfvo type="max"/>
        <color rgb="FFFCFCFF"/>
        <color rgb="FF457DDB"/>
      </colorScale>
    </cfRule>
  </conditionalFormatting>
  <conditionalFormatting sqref="T150:T157">
    <cfRule type="colorScale" priority="409">
      <colorScale>
        <cfvo type="min"/>
        <cfvo type="max"/>
        <color rgb="FFFCFCFF"/>
        <color rgb="FF457DDB"/>
      </colorScale>
    </cfRule>
  </conditionalFormatting>
  <conditionalFormatting sqref="T160:T167">
    <cfRule type="colorScale" priority="408">
      <colorScale>
        <cfvo type="min"/>
        <cfvo type="max"/>
        <color rgb="FFFCFCFF"/>
        <color rgb="FF457DDB"/>
      </colorScale>
    </cfRule>
  </conditionalFormatting>
  <conditionalFormatting sqref="T170:T177">
    <cfRule type="colorScale" priority="407">
      <colorScale>
        <cfvo type="min"/>
        <cfvo type="max"/>
        <color rgb="FFFCFCFF"/>
        <color rgb="FF457DDB"/>
      </colorScale>
    </cfRule>
  </conditionalFormatting>
  <conditionalFormatting sqref="T180:T187">
    <cfRule type="colorScale" priority="382">
      <colorScale>
        <cfvo type="min"/>
        <cfvo type="max"/>
        <color rgb="FFFCFCFF"/>
        <color rgb="FF457DDB"/>
      </colorScale>
    </cfRule>
  </conditionalFormatting>
  <conditionalFormatting sqref="T190:T197">
    <cfRule type="colorScale" priority="381">
      <colorScale>
        <cfvo type="min"/>
        <cfvo type="max"/>
        <color rgb="FFFCFCFF"/>
        <color rgb="FF457DDB"/>
      </colorScale>
    </cfRule>
  </conditionalFormatting>
  <conditionalFormatting sqref="T221:T228">
    <cfRule type="colorScale" priority="379">
      <colorScale>
        <cfvo type="min"/>
        <cfvo type="max"/>
        <color rgb="FFFCFCFF"/>
        <color rgb="FF457DDB"/>
      </colorScale>
    </cfRule>
  </conditionalFormatting>
  <conditionalFormatting sqref="T231:T238">
    <cfRule type="colorScale" priority="378">
      <colorScale>
        <cfvo type="min"/>
        <cfvo type="max"/>
        <color rgb="FFFCFCFF"/>
        <color rgb="FF457DDB"/>
      </colorScale>
    </cfRule>
  </conditionalFormatting>
  <conditionalFormatting sqref="T241:T248">
    <cfRule type="colorScale" priority="377">
      <colorScale>
        <cfvo type="min"/>
        <cfvo type="max"/>
        <color rgb="FFFCFCFF"/>
        <color rgb="FF457DDB"/>
      </colorScale>
    </cfRule>
  </conditionalFormatting>
  <conditionalFormatting sqref="T251:T258">
    <cfRule type="colorScale" priority="376">
      <colorScale>
        <cfvo type="min"/>
        <cfvo type="max"/>
        <color rgb="FFFCFCFF"/>
        <color rgb="FF457DDB"/>
      </colorScale>
    </cfRule>
  </conditionalFormatting>
  <conditionalFormatting sqref="BS270">
    <cfRule type="colorScale" priority="341">
      <colorScale>
        <cfvo type="min"/>
        <cfvo type="max"/>
        <color rgb="FFFCFCFF"/>
        <color theme="4" tint="0.39997558519241921"/>
      </colorScale>
    </cfRule>
  </conditionalFormatting>
  <conditionalFormatting sqref="BS262:BS269">
    <cfRule type="colorScale" priority="340">
      <colorScale>
        <cfvo type="min"/>
        <cfvo type="max"/>
        <color theme="0"/>
        <color theme="4" tint="0.39997558519241921"/>
      </colorScale>
    </cfRule>
  </conditionalFormatting>
  <conditionalFormatting sqref="BS280">
    <cfRule type="colorScale" priority="339">
      <colorScale>
        <cfvo type="min"/>
        <cfvo type="max"/>
        <color rgb="FFFCFCFF"/>
        <color theme="4" tint="0.39997558519241921"/>
      </colorScale>
    </cfRule>
  </conditionalFormatting>
  <conditionalFormatting sqref="BS272:BS279">
    <cfRule type="colorScale" priority="338">
      <colorScale>
        <cfvo type="min"/>
        <cfvo type="max"/>
        <color theme="0"/>
        <color theme="4" tint="0.39997558519241921"/>
      </colorScale>
    </cfRule>
  </conditionalFormatting>
  <conditionalFormatting sqref="BS290">
    <cfRule type="colorScale" priority="337">
      <colorScale>
        <cfvo type="min"/>
        <cfvo type="max"/>
        <color rgb="FFFCFCFF"/>
        <color theme="4" tint="0.39997558519241921"/>
      </colorScale>
    </cfRule>
  </conditionalFormatting>
  <conditionalFormatting sqref="BS282:BS289">
    <cfRule type="colorScale" priority="336">
      <colorScale>
        <cfvo type="min"/>
        <cfvo type="max"/>
        <color theme="0"/>
        <color theme="4" tint="0.39997558519241921"/>
      </colorScale>
    </cfRule>
  </conditionalFormatting>
  <conditionalFormatting sqref="BS300">
    <cfRule type="colorScale" priority="335">
      <colorScale>
        <cfvo type="min"/>
        <cfvo type="max"/>
        <color rgb="FFFCFCFF"/>
        <color theme="4" tint="0.39997558519241921"/>
      </colorScale>
    </cfRule>
  </conditionalFormatting>
  <conditionalFormatting sqref="BS292:BS299">
    <cfRule type="colorScale" priority="334">
      <colorScale>
        <cfvo type="min"/>
        <cfvo type="max"/>
        <color theme="0"/>
        <color theme="4" tint="0.39997558519241921"/>
      </colorScale>
    </cfRule>
  </conditionalFormatting>
  <conditionalFormatting sqref="BS310">
    <cfRule type="colorScale" priority="327">
      <colorScale>
        <cfvo type="min"/>
        <cfvo type="max"/>
        <color rgb="FFFCFCFF"/>
        <color theme="4" tint="0.39997558519241921"/>
      </colorScale>
    </cfRule>
  </conditionalFormatting>
  <conditionalFormatting sqref="BS302:BS309">
    <cfRule type="colorScale" priority="326">
      <colorScale>
        <cfvo type="min"/>
        <cfvo type="max"/>
        <color theme="0"/>
        <color theme="4" tint="0.39997558519241921"/>
      </colorScale>
    </cfRule>
  </conditionalFormatting>
  <conditionalFormatting sqref="BS320">
    <cfRule type="colorScale" priority="322">
      <colorScale>
        <cfvo type="min"/>
        <cfvo type="max"/>
        <color rgb="FFFCFCFF"/>
        <color theme="4" tint="0.39997558519241921"/>
      </colorScale>
    </cfRule>
  </conditionalFormatting>
  <conditionalFormatting sqref="BS312:BS319">
    <cfRule type="colorScale" priority="321">
      <colorScale>
        <cfvo type="min"/>
        <cfvo type="max"/>
        <color theme="0"/>
        <color theme="4" tint="0.39997558519241921"/>
      </colorScale>
    </cfRule>
  </conditionalFormatting>
  <conditionalFormatting sqref="T272:T279">
    <cfRule type="colorScale" priority="313">
      <colorScale>
        <cfvo type="min"/>
        <cfvo type="max"/>
        <color rgb="FFFCFCFF"/>
        <color rgb="FF457DDB"/>
      </colorScale>
    </cfRule>
  </conditionalFormatting>
  <conditionalFormatting sqref="T282:T289">
    <cfRule type="colorScale" priority="312">
      <colorScale>
        <cfvo type="min"/>
        <cfvo type="max"/>
        <color rgb="FFFCFCFF"/>
        <color rgb="FF457DDB"/>
      </colorScale>
    </cfRule>
  </conditionalFormatting>
  <conditionalFormatting sqref="T292:T299">
    <cfRule type="colorScale" priority="311">
      <colorScale>
        <cfvo type="min"/>
        <cfvo type="max"/>
        <color rgb="FFFCFCFF"/>
        <color rgb="FF457DDB"/>
      </colorScale>
    </cfRule>
  </conditionalFormatting>
  <conditionalFormatting sqref="T302:T309">
    <cfRule type="colorScale" priority="310">
      <colorScale>
        <cfvo type="min"/>
        <cfvo type="max"/>
        <color rgb="FFFCFCFF"/>
        <color rgb="FF457DDB"/>
      </colorScale>
    </cfRule>
  </conditionalFormatting>
  <conditionalFormatting sqref="T312:T319">
    <cfRule type="colorScale" priority="309">
      <colorScale>
        <cfvo type="min"/>
        <cfvo type="max"/>
        <color rgb="FFFCFCFF"/>
        <color rgb="FF457DDB"/>
      </colorScale>
    </cfRule>
  </conditionalFormatting>
  <conditionalFormatting sqref="U218:AC219">
    <cfRule type="colorScale" priority="696">
      <colorScale>
        <cfvo type="min"/>
        <cfvo type="max"/>
        <color rgb="FFFCFCFF"/>
        <color rgb="FF457DDB"/>
      </colorScale>
    </cfRule>
  </conditionalFormatting>
  <conditionalFormatting sqref="L211:S218">
    <cfRule type="colorScale" priority="298">
      <colorScale>
        <cfvo type="min"/>
        <cfvo type="max"/>
        <color rgb="FFFCFCFF"/>
        <color rgb="FF457DDB"/>
      </colorScale>
    </cfRule>
  </conditionalFormatting>
  <conditionalFormatting sqref="L219:S219">
    <cfRule type="colorScale" priority="300">
      <colorScale>
        <cfvo type="min"/>
        <cfvo type="max"/>
        <color rgb="FFFCFCFF"/>
        <color rgb="FF457DDB"/>
      </colorScale>
    </cfRule>
  </conditionalFormatting>
  <conditionalFormatting sqref="U262:AC269">
    <cfRule type="colorScale" priority="294">
      <colorScale>
        <cfvo type="min"/>
        <cfvo type="max"/>
        <color rgb="FFFCFCFF"/>
        <color rgb="FF457DDB"/>
      </colorScale>
    </cfRule>
  </conditionalFormatting>
  <conditionalFormatting sqref="U269:AC270">
    <cfRule type="colorScale" priority="297">
      <colorScale>
        <cfvo type="min"/>
        <cfvo type="max"/>
        <color rgb="FFFCFCFF"/>
        <color rgb="FF457DDB"/>
      </colorScale>
    </cfRule>
  </conditionalFormatting>
  <conditionalFormatting sqref="L262:S269">
    <cfRule type="colorScale" priority="293">
      <colorScale>
        <cfvo type="min"/>
        <cfvo type="max"/>
        <color rgb="FFFCFCFF"/>
        <color rgb="FF457DDB"/>
      </colorScale>
    </cfRule>
  </conditionalFormatting>
  <conditionalFormatting sqref="L270:S270">
    <cfRule type="colorScale" priority="295">
      <colorScale>
        <cfvo type="min"/>
        <cfvo type="max"/>
        <color rgb="FFFCFCFF"/>
        <color rgb="FF457DDB"/>
      </colorScale>
    </cfRule>
  </conditionalFormatting>
  <conditionalFormatting sqref="L8:AC15">
    <cfRule type="colorScale" priority="697">
      <colorScale>
        <cfvo type="min"/>
        <cfvo type="max"/>
        <color rgb="FFFCFCFF"/>
        <color rgb="FF457DDB"/>
      </colorScale>
    </cfRule>
  </conditionalFormatting>
  <conditionalFormatting sqref="L16:AC16">
    <cfRule type="colorScale" priority="698">
      <colorScale>
        <cfvo type="min"/>
        <cfvo type="max"/>
        <color rgb="FFFCFCFF"/>
        <color rgb="FF457DDB"/>
      </colorScale>
    </cfRule>
  </conditionalFormatting>
  <conditionalFormatting sqref="T29:T36">
    <cfRule type="colorScale" priority="292">
      <colorScale>
        <cfvo type="min"/>
        <cfvo type="max"/>
        <color rgb="FFFCFCFF"/>
        <color rgb="FF457DDB"/>
      </colorScale>
    </cfRule>
  </conditionalFormatting>
  <conditionalFormatting sqref="T59:T66">
    <cfRule type="colorScale" priority="291">
      <colorScale>
        <cfvo type="min"/>
        <cfvo type="max"/>
        <color rgb="FFFCFCFF"/>
        <color rgb="FF457DDB"/>
      </colorScale>
    </cfRule>
  </conditionalFormatting>
  <conditionalFormatting sqref="T110:T117">
    <cfRule type="colorScale" priority="289">
      <colorScale>
        <cfvo type="min"/>
        <cfvo type="max"/>
        <color rgb="FFFCFCFF"/>
        <color rgb="FF457DDB"/>
      </colorScale>
    </cfRule>
  </conditionalFormatting>
  <conditionalFormatting sqref="T140:T147">
    <cfRule type="colorScale" priority="288">
      <colorScale>
        <cfvo type="min"/>
        <cfvo type="max"/>
        <color rgb="FFFCFCFF"/>
        <color rgb="FF457DDB"/>
      </colorScale>
    </cfRule>
  </conditionalFormatting>
  <conditionalFormatting sqref="T211:T218">
    <cfRule type="colorScale" priority="287">
      <colorScale>
        <cfvo type="min"/>
        <cfvo type="max"/>
        <color rgb="FFFCFCFF"/>
        <color rgb="FF457DDB"/>
      </colorScale>
    </cfRule>
  </conditionalFormatting>
  <conditionalFormatting sqref="T262:T269">
    <cfRule type="colorScale" priority="286">
      <colorScale>
        <cfvo type="min"/>
        <cfvo type="max"/>
        <color rgb="FFFCFCFF"/>
        <color rgb="FF457DDB"/>
      </colorScale>
    </cfRule>
  </conditionalFormatting>
  <conditionalFormatting sqref="BS208">
    <cfRule type="colorScale" priority="283">
      <colorScale>
        <cfvo type="min"/>
        <cfvo type="max"/>
        <color rgb="FFFCFCFF"/>
        <color theme="4" tint="0.39997558519241921"/>
      </colorScale>
    </cfRule>
  </conditionalFormatting>
  <conditionalFormatting sqref="BS200:BS207">
    <cfRule type="colorScale" priority="282">
      <colorScale>
        <cfvo type="min"/>
        <cfvo type="max"/>
        <color theme="0"/>
        <color theme="4" tint="0.39997558519241921"/>
      </colorScale>
    </cfRule>
  </conditionalFormatting>
  <conditionalFormatting sqref="L200:S207">
    <cfRule type="colorScale" priority="280">
      <colorScale>
        <cfvo type="min"/>
        <cfvo type="max"/>
        <color rgb="FFFCFCFF"/>
        <color rgb="FF457DDB"/>
      </colorScale>
    </cfRule>
  </conditionalFormatting>
  <conditionalFormatting sqref="T200:T207">
    <cfRule type="colorScale" priority="279">
      <colorScale>
        <cfvo type="min"/>
        <cfvo type="max"/>
        <color rgb="FFFCFCFF"/>
        <color rgb="FF457DDB"/>
      </colorScale>
    </cfRule>
  </conditionalFormatting>
  <conditionalFormatting sqref="AO29:AV36 AX29:BF36">
    <cfRule type="colorScale" priority="189">
      <colorScale>
        <cfvo type="min"/>
        <cfvo type="max"/>
        <color theme="0"/>
        <color theme="4" tint="0.39997558519241921"/>
      </colorScale>
    </cfRule>
  </conditionalFormatting>
  <conditionalFormatting sqref="AW29:AW36 BG29:BG36">
    <cfRule type="colorScale" priority="191">
      <colorScale>
        <cfvo type="min"/>
        <cfvo type="max"/>
        <color theme="0"/>
        <color theme="4" tint="0.39997558519241921"/>
      </colorScale>
    </cfRule>
  </conditionalFormatting>
  <conditionalFormatting sqref="AO37:AV37 AX37:BF37">
    <cfRule type="colorScale" priority="190">
      <colorScale>
        <cfvo type="min"/>
        <cfvo type="max"/>
        <color theme="0"/>
        <color theme="4" tint="0.39997558519241921"/>
      </colorScale>
    </cfRule>
  </conditionalFormatting>
  <conditionalFormatting sqref="AO39:AV46 AX39:BF46">
    <cfRule type="colorScale" priority="186">
      <colorScale>
        <cfvo type="min"/>
        <cfvo type="max"/>
        <color theme="0"/>
        <color theme="4" tint="0.39997558519241921"/>
      </colorScale>
    </cfRule>
  </conditionalFormatting>
  <conditionalFormatting sqref="AW39:AW46 BG39:BG46">
    <cfRule type="colorScale" priority="188">
      <colorScale>
        <cfvo type="min"/>
        <cfvo type="max"/>
        <color theme="0"/>
        <color theme="4" tint="0.39997558519241921"/>
      </colorScale>
    </cfRule>
  </conditionalFormatting>
  <conditionalFormatting sqref="AO47:AV47 AX47:BF47">
    <cfRule type="colorScale" priority="187">
      <colorScale>
        <cfvo type="min"/>
        <cfvo type="max"/>
        <color theme="0"/>
        <color theme="4" tint="0.39997558519241921"/>
      </colorScale>
    </cfRule>
  </conditionalFormatting>
  <conditionalFormatting sqref="AO59:AV66 AX59:BF66">
    <cfRule type="colorScale" priority="180">
      <colorScale>
        <cfvo type="min"/>
        <cfvo type="max"/>
        <color theme="0"/>
        <color theme="4" tint="0.39997558519241921"/>
      </colorScale>
    </cfRule>
  </conditionalFormatting>
  <conditionalFormatting sqref="AW59:AW66 BG59:BG66">
    <cfRule type="colorScale" priority="182">
      <colorScale>
        <cfvo type="min"/>
        <cfvo type="max"/>
        <color theme="0"/>
        <color theme="4" tint="0.39997558519241921"/>
      </colorScale>
    </cfRule>
  </conditionalFormatting>
  <conditionalFormatting sqref="AO67:AV67 AX67:BF67">
    <cfRule type="colorScale" priority="181">
      <colorScale>
        <cfvo type="min"/>
        <cfvo type="max"/>
        <color theme="0"/>
        <color theme="4" tint="0.39997558519241921"/>
      </colorScale>
    </cfRule>
  </conditionalFormatting>
  <conditionalFormatting sqref="AO100:AV107 AX100:BF107">
    <cfRule type="colorScale" priority="168">
      <colorScale>
        <cfvo type="min"/>
        <cfvo type="max"/>
        <color theme="0"/>
        <color theme="4" tint="0.39997558519241921"/>
      </colorScale>
    </cfRule>
  </conditionalFormatting>
  <conditionalFormatting sqref="AW100:AW107 BG100:BG107">
    <cfRule type="colorScale" priority="170">
      <colorScale>
        <cfvo type="min"/>
        <cfvo type="max"/>
        <color theme="0"/>
        <color theme="4" tint="0.39997558519241921"/>
      </colorScale>
    </cfRule>
  </conditionalFormatting>
  <conditionalFormatting sqref="AO108:AV108 AX108:BF108">
    <cfRule type="colorScale" priority="169">
      <colorScale>
        <cfvo type="min"/>
        <cfvo type="max"/>
        <color theme="0"/>
        <color theme="4" tint="0.39997558519241921"/>
      </colorScale>
    </cfRule>
  </conditionalFormatting>
  <conditionalFormatting sqref="AO110:AV117 AX110:BF117">
    <cfRule type="colorScale" priority="165">
      <colorScale>
        <cfvo type="min"/>
        <cfvo type="max"/>
        <color theme="0"/>
        <color theme="4" tint="0.39997558519241921"/>
      </colorScale>
    </cfRule>
  </conditionalFormatting>
  <conditionalFormatting sqref="AW110:AW117 BG110:BG117">
    <cfRule type="colorScale" priority="167">
      <colorScale>
        <cfvo type="min"/>
        <cfvo type="max"/>
        <color theme="0"/>
        <color theme="4" tint="0.39997558519241921"/>
      </colorScale>
    </cfRule>
  </conditionalFormatting>
  <conditionalFormatting sqref="AO118:AV118 AX118:BF118">
    <cfRule type="colorScale" priority="166">
      <colorScale>
        <cfvo type="min"/>
        <cfvo type="max"/>
        <color theme="0"/>
        <color theme="4" tint="0.39997558519241921"/>
      </colorScale>
    </cfRule>
  </conditionalFormatting>
  <conditionalFormatting sqref="AO140:AV147 AX140:BF147">
    <cfRule type="colorScale" priority="156">
      <colorScale>
        <cfvo type="min"/>
        <cfvo type="max"/>
        <color theme="0"/>
        <color theme="4" tint="0.39997558519241921"/>
      </colorScale>
    </cfRule>
  </conditionalFormatting>
  <conditionalFormatting sqref="AW140:AW147 BG140:BG147">
    <cfRule type="colorScale" priority="158">
      <colorScale>
        <cfvo type="min"/>
        <cfvo type="max"/>
        <color theme="0"/>
        <color theme="4" tint="0.39997558519241921"/>
      </colorScale>
    </cfRule>
  </conditionalFormatting>
  <conditionalFormatting sqref="AO148:AV148 AX148:BF148">
    <cfRule type="colorScale" priority="157">
      <colorScale>
        <cfvo type="min"/>
        <cfvo type="max"/>
        <color theme="0"/>
        <color theme="4" tint="0.39997558519241921"/>
      </colorScale>
    </cfRule>
  </conditionalFormatting>
  <conditionalFormatting sqref="AO211:AV218 AX211:BF218">
    <cfRule type="colorScale" priority="135">
      <colorScale>
        <cfvo type="min"/>
        <cfvo type="max"/>
        <color theme="0"/>
        <color theme="4" tint="0.39997558519241921"/>
      </colorScale>
    </cfRule>
  </conditionalFormatting>
  <conditionalFormatting sqref="AW211:AW218 BG211:BG218">
    <cfRule type="colorScale" priority="137">
      <colorScale>
        <cfvo type="min"/>
        <cfvo type="max"/>
        <color theme="0"/>
        <color theme="4" tint="0.39997558519241921"/>
      </colorScale>
    </cfRule>
  </conditionalFormatting>
  <conditionalFormatting sqref="AO219:AV219 AX219:BF219">
    <cfRule type="colorScale" priority="136">
      <colorScale>
        <cfvo type="min"/>
        <cfvo type="max"/>
        <color theme="0"/>
        <color theme="4" tint="0.39997558519241921"/>
      </colorScale>
    </cfRule>
  </conditionalFormatting>
  <conditionalFormatting sqref="AO262:AV269 AX262:BF269">
    <cfRule type="colorScale" priority="120">
      <colorScale>
        <cfvo type="min"/>
        <cfvo type="max"/>
        <color theme="0"/>
        <color theme="4" tint="0.39997558519241921"/>
      </colorScale>
    </cfRule>
  </conditionalFormatting>
  <conditionalFormatting sqref="AW262:AW269 BG262:BG269">
    <cfRule type="colorScale" priority="122">
      <colorScale>
        <cfvo type="min"/>
        <cfvo type="max"/>
        <color theme="0"/>
        <color theme="4" tint="0.39997558519241921"/>
      </colorScale>
    </cfRule>
  </conditionalFormatting>
  <conditionalFormatting sqref="AO270:AV270 AX270:BF270">
    <cfRule type="colorScale" priority="121">
      <colorScale>
        <cfvo type="min"/>
        <cfvo type="max"/>
        <color theme="0"/>
        <color theme="4" tint="0.39997558519241921"/>
      </colorScale>
    </cfRule>
  </conditionalFormatting>
  <conditionalFormatting sqref="AO49:AV56 AX49:BF56">
    <cfRule type="colorScale" priority="102">
      <colorScale>
        <cfvo type="min"/>
        <cfvo type="max"/>
        <color theme="0"/>
        <color theme="4" tint="0.39997558519241921"/>
      </colorScale>
    </cfRule>
  </conditionalFormatting>
  <conditionalFormatting sqref="AW49:AW56 BG49:BG56">
    <cfRule type="colorScale" priority="104">
      <colorScale>
        <cfvo type="min"/>
        <cfvo type="max"/>
        <color theme="0"/>
        <color theme="4" tint="0.39997558519241921"/>
      </colorScale>
    </cfRule>
  </conditionalFormatting>
  <conditionalFormatting sqref="AO57:AV57 AX57:BF57">
    <cfRule type="colorScale" priority="103">
      <colorScale>
        <cfvo type="min"/>
        <cfvo type="max"/>
        <color theme="0"/>
        <color theme="4" tint="0.39997558519241921"/>
      </colorScale>
    </cfRule>
  </conditionalFormatting>
  <conditionalFormatting sqref="AO69:AV76 AX69:BF76">
    <cfRule type="colorScale" priority="99">
      <colorScale>
        <cfvo type="min"/>
        <cfvo type="max"/>
        <color theme="0"/>
        <color theme="4" tint="0.39997558519241921"/>
      </colorScale>
    </cfRule>
  </conditionalFormatting>
  <conditionalFormatting sqref="AW69:AW76 BG69:BG76">
    <cfRule type="colorScale" priority="101">
      <colorScale>
        <cfvo type="min"/>
        <cfvo type="max"/>
        <color theme="0"/>
        <color theme="4" tint="0.39997558519241921"/>
      </colorScale>
    </cfRule>
  </conditionalFormatting>
  <conditionalFormatting sqref="AO77:AV77 AX77:BF77">
    <cfRule type="colorScale" priority="100">
      <colorScale>
        <cfvo type="min"/>
        <cfvo type="max"/>
        <color theme="0"/>
        <color theme="4" tint="0.39997558519241921"/>
      </colorScale>
    </cfRule>
  </conditionalFormatting>
  <conditionalFormatting sqref="AO79:AV86 AX79:BF86">
    <cfRule type="colorScale" priority="96">
      <colorScale>
        <cfvo type="min"/>
        <cfvo type="max"/>
        <color theme="0"/>
        <color theme="4" tint="0.39997558519241921"/>
      </colorScale>
    </cfRule>
  </conditionalFormatting>
  <conditionalFormatting sqref="AW79:AW86 BG79:BG86">
    <cfRule type="colorScale" priority="98">
      <colorScale>
        <cfvo type="min"/>
        <cfvo type="max"/>
        <color theme="0"/>
        <color theme="4" tint="0.39997558519241921"/>
      </colorScale>
    </cfRule>
  </conditionalFormatting>
  <conditionalFormatting sqref="AO87:AV87 AX87:BF87">
    <cfRule type="colorScale" priority="97">
      <colorScale>
        <cfvo type="min"/>
        <cfvo type="max"/>
        <color theme="0"/>
        <color theme="4" tint="0.39997558519241921"/>
      </colorScale>
    </cfRule>
  </conditionalFormatting>
  <conditionalFormatting sqref="AO89:AV96 AX89:BF96">
    <cfRule type="colorScale" priority="93">
      <colorScale>
        <cfvo type="min"/>
        <cfvo type="max"/>
        <color theme="0"/>
        <color theme="4" tint="0.39997558519241921"/>
      </colorScale>
    </cfRule>
  </conditionalFormatting>
  <conditionalFormatting sqref="AW89:AW96 BG89:BG96">
    <cfRule type="colorScale" priority="95">
      <colorScale>
        <cfvo type="min"/>
        <cfvo type="max"/>
        <color theme="0"/>
        <color theme="4" tint="0.39997558519241921"/>
      </colorScale>
    </cfRule>
  </conditionalFormatting>
  <conditionalFormatting sqref="AO97:AV97 AX97:BF97">
    <cfRule type="colorScale" priority="94">
      <colorScale>
        <cfvo type="min"/>
        <cfvo type="max"/>
        <color theme="0"/>
        <color theme="4" tint="0.39997558519241921"/>
      </colorScale>
    </cfRule>
  </conditionalFormatting>
  <conditionalFormatting sqref="AO120:AV127 AX120:BF127">
    <cfRule type="colorScale" priority="90">
      <colorScale>
        <cfvo type="min"/>
        <cfvo type="max"/>
        <color theme="0"/>
        <color theme="4" tint="0.39997558519241921"/>
      </colorScale>
    </cfRule>
  </conditionalFormatting>
  <conditionalFormatting sqref="AW120:AW127 BG120:BG127">
    <cfRule type="colorScale" priority="92">
      <colorScale>
        <cfvo type="min"/>
        <cfvo type="max"/>
        <color theme="0"/>
        <color theme="4" tint="0.39997558519241921"/>
      </colorScale>
    </cfRule>
  </conditionalFormatting>
  <conditionalFormatting sqref="AO128:AV128 AX128:BF128">
    <cfRule type="colorScale" priority="91">
      <colorScale>
        <cfvo type="min"/>
        <cfvo type="max"/>
        <color theme="0"/>
        <color theme="4" tint="0.39997558519241921"/>
      </colorScale>
    </cfRule>
  </conditionalFormatting>
  <conditionalFormatting sqref="AO130:AV137 AX130:BF137">
    <cfRule type="colorScale" priority="87">
      <colorScale>
        <cfvo type="min"/>
        <cfvo type="max"/>
        <color theme="0"/>
        <color theme="4" tint="0.39997558519241921"/>
      </colorScale>
    </cfRule>
  </conditionalFormatting>
  <conditionalFormatting sqref="AW130:AW137 BG130:BG137">
    <cfRule type="colorScale" priority="89">
      <colorScale>
        <cfvo type="min"/>
        <cfvo type="max"/>
        <color theme="0"/>
        <color theme="4" tint="0.39997558519241921"/>
      </colorScale>
    </cfRule>
  </conditionalFormatting>
  <conditionalFormatting sqref="AO138:AV138 AX138:BF138">
    <cfRule type="colorScale" priority="88">
      <colorScale>
        <cfvo type="min"/>
        <cfvo type="max"/>
        <color theme="0"/>
        <color theme="4" tint="0.39997558519241921"/>
      </colorScale>
    </cfRule>
  </conditionalFormatting>
  <conditionalFormatting sqref="AO150:AV157 AX150:BF157">
    <cfRule type="colorScale" priority="84">
      <colorScale>
        <cfvo type="min"/>
        <cfvo type="max"/>
        <color theme="0"/>
        <color theme="4" tint="0.39997558519241921"/>
      </colorScale>
    </cfRule>
  </conditionalFormatting>
  <conditionalFormatting sqref="AW150:AW157 BG150:BG157">
    <cfRule type="colorScale" priority="86">
      <colorScale>
        <cfvo type="min"/>
        <cfvo type="max"/>
        <color theme="0"/>
        <color theme="4" tint="0.39997558519241921"/>
      </colorScale>
    </cfRule>
  </conditionalFormatting>
  <conditionalFormatting sqref="AO158:AV158 AX158:BF158">
    <cfRule type="colorScale" priority="85">
      <colorScale>
        <cfvo type="min"/>
        <cfvo type="max"/>
        <color theme="0"/>
        <color theme="4" tint="0.39997558519241921"/>
      </colorScale>
    </cfRule>
  </conditionalFormatting>
  <conditionalFormatting sqref="AO160:AV167 AX160:BF167">
    <cfRule type="colorScale" priority="81">
      <colorScale>
        <cfvo type="min"/>
        <cfvo type="max"/>
        <color theme="0"/>
        <color theme="4" tint="0.39997558519241921"/>
      </colorScale>
    </cfRule>
  </conditionalFormatting>
  <conditionalFormatting sqref="AW160:AW167 BG160:BG167">
    <cfRule type="colorScale" priority="83">
      <colorScale>
        <cfvo type="min"/>
        <cfvo type="max"/>
        <color theme="0"/>
        <color theme="4" tint="0.39997558519241921"/>
      </colorScale>
    </cfRule>
  </conditionalFormatting>
  <conditionalFormatting sqref="AO168:AV168 AX168:BF168">
    <cfRule type="colorScale" priority="82">
      <colorScale>
        <cfvo type="min"/>
        <cfvo type="max"/>
        <color theme="0"/>
        <color theme="4" tint="0.39997558519241921"/>
      </colorScale>
    </cfRule>
  </conditionalFormatting>
  <conditionalFormatting sqref="AO170:AV177 AX170:BF177">
    <cfRule type="colorScale" priority="78">
      <colorScale>
        <cfvo type="min"/>
        <cfvo type="max"/>
        <color theme="0"/>
        <color theme="4" tint="0.39997558519241921"/>
      </colorScale>
    </cfRule>
  </conditionalFormatting>
  <conditionalFormatting sqref="AW170:AW177 BG170:BG177">
    <cfRule type="colorScale" priority="80">
      <colorScale>
        <cfvo type="min"/>
        <cfvo type="max"/>
        <color theme="0"/>
        <color theme="4" tint="0.39997558519241921"/>
      </colorScale>
    </cfRule>
  </conditionalFormatting>
  <conditionalFormatting sqref="AO178:AV178 AX178:BF178">
    <cfRule type="colorScale" priority="79">
      <colorScale>
        <cfvo type="min"/>
        <cfvo type="max"/>
        <color theme="0"/>
        <color theme="4" tint="0.39997558519241921"/>
      </colorScale>
    </cfRule>
  </conditionalFormatting>
  <conditionalFormatting sqref="AO180:AV187 AX180:BF187">
    <cfRule type="colorScale" priority="75">
      <colorScale>
        <cfvo type="min"/>
        <cfvo type="max"/>
        <color theme="0"/>
        <color theme="4" tint="0.39997558519241921"/>
      </colorScale>
    </cfRule>
  </conditionalFormatting>
  <conditionalFormatting sqref="AW180:AW187 BG180:BG187">
    <cfRule type="colorScale" priority="77">
      <colorScale>
        <cfvo type="min"/>
        <cfvo type="max"/>
        <color theme="0"/>
        <color theme="4" tint="0.39997558519241921"/>
      </colorScale>
    </cfRule>
  </conditionalFormatting>
  <conditionalFormatting sqref="AO188:AV188 AX188:BF188">
    <cfRule type="colorScale" priority="76">
      <colorScale>
        <cfvo type="min"/>
        <cfvo type="max"/>
        <color theme="0"/>
        <color theme="4" tint="0.39997558519241921"/>
      </colorScale>
    </cfRule>
  </conditionalFormatting>
  <conditionalFormatting sqref="AO190:AV197 AX190:BF197">
    <cfRule type="colorScale" priority="72">
      <colorScale>
        <cfvo type="min"/>
        <cfvo type="max"/>
        <color theme="0"/>
        <color theme="4" tint="0.39997558519241921"/>
      </colorScale>
    </cfRule>
  </conditionalFormatting>
  <conditionalFormatting sqref="AW190:AW197 BG190:BG197">
    <cfRule type="colorScale" priority="74">
      <colorScale>
        <cfvo type="min"/>
        <cfvo type="max"/>
        <color theme="0"/>
        <color theme="4" tint="0.39997558519241921"/>
      </colorScale>
    </cfRule>
  </conditionalFormatting>
  <conditionalFormatting sqref="AO198:AV198 AX198:BF198">
    <cfRule type="colorScale" priority="73">
      <colorScale>
        <cfvo type="min"/>
        <cfvo type="max"/>
        <color theme="0"/>
        <color theme="4" tint="0.39997558519241921"/>
      </colorScale>
    </cfRule>
  </conditionalFormatting>
  <conditionalFormatting sqref="AO200:AV207 AX200:BF207">
    <cfRule type="colorScale" priority="69">
      <colorScale>
        <cfvo type="min"/>
        <cfvo type="max"/>
        <color theme="0"/>
        <color theme="4" tint="0.39997558519241921"/>
      </colorScale>
    </cfRule>
  </conditionalFormatting>
  <conditionalFormatting sqref="AW200:AW207 BG200:BG207">
    <cfRule type="colorScale" priority="71">
      <colorScale>
        <cfvo type="min"/>
        <cfvo type="max"/>
        <color theme="0"/>
        <color theme="4" tint="0.39997558519241921"/>
      </colorScale>
    </cfRule>
  </conditionalFormatting>
  <conditionalFormatting sqref="AO208:AV208 AX208:BF208">
    <cfRule type="colorScale" priority="70">
      <colorScale>
        <cfvo type="min"/>
        <cfvo type="max"/>
        <color theme="0"/>
        <color theme="4" tint="0.39997558519241921"/>
      </colorScale>
    </cfRule>
  </conditionalFormatting>
  <conditionalFormatting sqref="AO221:AV228 AX221:BF228">
    <cfRule type="colorScale" priority="66">
      <colorScale>
        <cfvo type="min"/>
        <cfvo type="max"/>
        <color theme="0"/>
        <color theme="4" tint="0.39997558519241921"/>
      </colorScale>
    </cfRule>
  </conditionalFormatting>
  <conditionalFormatting sqref="AW221:AW228 BG221:BG228">
    <cfRule type="colorScale" priority="68">
      <colorScale>
        <cfvo type="min"/>
        <cfvo type="max"/>
        <color theme="0"/>
        <color theme="4" tint="0.39997558519241921"/>
      </colorScale>
    </cfRule>
  </conditionalFormatting>
  <conditionalFormatting sqref="AO229:AV229 AX229:BF229">
    <cfRule type="colorScale" priority="67">
      <colorScale>
        <cfvo type="min"/>
        <cfvo type="max"/>
        <color theme="0"/>
        <color theme="4" tint="0.39997558519241921"/>
      </colorScale>
    </cfRule>
  </conditionalFormatting>
  <conditionalFormatting sqref="AO231:AV238 AX231:BF238">
    <cfRule type="colorScale" priority="63">
      <colorScale>
        <cfvo type="min"/>
        <cfvo type="max"/>
        <color theme="0"/>
        <color theme="4" tint="0.39997558519241921"/>
      </colorScale>
    </cfRule>
  </conditionalFormatting>
  <conditionalFormatting sqref="AW231:AW238 BG231:BG238">
    <cfRule type="colorScale" priority="65">
      <colorScale>
        <cfvo type="min"/>
        <cfvo type="max"/>
        <color theme="0"/>
        <color theme="4" tint="0.39997558519241921"/>
      </colorScale>
    </cfRule>
  </conditionalFormatting>
  <conditionalFormatting sqref="AO239:AV239 AX239:BF239">
    <cfRule type="colorScale" priority="64">
      <colorScale>
        <cfvo type="min"/>
        <cfvo type="max"/>
        <color theme="0"/>
        <color theme="4" tint="0.39997558519241921"/>
      </colorScale>
    </cfRule>
  </conditionalFormatting>
  <conditionalFormatting sqref="AO241:AV248 AX241:BF248">
    <cfRule type="colorScale" priority="60">
      <colorScale>
        <cfvo type="min"/>
        <cfvo type="max"/>
        <color theme="0"/>
        <color theme="4" tint="0.39997558519241921"/>
      </colorScale>
    </cfRule>
  </conditionalFormatting>
  <conditionalFormatting sqref="AW241:AW248 BG241:BG248">
    <cfRule type="colorScale" priority="62">
      <colorScale>
        <cfvo type="min"/>
        <cfvo type="max"/>
        <color theme="0"/>
        <color theme="4" tint="0.39997558519241921"/>
      </colorScale>
    </cfRule>
  </conditionalFormatting>
  <conditionalFormatting sqref="AO249:AV249 AX249:BF249">
    <cfRule type="colorScale" priority="61">
      <colorScale>
        <cfvo type="min"/>
        <cfvo type="max"/>
        <color theme="0"/>
        <color theme="4" tint="0.39997558519241921"/>
      </colorScale>
    </cfRule>
  </conditionalFormatting>
  <conditionalFormatting sqref="AO251:AV258 AX251:BF258">
    <cfRule type="colorScale" priority="57">
      <colorScale>
        <cfvo type="min"/>
        <cfvo type="max"/>
        <color theme="0"/>
        <color theme="4" tint="0.39997558519241921"/>
      </colorScale>
    </cfRule>
  </conditionalFormatting>
  <conditionalFormatting sqref="AW251:AW258 BG251:BG258">
    <cfRule type="colorScale" priority="59">
      <colorScale>
        <cfvo type="min"/>
        <cfvo type="max"/>
        <color theme="0"/>
        <color theme="4" tint="0.39997558519241921"/>
      </colorScale>
    </cfRule>
  </conditionalFormatting>
  <conditionalFormatting sqref="AO259:AV259 AX259:BF259">
    <cfRule type="colorScale" priority="58">
      <colorScale>
        <cfvo type="min"/>
        <cfvo type="max"/>
        <color theme="0"/>
        <color theme="4" tint="0.39997558519241921"/>
      </colorScale>
    </cfRule>
  </conditionalFormatting>
  <conditionalFormatting sqref="AO272:AV279 AX272:BF279">
    <cfRule type="colorScale" priority="54">
      <colorScale>
        <cfvo type="min"/>
        <cfvo type="max"/>
        <color theme="0"/>
        <color theme="4" tint="0.39997558519241921"/>
      </colorScale>
    </cfRule>
  </conditionalFormatting>
  <conditionalFormatting sqref="AW272:AW279 BG272:BG279">
    <cfRule type="colorScale" priority="56">
      <colorScale>
        <cfvo type="min"/>
        <cfvo type="max"/>
        <color theme="0"/>
        <color theme="4" tint="0.39997558519241921"/>
      </colorScale>
    </cfRule>
  </conditionalFormatting>
  <conditionalFormatting sqref="AO280:AV280 AX280:BF280">
    <cfRule type="colorScale" priority="55">
      <colorScale>
        <cfvo type="min"/>
        <cfvo type="max"/>
        <color theme="0"/>
        <color theme="4" tint="0.39997558519241921"/>
      </colorScale>
    </cfRule>
  </conditionalFormatting>
  <conditionalFormatting sqref="AO282:AV289 AX282:BF289">
    <cfRule type="colorScale" priority="51">
      <colorScale>
        <cfvo type="min"/>
        <cfvo type="max"/>
        <color theme="0"/>
        <color theme="4" tint="0.39997558519241921"/>
      </colorScale>
    </cfRule>
  </conditionalFormatting>
  <conditionalFormatting sqref="AW282:AW289 BG282:BG289">
    <cfRule type="colorScale" priority="53">
      <colorScale>
        <cfvo type="min"/>
        <cfvo type="max"/>
        <color theme="0"/>
        <color theme="4" tint="0.39997558519241921"/>
      </colorScale>
    </cfRule>
  </conditionalFormatting>
  <conditionalFormatting sqref="AO290:AV290 AX290:BF290">
    <cfRule type="colorScale" priority="52">
      <colorScale>
        <cfvo type="min"/>
        <cfvo type="max"/>
        <color theme="0"/>
        <color theme="4" tint="0.39997558519241921"/>
      </colorScale>
    </cfRule>
  </conditionalFormatting>
  <conditionalFormatting sqref="AO292:AV299 AX292:BF299">
    <cfRule type="colorScale" priority="48">
      <colorScale>
        <cfvo type="min"/>
        <cfvo type="max"/>
        <color theme="0"/>
        <color theme="4" tint="0.39997558519241921"/>
      </colorScale>
    </cfRule>
  </conditionalFormatting>
  <conditionalFormatting sqref="AW292:AW299 BG292:BG299">
    <cfRule type="colorScale" priority="50">
      <colorScale>
        <cfvo type="min"/>
        <cfvo type="max"/>
        <color theme="0"/>
        <color theme="4" tint="0.39997558519241921"/>
      </colorScale>
    </cfRule>
  </conditionalFormatting>
  <conditionalFormatting sqref="AO300:AV300 AX300:BF300">
    <cfRule type="colorScale" priority="49">
      <colorScale>
        <cfvo type="min"/>
        <cfvo type="max"/>
        <color theme="0"/>
        <color theme="4" tint="0.39997558519241921"/>
      </colorScale>
    </cfRule>
  </conditionalFormatting>
  <conditionalFormatting sqref="AO302:AV309 AX302:BF309">
    <cfRule type="colorScale" priority="45">
      <colorScale>
        <cfvo type="min"/>
        <cfvo type="max"/>
        <color theme="0"/>
        <color theme="4" tint="0.39997558519241921"/>
      </colorScale>
    </cfRule>
  </conditionalFormatting>
  <conditionalFormatting sqref="AW302:AW309 BG302:BG309">
    <cfRule type="colorScale" priority="47">
      <colorScale>
        <cfvo type="min"/>
        <cfvo type="max"/>
        <color theme="0"/>
        <color theme="4" tint="0.39997558519241921"/>
      </colorScale>
    </cfRule>
  </conditionalFormatting>
  <conditionalFormatting sqref="AO310:AV310 AX310:BF310">
    <cfRule type="colorScale" priority="46">
      <colorScale>
        <cfvo type="min"/>
        <cfvo type="max"/>
        <color theme="0"/>
        <color theme="4" tint="0.39997558519241921"/>
      </colorScale>
    </cfRule>
  </conditionalFormatting>
  <conditionalFormatting sqref="AO312:AV319 AX312:BF319">
    <cfRule type="colorScale" priority="42">
      <colorScale>
        <cfvo type="min"/>
        <cfvo type="max"/>
        <color theme="0"/>
        <color theme="4" tint="0.39997558519241921"/>
      </colorScale>
    </cfRule>
  </conditionalFormatting>
  <conditionalFormatting sqref="AW312:AW319 BG312:BG319">
    <cfRule type="colorScale" priority="44">
      <colorScale>
        <cfvo type="min"/>
        <cfvo type="max"/>
        <color theme="0"/>
        <color theme="4" tint="0.39997558519241921"/>
      </colorScale>
    </cfRule>
  </conditionalFormatting>
  <conditionalFormatting sqref="AO320:AV320 AX320:BF320">
    <cfRule type="colorScale" priority="43">
      <colorScale>
        <cfvo type="min"/>
        <cfvo type="max"/>
        <color theme="0"/>
        <color theme="4" tint="0.39997558519241921"/>
      </colorScale>
    </cfRule>
  </conditionalFormatting>
  <conditionalFormatting sqref="AO19:AV26 AX19:BF26">
    <cfRule type="colorScale" priority="39">
      <colorScale>
        <cfvo type="min"/>
        <cfvo type="max"/>
        <color theme="0"/>
        <color theme="4" tint="0.39997558519241921"/>
      </colorScale>
    </cfRule>
  </conditionalFormatting>
  <conditionalFormatting sqref="AW19:AW26 BG19:BG26">
    <cfRule type="colorScale" priority="41">
      <colorScale>
        <cfvo type="min"/>
        <cfvo type="max"/>
        <color theme="0"/>
        <color theme="4" tint="0.39997558519241921"/>
      </colorScale>
    </cfRule>
  </conditionalFormatting>
  <conditionalFormatting sqref="AO27:AV27 AX27:BF27">
    <cfRule type="colorScale" priority="40">
      <colorScale>
        <cfvo type="min"/>
        <cfvo type="max"/>
        <color theme="0"/>
        <color theme="4" tint="0.39997558519241921"/>
      </colorScale>
    </cfRule>
  </conditionalFormatting>
  <conditionalFormatting sqref="BI19:BI26">
    <cfRule type="colorScale" priority="38">
      <colorScale>
        <cfvo type="min"/>
        <cfvo type="max"/>
        <color theme="0"/>
        <color theme="4" tint="0.39997558519241921"/>
      </colorScale>
    </cfRule>
  </conditionalFormatting>
  <conditionalFormatting sqref="BI8:BI15">
    <cfRule type="colorScale" priority="37">
      <colorScale>
        <cfvo type="min"/>
        <cfvo type="max"/>
        <color theme="0"/>
        <color theme="4" tint="0.39997558519241921"/>
      </colorScale>
    </cfRule>
  </conditionalFormatting>
  <conditionalFormatting sqref="BI29:BI36">
    <cfRule type="colorScale" priority="36">
      <colorScale>
        <cfvo type="min"/>
        <cfvo type="max"/>
        <color theme="0"/>
        <color theme="4" tint="0.39997558519241921"/>
      </colorScale>
    </cfRule>
  </conditionalFormatting>
  <conditionalFormatting sqref="BI39:BI46">
    <cfRule type="colorScale" priority="35">
      <colorScale>
        <cfvo type="min"/>
        <cfvo type="max"/>
        <color theme="0"/>
        <color theme="4" tint="0.39997558519241921"/>
      </colorScale>
    </cfRule>
  </conditionalFormatting>
  <conditionalFormatting sqref="BI49:BI56">
    <cfRule type="colorScale" priority="34">
      <colorScale>
        <cfvo type="min"/>
        <cfvo type="max"/>
        <color theme="0"/>
        <color theme="4" tint="0.39997558519241921"/>
      </colorScale>
    </cfRule>
  </conditionalFormatting>
  <conditionalFormatting sqref="BI59:BI66">
    <cfRule type="colorScale" priority="33">
      <colorScale>
        <cfvo type="min"/>
        <cfvo type="max"/>
        <color theme="0"/>
        <color theme="4" tint="0.39997558519241921"/>
      </colorScale>
    </cfRule>
  </conditionalFormatting>
  <conditionalFormatting sqref="BI69:BI76">
    <cfRule type="colorScale" priority="32">
      <colorScale>
        <cfvo type="min"/>
        <cfvo type="max"/>
        <color theme="0"/>
        <color theme="4" tint="0.39997558519241921"/>
      </colorScale>
    </cfRule>
  </conditionalFormatting>
  <conditionalFormatting sqref="BI79:BI86">
    <cfRule type="colorScale" priority="31">
      <colorScale>
        <cfvo type="min"/>
        <cfvo type="max"/>
        <color theme="0"/>
        <color theme="4" tint="0.39997558519241921"/>
      </colorScale>
    </cfRule>
  </conditionalFormatting>
  <conditionalFormatting sqref="BI89:BI96">
    <cfRule type="colorScale" priority="30">
      <colorScale>
        <cfvo type="min"/>
        <cfvo type="max"/>
        <color theme="0"/>
        <color theme="4" tint="0.39997558519241921"/>
      </colorScale>
    </cfRule>
  </conditionalFormatting>
  <conditionalFormatting sqref="BI100:BI107">
    <cfRule type="colorScale" priority="29">
      <colorScale>
        <cfvo type="min"/>
        <cfvo type="max"/>
        <color theme="0"/>
        <color theme="4" tint="0.39997558519241921"/>
      </colorScale>
    </cfRule>
  </conditionalFormatting>
  <conditionalFormatting sqref="BI110:BI117">
    <cfRule type="colorScale" priority="28">
      <colorScale>
        <cfvo type="min"/>
        <cfvo type="max"/>
        <color theme="0"/>
        <color theme="4" tint="0.39997558519241921"/>
      </colorScale>
    </cfRule>
  </conditionalFormatting>
  <conditionalFormatting sqref="BI120:BI127">
    <cfRule type="colorScale" priority="27">
      <colorScale>
        <cfvo type="min"/>
        <cfvo type="max"/>
        <color theme="0"/>
        <color theme="4" tint="0.39997558519241921"/>
      </colorScale>
    </cfRule>
  </conditionalFormatting>
  <conditionalFormatting sqref="BI130:BI137">
    <cfRule type="colorScale" priority="26">
      <colorScale>
        <cfvo type="min"/>
        <cfvo type="max"/>
        <color theme="0"/>
        <color theme="4" tint="0.39997558519241921"/>
      </colorScale>
    </cfRule>
  </conditionalFormatting>
  <conditionalFormatting sqref="BI140:BI147">
    <cfRule type="colorScale" priority="25">
      <colorScale>
        <cfvo type="min"/>
        <cfvo type="max"/>
        <color theme="0"/>
        <color theme="4" tint="0.39997558519241921"/>
      </colorScale>
    </cfRule>
  </conditionalFormatting>
  <conditionalFormatting sqref="BI150:BI157">
    <cfRule type="colorScale" priority="24">
      <colorScale>
        <cfvo type="min"/>
        <cfvo type="max"/>
        <color theme="0"/>
        <color theme="4" tint="0.39997558519241921"/>
      </colorScale>
    </cfRule>
  </conditionalFormatting>
  <conditionalFormatting sqref="BI160:BI167">
    <cfRule type="colorScale" priority="23">
      <colorScale>
        <cfvo type="min"/>
        <cfvo type="max"/>
        <color theme="0"/>
        <color theme="4" tint="0.39997558519241921"/>
      </colorScale>
    </cfRule>
  </conditionalFormatting>
  <conditionalFormatting sqref="BI170:BI177">
    <cfRule type="colorScale" priority="22">
      <colorScale>
        <cfvo type="min"/>
        <cfvo type="max"/>
        <color theme="0"/>
        <color theme="4" tint="0.39997558519241921"/>
      </colorScale>
    </cfRule>
  </conditionalFormatting>
  <conditionalFormatting sqref="BI180:BI187">
    <cfRule type="colorScale" priority="21">
      <colorScale>
        <cfvo type="min"/>
        <cfvo type="max"/>
        <color theme="0"/>
        <color theme="4" tint="0.39997558519241921"/>
      </colorScale>
    </cfRule>
  </conditionalFormatting>
  <conditionalFormatting sqref="BI190:BI197">
    <cfRule type="colorScale" priority="20">
      <colorScale>
        <cfvo type="min"/>
        <cfvo type="max"/>
        <color theme="0"/>
        <color theme="4" tint="0.39997558519241921"/>
      </colorScale>
    </cfRule>
  </conditionalFormatting>
  <conditionalFormatting sqref="BI200:BI207">
    <cfRule type="colorScale" priority="19">
      <colorScale>
        <cfvo type="min"/>
        <cfvo type="max"/>
        <color theme="0"/>
        <color theme="4" tint="0.39997558519241921"/>
      </colorScale>
    </cfRule>
  </conditionalFormatting>
  <conditionalFormatting sqref="BI211:BI218">
    <cfRule type="colorScale" priority="18">
      <colorScale>
        <cfvo type="min"/>
        <cfvo type="max"/>
        <color theme="0"/>
        <color theme="4" tint="0.39997558519241921"/>
      </colorScale>
    </cfRule>
  </conditionalFormatting>
  <conditionalFormatting sqref="BI221:BI228">
    <cfRule type="colorScale" priority="17">
      <colorScale>
        <cfvo type="min"/>
        <cfvo type="max"/>
        <color theme="0"/>
        <color theme="4" tint="0.39997558519241921"/>
      </colorScale>
    </cfRule>
  </conditionalFormatting>
  <conditionalFormatting sqref="BI231:BI238">
    <cfRule type="colorScale" priority="16">
      <colorScale>
        <cfvo type="min"/>
        <cfvo type="max"/>
        <color theme="0"/>
        <color theme="4" tint="0.39997558519241921"/>
      </colorScale>
    </cfRule>
  </conditionalFormatting>
  <conditionalFormatting sqref="BI241:BI248">
    <cfRule type="colorScale" priority="15">
      <colorScale>
        <cfvo type="min"/>
        <cfvo type="max"/>
        <color theme="0"/>
        <color theme="4" tint="0.39997558519241921"/>
      </colorScale>
    </cfRule>
  </conditionalFormatting>
  <conditionalFormatting sqref="BI251:BI258">
    <cfRule type="colorScale" priority="14">
      <colorScale>
        <cfvo type="min"/>
        <cfvo type="max"/>
        <color theme="0"/>
        <color theme="4" tint="0.39997558519241921"/>
      </colorScale>
    </cfRule>
  </conditionalFormatting>
  <conditionalFormatting sqref="BI262:BI269">
    <cfRule type="colorScale" priority="13">
      <colorScale>
        <cfvo type="min"/>
        <cfvo type="max"/>
        <color theme="0"/>
        <color theme="4" tint="0.39997558519241921"/>
      </colorScale>
    </cfRule>
  </conditionalFormatting>
  <conditionalFormatting sqref="BI272:BI279">
    <cfRule type="colorScale" priority="12">
      <colorScale>
        <cfvo type="min"/>
        <cfvo type="max"/>
        <color theme="0"/>
        <color theme="4" tint="0.39997558519241921"/>
      </colorScale>
    </cfRule>
  </conditionalFormatting>
  <conditionalFormatting sqref="BI282:BI289">
    <cfRule type="colorScale" priority="11">
      <colorScale>
        <cfvo type="min"/>
        <cfvo type="max"/>
        <color theme="0"/>
        <color theme="4" tint="0.39997558519241921"/>
      </colorScale>
    </cfRule>
  </conditionalFormatting>
  <conditionalFormatting sqref="BI292:BI299">
    <cfRule type="colorScale" priority="10">
      <colorScale>
        <cfvo type="min"/>
        <cfvo type="max"/>
        <color theme="0"/>
        <color theme="4" tint="0.39997558519241921"/>
      </colorScale>
    </cfRule>
  </conditionalFormatting>
  <conditionalFormatting sqref="BI302:BI309">
    <cfRule type="colorScale" priority="9">
      <colorScale>
        <cfvo type="min"/>
        <cfvo type="max"/>
        <color theme="0"/>
        <color theme="4" tint="0.39997558519241921"/>
      </colorScale>
    </cfRule>
  </conditionalFormatting>
  <conditionalFormatting sqref="BI312:BI319">
    <cfRule type="colorScale" priority="8">
      <colorScale>
        <cfvo type="min"/>
        <cfvo type="max"/>
        <color theme="0"/>
        <color theme="4" tint="0.39997558519241921"/>
      </colorScale>
    </cfRule>
  </conditionalFormatting>
  <conditionalFormatting sqref="AO8:AV15 AX8:BF15">
    <cfRule type="colorScale" priority="5">
      <colorScale>
        <cfvo type="min"/>
        <cfvo type="max"/>
        <color theme="0"/>
        <color theme="4" tint="0.39997558519241921"/>
      </colorScale>
    </cfRule>
  </conditionalFormatting>
  <conditionalFormatting sqref="AW8:AW15 BG8:BG15">
    <cfRule type="colorScale" priority="7">
      <colorScale>
        <cfvo type="min"/>
        <cfvo type="max"/>
        <color theme="0"/>
        <color theme="4" tint="0.39997558519241921"/>
      </colorScale>
    </cfRule>
  </conditionalFormatting>
  <conditionalFormatting sqref="AO16:AV16 AX16:BF16">
    <cfRule type="colorScale" priority="6">
      <colorScale>
        <cfvo type="min"/>
        <cfvo type="max"/>
        <color theme="0"/>
        <color theme="4" tint="0.39997558519241921"/>
      </colorScale>
    </cfRule>
  </conditionalFormatting>
  <conditionalFormatting sqref="BJ8:BJ320">
    <cfRule type="cellIs" dxfId="1" priority="4" operator="equal">
      <formula>FALSE</formula>
    </cfRule>
    <cfRule type="cellIs" dxfId="0" priority="3" operator="equal">
      <formula>TRUE</formula>
    </cfRule>
  </conditionalFormatting>
  <conditionalFormatting sqref="L110:S117">
    <cfRule type="colorScale" priority="2">
      <colorScale>
        <cfvo type="min"/>
        <cfvo type="max"/>
        <color rgb="FFFCFCFF"/>
        <color rgb="FF457DDB"/>
      </colorScale>
    </cfRule>
  </conditionalFormatting>
  <conditionalFormatting sqref="T100:T107">
    <cfRule type="colorScale" priority="1">
      <colorScale>
        <cfvo type="min"/>
        <cfvo type="max"/>
        <color rgb="FFFCFCFF"/>
        <color rgb="FF457DDB"/>
      </colorScale>
    </cfRule>
  </conditionalFormatting>
  <hyperlinks>
    <hyperlink ref="AJ2" r:id="rId1" xr:uid="{47C1C554-A811-4A01-A430-916A8851CB8A}"/>
  </hyperlinks>
  <pageMargins left="0.7" right="0.7" top="0.75" bottom="0.75" header="0.3" footer="0.3"/>
  <pageSetup paperSize="8" scale="26" fitToWidth="0" orientation="portrait" r:id="rId2"/>
  <colBreaks count="3" manualBreakCount="3">
    <brk id="11" max="87" man="1"/>
    <brk id="40" max="87" man="1"/>
    <brk id="65" max="77" man="1"/>
  </colBreaks>
  <customProperties>
    <customPr name="_pios_id" r:id="rId3"/>
    <customPr name="EpmWorksheetKeyString_GUID" r:id="rId4"/>
  </customProperties>
  <drawing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81" id="{46F6952C-3626-46FC-AA41-95D86C17F98E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AH8:AH210</xm:sqref>
        </x14:conditionalFormatting>
        <x14:conditionalFormatting xmlns:xm="http://schemas.microsoft.com/office/excel/2006/main">
          <x14:cfRule type="iconSet" priority="689" id="{609D4747-4F03-41DA-A182-DE4E1B11DEB6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AH211:AH260</xm:sqref>
        </x14:conditionalFormatting>
        <x14:conditionalFormatting xmlns:xm="http://schemas.microsoft.com/office/excel/2006/main">
          <x14:cfRule type="iconSet" priority="352" id="{F82FFF31-62CC-4606-B809-CDC677CEDC7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AH261</xm:sqref>
        </x14:conditionalFormatting>
        <x14:conditionalFormatting xmlns:xm="http://schemas.microsoft.com/office/excel/2006/main">
          <x14:cfRule type="iconSet" priority="350" id="{BCEC6063-F977-40E7-ACB9-A7F6F343DC3D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AH262:AH321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A93C054-85D4-4AEA-995C-72A5C467118F}">
          <x14:formula1>
            <xm:f>'Sales 2019 - 2024'!$BQ$2:$BQ$8</xm:f>
          </x14:formula1>
          <xm:sqref>AO2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57A227C-6AB6-462C-ADD1-D26C7F6E69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1'!D200:I200</xm:f>
              <xm:sqref>K200</xm:sqref>
            </x14:sparkline>
            <x14:sparkline>
              <xm:f>'X5 Template Goals - Tab 1'!D201:I201</xm:f>
              <xm:sqref>K201</xm:sqref>
            </x14:sparkline>
            <x14:sparkline>
              <xm:f>'X5 Template Goals - Tab 1'!D202:I202</xm:f>
              <xm:sqref>K202</xm:sqref>
            </x14:sparkline>
            <x14:sparkline>
              <xm:f>'X5 Template Goals - Tab 1'!D203:I203</xm:f>
              <xm:sqref>K203</xm:sqref>
            </x14:sparkline>
            <x14:sparkline>
              <xm:f>'X5 Template Goals - Tab 1'!D204:I204</xm:f>
              <xm:sqref>K204</xm:sqref>
            </x14:sparkline>
            <x14:sparkline>
              <xm:f>'X5 Template Goals - Tab 1'!D205:I205</xm:f>
              <xm:sqref>K205</xm:sqref>
            </x14:sparkline>
            <x14:sparkline>
              <xm:f>'X5 Template Goals - Tab 1'!D206:I206</xm:f>
              <xm:sqref>K206</xm:sqref>
            </x14:sparkline>
            <x14:sparkline>
              <xm:f>'X5 Template Goals - Tab 1'!D207:I207</xm:f>
              <xm:sqref>K207</xm:sqref>
            </x14:sparkline>
            <x14:sparkline>
              <xm:f>'X5 Template Goals - Tab 1'!D208:I208</xm:f>
              <xm:sqref>K208</xm:sqref>
            </x14:sparkline>
          </x14:sparklines>
        </x14:sparklineGroup>
        <x14:sparklineGroup displayEmptyCellsAs="gap" xr2:uid="{1E38A13F-2CA7-4DBF-AB1E-0F746129B5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1'!D209:I209</xm:f>
              <xm:sqref>K209</xm:sqref>
            </x14:sparkline>
          </x14:sparklines>
        </x14:sparklineGroup>
        <x14:sparklineGroup displayEmptyCellsAs="gap" xr2:uid="{A52F343E-C236-465B-8CBC-4D41879462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1'!D312:I312</xm:f>
              <xm:sqref>K312</xm:sqref>
            </x14:sparkline>
            <x14:sparkline>
              <xm:f>'X5 Template Goals - Tab 1'!D313:I313</xm:f>
              <xm:sqref>K313</xm:sqref>
            </x14:sparkline>
            <x14:sparkline>
              <xm:f>'X5 Template Goals - Tab 1'!D314:I314</xm:f>
              <xm:sqref>K314</xm:sqref>
            </x14:sparkline>
            <x14:sparkline>
              <xm:f>'X5 Template Goals - Tab 1'!D315:I315</xm:f>
              <xm:sqref>K315</xm:sqref>
            </x14:sparkline>
            <x14:sparkline>
              <xm:f>'X5 Template Goals - Tab 1'!D316:I316</xm:f>
              <xm:sqref>K316</xm:sqref>
            </x14:sparkline>
            <x14:sparkline>
              <xm:f>'X5 Template Goals - Tab 1'!D317:I317</xm:f>
              <xm:sqref>K317</xm:sqref>
            </x14:sparkline>
            <x14:sparkline>
              <xm:f>'X5 Template Goals - Tab 1'!D318:I318</xm:f>
              <xm:sqref>K318</xm:sqref>
            </x14:sparkline>
            <x14:sparkline>
              <xm:f>'X5 Template Goals - Tab 1'!D319:I319</xm:f>
              <xm:sqref>K319</xm:sqref>
            </x14:sparkline>
            <x14:sparkline>
              <xm:f>'X5 Template Goals - Tab 1'!D320:I320</xm:f>
              <xm:sqref>K320</xm:sqref>
            </x14:sparkline>
          </x14:sparklines>
        </x14:sparklineGroup>
        <x14:sparklineGroup displayEmptyCellsAs="gap" xr2:uid="{5C5FAFB9-AE36-473E-822E-1330AAAD73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1'!D321:I321</xm:f>
              <xm:sqref>K321</xm:sqref>
            </x14:sparkline>
          </x14:sparklines>
        </x14:sparklineGroup>
        <x14:sparklineGroup displayEmptyCellsAs="gap" xr2:uid="{6E7B3CC2-948B-4FC7-B425-E2C3912566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1'!D311:I311</xm:f>
              <xm:sqref>K311</xm:sqref>
            </x14:sparkline>
          </x14:sparklines>
        </x14:sparklineGroup>
        <x14:sparklineGroup displayEmptyCellsAs="gap" xr2:uid="{AAB93CD4-392C-4767-8B03-A3EC4015E49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1'!D302:I302</xm:f>
              <xm:sqref>K302</xm:sqref>
            </x14:sparkline>
            <x14:sparkline>
              <xm:f>'X5 Template Goals - Tab 1'!D303:I303</xm:f>
              <xm:sqref>K303</xm:sqref>
            </x14:sparkline>
            <x14:sparkline>
              <xm:f>'X5 Template Goals - Tab 1'!D304:I304</xm:f>
              <xm:sqref>K304</xm:sqref>
            </x14:sparkline>
            <x14:sparkline>
              <xm:f>'X5 Template Goals - Tab 1'!D305:I305</xm:f>
              <xm:sqref>K305</xm:sqref>
            </x14:sparkline>
            <x14:sparkline>
              <xm:f>'X5 Template Goals - Tab 1'!D306:I306</xm:f>
              <xm:sqref>K306</xm:sqref>
            </x14:sparkline>
            <x14:sparkline>
              <xm:f>'X5 Template Goals - Tab 1'!D307:I307</xm:f>
              <xm:sqref>K307</xm:sqref>
            </x14:sparkline>
            <x14:sparkline>
              <xm:f>'X5 Template Goals - Tab 1'!D308:I308</xm:f>
              <xm:sqref>K308</xm:sqref>
            </x14:sparkline>
            <x14:sparkline>
              <xm:f>'X5 Template Goals - Tab 1'!D309:I309</xm:f>
              <xm:sqref>K309</xm:sqref>
            </x14:sparkline>
            <x14:sparkline>
              <xm:f>'X5 Template Goals - Tab 1'!D310:I310</xm:f>
              <xm:sqref>K310</xm:sqref>
            </x14:sparkline>
          </x14:sparklines>
        </x14:sparklineGroup>
        <x14:sparklineGroup displayEmptyCellsAs="gap" xr2:uid="{FE74AC19-81FD-4D98-A844-1B14867053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1'!D262:I262</xm:f>
              <xm:sqref>K262</xm:sqref>
            </x14:sparkline>
            <x14:sparkline>
              <xm:f>'X5 Template Goals - Tab 1'!D263:I263</xm:f>
              <xm:sqref>K263</xm:sqref>
            </x14:sparkline>
            <x14:sparkline>
              <xm:f>'X5 Template Goals - Tab 1'!D264:I264</xm:f>
              <xm:sqref>K264</xm:sqref>
            </x14:sparkline>
            <x14:sparkline>
              <xm:f>'X5 Template Goals - Tab 1'!D265:I265</xm:f>
              <xm:sqref>K265</xm:sqref>
            </x14:sparkline>
            <x14:sparkline>
              <xm:f>'X5 Template Goals - Tab 1'!D266:I266</xm:f>
              <xm:sqref>K266</xm:sqref>
            </x14:sparkline>
            <x14:sparkline>
              <xm:f>'X5 Template Goals - Tab 1'!D267:I267</xm:f>
              <xm:sqref>K267</xm:sqref>
            </x14:sparkline>
            <x14:sparkline>
              <xm:f>'X5 Template Goals - Tab 1'!D268:I268</xm:f>
              <xm:sqref>K268</xm:sqref>
            </x14:sparkline>
            <x14:sparkline>
              <xm:f>'X5 Template Goals - Tab 1'!D269:I269</xm:f>
              <xm:sqref>K269</xm:sqref>
            </x14:sparkline>
            <x14:sparkline>
              <xm:f>'X5 Template Goals - Tab 1'!D270:I270</xm:f>
              <xm:sqref>K270</xm:sqref>
            </x14:sparkline>
            <x14:sparkline>
              <xm:f>'X5 Template Goals - Tab 1'!D272:I272</xm:f>
              <xm:sqref>K272</xm:sqref>
            </x14:sparkline>
            <x14:sparkline>
              <xm:f>'X5 Template Goals - Tab 1'!D273:I273</xm:f>
              <xm:sqref>K273</xm:sqref>
            </x14:sparkline>
            <x14:sparkline>
              <xm:f>'X5 Template Goals - Tab 1'!D274:I274</xm:f>
              <xm:sqref>K274</xm:sqref>
            </x14:sparkline>
            <x14:sparkline>
              <xm:f>'X5 Template Goals - Tab 1'!D275:I275</xm:f>
              <xm:sqref>K275</xm:sqref>
            </x14:sparkline>
            <x14:sparkline>
              <xm:f>'X5 Template Goals - Tab 1'!D276:I276</xm:f>
              <xm:sqref>K276</xm:sqref>
            </x14:sparkline>
            <x14:sparkline>
              <xm:f>'X5 Template Goals - Tab 1'!D277:I277</xm:f>
              <xm:sqref>K277</xm:sqref>
            </x14:sparkline>
            <x14:sparkline>
              <xm:f>'X5 Template Goals - Tab 1'!D278:I278</xm:f>
              <xm:sqref>K278</xm:sqref>
            </x14:sparkline>
            <x14:sparkline>
              <xm:f>'X5 Template Goals - Tab 1'!D279:I279</xm:f>
              <xm:sqref>K279</xm:sqref>
            </x14:sparkline>
            <x14:sparkline>
              <xm:f>'X5 Template Goals - Tab 1'!D280:I280</xm:f>
              <xm:sqref>K280</xm:sqref>
            </x14:sparkline>
            <x14:sparkline>
              <xm:f>'X5 Template Goals - Tab 1'!D282:I282</xm:f>
              <xm:sqref>K282</xm:sqref>
            </x14:sparkline>
            <x14:sparkline>
              <xm:f>'X5 Template Goals - Tab 1'!D283:I283</xm:f>
              <xm:sqref>K283</xm:sqref>
            </x14:sparkline>
            <x14:sparkline>
              <xm:f>'X5 Template Goals - Tab 1'!D284:I284</xm:f>
              <xm:sqref>K284</xm:sqref>
            </x14:sparkline>
            <x14:sparkline>
              <xm:f>'X5 Template Goals - Tab 1'!D285:I285</xm:f>
              <xm:sqref>K285</xm:sqref>
            </x14:sparkline>
            <x14:sparkline>
              <xm:f>'X5 Template Goals - Tab 1'!D286:I286</xm:f>
              <xm:sqref>K286</xm:sqref>
            </x14:sparkline>
            <x14:sparkline>
              <xm:f>'X5 Template Goals - Tab 1'!D287:I287</xm:f>
              <xm:sqref>K287</xm:sqref>
            </x14:sparkline>
            <x14:sparkline>
              <xm:f>'X5 Template Goals - Tab 1'!D288:I288</xm:f>
              <xm:sqref>K288</xm:sqref>
            </x14:sparkline>
            <x14:sparkline>
              <xm:f>'X5 Template Goals - Tab 1'!D289:I289</xm:f>
              <xm:sqref>K289</xm:sqref>
            </x14:sparkline>
            <x14:sparkline>
              <xm:f>'X5 Template Goals - Tab 1'!D290:I290</xm:f>
              <xm:sqref>K290</xm:sqref>
            </x14:sparkline>
            <x14:sparkline>
              <xm:f>'X5 Template Goals - Tab 1'!D292:I292</xm:f>
              <xm:sqref>K292</xm:sqref>
            </x14:sparkline>
            <x14:sparkline>
              <xm:f>'X5 Template Goals - Tab 1'!D293:I293</xm:f>
              <xm:sqref>K293</xm:sqref>
            </x14:sparkline>
            <x14:sparkline>
              <xm:f>'X5 Template Goals - Tab 1'!D294:I294</xm:f>
              <xm:sqref>K294</xm:sqref>
            </x14:sparkline>
            <x14:sparkline>
              <xm:f>'X5 Template Goals - Tab 1'!D295:I295</xm:f>
              <xm:sqref>K295</xm:sqref>
            </x14:sparkline>
            <x14:sparkline>
              <xm:f>'X5 Template Goals - Tab 1'!D296:I296</xm:f>
              <xm:sqref>K296</xm:sqref>
            </x14:sparkline>
            <x14:sparkline>
              <xm:f>'X5 Template Goals - Tab 1'!D297:I297</xm:f>
              <xm:sqref>K297</xm:sqref>
            </x14:sparkline>
            <x14:sparkline>
              <xm:f>'X5 Template Goals - Tab 1'!D298:I298</xm:f>
              <xm:sqref>K298</xm:sqref>
            </x14:sparkline>
            <x14:sparkline>
              <xm:f>'X5 Template Goals - Tab 1'!D299:I299</xm:f>
              <xm:sqref>K299</xm:sqref>
            </x14:sparkline>
            <x14:sparkline>
              <xm:f>'X5 Template Goals - Tab 1'!D300:I300</xm:f>
              <xm:sqref>K300</xm:sqref>
            </x14:sparkline>
          </x14:sparklines>
        </x14:sparklineGroup>
        <x14:sparklineGroup displayEmptyCellsAs="gap" xr2:uid="{C0B495F1-A713-4278-AC9B-28996381FF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1'!D271:I271</xm:f>
              <xm:sqref>K271</xm:sqref>
            </x14:sparkline>
          </x14:sparklines>
        </x14:sparklineGroup>
        <x14:sparklineGroup displayEmptyCellsAs="gap" xr2:uid="{3B5CF231-50A8-40D5-9C3D-CC6227A9D7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1'!D281:I281</xm:f>
              <xm:sqref>K281</xm:sqref>
            </x14:sparkline>
          </x14:sparklines>
        </x14:sparklineGroup>
        <x14:sparklineGroup displayEmptyCellsAs="gap" xr2:uid="{C7E27A45-DA49-4475-83C8-CEE2231641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1'!D291:I291</xm:f>
              <xm:sqref>K291</xm:sqref>
            </x14:sparkline>
          </x14:sparklines>
        </x14:sparklineGroup>
        <x14:sparklineGroup displayEmptyCellsAs="gap" xr2:uid="{00832622-742B-4402-9C9C-8B6A5353AF7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1'!D301:I301</xm:f>
              <xm:sqref>K301</xm:sqref>
            </x14:sparkline>
          </x14:sparklines>
        </x14:sparklineGroup>
        <x14:sparklineGroup displayEmptyCellsAs="gap" xr2:uid="{6EB49761-C351-4E0F-8BE0-8DEDBD4FE45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1'!D261:I261</xm:f>
              <xm:sqref>K261</xm:sqref>
            </x14:sparkline>
          </x14:sparklines>
        </x14:sparklineGroup>
        <x14:sparklineGroup displayEmptyCellsAs="gap" xr2:uid="{A1C98EFA-6C5F-466F-8F4A-3F2FA3C817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1'!D210:I210</xm:f>
              <xm:sqref>K210</xm:sqref>
            </x14:sparkline>
          </x14:sparklines>
        </x14:sparklineGroup>
        <x14:sparklineGroup displayEmptyCellsAs="gap" xr2:uid="{8329CB0B-2DA3-4DB5-9C1D-C3FBEF5825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1'!D99:I99</xm:f>
              <xm:sqref>K99</xm:sqref>
            </x14:sparkline>
          </x14:sparklines>
        </x14:sparklineGroup>
        <x14:sparklineGroup displayEmptyCellsAs="gap" xr2:uid="{3FB88228-7923-43A8-9AB9-4254F85B19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1'!D29:I29</xm:f>
              <xm:sqref>K29</xm:sqref>
            </x14:sparkline>
            <x14:sparkline>
              <xm:f>'X5 Template Goals - Tab 1'!D30:I30</xm:f>
              <xm:sqref>K30</xm:sqref>
            </x14:sparkline>
            <x14:sparkline>
              <xm:f>'X5 Template Goals - Tab 1'!D31:I31</xm:f>
              <xm:sqref>K31</xm:sqref>
            </x14:sparkline>
            <x14:sparkline>
              <xm:f>'X5 Template Goals - Tab 1'!D32:I32</xm:f>
              <xm:sqref>K32</xm:sqref>
            </x14:sparkline>
            <x14:sparkline>
              <xm:f>'X5 Template Goals - Tab 1'!D33:I33</xm:f>
              <xm:sqref>K33</xm:sqref>
            </x14:sparkline>
            <x14:sparkline>
              <xm:f>'X5 Template Goals - Tab 1'!D34:I34</xm:f>
              <xm:sqref>K34</xm:sqref>
            </x14:sparkline>
            <x14:sparkline>
              <xm:f>'X5 Template Goals - Tab 1'!D35:I35</xm:f>
              <xm:sqref>K35</xm:sqref>
            </x14:sparkline>
            <x14:sparkline>
              <xm:f>'X5 Template Goals - Tab 1'!D36:I36</xm:f>
              <xm:sqref>K36</xm:sqref>
            </x14:sparkline>
            <x14:sparkline>
              <xm:f>'X5 Template Goals - Tab 1'!D37:I37</xm:f>
              <xm:sqref>K37</xm:sqref>
            </x14:sparkline>
            <x14:sparkline>
              <xm:f>'X5 Template Goals - Tab 1'!D39:I39</xm:f>
              <xm:sqref>K39</xm:sqref>
            </x14:sparkline>
            <x14:sparkline>
              <xm:f>'X5 Template Goals - Tab 1'!D40:I40</xm:f>
              <xm:sqref>K40</xm:sqref>
            </x14:sparkline>
            <x14:sparkline>
              <xm:f>'X5 Template Goals - Tab 1'!D41:I41</xm:f>
              <xm:sqref>K41</xm:sqref>
            </x14:sparkline>
            <x14:sparkline>
              <xm:f>'X5 Template Goals - Tab 1'!D42:I42</xm:f>
              <xm:sqref>K42</xm:sqref>
            </x14:sparkline>
            <x14:sparkline>
              <xm:f>'X5 Template Goals - Tab 1'!D43:I43</xm:f>
              <xm:sqref>K43</xm:sqref>
            </x14:sparkline>
            <x14:sparkline>
              <xm:f>'X5 Template Goals - Tab 1'!D44:I44</xm:f>
              <xm:sqref>K44</xm:sqref>
            </x14:sparkline>
            <x14:sparkline>
              <xm:f>'X5 Template Goals - Tab 1'!D45:I45</xm:f>
              <xm:sqref>K45</xm:sqref>
            </x14:sparkline>
            <x14:sparkline>
              <xm:f>'X5 Template Goals - Tab 1'!D46:I46</xm:f>
              <xm:sqref>K46</xm:sqref>
            </x14:sparkline>
            <x14:sparkline>
              <xm:f>'X5 Template Goals - Tab 1'!D47:I47</xm:f>
              <xm:sqref>K47</xm:sqref>
            </x14:sparkline>
            <x14:sparkline>
              <xm:f>'X5 Template Goals - Tab 1'!D49:I49</xm:f>
              <xm:sqref>K49</xm:sqref>
            </x14:sparkline>
            <x14:sparkline>
              <xm:f>'X5 Template Goals - Tab 1'!D50:I50</xm:f>
              <xm:sqref>K50</xm:sqref>
            </x14:sparkline>
            <x14:sparkline>
              <xm:f>'X5 Template Goals - Tab 1'!D51:I51</xm:f>
              <xm:sqref>K51</xm:sqref>
            </x14:sparkline>
            <x14:sparkline>
              <xm:f>'X5 Template Goals - Tab 1'!D52:I52</xm:f>
              <xm:sqref>K52</xm:sqref>
            </x14:sparkline>
            <x14:sparkline>
              <xm:f>'X5 Template Goals - Tab 1'!D53:I53</xm:f>
              <xm:sqref>K53</xm:sqref>
            </x14:sparkline>
            <x14:sparkline>
              <xm:f>'X5 Template Goals - Tab 1'!D54:I54</xm:f>
              <xm:sqref>K54</xm:sqref>
            </x14:sparkline>
            <x14:sparkline>
              <xm:f>'X5 Template Goals - Tab 1'!D55:I55</xm:f>
              <xm:sqref>K55</xm:sqref>
            </x14:sparkline>
            <x14:sparkline>
              <xm:f>'X5 Template Goals - Tab 1'!D56:I56</xm:f>
              <xm:sqref>K56</xm:sqref>
            </x14:sparkline>
            <x14:sparkline>
              <xm:f>'X5 Template Goals - Tab 1'!D57:I57</xm:f>
              <xm:sqref>K57</xm:sqref>
            </x14:sparkline>
            <x14:sparkline>
              <xm:f>'X5 Template Goals - Tab 1'!D59:I59</xm:f>
              <xm:sqref>K59</xm:sqref>
            </x14:sparkline>
            <x14:sparkline>
              <xm:f>'X5 Template Goals - Tab 1'!D60:I60</xm:f>
              <xm:sqref>K60</xm:sqref>
            </x14:sparkline>
            <x14:sparkline>
              <xm:f>'X5 Template Goals - Tab 1'!D61:I61</xm:f>
              <xm:sqref>K61</xm:sqref>
            </x14:sparkline>
            <x14:sparkline>
              <xm:f>'X5 Template Goals - Tab 1'!D62:I62</xm:f>
              <xm:sqref>K62</xm:sqref>
            </x14:sparkline>
            <x14:sparkline>
              <xm:f>'X5 Template Goals - Tab 1'!D63:I63</xm:f>
              <xm:sqref>K63</xm:sqref>
            </x14:sparkline>
            <x14:sparkline>
              <xm:f>'X5 Template Goals - Tab 1'!D64:I64</xm:f>
              <xm:sqref>K64</xm:sqref>
            </x14:sparkline>
            <x14:sparkline>
              <xm:f>'X5 Template Goals - Tab 1'!D65:I65</xm:f>
              <xm:sqref>K65</xm:sqref>
            </x14:sparkline>
            <x14:sparkline>
              <xm:f>'X5 Template Goals - Tab 1'!D66:I66</xm:f>
              <xm:sqref>K66</xm:sqref>
            </x14:sparkline>
            <x14:sparkline>
              <xm:f>'X5 Template Goals - Tab 1'!D67:I67</xm:f>
              <xm:sqref>K67</xm:sqref>
            </x14:sparkline>
            <x14:sparkline>
              <xm:f>'X5 Template Goals - Tab 1'!D69:I69</xm:f>
              <xm:sqref>K69</xm:sqref>
            </x14:sparkline>
            <x14:sparkline>
              <xm:f>'X5 Template Goals - Tab 1'!D70:I70</xm:f>
              <xm:sqref>K70</xm:sqref>
            </x14:sparkline>
            <x14:sparkline>
              <xm:f>'X5 Template Goals - Tab 1'!D71:I71</xm:f>
              <xm:sqref>K71</xm:sqref>
            </x14:sparkline>
            <x14:sparkline>
              <xm:f>'X5 Template Goals - Tab 1'!D72:I72</xm:f>
              <xm:sqref>K72</xm:sqref>
            </x14:sparkline>
            <x14:sparkline>
              <xm:f>'X5 Template Goals - Tab 1'!D73:I73</xm:f>
              <xm:sqref>K73</xm:sqref>
            </x14:sparkline>
            <x14:sparkline>
              <xm:f>'X5 Template Goals - Tab 1'!D74:I74</xm:f>
              <xm:sqref>K74</xm:sqref>
            </x14:sparkline>
            <x14:sparkline>
              <xm:f>'X5 Template Goals - Tab 1'!D75:I75</xm:f>
              <xm:sqref>K75</xm:sqref>
            </x14:sparkline>
            <x14:sparkline>
              <xm:f>'X5 Template Goals - Tab 1'!D76:I76</xm:f>
              <xm:sqref>K76</xm:sqref>
            </x14:sparkline>
            <x14:sparkline>
              <xm:f>'X5 Template Goals - Tab 1'!D77:I77</xm:f>
              <xm:sqref>K77</xm:sqref>
            </x14:sparkline>
            <x14:sparkline>
              <xm:f>'X5 Template Goals - Tab 1'!D79:I79</xm:f>
              <xm:sqref>K79</xm:sqref>
            </x14:sparkline>
            <x14:sparkline>
              <xm:f>'X5 Template Goals - Tab 1'!D80:I80</xm:f>
              <xm:sqref>K80</xm:sqref>
            </x14:sparkline>
            <x14:sparkline>
              <xm:f>'X5 Template Goals - Tab 1'!D81:I81</xm:f>
              <xm:sqref>K81</xm:sqref>
            </x14:sparkline>
            <x14:sparkline>
              <xm:f>'X5 Template Goals - Tab 1'!D82:I82</xm:f>
              <xm:sqref>K82</xm:sqref>
            </x14:sparkline>
            <x14:sparkline>
              <xm:f>'X5 Template Goals - Tab 1'!D83:I83</xm:f>
              <xm:sqref>K83</xm:sqref>
            </x14:sparkline>
            <x14:sparkline>
              <xm:f>'X5 Template Goals - Tab 1'!D84:I84</xm:f>
              <xm:sqref>K84</xm:sqref>
            </x14:sparkline>
            <x14:sparkline>
              <xm:f>'X5 Template Goals - Tab 1'!D85:I85</xm:f>
              <xm:sqref>K85</xm:sqref>
            </x14:sparkline>
            <x14:sparkline>
              <xm:f>'X5 Template Goals - Tab 1'!D86:I86</xm:f>
              <xm:sqref>K86</xm:sqref>
            </x14:sparkline>
            <x14:sparkline>
              <xm:f>'X5 Template Goals - Tab 1'!D87:I87</xm:f>
              <xm:sqref>K87</xm:sqref>
            </x14:sparkline>
            <x14:sparkline>
              <xm:f>'X5 Template Goals - Tab 1'!D89:I89</xm:f>
              <xm:sqref>K89</xm:sqref>
            </x14:sparkline>
            <x14:sparkline>
              <xm:f>'X5 Template Goals - Tab 1'!D90:I90</xm:f>
              <xm:sqref>K90</xm:sqref>
            </x14:sparkline>
            <x14:sparkline>
              <xm:f>'X5 Template Goals - Tab 1'!D91:I91</xm:f>
              <xm:sqref>K91</xm:sqref>
            </x14:sparkline>
            <x14:sparkline>
              <xm:f>'X5 Template Goals - Tab 1'!D92:I92</xm:f>
              <xm:sqref>K92</xm:sqref>
            </x14:sparkline>
            <x14:sparkline>
              <xm:f>'X5 Template Goals - Tab 1'!D93:I93</xm:f>
              <xm:sqref>K93</xm:sqref>
            </x14:sparkline>
            <x14:sparkline>
              <xm:f>'X5 Template Goals - Tab 1'!D94:I94</xm:f>
              <xm:sqref>K94</xm:sqref>
            </x14:sparkline>
            <x14:sparkline>
              <xm:f>'X5 Template Goals - Tab 1'!D95:I95</xm:f>
              <xm:sqref>K95</xm:sqref>
            </x14:sparkline>
            <x14:sparkline>
              <xm:f>'X5 Template Goals - Tab 1'!D96:I96</xm:f>
              <xm:sqref>K96</xm:sqref>
            </x14:sparkline>
            <x14:sparkline>
              <xm:f>'X5 Template Goals - Tab 1'!D97:I97</xm:f>
              <xm:sqref>K97</xm:sqref>
            </x14:sparkline>
          </x14:sparklines>
        </x14:sparklineGroup>
        <x14:sparklineGroup displayEmptyCellsAs="gap" xr2:uid="{35DBDD5E-8A7F-44B5-88EC-96A880CA8F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1'!D38:I38</xm:f>
              <xm:sqref>K38</xm:sqref>
            </x14:sparkline>
          </x14:sparklines>
        </x14:sparklineGroup>
        <x14:sparklineGroup displayEmptyCellsAs="gap" xr2:uid="{4092C4F8-3209-4D67-A303-D2C56DE548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1'!D48:I48</xm:f>
              <xm:sqref>K48</xm:sqref>
            </x14:sparkline>
          </x14:sparklines>
        </x14:sparklineGroup>
        <x14:sparklineGroup displayEmptyCellsAs="gap" xr2:uid="{96CA69F3-FCCB-40F3-AEC4-BA192D4D4D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1'!D58:I58</xm:f>
              <xm:sqref>K58</xm:sqref>
            </x14:sparkline>
          </x14:sparklines>
        </x14:sparklineGroup>
        <x14:sparklineGroup displayEmptyCellsAs="gap" xr2:uid="{A2C75345-4475-4041-B784-9A691FEEC7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1'!D68:I68</xm:f>
              <xm:sqref>K68</xm:sqref>
            </x14:sparkline>
          </x14:sparklines>
        </x14:sparklineGroup>
        <x14:sparklineGroup displayEmptyCellsAs="gap" xr2:uid="{088B68CA-6A74-42F5-B5A6-56B7115518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1'!D78:I78</xm:f>
              <xm:sqref>K78</xm:sqref>
            </x14:sparkline>
          </x14:sparklines>
        </x14:sparklineGroup>
        <x14:sparklineGroup displayEmptyCellsAs="gap" xr2:uid="{DC971C9A-EE9C-4101-90D2-B0F77685925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1'!D88:I88</xm:f>
              <xm:sqref>K88</xm:sqref>
            </x14:sparkline>
          </x14:sparklines>
        </x14:sparklineGroup>
        <x14:sparklineGroup displayEmptyCellsAs="gap" xr2:uid="{DE2CFC45-0D8E-4035-B460-D19670769A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1'!D98:I98</xm:f>
              <xm:sqref>K98</xm:sqref>
            </x14:sparkline>
          </x14:sparklines>
        </x14:sparklineGroup>
        <x14:sparklineGroup displayEmptyCellsAs="gap" displayHidden="1" xr2:uid="{069AED3D-30C5-400A-8CDC-18116295A2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1'!D19:I19</xm:f>
              <xm:sqref>K19</xm:sqref>
            </x14:sparkline>
            <x14:sparkline>
              <xm:f>'X5 Template Goals - Tab 1'!D20:I20</xm:f>
              <xm:sqref>K20</xm:sqref>
            </x14:sparkline>
            <x14:sparkline>
              <xm:f>'X5 Template Goals - Tab 1'!D21:I21</xm:f>
              <xm:sqref>K21</xm:sqref>
            </x14:sparkline>
            <x14:sparkline>
              <xm:f>'X5 Template Goals - Tab 1'!D22:I22</xm:f>
              <xm:sqref>K22</xm:sqref>
            </x14:sparkline>
            <x14:sparkline>
              <xm:f>'X5 Template Goals - Tab 1'!D23:I23</xm:f>
              <xm:sqref>K23</xm:sqref>
            </x14:sparkline>
            <x14:sparkline>
              <xm:f>'X5 Template Goals - Tab 1'!D24:I24</xm:f>
              <xm:sqref>K24</xm:sqref>
            </x14:sparkline>
            <x14:sparkline>
              <xm:f>'X5 Template Goals - Tab 1'!D25:I25</xm:f>
              <xm:sqref>K25</xm:sqref>
            </x14:sparkline>
            <x14:sparkline>
              <xm:f>'X5 Template Goals - Tab 1'!D26:I26</xm:f>
              <xm:sqref>K26</xm:sqref>
            </x14:sparkline>
            <x14:sparkline>
              <xm:f>'X5 Template Goals - Tab 1'!D27:I27</xm:f>
              <xm:sqref>K27</xm:sqref>
            </x14:sparkline>
            <x14:sparkline>
              <xm:f>'X5 Template Goals - Tab 1'!D28:I28</xm:f>
              <xm:sqref>K28</xm:sqref>
            </x14:sparkline>
          </x14:sparklines>
        </x14:sparklineGroup>
        <x14:sparklineGroup displayEmptyCellsAs="gap" displayHidden="1" xr2:uid="{D5E875CB-08A6-40F1-A5F6-C2DBBA65A8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1'!D100:I100</xm:f>
              <xm:sqref>K100</xm:sqref>
            </x14:sparkline>
            <x14:sparkline>
              <xm:f>'X5 Template Goals - Tab 1'!D101:I101</xm:f>
              <xm:sqref>K101</xm:sqref>
            </x14:sparkline>
            <x14:sparkline>
              <xm:f>'X5 Template Goals - Tab 1'!D102:I102</xm:f>
              <xm:sqref>K102</xm:sqref>
            </x14:sparkline>
            <x14:sparkline>
              <xm:f>'X5 Template Goals - Tab 1'!D103:I103</xm:f>
              <xm:sqref>K103</xm:sqref>
            </x14:sparkline>
            <x14:sparkline>
              <xm:f>'X5 Template Goals - Tab 1'!D104:I104</xm:f>
              <xm:sqref>K104</xm:sqref>
            </x14:sparkline>
            <x14:sparkline>
              <xm:f>'X5 Template Goals - Tab 1'!D105:I105</xm:f>
              <xm:sqref>K105</xm:sqref>
            </x14:sparkline>
            <x14:sparkline>
              <xm:f>'X5 Template Goals - Tab 1'!D106:I106</xm:f>
              <xm:sqref>K106</xm:sqref>
            </x14:sparkline>
            <x14:sparkline>
              <xm:f>'X5 Template Goals - Tab 1'!D107:I107</xm:f>
              <xm:sqref>K107</xm:sqref>
            </x14:sparkline>
            <x14:sparkline>
              <xm:f>'X5 Template Goals - Tab 1'!D108:I108</xm:f>
              <xm:sqref>K108</xm:sqref>
            </x14:sparkline>
            <x14:sparkline>
              <xm:f>'X5 Template Goals - Tab 1'!D109:I109</xm:f>
              <xm:sqref>K109</xm:sqref>
            </x14:sparkline>
          </x14:sparklines>
        </x14:sparklineGroup>
        <x14:sparklineGroup displayEmptyCellsAs="gap" xr2:uid="{609C2282-2551-47B8-A0BE-6E0B2D1780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1'!D179:I179</xm:f>
              <xm:sqref>K179</xm:sqref>
            </x14:sparkline>
          </x14:sparklines>
        </x14:sparklineGroup>
        <x14:sparklineGroup displayEmptyCellsAs="gap" xr2:uid="{73E0B3EB-E66C-41F6-A0DB-3E08F7AD35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1'!D169:I169</xm:f>
              <xm:sqref>K169</xm:sqref>
            </x14:sparkline>
          </x14:sparklines>
        </x14:sparklineGroup>
        <x14:sparklineGroup displayEmptyCellsAs="gap" xr2:uid="{697EE2CE-BF84-4A6D-A2B1-A2DCC1154B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1'!D159:I159</xm:f>
              <xm:sqref>K159</xm:sqref>
            </x14:sparkline>
          </x14:sparklines>
        </x14:sparklineGroup>
        <x14:sparklineGroup displayEmptyCellsAs="gap" xr2:uid="{E944B778-BF07-4B83-9E0A-2371F906C9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1'!D149:I149</xm:f>
              <xm:sqref>K149</xm:sqref>
            </x14:sparkline>
          </x14:sparklines>
        </x14:sparklineGroup>
        <x14:sparklineGroup displayEmptyCellsAs="gap" xr2:uid="{96F32FB7-C575-4BCB-9DFA-878D06956B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1'!D139:I139</xm:f>
              <xm:sqref>K139</xm:sqref>
            </x14:sparkline>
          </x14:sparklines>
        </x14:sparklineGroup>
        <x14:sparklineGroup displayEmptyCellsAs="gap" xr2:uid="{300F9375-BE35-4793-87FA-288C98FF30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1'!D129:I129</xm:f>
              <xm:sqref>K129</xm:sqref>
            </x14:sparkline>
          </x14:sparklines>
        </x14:sparklineGroup>
        <x14:sparklineGroup displayEmptyCellsAs="gap" xr2:uid="{7A1105E5-2A1B-4286-BBB8-E8AF6FE2A9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1'!D119:I119</xm:f>
              <xm:sqref>K119</xm:sqref>
            </x14:sparkline>
          </x14:sparklines>
        </x14:sparklineGroup>
        <x14:sparklineGroup displayEmptyCellsAs="gap" xr2:uid="{6CA34ABC-CCC2-469A-A937-C920AB26F4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1'!D110:I110</xm:f>
              <xm:sqref>K110</xm:sqref>
            </x14:sparkline>
            <x14:sparkline>
              <xm:f>'X5 Template Goals - Tab 1'!D111:I111</xm:f>
              <xm:sqref>K111</xm:sqref>
            </x14:sparkline>
            <x14:sparkline>
              <xm:f>'X5 Template Goals - Tab 1'!D112:I112</xm:f>
              <xm:sqref>K112</xm:sqref>
            </x14:sparkline>
            <x14:sparkline>
              <xm:f>'X5 Template Goals - Tab 1'!D113:I113</xm:f>
              <xm:sqref>K113</xm:sqref>
            </x14:sparkline>
            <x14:sparkline>
              <xm:f>'X5 Template Goals - Tab 1'!D114:I114</xm:f>
              <xm:sqref>K114</xm:sqref>
            </x14:sparkline>
            <x14:sparkline>
              <xm:f>'X5 Template Goals - Tab 1'!D115:I115</xm:f>
              <xm:sqref>K115</xm:sqref>
            </x14:sparkline>
            <x14:sparkline>
              <xm:f>'X5 Template Goals - Tab 1'!D116:I116</xm:f>
              <xm:sqref>K116</xm:sqref>
            </x14:sparkline>
            <x14:sparkline>
              <xm:f>'X5 Template Goals - Tab 1'!D117:I117</xm:f>
              <xm:sqref>K117</xm:sqref>
            </x14:sparkline>
            <x14:sparkline>
              <xm:f>'X5 Template Goals - Tab 1'!D118:I118</xm:f>
              <xm:sqref>K118</xm:sqref>
            </x14:sparkline>
            <x14:sparkline>
              <xm:f>'X5 Template Goals - Tab 1'!D120:I120</xm:f>
              <xm:sqref>K120</xm:sqref>
            </x14:sparkline>
            <x14:sparkline>
              <xm:f>'X5 Template Goals - Tab 1'!D121:I121</xm:f>
              <xm:sqref>K121</xm:sqref>
            </x14:sparkline>
            <x14:sparkline>
              <xm:f>'X5 Template Goals - Tab 1'!D122:I122</xm:f>
              <xm:sqref>K122</xm:sqref>
            </x14:sparkline>
            <x14:sparkline>
              <xm:f>'X5 Template Goals - Tab 1'!D123:I123</xm:f>
              <xm:sqref>K123</xm:sqref>
            </x14:sparkline>
            <x14:sparkline>
              <xm:f>'X5 Template Goals - Tab 1'!D124:I124</xm:f>
              <xm:sqref>K124</xm:sqref>
            </x14:sparkline>
            <x14:sparkline>
              <xm:f>'X5 Template Goals - Tab 1'!D125:I125</xm:f>
              <xm:sqref>K125</xm:sqref>
            </x14:sparkline>
            <x14:sparkline>
              <xm:f>'X5 Template Goals - Tab 1'!D126:I126</xm:f>
              <xm:sqref>K126</xm:sqref>
            </x14:sparkline>
            <x14:sparkline>
              <xm:f>'X5 Template Goals - Tab 1'!D127:I127</xm:f>
              <xm:sqref>K127</xm:sqref>
            </x14:sparkline>
            <x14:sparkline>
              <xm:f>'X5 Template Goals - Tab 1'!D128:I128</xm:f>
              <xm:sqref>K128</xm:sqref>
            </x14:sparkline>
            <x14:sparkline>
              <xm:f>'X5 Template Goals - Tab 1'!D130:I130</xm:f>
              <xm:sqref>K130</xm:sqref>
            </x14:sparkline>
            <x14:sparkline>
              <xm:f>'X5 Template Goals - Tab 1'!D131:I131</xm:f>
              <xm:sqref>K131</xm:sqref>
            </x14:sparkline>
            <x14:sparkline>
              <xm:f>'X5 Template Goals - Tab 1'!D132:I132</xm:f>
              <xm:sqref>K132</xm:sqref>
            </x14:sparkline>
            <x14:sparkline>
              <xm:f>'X5 Template Goals - Tab 1'!D133:I133</xm:f>
              <xm:sqref>K133</xm:sqref>
            </x14:sparkline>
            <x14:sparkline>
              <xm:f>'X5 Template Goals - Tab 1'!D134:I134</xm:f>
              <xm:sqref>K134</xm:sqref>
            </x14:sparkline>
            <x14:sparkline>
              <xm:f>'X5 Template Goals - Tab 1'!D135:I135</xm:f>
              <xm:sqref>K135</xm:sqref>
            </x14:sparkline>
            <x14:sparkline>
              <xm:f>'X5 Template Goals - Tab 1'!D136:I136</xm:f>
              <xm:sqref>K136</xm:sqref>
            </x14:sparkline>
            <x14:sparkline>
              <xm:f>'X5 Template Goals - Tab 1'!D137:I137</xm:f>
              <xm:sqref>K137</xm:sqref>
            </x14:sparkline>
            <x14:sparkline>
              <xm:f>'X5 Template Goals - Tab 1'!D138:I138</xm:f>
              <xm:sqref>K138</xm:sqref>
            </x14:sparkline>
            <x14:sparkline>
              <xm:f>'X5 Template Goals - Tab 1'!D140:I140</xm:f>
              <xm:sqref>K140</xm:sqref>
            </x14:sparkline>
            <x14:sparkline>
              <xm:f>'X5 Template Goals - Tab 1'!D141:I141</xm:f>
              <xm:sqref>K141</xm:sqref>
            </x14:sparkline>
            <x14:sparkline>
              <xm:f>'X5 Template Goals - Tab 1'!D142:I142</xm:f>
              <xm:sqref>K142</xm:sqref>
            </x14:sparkline>
            <x14:sparkline>
              <xm:f>'X5 Template Goals - Tab 1'!D143:I143</xm:f>
              <xm:sqref>K143</xm:sqref>
            </x14:sparkline>
            <x14:sparkline>
              <xm:f>'X5 Template Goals - Tab 1'!D144:I144</xm:f>
              <xm:sqref>K144</xm:sqref>
            </x14:sparkline>
            <x14:sparkline>
              <xm:f>'X5 Template Goals - Tab 1'!D145:I145</xm:f>
              <xm:sqref>K145</xm:sqref>
            </x14:sparkline>
            <x14:sparkline>
              <xm:f>'X5 Template Goals - Tab 1'!D146:I146</xm:f>
              <xm:sqref>K146</xm:sqref>
            </x14:sparkline>
            <x14:sparkline>
              <xm:f>'X5 Template Goals - Tab 1'!D147:I147</xm:f>
              <xm:sqref>K147</xm:sqref>
            </x14:sparkline>
            <x14:sparkline>
              <xm:f>'X5 Template Goals - Tab 1'!D148:I148</xm:f>
              <xm:sqref>K148</xm:sqref>
            </x14:sparkline>
            <x14:sparkline>
              <xm:f>'X5 Template Goals - Tab 1'!D150:I150</xm:f>
              <xm:sqref>K150</xm:sqref>
            </x14:sparkline>
            <x14:sparkline>
              <xm:f>'X5 Template Goals - Tab 1'!D151:I151</xm:f>
              <xm:sqref>K151</xm:sqref>
            </x14:sparkline>
            <x14:sparkline>
              <xm:f>'X5 Template Goals - Tab 1'!D152:I152</xm:f>
              <xm:sqref>K152</xm:sqref>
            </x14:sparkline>
            <x14:sparkline>
              <xm:f>'X5 Template Goals - Tab 1'!D153:I153</xm:f>
              <xm:sqref>K153</xm:sqref>
            </x14:sparkline>
            <x14:sparkline>
              <xm:f>'X5 Template Goals - Tab 1'!D154:I154</xm:f>
              <xm:sqref>K154</xm:sqref>
            </x14:sparkline>
            <x14:sparkline>
              <xm:f>'X5 Template Goals - Tab 1'!D155:I155</xm:f>
              <xm:sqref>K155</xm:sqref>
            </x14:sparkline>
            <x14:sparkline>
              <xm:f>'X5 Template Goals - Tab 1'!D156:I156</xm:f>
              <xm:sqref>K156</xm:sqref>
            </x14:sparkline>
            <x14:sparkline>
              <xm:f>'X5 Template Goals - Tab 1'!D157:I157</xm:f>
              <xm:sqref>K157</xm:sqref>
            </x14:sparkline>
            <x14:sparkline>
              <xm:f>'X5 Template Goals - Tab 1'!D158:I158</xm:f>
              <xm:sqref>K158</xm:sqref>
            </x14:sparkline>
            <x14:sparkline>
              <xm:f>'X5 Template Goals - Tab 1'!D160:I160</xm:f>
              <xm:sqref>K160</xm:sqref>
            </x14:sparkline>
            <x14:sparkline>
              <xm:f>'X5 Template Goals - Tab 1'!D161:I161</xm:f>
              <xm:sqref>K161</xm:sqref>
            </x14:sparkline>
            <x14:sparkline>
              <xm:f>'X5 Template Goals - Tab 1'!D162:I162</xm:f>
              <xm:sqref>K162</xm:sqref>
            </x14:sparkline>
            <x14:sparkline>
              <xm:f>'X5 Template Goals - Tab 1'!D163:I163</xm:f>
              <xm:sqref>K163</xm:sqref>
            </x14:sparkline>
            <x14:sparkline>
              <xm:f>'X5 Template Goals - Tab 1'!D164:I164</xm:f>
              <xm:sqref>K164</xm:sqref>
            </x14:sparkline>
            <x14:sparkline>
              <xm:f>'X5 Template Goals - Tab 1'!D165:I165</xm:f>
              <xm:sqref>K165</xm:sqref>
            </x14:sparkline>
            <x14:sparkline>
              <xm:f>'X5 Template Goals - Tab 1'!D166:I166</xm:f>
              <xm:sqref>K166</xm:sqref>
            </x14:sparkline>
            <x14:sparkline>
              <xm:f>'X5 Template Goals - Tab 1'!D167:I167</xm:f>
              <xm:sqref>K167</xm:sqref>
            </x14:sparkline>
            <x14:sparkline>
              <xm:f>'X5 Template Goals - Tab 1'!D168:I168</xm:f>
              <xm:sqref>K168</xm:sqref>
            </x14:sparkline>
            <x14:sparkline>
              <xm:f>'X5 Template Goals - Tab 1'!D170:I170</xm:f>
              <xm:sqref>K170</xm:sqref>
            </x14:sparkline>
            <x14:sparkline>
              <xm:f>'X5 Template Goals - Tab 1'!D171:I171</xm:f>
              <xm:sqref>K171</xm:sqref>
            </x14:sparkline>
            <x14:sparkline>
              <xm:f>'X5 Template Goals - Tab 1'!D172:I172</xm:f>
              <xm:sqref>K172</xm:sqref>
            </x14:sparkline>
            <x14:sparkline>
              <xm:f>'X5 Template Goals - Tab 1'!D173:I173</xm:f>
              <xm:sqref>K173</xm:sqref>
            </x14:sparkline>
            <x14:sparkline>
              <xm:f>'X5 Template Goals - Tab 1'!D174:I174</xm:f>
              <xm:sqref>K174</xm:sqref>
            </x14:sparkline>
            <x14:sparkline>
              <xm:f>'X5 Template Goals - Tab 1'!D175:I175</xm:f>
              <xm:sqref>K175</xm:sqref>
            </x14:sparkline>
            <x14:sparkline>
              <xm:f>'X5 Template Goals - Tab 1'!D176:I176</xm:f>
              <xm:sqref>K176</xm:sqref>
            </x14:sparkline>
            <x14:sparkline>
              <xm:f>'X5 Template Goals - Tab 1'!D177:I177</xm:f>
              <xm:sqref>K177</xm:sqref>
            </x14:sparkline>
            <x14:sparkline>
              <xm:f>'X5 Template Goals - Tab 1'!D178:I178</xm:f>
              <xm:sqref>K178</xm:sqref>
            </x14:sparkline>
          </x14:sparklines>
        </x14:sparklineGroup>
        <x14:sparklineGroup displayEmptyCellsAs="gap" displayHidden="1" xr2:uid="{4DD061BD-CE1B-4BE7-9F70-1C05271B5F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1'!D8:I8</xm:f>
              <xm:sqref>K8</xm:sqref>
            </x14:sparkline>
            <x14:sparkline>
              <xm:f>'X5 Template Goals - Tab 1'!D9:I9</xm:f>
              <xm:sqref>K9</xm:sqref>
            </x14:sparkline>
            <x14:sparkline>
              <xm:f>'X5 Template Goals - Tab 1'!D10:I10</xm:f>
              <xm:sqref>K10</xm:sqref>
            </x14:sparkline>
            <x14:sparkline>
              <xm:f>'X5 Template Goals - Tab 1'!D11:I11</xm:f>
              <xm:sqref>K11</xm:sqref>
            </x14:sparkline>
            <x14:sparkline>
              <xm:f>'X5 Template Goals - Tab 1'!D12:I12</xm:f>
              <xm:sqref>K12</xm:sqref>
            </x14:sparkline>
            <x14:sparkline>
              <xm:f>'X5 Template Goals - Tab 1'!D13:I13</xm:f>
              <xm:sqref>K13</xm:sqref>
            </x14:sparkline>
            <x14:sparkline>
              <xm:f>'X5 Template Goals - Tab 1'!D14:I14</xm:f>
              <xm:sqref>K14</xm:sqref>
            </x14:sparkline>
            <x14:sparkline>
              <xm:f>'X5 Template Goals - Tab 1'!D15:I15</xm:f>
              <xm:sqref>K15</xm:sqref>
            </x14:sparkline>
            <x14:sparkline>
              <xm:f>'X5 Template Goals - Tab 1'!D16:I16</xm:f>
              <xm:sqref>K16</xm:sqref>
            </x14:sparkline>
            <x14:sparkline>
              <xm:f>'X5 Template Goals - Tab 1'!D17:I17</xm:f>
              <xm:sqref>K17</xm:sqref>
            </x14:sparkline>
          </x14:sparklines>
        </x14:sparklineGroup>
        <x14:sparklineGroup displayEmptyCellsAs="gap" xr2:uid="{31CC2B0C-AC26-447B-A610-AFFFD052E3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1'!D18:I18</xm:f>
              <xm:sqref>K18</xm:sqref>
            </x14:sparkline>
          </x14:sparklines>
        </x14:sparklineGroup>
        <x14:sparklineGroup displayEmptyCellsAs="gap" xr2:uid="{422FC83E-AEC1-4F0D-B7DD-CC2EDC36CB4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1'!D180:I180</xm:f>
              <xm:sqref>K180</xm:sqref>
            </x14:sparkline>
            <x14:sparkline>
              <xm:f>'X5 Template Goals - Tab 1'!D181:I181</xm:f>
              <xm:sqref>K181</xm:sqref>
            </x14:sparkline>
            <x14:sparkline>
              <xm:f>'X5 Template Goals - Tab 1'!D182:I182</xm:f>
              <xm:sqref>K182</xm:sqref>
            </x14:sparkline>
            <x14:sparkline>
              <xm:f>'X5 Template Goals - Tab 1'!D183:I183</xm:f>
              <xm:sqref>K183</xm:sqref>
            </x14:sparkline>
            <x14:sparkline>
              <xm:f>'X5 Template Goals - Tab 1'!D184:I184</xm:f>
              <xm:sqref>K184</xm:sqref>
            </x14:sparkline>
            <x14:sparkline>
              <xm:f>'X5 Template Goals - Tab 1'!D185:I185</xm:f>
              <xm:sqref>K185</xm:sqref>
            </x14:sparkline>
            <x14:sparkline>
              <xm:f>'X5 Template Goals - Tab 1'!D186:I186</xm:f>
              <xm:sqref>K186</xm:sqref>
            </x14:sparkline>
            <x14:sparkline>
              <xm:f>'X5 Template Goals - Tab 1'!D187:I187</xm:f>
              <xm:sqref>K187</xm:sqref>
            </x14:sparkline>
            <x14:sparkline>
              <xm:f>'X5 Template Goals - Tab 1'!D188:I188</xm:f>
              <xm:sqref>K188</xm:sqref>
            </x14:sparkline>
          </x14:sparklines>
        </x14:sparklineGroup>
        <x14:sparklineGroup displayEmptyCellsAs="gap" xr2:uid="{964780CD-43EB-42E1-9B2F-926F3E85C5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1'!D189:I189</xm:f>
              <xm:sqref>K189</xm:sqref>
            </x14:sparkline>
          </x14:sparklines>
        </x14:sparklineGroup>
        <x14:sparklineGroup displayEmptyCellsAs="gap" xr2:uid="{92FDDC68-4545-4CEE-8F13-D1BCF23692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1'!D199:I199</xm:f>
              <xm:sqref>K199</xm:sqref>
            </x14:sparkline>
          </x14:sparklines>
        </x14:sparklineGroup>
        <x14:sparklineGroup displayEmptyCellsAs="gap" xr2:uid="{79969673-B1AA-497C-A3D9-C25A1A35A0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1'!D190:I190</xm:f>
              <xm:sqref>K190</xm:sqref>
            </x14:sparkline>
            <x14:sparkline>
              <xm:f>'X5 Template Goals - Tab 1'!D191:I191</xm:f>
              <xm:sqref>K191</xm:sqref>
            </x14:sparkline>
            <x14:sparkline>
              <xm:f>'X5 Template Goals - Tab 1'!D192:I192</xm:f>
              <xm:sqref>K192</xm:sqref>
            </x14:sparkline>
            <x14:sparkline>
              <xm:f>'X5 Template Goals - Tab 1'!D193:I193</xm:f>
              <xm:sqref>K193</xm:sqref>
            </x14:sparkline>
            <x14:sparkline>
              <xm:f>'X5 Template Goals - Tab 1'!D194:I194</xm:f>
              <xm:sqref>K194</xm:sqref>
            </x14:sparkline>
            <x14:sparkline>
              <xm:f>'X5 Template Goals - Tab 1'!D195:I195</xm:f>
              <xm:sqref>K195</xm:sqref>
            </x14:sparkline>
            <x14:sparkline>
              <xm:f>'X5 Template Goals - Tab 1'!D196:I196</xm:f>
              <xm:sqref>K196</xm:sqref>
            </x14:sparkline>
            <x14:sparkline>
              <xm:f>'X5 Template Goals - Tab 1'!D197:I197</xm:f>
              <xm:sqref>K197</xm:sqref>
            </x14:sparkline>
            <x14:sparkline>
              <xm:f>'X5 Template Goals - Tab 1'!D198:I198</xm:f>
              <xm:sqref>K198</xm:sqref>
            </x14:sparkline>
          </x14:sparklines>
        </x14:sparklineGroup>
        <x14:sparklineGroup displayEmptyCellsAs="gap" xr2:uid="{4517BD12-8EEB-42F5-A2AC-69A0BE501F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1'!D260:I260</xm:f>
              <xm:sqref>K260</xm:sqref>
            </x14:sparkline>
          </x14:sparklines>
        </x14:sparklineGroup>
        <x14:sparklineGroup displayEmptyCellsAs="gap" xr2:uid="{AB040F3D-8078-45E5-8377-B21CD7C80D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1'!D251:I251</xm:f>
              <xm:sqref>K251</xm:sqref>
            </x14:sparkline>
            <x14:sparkline>
              <xm:f>'X5 Template Goals - Tab 1'!D252:I252</xm:f>
              <xm:sqref>K252</xm:sqref>
            </x14:sparkline>
            <x14:sparkline>
              <xm:f>'X5 Template Goals - Tab 1'!D253:I253</xm:f>
              <xm:sqref>K253</xm:sqref>
            </x14:sparkline>
            <x14:sparkline>
              <xm:f>'X5 Template Goals - Tab 1'!D254:I254</xm:f>
              <xm:sqref>K254</xm:sqref>
            </x14:sparkline>
            <x14:sparkline>
              <xm:f>'X5 Template Goals - Tab 1'!D255:I255</xm:f>
              <xm:sqref>K255</xm:sqref>
            </x14:sparkline>
            <x14:sparkline>
              <xm:f>'X5 Template Goals - Tab 1'!D256:I256</xm:f>
              <xm:sqref>K256</xm:sqref>
            </x14:sparkline>
            <x14:sparkline>
              <xm:f>'X5 Template Goals - Tab 1'!D257:I257</xm:f>
              <xm:sqref>K257</xm:sqref>
            </x14:sparkline>
            <x14:sparkline>
              <xm:f>'X5 Template Goals - Tab 1'!D258:I258</xm:f>
              <xm:sqref>K258</xm:sqref>
            </x14:sparkline>
            <x14:sparkline>
              <xm:f>'X5 Template Goals - Tab 1'!D259:I259</xm:f>
              <xm:sqref>K259</xm:sqref>
            </x14:sparkline>
          </x14:sparklines>
        </x14:sparklineGroup>
        <x14:sparklineGroup displayEmptyCellsAs="gap" xr2:uid="{BB228435-D58F-4A10-95DB-BBB89ADB579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1'!D211:I211</xm:f>
              <xm:sqref>K211</xm:sqref>
            </x14:sparkline>
            <x14:sparkline>
              <xm:f>'X5 Template Goals - Tab 1'!D212:I212</xm:f>
              <xm:sqref>K212</xm:sqref>
            </x14:sparkline>
            <x14:sparkline>
              <xm:f>'X5 Template Goals - Tab 1'!D213:I213</xm:f>
              <xm:sqref>K213</xm:sqref>
            </x14:sparkline>
            <x14:sparkline>
              <xm:f>'X5 Template Goals - Tab 1'!D214:I214</xm:f>
              <xm:sqref>K214</xm:sqref>
            </x14:sparkline>
            <x14:sparkline>
              <xm:f>'X5 Template Goals - Tab 1'!D215:I215</xm:f>
              <xm:sqref>K215</xm:sqref>
            </x14:sparkline>
            <x14:sparkline>
              <xm:f>'X5 Template Goals - Tab 1'!D216:I216</xm:f>
              <xm:sqref>K216</xm:sqref>
            </x14:sparkline>
            <x14:sparkline>
              <xm:f>'X5 Template Goals - Tab 1'!D217:I217</xm:f>
              <xm:sqref>K217</xm:sqref>
            </x14:sparkline>
            <x14:sparkline>
              <xm:f>'X5 Template Goals - Tab 1'!D218:I218</xm:f>
              <xm:sqref>K218</xm:sqref>
            </x14:sparkline>
            <x14:sparkline>
              <xm:f>'X5 Template Goals - Tab 1'!D219:I219</xm:f>
              <xm:sqref>K219</xm:sqref>
            </x14:sparkline>
            <x14:sparkline>
              <xm:f>'X5 Template Goals - Tab 1'!D221:I221</xm:f>
              <xm:sqref>K221</xm:sqref>
            </x14:sparkline>
            <x14:sparkline>
              <xm:f>'X5 Template Goals - Tab 1'!D222:I222</xm:f>
              <xm:sqref>K222</xm:sqref>
            </x14:sparkline>
            <x14:sparkline>
              <xm:f>'X5 Template Goals - Tab 1'!D223:I223</xm:f>
              <xm:sqref>K223</xm:sqref>
            </x14:sparkline>
            <x14:sparkline>
              <xm:f>'X5 Template Goals - Tab 1'!D224:I224</xm:f>
              <xm:sqref>K224</xm:sqref>
            </x14:sparkline>
            <x14:sparkline>
              <xm:f>'X5 Template Goals - Tab 1'!D225:I225</xm:f>
              <xm:sqref>K225</xm:sqref>
            </x14:sparkline>
            <x14:sparkline>
              <xm:f>'X5 Template Goals - Tab 1'!D226:I226</xm:f>
              <xm:sqref>K226</xm:sqref>
            </x14:sparkline>
            <x14:sparkline>
              <xm:f>'X5 Template Goals - Tab 1'!D227:I227</xm:f>
              <xm:sqref>K227</xm:sqref>
            </x14:sparkline>
            <x14:sparkline>
              <xm:f>'X5 Template Goals - Tab 1'!D228:I228</xm:f>
              <xm:sqref>K228</xm:sqref>
            </x14:sparkline>
            <x14:sparkline>
              <xm:f>'X5 Template Goals - Tab 1'!D229:I229</xm:f>
              <xm:sqref>K229</xm:sqref>
            </x14:sparkline>
            <x14:sparkline>
              <xm:f>'X5 Template Goals - Tab 1'!D231:I231</xm:f>
              <xm:sqref>K231</xm:sqref>
            </x14:sparkline>
            <x14:sparkline>
              <xm:f>'X5 Template Goals - Tab 1'!D232:I232</xm:f>
              <xm:sqref>K232</xm:sqref>
            </x14:sparkline>
            <x14:sparkline>
              <xm:f>'X5 Template Goals - Tab 1'!D233:I233</xm:f>
              <xm:sqref>K233</xm:sqref>
            </x14:sparkline>
            <x14:sparkline>
              <xm:f>'X5 Template Goals - Tab 1'!D234:I234</xm:f>
              <xm:sqref>K234</xm:sqref>
            </x14:sparkline>
            <x14:sparkline>
              <xm:f>'X5 Template Goals - Tab 1'!D235:I235</xm:f>
              <xm:sqref>K235</xm:sqref>
            </x14:sparkline>
            <x14:sparkline>
              <xm:f>'X5 Template Goals - Tab 1'!D236:I236</xm:f>
              <xm:sqref>K236</xm:sqref>
            </x14:sparkline>
            <x14:sparkline>
              <xm:f>'X5 Template Goals - Tab 1'!D237:I237</xm:f>
              <xm:sqref>K237</xm:sqref>
            </x14:sparkline>
            <x14:sparkline>
              <xm:f>'X5 Template Goals - Tab 1'!D238:I238</xm:f>
              <xm:sqref>K238</xm:sqref>
            </x14:sparkline>
            <x14:sparkline>
              <xm:f>'X5 Template Goals - Tab 1'!D239:I239</xm:f>
              <xm:sqref>K239</xm:sqref>
            </x14:sparkline>
            <x14:sparkline>
              <xm:f>'X5 Template Goals - Tab 1'!D241:I241</xm:f>
              <xm:sqref>K241</xm:sqref>
            </x14:sparkline>
            <x14:sparkline>
              <xm:f>'X5 Template Goals - Tab 1'!D242:I242</xm:f>
              <xm:sqref>K242</xm:sqref>
            </x14:sparkline>
            <x14:sparkline>
              <xm:f>'X5 Template Goals - Tab 1'!D243:I243</xm:f>
              <xm:sqref>K243</xm:sqref>
            </x14:sparkline>
            <x14:sparkline>
              <xm:f>'X5 Template Goals - Tab 1'!D244:I244</xm:f>
              <xm:sqref>K244</xm:sqref>
            </x14:sparkline>
            <x14:sparkline>
              <xm:f>'X5 Template Goals - Tab 1'!D245:I245</xm:f>
              <xm:sqref>K245</xm:sqref>
            </x14:sparkline>
            <x14:sparkline>
              <xm:f>'X5 Template Goals - Tab 1'!D246:I246</xm:f>
              <xm:sqref>K246</xm:sqref>
            </x14:sparkline>
            <x14:sparkline>
              <xm:f>'X5 Template Goals - Tab 1'!D247:I247</xm:f>
              <xm:sqref>K247</xm:sqref>
            </x14:sparkline>
            <x14:sparkline>
              <xm:f>'X5 Template Goals - Tab 1'!D248:I248</xm:f>
              <xm:sqref>K248</xm:sqref>
            </x14:sparkline>
            <x14:sparkline>
              <xm:f>'X5 Template Goals - Tab 1'!D249:I249</xm:f>
              <xm:sqref>K249</xm:sqref>
            </x14:sparkline>
          </x14:sparklines>
        </x14:sparklineGroup>
        <x14:sparklineGroup displayEmptyCellsAs="gap" xr2:uid="{631D6DEA-72BF-4A9E-839A-BD5A60F1A7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1'!D220:I220</xm:f>
              <xm:sqref>K220</xm:sqref>
            </x14:sparkline>
          </x14:sparklines>
        </x14:sparklineGroup>
        <x14:sparklineGroup displayEmptyCellsAs="gap" xr2:uid="{0DF2F93F-6A41-42D6-AA55-8F5E3C6B36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1'!D230:I230</xm:f>
              <xm:sqref>K230</xm:sqref>
            </x14:sparkline>
          </x14:sparklines>
        </x14:sparklineGroup>
        <x14:sparklineGroup displayEmptyCellsAs="gap" xr2:uid="{53004F03-13A3-49D1-97DE-CE8ED5211B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1'!D240:I240</xm:f>
              <xm:sqref>K240</xm:sqref>
            </x14:sparkline>
          </x14:sparklines>
        </x14:sparklineGroup>
        <x14:sparklineGroup displayEmptyCellsAs="gap" xr2:uid="{0E615950-DBCB-4F77-935D-3C76835C71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'X5 Template Goals - Tab 1'!D250:I250</xm:f>
              <xm:sqref>K250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EC29-7FB8-4FCE-81CD-47F378B27031}">
  <sheetPr>
    <tabColor rgb="FF457DDB"/>
    <pageSetUpPr fitToPage="1"/>
  </sheetPr>
  <dimension ref="A1:AQ78"/>
  <sheetViews>
    <sheetView showGridLines="0" showWhiteSpace="0" view="pageBreakPreview" zoomScale="30" zoomScaleNormal="55" zoomScaleSheetLayoutView="30" zoomScalePageLayoutView="55" workbookViewId="0">
      <pane ySplit="4" topLeftCell="A5" activePane="bottomLeft" state="frozen"/>
      <selection pane="bottomLeft" activeCell="S33" sqref="S33"/>
    </sheetView>
  </sheetViews>
  <sheetFormatPr defaultColWidth="9.1796875" defaultRowHeight="23.5" x14ac:dyDescent="0.55000000000000004"/>
  <cols>
    <col min="1" max="1" width="21.81640625" style="219" customWidth="1"/>
    <col min="2" max="2" width="37" style="220" bestFit="1" customWidth="1"/>
    <col min="3" max="9" width="12.81640625" style="2" customWidth="1"/>
    <col min="10" max="10" width="19.1796875" style="2" customWidth="1"/>
    <col min="11" max="20" width="17.81640625" style="2" customWidth="1"/>
    <col min="21" max="22" width="12.81640625" style="2" customWidth="1"/>
    <col min="23" max="25" width="9.1796875" style="2"/>
    <col min="26" max="33" width="17.81640625" style="2" customWidth="1"/>
    <col min="34" max="35" width="9.1796875" style="2"/>
    <col min="36" max="43" width="17.81640625" style="2" customWidth="1"/>
    <col min="44" max="16384" width="9.1796875" style="2"/>
  </cols>
  <sheetData>
    <row r="1" spans="1:43" ht="24" thickBot="1" x14ac:dyDescent="0.6"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Z1" s="2" t="s">
        <v>117</v>
      </c>
      <c r="AA1" s="242"/>
      <c r="AB1" s="242"/>
      <c r="AC1" s="242"/>
      <c r="AD1" s="242"/>
      <c r="AE1" s="242"/>
      <c r="AF1" s="242"/>
      <c r="AG1" s="242"/>
      <c r="AJ1" s="242" t="s">
        <v>118</v>
      </c>
      <c r="AK1" s="242"/>
      <c r="AL1" s="242"/>
      <c r="AM1" s="242"/>
      <c r="AN1" s="242"/>
      <c r="AO1" s="242"/>
      <c r="AP1" s="242"/>
      <c r="AQ1" s="242"/>
    </row>
    <row r="2" spans="1:43" ht="43.5" customHeight="1" thickBot="1" x14ac:dyDescent="0.6">
      <c r="C2" s="242"/>
      <c r="D2" s="242"/>
      <c r="E2" s="242"/>
      <c r="F2" s="242"/>
      <c r="G2" s="242"/>
      <c r="H2" s="242"/>
      <c r="I2" s="242"/>
      <c r="J2" s="242"/>
      <c r="K2" s="783" t="s">
        <v>0</v>
      </c>
      <c r="L2" s="784"/>
      <c r="M2" s="784"/>
      <c r="N2" s="784"/>
      <c r="O2" s="784"/>
      <c r="P2" s="784"/>
      <c r="Q2" s="784"/>
      <c r="R2" s="785"/>
      <c r="S2" s="242"/>
      <c r="T2" s="242"/>
      <c r="U2" s="242"/>
      <c r="V2" s="242"/>
      <c r="W2" s="2" t="s">
        <v>66</v>
      </c>
      <c r="Z2" s="783" t="s">
        <v>0</v>
      </c>
      <c r="AA2" s="784"/>
      <c r="AB2" s="784"/>
      <c r="AC2" s="784"/>
      <c r="AD2" s="784"/>
      <c r="AE2" s="784"/>
      <c r="AF2" s="784"/>
      <c r="AG2" s="785"/>
      <c r="AJ2" s="783" t="s">
        <v>0</v>
      </c>
      <c r="AK2" s="784"/>
      <c r="AL2" s="784"/>
      <c r="AM2" s="784"/>
      <c r="AN2" s="784"/>
      <c r="AO2" s="784"/>
      <c r="AP2" s="784"/>
      <c r="AQ2" s="785"/>
    </row>
    <row r="3" spans="1:43" ht="43.5" customHeight="1" thickBot="1" x14ac:dyDescent="0.6">
      <c r="A3" s="221" t="s">
        <v>1</v>
      </c>
      <c r="C3" s="242"/>
      <c r="D3" s="242" t="s">
        <v>119</v>
      </c>
      <c r="E3" s="242"/>
      <c r="F3" s="242" t="s">
        <v>120</v>
      </c>
      <c r="G3" s="242"/>
      <c r="H3" s="242"/>
      <c r="I3" s="242"/>
      <c r="J3" s="242"/>
      <c r="K3" s="783" t="s">
        <v>2</v>
      </c>
      <c r="L3" s="784"/>
      <c r="M3" s="784"/>
      <c r="N3" s="784"/>
      <c r="O3" s="784"/>
      <c r="P3" s="784"/>
      <c r="Q3" s="784"/>
      <c r="R3" s="785"/>
      <c r="S3" s="242"/>
      <c r="T3" s="242"/>
      <c r="U3" s="242"/>
      <c r="V3" s="242"/>
      <c r="Z3" s="783" t="s">
        <v>2</v>
      </c>
      <c r="AA3" s="784"/>
      <c r="AB3" s="784"/>
      <c r="AC3" s="784"/>
      <c r="AD3" s="784"/>
      <c r="AE3" s="784"/>
      <c r="AF3" s="784"/>
      <c r="AG3" s="785"/>
      <c r="AJ3" s="783" t="s">
        <v>2</v>
      </c>
      <c r="AK3" s="784"/>
      <c r="AL3" s="784"/>
      <c r="AM3" s="784"/>
      <c r="AN3" s="784"/>
      <c r="AO3" s="784"/>
      <c r="AP3" s="784"/>
      <c r="AQ3" s="785"/>
    </row>
    <row r="4" spans="1:43" s="180" customFormat="1" ht="66" customHeight="1" x14ac:dyDescent="0.55000000000000004">
      <c r="A4" s="219" t="s">
        <v>3</v>
      </c>
      <c r="B4" s="222" t="s">
        <v>4</v>
      </c>
      <c r="C4" s="303" t="s">
        <v>5</v>
      </c>
      <c r="D4" s="303" t="s">
        <v>6</v>
      </c>
      <c r="E4" s="303" t="s">
        <v>7</v>
      </c>
      <c r="F4" s="303" t="s">
        <v>8</v>
      </c>
      <c r="G4" s="303" t="s">
        <v>9</v>
      </c>
      <c r="H4" s="303" t="s">
        <v>11</v>
      </c>
      <c r="I4" s="303" t="s">
        <v>10</v>
      </c>
      <c r="J4" s="304" t="s">
        <v>51</v>
      </c>
      <c r="K4" s="294" t="s">
        <v>12</v>
      </c>
      <c r="L4" s="295" t="s">
        <v>13</v>
      </c>
      <c r="M4" s="295" t="s">
        <v>14</v>
      </c>
      <c r="N4" s="295" t="s">
        <v>15</v>
      </c>
      <c r="O4" s="295" t="s">
        <v>16</v>
      </c>
      <c r="P4" s="295" t="s">
        <v>17</v>
      </c>
      <c r="Q4" s="295" t="s">
        <v>18</v>
      </c>
      <c r="R4" s="296" t="s">
        <v>19</v>
      </c>
      <c r="S4" s="303" t="s">
        <v>20</v>
      </c>
      <c r="T4" s="303" t="s">
        <v>21</v>
      </c>
      <c r="U4" s="303" t="s">
        <v>22</v>
      </c>
      <c r="V4" s="303" t="s">
        <v>23</v>
      </c>
      <c r="Z4" s="294" t="s">
        <v>12</v>
      </c>
      <c r="AA4" s="295" t="s">
        <v>13</v>
      </c>
      <c r="AB4" s="295" t="s">
        <v>14</v>
      </c>
      <c r="AC4" s="295" t="s">
        <v>15</v>
      </c>
      <c r="AD4" s="295" t="s">
        <v>16</v>
      </c>
      <c r="AE4" s="295" t="s">
        <v>17</v>
      </c>
      <c r="AF4" s="295" t="s">
        <v>18</v>
      </c>
      <c r="AG4" s="296" t="s">
        <v>19</v>
      </c>
      <c r="AJ4" s="294" t="s">
        <v>12</v>
      </c>
      <c r="AK4" s="295" t="s">
        <v>13</v>
      </c>
      <c r="AL4" s="295" t="s">
        <v>14</v>
      </c>
      <c r="AM4" s="295" t="s">
        <v>15</v>
      </c>
      <c r="AN4" s="295" t="s">
        <v>16</v>
      </c>
      <c r="AO4" s="295" t="s">
        <v>17</v>
      </c>
      <c r="AP4" s="295" t="s">
        <v>18</v>
      </c>
      <c r="AQ4" s="296" t="s">
        <v>19</v>
      </c>
    </row>
    <row r="5" spans="1:43" s="8" customFormat="1" ht="24" thickBot="1" x14ac:dyDescent="0.6">
      <c r="A5" s="223"/>
      <c r="B5" s="224"/>
      <c r="C5" s="243" t="s">
        <v>24</v>
      </c>
      <c r="D5" s="243" t="s">
        <v>24</v>
      </c>
      <c r="E5" s="243" t="s">
        <v>24</v>
      </c>
      <c r="F5" s="243" t="s">
        <v>24</v>
      </c>
      <c r="G5" s="243" t="s">
        <v>24</v>
      </c>
      <c r="H5" s="243" t="s">
        <v>24</v>
      </c>
      <c r="I5" s="243" t="s">
        <v>24</v>
      </c>
      <c r="J5" s="243"/>
      <c r="K5" s="243" t="s">
        <v>24</v>
      </c>
      <c r="L5" s="243" t="s">
        <v>24</v>
      </c>
      <c r="M5" s="243" t="s">
        <v>24</v>
      </c>
      <c r="N5" s="243" t="s">
        <v>24</v>
      </c>
      <c r="O5" s="243" t="s">
        <v>24</v>
      </c>
      <c r="P5" s="243" t="s">
        <v>24</v>
      </c>
      <c r="Q5" s="243" t="s">
        <v>24</v>
      </c>
      <c r="R5" s="243" t="s">
        <v>24</v>
      </c>
      <c r="S5" s="243" t="s">
        <v>24</v>
      </c>
      <c r="T5" s="243" t="s">
        <v>24</v>
      </c>
      <c r="U5" s="243" t="s">
        <v>25</v>
      </c>
      <c r="V5" s="243" t="s">
        <v>25</v>
      </c>
      <c r="Z5" s="243" t="s">
        <v>24</v>
      </c>
      <c r="AA5" s="243" t="s">
        <v>24</v>
      </c>
      <c r="AB5" s="243" t="s">
        <v>24</v>
      </c>
      <c r="AC5" s="243" t="s">
        <v>24</v>
      </c>
      <c r="AD5" s="243" t="s">
        <v>24</v>
      </c>
      <c r="AE5" s="243" t="s">
        <v>24</v>
      </c>
      <c r="AF5" s="243" t="s">
        <v>24</v>
      </c>
      <c r="AG5" s="243" t="s">
        <v>24</v>
      </c>
      <c r="AJ5" s="243" t="s">
        <v>24</v>
      </c>
      <c r="AK5" s="243" t="s">
        <v>24</v>
      </c>
      <c r="AL5" s="243" t="s">
        <v>24</v>
      </c>
      <c r="AM5" s="243" t="s">
        <v>24</v>
      </c>
      <c r="AN5" s="243" t="s">
        <v>24</v>
      </c>
      <c r="AO5" s="243" t="s">
        <v>24</v>
      </c>
      <c r="AP5" s="243" t="s">
        <v>24</v>
      </c>
      <c r="AQ5" s="243" t="s">
        <v>24</v>
      </c>
    </row>
    <row r="6" spans="1:43" ht="44.25" customHeight="1" x14ac:dyDescent="0.45">
      <c r="A6" s="799" t="s">
        <v>26</v>
      </c>
      <c r="B6" s="225" t="s">
        <v>36</v>
      </c>
      <c r="C6" s="244">
        <f>SUM(C16,C43)</f>
        <v>760.68305617999999</v>
      </c>
      <c r="D6" s="245">
        <f t="shared" ref="D6:I6" si="0">SUM(D16,D43)</f>
        <v>772.94133307000004</v>
      </c>
      <c r="E6" s="245">
        <f t="shared" si="0"/>
        <v>825.04993709000007</v>
      </c>
      <c r="F6" s="245">
        <f t="shared" si="0"/>
        <v>960.00371107000001</v>
      </c>
      <c r="G6" s="245">
        <f t="shared" si="0"/>
        <v>1022.6332803500001</v>
      </c>
      <c r="H6" s="245">
        <f t="shared" si="0"/>
        <v>1145.2884056291666</v>
      </c>
      <c r="I6" s="245">
        <f t="shared" si="0"/>
        <v>1107.4751656200001</v>
      </c>
      <c r="J6" s="245"/>
      <c r="K6" s="320">
        <f>K16+K43</f>
        <v>2000</v>
      </c>
      <c r="L6" s="321"/>
      <c r="M6" s="321"/>
      <c r="N6" s="321"/>
      <c r="O6" s="321"/>
      <c r="P6" s="321"/>
      <c r="Q6" s="321"/>
      <c r="R6" s="322"/>
      <c r="S6" s="249">
        <f>SUM(K6:R6)</f>
        <v>2000</v>
      </c>
      <c r="T6" s="250">
        <f t="shared" ref="T6:T70" si="1">S6+I6</f>
        <v>3107.4751656200001</v>
      </c>
      <c r="U6" s="251">
        <f t="shared" ref="U6:U69" si="2">(((I6/C6))^(1/5))-1</f>
        <v>7.801809495185541E-2</v>
      </c>
      <c r="V6" s="252">
        <f t="shared" ref="V6:V70" si="3">(((T6/I6))^(1/5))-1</f>
        <v>0.22917787395456779</v>
      </c>
      <c r="Z6" s="320">
        <f>Z16+Z43</f>
        <v>30</v>
      </c>
      <c r="AA6" s="321"/>
      <c r="AB6" s="321"/>
      <c r="AC6" s="321"/>
      <c r="AD6" s="321"/>
      <c r="AE6" s="321"/>
      <c r="AF6" s="321"/>
      <c r="AG6" s="322"/>
      <c r="AJ6" s="320">
        <f>AJ16+AJ43</f>
        <v>30</v>
      </c>
      <c r="AK6" s="321"/>
      <c r="AL6" s="321"/>
      <c r="AM6" s="321"/>
      <c r="AN6" s="321"/>
      <c r="AO6" s="321"/>
      <c r="AP6" s="321"/>
      <c r="AQ6" s="322"/>
    </row>
    <row r="7" spans="1:43" ht="44.25" customHeight="1" x14ac:dyDescent="0.45">
      <c r="A7" s="800"/>
      <c r="B7" s="226" t="s">
        <v>37</v>
      </c>
      <c r="C7" s="253">
        <f t="shared" ref="C7:I13" si="4">SUM(C17,C44)</f>
        <v>108.35578398</v>
      </c>
      <c r="D7" s="254">
        <f t="shared" si="4"/>
        <v>116.85997534000001</v>
      </c>
      <c r="E7" s="254">
        <f t="shared" si="4"/>
        <v>148.86551535999999</v>
      </c>
      <c r="F7" s="254">
        <f t="shared" si="4"/>
        <v>204.93624260000001</v>
      </c>
      <c r="G7" s="254">
        <f t="shared" si="4"/>
        <v>237.44618871</v>
      </c>
      <c r="H7" s="254">
        <f t="shared" si="4"/>
        <v>252.41350001916666</v>
      </c>
      <c r="I7" s="254">
        <f t="shared" si="4"/>
        <v>250.28466858000002</v>
      </c>
      <c r="J7" s="254"/>
      <c r="K7" s="323"/>
      <c r="L7" s="324"/>
      <c r="M7" s="324"/>
      <c r="N7" s="324"/>
      <c r="O7" s="324"/>
      <c r="P7" s="324"/>
      <c r="Q7" s="324"/>
      <c r="R7" s="325"/>
      <c r="S7" s="258">
        <f t="shared" ref="S7:S33" si="5">SUM(K7:R7)</f>
        <v>0</v>
      </c>
      <c r="T7" s="259">
        <f t="shared" si="1"/>
        <v>250.28466858000002</v>
      </c>
      <c r="U7" s="260">
        <f t="shared" si="2"/>
        <v>0.18226934714649734</v>
      </c>
      <c r="V7" s="261">
        <f t="shared" si="3"/>
        <v>0</v>
      </c>
      <c r="Z7" s="323"/>
      <c r="AA7" s="324"/>
      <c r="AB7" s="324"/>
      <c r="AC7" s="324"/>
      <c r="AD7" s="324"/>
      <c r="AE7" s="324"/>
      <c r="AF7" s="324"/>
      <c r="AG7" s="325"/>
      <c r="AJ7" s="323"/>
      <c r="AK7" s="324"/>
      <c r="AL7" s="324"/>
      <c r="AM7" s="324"/>
      <c r="AN7" s="324"/>
      <c r="AO7" s="324"/>
      <c r="AP7" s="324"/>
      <c r="AQ7" s="325"/>
    </row>
    <row r="8" spans="1:43" ht="44.25" customHeight="1" x14ac:dyDescent="0.45">
      <c r="A8" s="800"/>
      <c r="B8" s="226" t="s">
        <v>38</v>
      </c>
      <c r="C8" s="262">
        <f t="shared" si="4"/>
        <v>96.552151050000006</v>
      </c>
      <c r="D8" s="263">
        <f t="shared" si="4"/>
        <v>95.832331640000007</v>
      </c>
      <c r="E8" s="263">
        <f t="shared" si="4"/>
        <v>143.82468509</v>
      </c>
      <c r="F8" s="263">
        <f t="shared" si="4"/>
        <v>189.02251343</v>
      </c>
      <c r="G8" s="263">
        <f t="shared" si="4"/>
        <v>204.95382423000001</v>
      </c>
      <c r="H8" s="263">
        <f t="shared" si="4"/>
        <v>237.08257971166668</v>
      </c>
      <c r="I8" s="263">
        <f t="shared" si="4"/>
        <v>245.72398150999999</v>
      </c>
      <c r="J8" s="263"/>
      <c r="K8" s="326"/>
      <c r="L8" s="327"/>
      <c r="M8" s="327"/>
      <c r="N8" s="327"/>
      <c r="O8" s="327"/>
      <c r="P8" s="327"/>
      <c r="Q8" s="327"/>
      <c r="R8" s="328"/>
      <c r="S8" s="267">
        <f t="shared" si="5"/>
        <v>0</v>
      </c>
      <c r="T8" s="268">
        <f t="shared" si="1"/>
        <v>245.72398150999999</v>
      </c>
      <c r="U8" s="269">
        <f t="shared" si="2"/>
        <v>0.2054164614205265</v>
      </c>
      <c r="V8" s="270">
        <f t="shared" si="3"/>
        <v>0</v>
      </c>
      <c r="Z8" s="326"/>
      <c r="AA8" s="327"/>
      <c r="AB8" s="327"/>
      <c r="AC8" s="327"/>
      <c r="AD8" s="327"/>
      <c r="AE8" s="327"/>
      <c r="AF8" s="327"/>
      <c r="AG8" s="328"/>
      <c r="AJ8" s="326"/>
      <c r="AK8" s="327"/>
      <c r="AL8" s="327"/>
      <c r="AM8" s="327"/>
      <c r="AN8" s="327"/>
      <c r="AO8" s="327"/>
      <c r="AP8" s="327"/>
      <c r="AQ8" s="328"/>
    </row>
    <row r="9" spans="1:43" ht="44.25" customHeight="1" x14ac:dyDescent="0.45">
      <c r="A9" s="800"/>
      <c r="B9" s="226" t="s">
        <v>39</v>
      </c>
      <c r="C9" s="253">
        <f t="shared" si="4"/>
        <v>53.130214270000003</v>
      </c>
      <c r="D9" s="254">
        <f t="shared" si="4"/>
        <v>61.875925600000002</v>
      </c>
      <c r="E9" s="254">
        <f t="shared" si="4"/>
        <v>59.420790179999997</v>
      </c>
      <c r="F9" s="254">
        <f t="shared" si="4"/>
        <v>64.723587719999998</v>
      </c>
      <c r="G9" s="254">
        <f t="shared" si="4"/>
        <v>71.278553610000003</v>
      </c>
      <c r="H9" s="254">
        <f t="shared" si="4"/>
        <v>88.729740994166647</v>
      </c>
      <c r="I9" s="254">
        <f t="shared" si="4"/>
        <v>89.398618100000007</v>
      </c>
      <c r="J9" s="254"/>
      <c r="K9" s="323"/>
      <c r="L9" s="324"/>
      <c r="M9" s="324"/>
      <c r="N9" s="324"/>
      <c r="O9" s="324"/>
      <c r="P9" s="324"/>
      <c r="Q9" s="324"/>
      <c r="R9" s="325"/>
      <c r="S9" s="258">
        <f t="shared" si="5"/>
        <v>0</v>
      </c>
      <c r="T9" s="259">
        <f t="shared" si="1"/>
        <v>89.398618100000007</v>
      </c>
      <c r="U9" s="260">
        <f t="shared" si="2"/>
        <v>0.10968022721994419</v>
      </c>
      <c r="V9" s="261">
        <f t="shared" si="3"/>
        <v>0</v>
      </c>
      <c r="Z9" s="323"/>
      <c r="AA9" s="324"/>
      <c r="AB9" s="324"/>
      <c r="AC9" s="324"/>
      <c r="AD9" s="324"/>
      <c r="AE9" s="324"/>
      <c r="AF9" s="324"/>
      <c r="AG9" s="325"/>
      <c r="AJ9" s="323"/>
      <c r="AK9" s="324"/>
      <c r="AL9" s="324"/>
      <c r="AM9" s="324"/>
      <c r="AN9" s="324"/>
      <c r="AO9" s="324"/>
      <c r="AP9" s="324"/>
      <c r="AQ9" s="325"/>
    </row>
    <row r="10" spans="1:43" ht="44.25" customHeight="1" x14ac:dyDescent="0.45">
      <c r="A10" s="800"/>
      <c r="B10" s="226" t="s">
        <v>40</v>
      </c>
      <c r="C10" s="262">
        <f t="shared" si="4"/>
        <v>35.160376329999998</v>
      </c>
      <c r="D10" s="263">
        <f t="shared" si="4"/>
        <v>32.643278180000003</v>
      </c>
      <c r="E10" s="263">
        <f t="shared" si="4"/>
        <v>49.865618120000001</v>
      </c>
      <c r="F10" s="263">
        <f t="shared" si="4"/>
        <v>70.66143876000001</v>
      </c>
      <c r="G10" s="263">
        <f t="shared" si="4"/>
        <v>72.120824889999994</v>
      </c>
      <c r="H10" s="263">
        <f t="shared" si="4"/>
        <v>88.946097125833333</v>
      </c>
      <c r="I10" s="263">
        <f t="shared" si="4"/>
        <v>80.171138929999998</v>
      </c>
      <c r="J10" s="263"/>
      <c r="K10" s="326"/>
      <c r="L10" s="327"/>
      <c r="M10" s="327"/>
      <c r="N10" s="327"/>
      <c r="O10" s="327"/>
      <c r="P10" s="327"/>
      <c r="Q10" s="327"/>
      <c r="R10" s="328"/>
      <c r="S10" s="267">
        <f t="shared" si="5"/>
        <v>0</v>
      </c>
      <c r="T10" s="268">
        <f t="shared" si="1"/>
        <v>80.171138929999998</v>
      </c>
      <c r="U10" s="269">
        <f t="shared" si="2"/>
        <v>0.17921476320704932</v>
      </c>
      <c r="V10" s="270">
        <f t="shared" si="3"/>
        <v>0</v>
      </c>
      <c r="Z10" s="326"/>
      <c r="AA10" s="327"/>
      <c r="AB10" s="327"/>
      <c r="AC10" s="327"/>
      <c r="AD10" s="327"/>
      <c r="AE10" s="327"/>
      <c r="AF10" s="327"/>
      <c r="AG10" s="328"/>
      <c r="AJ10" s="326"/>
      <c r="AK10" s="327"/>
      <c r="AL10" s="327"/>
      <c r="AM10" s="327"/>
      <c r="AN10" s="327"/>
      <c r="AO10" s="327"/>
      <c r="AP10" s="327"/>
      <c r="AQ10" s="328"/>
    </row>
    <row r="11" spans="1:43" ht="44.25" customHeight="1" x14ac:dyDescent="0.45">
      <c r="A11" s="800"/>
      <c r="B11" s="226" t="s">
        <v>41</v>
      </c>
      <c r="C11" s="253">
        <f t="shared" si="4"/>
        <v>44.121679829999998</v>
      </c>
      <c r="D11" s="254">
        <f t="shared" si="4"/>
        <v>60.874212009999994</v>
      </c>
      <c r="E11" s="254">
        <f t="shared" si="4"/>
        <v>90.877834379999996</v>
      </c>
      <c r="F11" s="254">
        <f t="shared" si="4"/>
        <v>112.09995512</v>
      </c>
      <c r="G11" s="254">
        <f t="shared" si="4"/>
        <v>131.55434724999998</v>
      </c>
      <c r="H11" s="254">
        <f t="shared" si="4"/>
        <v>130.44752367583334</v>
      </c>
      <c r="I11" s="254">
        <f t="shared" si="4"/>
        <v>148.59599255000001</v>
      </c>
      <c r="J11" s="254"/>
      <c r="K11" s="323"/>
      <c r="L11" s="324"/>
      <c r="M11" s="324"/>
      <c r="N11" s="324"/>
      <c r="O11" s="324"/>
      <c r="P11" s="324"/>
      <c r="Q11" s="324"/>
      <c r="R11" s="325"/>
      <c r="S11" s="258">
        <f t="shared" si="5"/>
        <v>0</v>
      </c>
      <c r="T11" s="259">
        <f t="shared" si="1"/>
        <v>148.59599255000001</v>
      </c>
      <c r="U11" s="260">
        <f t="shared" si="2"/>
        <v>0.2748850009659134</v>
      </c>
      <c r="V11" s="261">
        <f t="shared" si="3"/>
        <v>0</v>
      </c>
      <c r="Z11" s="323"/>
      <c r="AA11" s="324"/>
      <c r="AB11" s="324"/>
      <c r="AC11" s="324"/>
      <c r="AD11" s="324"/>
      <c r="AE11" s="324"/>
      <c r="AF11" s="324"/>
      <c r="AG11" s="325"/>
      <c r="AJ11" s="323"/>
      <c r="AK11" s="324"/>
      <c r="AL11" s="324"/>
      <c r="AM11" s="324"/>
      <c r="AN11" s="324"/>
      <c r="AO11" s="324"/>
      <c r="AP11" s="324"/>
      <c r="AQ11" s="325"/>
    </row>
    <row r="12" spans="1:43" s="205" customFormat="1" ht="44.25" customHeight="1" thickBot="1" x14ac:dyDescent="0.5">
      <c r="A12" s="800"/>
      <c r="B12" s="226" t="s">
        <v>42</v>
      </c>
      <c r="C12" s="262">
        <f t="shared" si="4"/>
        <v>86.736019069999998</v>
      </c>
      <c r="D12" s="263">
        <f t="shared" si="4"/>
        <v>72.381950939999996</v>
      </c>
      <c r="E12" s="263">
        <f t="shared" si="4"/>
        <v>124.53860031000001</v>
      </c>
      <c r="F12" s="263">
        <f t="shared" si="4"/>
        <v>190.25860935</v>
      </c>
      <c r="G12" s="263">
        <f t="shared" si="4"/>
        <v>192.71146308000002</v>
      </c>
      <c r="H12" s="263">
        <f t="shared" si="4"/>
        <v>201.52570161333335</v>
      </c>
      <c r="I12" s="263">
        <f t="shared" si="4"/>
        <v>221.94982729999998</v>
      </c>
      <c r="J12" s="263"/>
      <c r="K12" s="326"/>
      <c r="L12" s="327"/>
      <c r="M12" s="327"/>
      <c r="N12" s="327"/>
      <c r="O12" s="327"/>
      <c r="P12" s="327"/>
      <c r="Q12" s="327"/>
      <c r="R12" s="328"/>
      <c r="S12" s="267">
        <f t="shared" si="5"/>
        <v>0</v>
      </c>
      <c r="T12" s="268">
        <f t="shared" si="1"/>
        <v>221.94982729999998</v>
      </c>
      <c r="U12" s="271">
        <f t="shared" si="2"/>
        <v>0.20673265502509874</v>
      </c>
      <c r="V12" s="270">
        <f t="shared" si="3"/>
        <v>0</v>
      </c>
      <c r="W12" s="2"/>
      <c r="X12" s="2"/>
      <c r="Z12" s="326"/>
      <c r="AA12" s="327"/>
      <c r="AB12" s="327"/>
      <c r="AC12" s="327"/>
      <c r="AD12" s="327"/>
      <c r="AE12" s="327"/>
      <c r="AF12" s="327"/>
      <c r="AG12" s="328"/>
      <c r="AJ12" s="326"/>
      <c r="AK12" s="327"/>
      <c r="AL12" s="327"/>
      <c r="AM12" s="327"/>
      <c r="AN12" s="327"/>
      <c r="AO12" s="327"/>
      <c r="AP12" s="327"/>
      <c r="AQ12" s="328"/>
    </row>
    <row r="13" spans="1:43" ht="44.25" customHeight="1" x14ac:dyDescent="0.45">
      <c r="A13" s="801"/>
      <c r="B13" s="226" t="s">
        <v>43</v>
      </c>
      <c r="C13" s="253">
        <f t="shared" si="4"/>
        <v>47.014133380000004</v>
      </c>
      <c r="D13" s="254">
        <f t="shared" si="4"/>
        <v>37.381974220000004</v>
      </c>
      <c r="E13" s="254">
        <f t="shared" si="4"/>
        <v>54.646984430000003</v>
      </c>
      <c r="F13" s="254">
        <f t="shared" si="4"/>
        <v>86.215074359999988</v>
      </c>
      <c r="G13" s="254">
        <f t="shared" si="4"/>
        <v>60.913038790000002</v>
      </c>
      <c r="H13" s="254">
        <f t="shared" si="4"/>
        <v>69.040141919166658</v>
      </c>
      <c r="I13" s="254">
        <f t="shared" si="4"/>
        <v>76.914600369999988</v>
      </c>
      <c r="J13" s="254"/>
      <c r="K13" s="329"/>
      <c r="L13" s="330"/>
      <c r="M13" s="330"/>
      <c r="N13" s="330"/>
      <c r="O13" s="330"/>
      <c r="P13" s="330"/>
      <c r="Q13" s="330"/>
      <c r="R13" s="331"/>
      <c r="S13" s="275">
        <f t="shared" si="5"/>
        <v>0</v>
      </c>
      <c r="T13" s="276">
        <f t="shared" si="1"/>
        <v>76.914600369999988</v>
      </c>
      <c r="U13" s="277">
        <f t="shared" si="2"/>
        <v>0.10345866807074722</v>
      </c>
      <c r="V13" s="278">
        <f t="shared" si="3"/>
        <v>0</v>
      </c>
      <c r="Z13" s="329"/>
      <c r="AA13" s="330"/>
      <c r="AB13" s="330"/>
      <c r="AC13" s="330"/>
      <c r="AD13" s="330"/>
      <c r="AE13" s="330"/>
      <c r="AF13" s="330"/>
      <c r="AG13" s="331"/>
      <c r="AJ13" s="329"/>
      <c r="AK13" s="330"/>
      <c r="AL13" s="330"/>
      <c r="AM13" s="330"/>
      <c r="AN13" s="330"/>
      <c r="AO13" s="330"/>
      <c r="AP13" s="330"/>
      <c r="AQ13" s="331"/>
    </row>
    <row r="14" spans="1:43" ht="44.25" customHeight="1" x14ac:dyDescent="0.45">
      <c r="A14" s="240" t="s">
        <v>34</v>
      </c>
      <c r="B14" s="241" t="s">
        <v>35</v>
      </c>
      <c r="C14" s="315">
        <f>SUMIFS(AfO!D:D,AfO!$A:$A,$A$6,AfO!$B:$B,$B14)/1000</f>
        <v>1740.6113295500002</v>
      </c>
      <c r="D14" s="316">
        <f>SUMIFS(AfO!E:E,AfO!$A:$A,$A$6,AfO!$B:$B,$B14)/1000</f>
        <v>1789.7402013600004</v>
      </c>
      <c r="E14" s="316">
        <f>SUMIFS(AfO!F:F,AfO!$A:$A,$A$6,AfO!$B:$B,$B14)/1000</f>
        <v>2161.4626273899999</v>
      </c>
      <c r="F14" s="316">
        <f>SUMIFS(AfO!G:G,AfO!$A:$A,$A$6,AfO!$B:$B,$B14)/1000</f>
        <v>2722.0948521800001</v>
      </c>
      <c r="G14" s="316">
        <f>SUMIFS(AfO!H:H,AfO!$A:$A,$A$6,AfO!$B:$B,$B14)/1000</f>
        <v>2872.4323243699996</v>
      </c>
      <c r="H14" s="316">
        <f>SUMIFS(AfO!J:J,AfO!$A:$A,$A$6,AfO!$B:$B,$B14)/1000</f>
        <v>3266.3630019658335</v>
      </c>
      <c r="I14" s="316">
        <f>SUMIFS(AfO!I:I,AfO!$A:$A,$A$6,AfO!$B:$B,$B14)/1000</f>
        <v>3372.8648312299997</v>
      </c>
      <c r="J14" s="280"/>
      <c r="K14" s="317">
        <v>80</v>
      </c>
      <c r="L14" s="318">
        <v>119</v>
      </c>
      <c r="M14" s="318">
        <v>22</v>
      </c>
      <c r="N14" s="318">
        <v>150</v>
      </c>
      <c r="O14" s="318">
        <v>278</v>
      </c>
      <c r="P14" s="318">
        <v>209</v>
      </c>
      <c r="Q14" s="318">
        <v>32</v>
      </c>
      <c r="R14" s="319">
        <v>64</v>
      </c>
      <c r="S14" s="281">
        <f t="shared" si="5"/>
        <v>954</v>
      </c>
      <c r="T14" s="282">
        <f t="shared" si="1"/>
        <v>4326.8648312299993</v>
      </c>
      <c r="U14" s="283">
        <f t="shared" si="2"/>
        <v>0.14145665949270758</v>
      </c>
      <c r="V14" s="284">
        <f t="shared" si="3"/>
        <v>5.1077836013085021E-2</v>
      </c>
      <c r="Z14" s="317">
        <v>80</v>
      </c>
      <c r="AA14" s="318">
        <v>119</v>
      </c>
      <c r="AB14" s="318">
        <v>22</v>
      </c>
      <c r="AC14" s="318">
        <v>150</v>
      </c>
      <c r="AD14" s="318">
        <v>278</v>
      </c>
      <c r="AE14" s="318">
        <v>209</v>
      </c>
      <c r="AF14" s="318">
        <v>32</v>
      </c>
      <c r="AG14" s="319">
        <v>64</v>
      </c>
      <c r="AJ14" s="317">
        <v>80</v>
      </c>
      <c r="AK14" s="318">
        <v>119</v>
      </c>
      <c r="AL14" s="318">
        <v>22</v>
      </c>
      <c r="AM14" s="318">
        <v>150</v>
      </c>
      <c r="AN14" s="318">
        <v>278</v>
      </c>
      <c r="AO14" s="318">
        <v>209</v>
      </c>
      <c r="AP14" s="318">
        <v>32</v>
      </c>
      <c r="AQ14" s="319">
        <v>64</v>
      </c>
    </row>
    <row r="15" spans="1:43" ht="44.25" customHeight="1" thickBot="1" x14ac:dyDescent="0.5">
      <c r="A15" s="332" t="s">
        <v>121</v>
      </c>
      <c r="B15" s="333"/>
      <c r="C15" s="334"/>
      <c r="D15" s="335"/>
      <c r="E15" s="335"/>
      <c r="F15" s="335"/>
      <c r="G15" s="335"/>
      <c r="H15" s="335"/>
      <c r="I15" s="335"/>
      <c r="J15" s="336"/>
      <c r="K15" s="337"/>
      <c r="L15" s="338"/>
      <c r="M15" s="338"/>
      <c r="N15" s="338"/>
      <c r="O15" s="338"/>
      <c r="P15" s="338"/>
      <c r="Q15" s="338"/>
      <c r="R15" s="339"/>
      <c r="S15" s="340"/>
      <c r="T15" s="341"/>
      <c r="U15" s="342"/>
      <c r="V15" s="343"/>
      <c r="Z15" s="337"/>
      <c r="AA15" s="338"/>
      <c r="AB15" s="338"/>
      <c r="AC15" s="338"/>
      <c r="AD15" s="338"/>
      <c r="AE15" s="338"/>
      <c r="AF15" s="338"/>
      <c r="AG15" s="339"/>
      <c r="AJ15" s="337"/>
      <c r="AK15" s="338"/>
      <c r="AL15" s="338"/>
      <c r="AM15" s="338"/>
      <c r="AN15" s="338"/>
      <c r="AO15" s="338"/>
      <c r="AP15" s="338"/>
      <c r="AQ15" s="339"/>
    </row>
    <row r="16" spans="1:43" ht="44.25" customHeight="1" x14ac:dyDescent="0.45">
      <c r="A16" s="802" t="s">
        <v>29</v>
      </c>
      <c r="B16" s="225" t="s">
        <v>36</v>
      </c>
      <c r="C16" s="244">
        <f t="shared" ref="C16:I24" si="6">SUM(C34,C25)</f>
        <v>150.06759672999999</v>
      </c>
      <c r="D16" s="245">
        <f t="shared" si="6"/>
        <v>154.49666901000001</v>
      </c>
      <c r="E16" s="245">
        <f t="shared" si="6"/>
        <v>167.17675352000001</v>
      </c>
      <c r="F16" s="245">
        <f t="shared" si="6"/>
        <v>191.14074467</v>
      </c>
      <c r="G16" s="245">
        <f t="shared" si="6"/>
        <v>188.49821065</v>
      </c>
      <c r="H16" s="245">
        <f t="shared" si="6"/>
        <v>217.35294559083334</v>
      </c>
      <c r="I16" s="245">
        <f t="shared" si="6"/>
        <v>214.16199766</v>
      </c>
      <c r="J16" s="245"/>
      <c r="K16" s="246">
        <v>2000</v>
      </c>
      <c r="L16" s="247"/>
      <c r="M16" s="247"/>
      <c r="N16" s="247"/>
      <c r="O16" s="247"/>
      <c r="P16" s="247"/>
      <c r="Q16" s="247"/>
      <c r="R16" s="248"/>
      <c r="S16" s="249">
        <f t="shared" si="5"/>
        <v>2000</v>
      </c>
      <c r="T16" s="250">
        <f t="shared" si="1"/>
        <v>2214.16199766</v>
      </c>
      <c r="U16" s="251">
        <f t="shared" si="2"/>
        <v>7.3720132560118667E-2</v>
      </c>
      <c r="V16" s="252">
        <f t="shared" si="3"/>
        <v>0.59548746565174282</v>
      </c>
      <c r="Z16" s="246">
        <v>30</v>
      </c>
      <c r="AA16" s="247"/>
      <c r="AB16" s="247">
        <v>60</v>
      </c>
      <c r="AC16" s="247">
        <v>90</v>
      </c>
      <c r="AD16" s="247"/>
      <c r="AE16" s="247"/>
      <c r="AF16" s="247"/>
      <c r="AG16" s="248"/>
      <c r="AJ16" s="246">
        <v>30</v>
      </c>
      <c r="AK16" s="247"/>
      <c r="AL16" s="247">
        <v>60</v>
      </c>
      <c r="AM16" s="247">
        <v>90</v>
      </c>
      <c r="AN16" s="247"/>
      <c r="AO16" s="247"/>
      <c r="AP16" s="247"/>
      <c r="AQ16" s="248"/>
    </row>
    <row r="17" spans="1:43" ht="44.25" customHeight="1" x14ac:dyDescent="0.45">
      <c r="A17" s="803"/>
      <c r="B17" s="226" t="s">
        <v>37</v>
      </c>
      <c r="C17" s="253">
        <f t="shared" si="6"/>
        <v>32.506029749999996</v>
      </c>
      <c r="D17" s="254">
        <f t="shared" si="6"/>
        <v>38.987173320000004</v>
      </c>
      <c r="E17" s="254">
        <f t="shared" si="6"/>
        <v>47.500677190000005</v>
      </c>
      <c r="F17" s="254">
        <f t="shared" si="6"/>
        <v>68.356110579999992</v>
      </c>
      <c r="G17" s="254">
        <f t="shared" si="6"/>
        <v>88.606402849999995</v>
      </c>
      <c r="H17" s="254">
        <f t="shared" si="6"/>
        <v>91.678436425000001</v>
      </c>
      <c r="I17" s="254">
        <f t="shared" si="6"/>
        <v>94.199225209999994</v>
      </c>
      <c r="J17" s="254"/>
      <c r="K17" s="255"/>
      <c r="L17" s="256"/>
      <c r="M17" s="256"/>
      <c r="N17" s="256"/>
      <c r="O17" s="256"/>
      <c r="P17" s="256"/>
      <c r="Q17" s="256"/>
      <c r="R17" s="257"/>
      <c r="S17" s="258">
        <f t="shared" si="5"/>
        <v>0</v>
      </c>
      <c r="T17" s="259">
        <f t="shared" si="1"/>
        <v>94.199225209999994</v>
      </c>
      <c r="U17" s="260">
        <f t="shared" si="2"/>
        <v>0.23713382259625559</v>
      </c>
      <c r="V17" s="261">
        <f t="shared" si="3"/>
        <v>0</v>
      </c>
      <c r="Z17" s="255"/>
      <c r="AA17" s="256"/>
      <c r="AB17" s="256"/>
      <c r="AC17" s="256"/>
      <c r="AD17" s="256"/>
      <c r="AE17" s="256"/>
      <c r="AF17" s="256"/>
      <c r="AG17" s="257"/>
      <c r="AJ17" s="255"/>
      <c r="AK17" s="256"/>
      <c r="AL17" s="256"/>
      <c r="AM17" s="256"/>
      <c r="AN17" s="256"/>
      <c r="AO17" s="256"/>
      <c r="AP17" s="256"/>
      <c r="AQ17" s="257"/>
    </row>
    <row r="18" spans="1:43" ht="44.25" customHeight="1" x14ac:dyDescent="0.45">
      <c r="A18" s="803"/>
      <c r="B18" s="226" t="s">
        <v>38</v>
      </c>
      <c r="C18" s="262">
        <f t="shared" si="6"/>
        <v>14.001706240000001</v>
      </c>
      <c r="D18" s="263">
        <f t="shared" si="6"/>
        <v>6.601724149999999</v>
      </c>
      <c r="E18" s="263">
        <f t="shared" si="6"/>
        <v>17.299454999999998</v>
      </c>
      <c r="F18" s="263">
        <f t="shared" si="6"/>
        <v>26.819117819999999</v>
      </c>
      <c r="G18" s="263">
        <f t="shared" si="6"/>
        <v>27.418946070000004</v>
      </c>
      <c r="H18" s="263">
        <f t="shared" si="6"/>
        <v>26.580047040833335</v>
      </c>
      <c r="I18" s="263">
        <f t="shared" si="6"/>
        <v>30.470784440000003</v>
      </c>
      <c r="J18" s="263"/>
      <c r="K18" s="264"/>
      <c r="L18" s="265"/>
      <c r="M18" s="265"/>
      <c r="N18" s="265"/>
      <c r="O18" s="265"/>
      <c r="P18" s="265"/>
      <c r="Q18" s="265"/>
      <c r="R18" s="266"/>
      <c r="S18" s="267">
        <f t="shared" si="5"/>
        <v>0</v>
      </c>
      <c r="T18" s="268">
        <f t="shared" si="1"/>
        <v>30.470784440000003</v>
      </c>
      <c r="U18" s="269">
        <f t="shared" si="2"/>
        <v>0.16826276387066774</v>
      </c>
      <c r="V18" s="270">
        <f t="shared" si="3"/>
        <v>0</v>
      </c>
      <c r="Z18" s="264"/>
      <c r="AA18" s="265"/>
      <c r="AB18" s="265"/>
      <c r="AC18" s="265"/>
      <c r="AD18" s="265"/>
      <c r="AE18" s="265"/>
      <c r="AF18" s="265"/>
      <c r="AG18" s="266"/>
      <c r="AJ18" s="264"/>
      <c r="AK18" s="265"/>
      <c r="AL18" s="265"/>
      <c r="AM18" s="265"/>
      <c r="AN18" s="265"/>
      <c r="AO18" s="265"/>
      <c r="AP18" s="265"/>
      <c r="AQ18" s="266"/>
    </row>
    <row r="19" spans="1:43" ht="44.25" customHeight="1" x14ac:dyDescent="0.45">
      <c r="A19" s="803"/>
      <c r="B19" s="226" t="s">
        <v>39</v>
      </c>
      <c r="C19" s="253">
        <f t="shared" si="6"/>
        <v>1.5143805800000001</v>
      </c>
      <c r="D19" s="254">
        <f t="shared" si="6"/>
        <v>0.66755498000000002</v>
      </c>
      <c r="E19" s="254">
        <f t="shared" si="6"/>
        <v>1.0437074200000001</v>
      </c>
      <c r="F19" s="254">
        <f t="shared" si="6"/>
        <v>1.6028261399999999</v>
      </c>
      <c r="G19" s="254">
        <f t="shared" si="6"/>
        <v>1.6686166900000001</v>
      </c>
      <c r="H19" s="254">
        <f t="shared" si="6"/>
        <v>1.4727343133333333</v>
      </c>
      <c r="I19" s="254">
        <f t="shared" si="6"/>
        <v>2.06369055</v>
      </c>
      <c r="J19" s="254"/>
      <c r="K19" s="255"/>
      <c r="L19" s="256"/>
      <c r="M19" s="256"/>
      <c r="N19" s="256"/>
      <c r="O19" s="256"/>
      <c r="P19" s="256"/>
      <c r="Q19" s="256"/>
      <c r="R19" s="257"/>
      <c r="S19" s="258">
        <f t="shared" si="5"/>
        <v>0</v>
      </c>
      <c r="T19" s="259">
        <f t="shared" si="1"/>
        <v>2.06369055</v>
      </c>
      <c r="U19" s="260">
        <f t="shared" si="2"/>
        <v>6.3853700948093062E-2</v>
      </c>
      <c r="V19" s="261">
        <f t="shared" si="3"/>
        <v>0</v>
      </c>
      <c r="Z19" s="255"/>
      <c r="AA19" s="256"/>
      <c r="AB19" s="256"/>
      <c r="AC19" s="256"/>
      <c r="AD19" s="256"/>
      <c r="AE19" s="256"/>
      <c r="AF19" s="256"/>
      <c r="AG19" s="257"/>
      <c r="AJ19" s="255"/>
      <c r="AK19" s="256"/>
      <c r="AL19" s="256"/>
      <c r="AM19" s="256"/>
      <c r="AN19" s="256"/>
      <c r="AO19" s="256"/>
      <c r="AP19" s="256"/>
      <c r="AQ19" s="257"/>
    </row>
    <row r="20" spans="1:43" ht="44.25" customHeight="1" x14ac:dyDescent="0.45">
      <c r="A20" s="803"/>
      <c r="B20" s="226" t="s">
        <v>40</v>
      </c>
      <c r="C20" s="262">
        <f t="shared" si="6"/>
        <v>4.9939508500000001</v>
      </c>
      <c r="D20" s="263">
        <f t="shared" si="6"/>
        <v>3.64123558</v>
      </c>
      <c r="E20" s="263">
        <f t="shared" si="6"/>
        <v>4.2575965199999999</v>
      </c>
      <c r="F20" s="263">
        <f t="shared" si="6"/>
        <v>6.9897600899999999</v>
      </c>
      <c r="G20" s="263">
        <f t="shared" si="6"/>
        <v>7.8538947300000004</v>
      </c>
      <c r="H20" s="263">
        <f t="shared" si="6"/>
        <v>6.4535121358333329</v>
      </c>
      <c r="I20" s="263">
        <f t="shared" si="6"/>
        <v>9.0380691899999999</v>
      </c>
      <c r="J20" s="263"/>
      <c r="K20" s="264"/>
      <c r="L20" s="265"/>
      <c r="M20" s="265"/>
      <c r="N20" s="265"/>
      <c r="O20" s="265"/>
      <c r="P20" s="265"/>
      <c r="Q20" s="265"/>
      <c r="R20" s="266"/>
      <c r="S20" s="267">
        <f t="shared" si="5"/>
        <v>0</v>
      </c>
      <c r="T20" s="268">
        <f t="shared" si="1"/>
        <v>9.0380691899999999</v>
      </c>
      <c r="U20" s="269">
        <f t="shared" si="2"/>
        <v>0.12596860031269386</v>
      </c>
      <c r="V20" s="270">
        <f t="shared" si="3"/>
        <v>0</v>
      </c>
      <c r="Z20" s="264"/>
      <c r="AA20" s="265"/>
      <c r="AB20" s="265"/>
      <c r="AC20" s="265"/>
      <c r="AD20" s="265"/>
      <c r="AE20" s="265"/>
      <c r="AF20" s="265"/>
      <c r="AG20" s="266"/>
      <c r="AJ20" s="264"/>
      <c r="AK20" s="265"/>
      <c r="AL20" s="265"/>
      <c r="AM20" s="265"/>
      <c r="AN20" s="265"/>
      <c r="AO20" s="265"/>
      <c r="AP20" s="265"/>
      <c r="AQ20" s="266"/>
    </row>
    <row r="21" spans="1:43" ht="44.25" customHeight="1" x14ac:dyDescent="0.45">
      <c r="A21" s="803"/>
      <c r="B21" s="226" t="s">
        <v>41</v>
      </c>
      <c r="C21" s="253">
        <f t="shared" si="6"/>
        <v>8.0526421599999995</v>
      </c>
      <c r="D21" s="254">
        <f t="shared" si="6"/>
        <v>11.30178974</v>
      </c>
      <c r="E21" s="254">
        <f t="shared" si="6"/>
        <v>17.58182403</v>
      </c>
      <c r="F21" s="254">
        <f t="shared" si="6"/>
        <v>19.896011050000002</v>
      </c>
      <c r="G21" s="254">
        <f t="shared" si="6"/>
        <v>20.638722260000002</v>
      </c>
      <c r="H21" s="254">
        <f t="shared" si="6"/>
        <v>18.782355967499999</v>
      </c>
      <c r="I21" s="254">
        <f t="shared" si="6"/>
        <v>25.08206985</v>
      </c>
      <c r="J21" s="254"/>
      <c r="K21" s="255"/>
      <c r="L21" s="256"/>
      <c r="M21" s="256"/>
      <c r="N21" s="256"/>
      <c r="O21" s="256"/>
      <c r="P21" s="256"/>
      <c r="Q21" s="256"/>
      <c r="R21" s="257"/>
      <c r="S21" s="258">
        <f t="shared" si="5"/>
        <v>0</v>
      </c>
      <c r="T21" s="259">
        <f t="shared" si="1"/>
        <v>25.08206985</v>
      </c>
      <c r="U21" s="260">
        <f t="shared" si="2"/>
        <v>0.25511926157264253</v>
      </c>
      <c r="V21" s="261">
        <f t="shared" si="3"/>
        <v>0</v>
      </c>
      <c r="Z21" s="255"/>
      <c r="AA21" s="256"/>
      <c r="AB21" s="256"/>
      <c r="AC21" s="256"/>
      <c r="AD21" s="256"/>
      <c r="AE21" s="256"/>
      <c r="AF21" s="256"/>
      <c r="AG21" s="257"/>
      <c r="AJ21" s="255"/>
      <c r="AK21" s="256"/>
      <c r="AL21" s="256"/>
      <c r="AM21" s="256"/>
      <c r="AN21" s="256"/>
      <c r="AO21" s="256"/>
      <c r="AP21" s="256"/>
      <c r="AQ21" s="257"/>
    </row>
    <row r="22" spans="1:43" ht="44.25" customHeight="1" x14ac:dyDescent="0.45">
      <c r="A22" s="803"/>
      <c r="B22" s="226" t="s">
        <v>42</v>
      </c>
      <c r="C22" s="262">
        <f t="shared" si="6"/>
        <v>2.6459200300000005</v>
      </c>
      <c r="D22" s="263">
        <f t="shared" si="6"/>
        <v>14.235278279999999</v>
      </c>
      <c r="E22" s="263">
        <f t="shared" si="6"/>
        <v>26.314235180000001</v>
      </c>
      <c r="F22" s="263">
        <f t="shared" si="6"/>
        <v>26.619550029999999</v>
      </c>
      <c r="G22" s="263">
        <f t="shared" si="6"/>
        <v>10.557475290000001</v>
      </c>
      <c r="H22" s="263">
        <f t="shared" si="6"/>
        <v>8.4694427966666659</v>
      </c>
      <c r="I22" s="263">
        <f t="shared" si="6"/>
        <v>12.065257980000002</v>
      </c>
      <c r="J22" s="263"/>
      <c r="K22" s="264"/>
      <c r="L22" s="265"/>
      <c r="M22" s="265"/>
      <c r="N22" s="265"/>
      <c r="O22" s="265"/>
      <c r="P22" s="265"/>
      <c r="Q22" s="265"/>
      <c r="R22" s="266"/>
      <c r="S22" s="267">
        <f t="shared" si="5"/>
        <v>0</v>
      </c>
      <c r="T22" s="268">
        <f t="shared" si="1"/>
        <v>12.065257980000002</v>
      </c>
      <c r="U22" s="271">
        <f t="shared" si="2"/>
        <v>0.35454045312224358</v>
      </c>
      <c r="V22" s="270">
        <f t="shared" si="3"/>
        <v>0</v>
      </c>
      <c r="Z22" s="264"/>
      <c r="AA22" s="265"/>
      <c r="AB22" s="265"/>
      <c r="AC22" s="265"/>
      <c r="AD22" s="265"/>
      <c r="AE22" s="265"/>
      <c r="AF22" s="265"/>
      <c r="AG22" s="266"/>
      <c r="AJ22" s="264"/>
      <c r="AK22" s="265"/>
      <c r="AL22" s="265"/>
      <c r="AM22" s="265"/>
      <c r="AN22" s="265"/>
      <c r="AO22" s="265"/>
      <c r="AP22" s="265"/>
      <c r="AQ22" s="266"/>
    </row>
    <row r="23" spans="1:43" ht="44.25" customHeight="1" x14ac:dyDescent="0.45">
      <c r="A23" s="804"/>
      <c r="B23" s="226" t="s">
        <v>43</v>
      </c>
      <c r="C23" s="253">
        <f t="shared" si="6"/>
        <v>18.548995090000002</v>
      </c>
      <c r="D23" s="254">
        <f t="shared" si="6"/>
        <v>19.252644790000002</v>
      </c>
      <c r="E23" s="254">
        <f t="shared" si="6"/>
        <v>26.200064380000001</v>
      </c>
      <c r="F23" s="254">
        <f t="shared" si="6"/>
        <v>33.248720070000005</v>
      </c>
      <c r="G23" s="254">
        <f t="shared" si="6"/>
        <v>33.378956819999999</v>
      </c>
      <c r="H23" s="254">
        <f t="shared" si="6"/>
        <v>36.215882339999993</v>
      </c>
      <c r="I23" s="254">
        <f t="shared" si="6"/>
        <v>36.854318739999997</v>
      </c>
      <c r="J23" s="254"/>
      <c r="K23" s="272"/>
      <c r="L23" s="273"/>
      <c r="M23" s="273"/>
      <c r="N23" s="273"/>
      <c r="O23" s="273"/>
      <c r="P23" s="273"/>
      <c r="Q23" s="273"/>
      <c r="R23" s="274"/>
      <c r="S23" s="275">
        <f t="shared" si="5"/>
        <v>0</v>
      </c>
      <c r="T23" s="276">
        <f t="shared" si="1"/>
        <v>36.854318739999997</v>
      </c>
      <c r="U23" s="277">
        <f t="shared" si="2"/>
        <v>0.14718537116887598</v>
      </c>
      <c r="V23" s="278">
        <f t="shared" si="3"/>
        <v>0</v>
      </c>
      <c r="Z23" s="272"/>
      <c r="AA23" s="273"/>
      <c r="AB23" s="273"/>
      <c r="AC23" s="273"/>
      <c r="AD23" s="273"/>
      <c r="AE23" s="273"/>
      <c r="AF23" s="273"/>
      <c r="AG23" s="274"/>
      <c r="AJ23" s="272"/>
      <c r="AK23" s="273"/>
      <c r="AL23" s="273"/>
      <c r="AM23" s="273"/>
      <c r="AN23" s="273"/>
      <c r="AO23" s="273"/>
      <c r="AP23" s="273"/>
      <c r="AQ23" s="274"/>
    </row>
    <row r="24" spans="1:43" s="180" customFormat="1" ht="44.25" customHeight="1" thickBot="1" x14ac:dyDescent="0.5">
      <c r="A24" s="240" t="s">
        <v>78</v>
      </c>
      <c r="B24" s="241" t="s">
        <v>35</v>
      </c>
      <c r="C24" s="279">
        <f t="shared" si="6"/>
        <v>232.33122142999997</v>
      </c>
      <c r="D24" s="280">
        <f t="shared" si="6"/>
        <v>249.18406985000001</v>
      </c>
      <c r="E24" s="280">
        <f t="shared" si="6"/>
        <v>307.37431324000005</v>
      </c>
      <c r="F24" s="280">
        <f t="shared" si="6"/>
        <v>374.67284044999997</v>
      </c>
      <c r="G24" s="280">
        <f t="shared" si="6"/>
        <v>378.62122535999998</v>
      </c>
      <c r="H24" s="280">
        <f t="shared" si="6"/>
        <v>407.00535660999992</v>
      </c>
      <c r="I24" s="280">
        <f t="shared" si="6"/>
        <v>423.93541361999996</v>
      </c>
      <c r="J24" s="280"/>
      <c r="K24" s="297">
        <f>SUM(K33,K42)</f>
        <v>80</v>
      </c>
      <c r="L24" s="298">
        <f t="shared" ref="L24:R24" si="7">SUM(L33,L42)</f>
        <v>102</v>
      </c>
      <c r="M24" s="298">
        <f t="shared" si="7"/>
        <v>4.9900234699999997</v>
      </c>
      <c r="N24" s="298">
        <f t="shared" si="7"/>
        <v>20</v>
      </c>
      <c r="O24" s="298">
        <f t="shared" si="7"/>
        <v>7</v>
      </c>
      <c r="P24" s="298">
        <f t="shared" si="7"/>
        <v>40</v>
      </c>
      <c r="Q24" s="298">
        <f t="shared" si="7"/>
        <v>6</v>
      </c>
      <c r="R24" s="299">
        <f t="shared" si="7"/>
        <v>6</v>
      </c>
      <c r="S24" s="281">
        <f t="shared" si="5"/>
        <v>265.99002346999998</v>
      </c>
      <c r="T24" s="282">
        <f t="shared" si="1"/>
        <v>689.92543708999995</v>
      </c>
      <c r="U24" s="283">
        <f t="shared" si="2"/>
        <v>0.12781644868295783</v>
      </c>
      <c r="V24" s="284">
        <f t="shared" si="3"/>
        <v>0.10230173774797713</v>
      </c>
      <c r="Z24" s="297">
        <f>SUM(Z33,Z42)</f>
        <v>80</v>
      </c>
      <c r="AA24" s="298">
        <f t="shared" ref="AA24:AG24" si="8">SUM(AA33,AA42)</f>
        <v>102</v>
      </c>
      <c r="AB24" s="298">
        <f t="shared" si="8"/>
        <v>4.9900234699999997</v>
      </c>
      <c r="AC24" s="298">
        <f t="shared" si="8"/>
        <v>20</v>
      </c>
      <c r="AD24" s="298">
        <f t="shared" si="8"/>
        <v>7</v>
      </c>
      <c r="AE24" s="298">
        <f t="shared" si="8"/>
        <v>40</v>
      </c>
      <c r="AF24" s="298">
        <f t="shared" si="8"/>
        <v>6</v>
      </c>
      <c r="AG24" s="299">
        <f t="shared" si="8"/>
        <v>6</v>
      </c>
      <c r="AJ24" s="297">
        <f>SUM(AJ33,AJ42)</f>
        <v>80</v>
      </c>
      <c r="AK24" s="298">
        <f t="shared" ref="AK24:AQ24" si="9">SUM(AK33,AK42)</f>
        <v>102</v>
      </c>
      <c r="AL24" s="298">
        <f t="shared" si="9"/>
        <v>4.9900234699999997</v>
      </c>
      <c r="AM24" s="298">
        <f t="shared" si="9"/>
        <v>20</v>
      </c>
      <c r="AN24" s="298">
        <f t="shared" si="9"/>
        <v>7</v>
      </c>
      <c r="AO24" s="298">
        <f t="shared" si="9"/>
        <v>40</v>
      </c>
      <c r="AP24" s="298">
        <f t="shared" si="9"/>
        <v>6</v>
      </c>
      <c r="AQ24" s="299">
        <f t="shared" si="9"/>
        <v>6</v>
      </c>
    </row>
    <row r="25" spans="1:43" ht="44.25" customHeight="1" x14ac:dyDescent="0.45">
      <c r="A25" s="805" t="s">
        <v>27</v>
      </c>
      <c r="B25" s="225" t="s">
        <v>36</v>
      </c>
      <c r="C25" s="244">
        <f>SUMIFS(AfO!D:D,AfO!$A:$A,$B25,AfO!$B:$B,$A$25)/1000</f>
        <v>97.999654269999994</v>
      </c>
      <c r="D25" s="245">
        <f>SUMIFS(AfO!E:E,AfO!$A:$A,$B25,AfO!$B:$B,$A$25)/1000</f>
        <v>100.43934917</v>
      </c>
      <c r="E25" s="245">
        <f>SUMIFS(AfO!F:F,AfO!$A:$A,$B25,AfO!$B:$B,$A$25)/1000</f>
        <v>110.24313006</v>
      </c>
      <c r="F25" s="245">
        <f>SUMIFS(AfO!G:G,AfO!$A:$A,$B25,AfO!$B:$B,$A$25)/1000</f>
        <v>122.2018089</v>
      </c>
      <c r="G25" s="245">
        <f>SUMIFS(AfO!H:H,AfO!$A:$A,$B25,AfO!$B:$B,$A$25)/1000</f>
        <v>121.60873347</v>
      </c>
      <c r="H25" s="245">
        <f>SUMIFS(AfO!J:J,AfO!$A:$A,$B25,AfO!$B:$B,$A$25)/1000</f>
        <v>150.31435342916669</v>
      </c>
      <c r="I25" s="245">
        <f>SUMIFS(AfO!I:I,AfO!$A:$A,$B25,AfO!$B:$B,$A$25)/1000</f>
        <v>140.27869789000002</v>
      </c>
      <c r="J25" s="245"/>
      <c r="K25" s="246"/>
      <c r="L25" s="247"/>
      <c r="M25" s="247"/>
      <c r="N25" s="247"/>
      <c r="O25" s="247"/>
      <c r="P25" s="247"/>
      <c r="Q25" s="247"/>
      <c r="R25" s="248"/>
      <c r="S25" s="249">
        <f t="shared" si="5"/>
        <v>0</v>
      </c>
      <c r="T25" s="250">
        <f t="shared" si="1"/>
        <v>140.27869789000002</v>
      </c>
      <c r="U25" s="251">
        <f t="shared" si="2"/>
        <v>7.4368920435388342E-2</v>
      </c>
      <c r="V25" s="252">
        <f t="shared" si="3"/>
        <v>0</v>
      </c>
      <c r="Z25" s="246"/>
      <c r="AA25" s="247"/>
      <c r="AB25" s="247"/>
      <c r="AC25" s="247"/>
      <c r="AD25" s="247"/>
      <c r="AE25" s="247"/>
      <c r="AF25" s="247"/>
      <c r="AG25" s="248"/>
      <c r="AJ25" s="246"/>
      <c r="AK25" s="247"/>
      <c r="AL25" s="247"/>
      <c r="AM25" s="247"/>
      <c r="AN25" s="247"/>
      <c r="AO25" s="247"/>
      <c r="AP25" s="247"/>
      <c r="AQ25" s="248"/>
    </row>
    <row r="26" spans="1:43" ht="44.25" customHeight="1" x14ac:dyDescent="0.45">
      <c r="A26" s="806"/>
      <c r="B26" s="226" t="s">
        <v>37</v>
      </c>
      <c r="C26" s="253">
        <f>SUMIFS(AfO!D:D,AfO!$A:$A,$B26,AfO!$B:$B,$A$25)/1000</f>
        <v>27.557978849999998</v>
      </c>
      <c r="D26" s="254">
        <f>SUMIFS(AfO!E:E,AfO!$A:$A,$B26,AfO!$B:$B,$A$25)/1000</f>
        <v>34.026536590000006</v>
      </c>
      <c r="E26" s="254">
        <f>SUMIFS(AfO!F:F,AfO!$A:$A,$B26,AfO!$B:$B,$A$25)/1000</f>
        <v>40.808167650000001</v>
      </c>
      <c r="F26" s="254">
        <f>SUMIFS(AfO!G:G,AfO!$A:$A,$B26,AfO!$B:$B,$A$25)/1000</f>
        <v>59.492633159999997</v>
      </c>
      <c r="G26" s="254">
        <f>SUMIFS(AfO!H:H,AfO!$A:$A,$B26,AfO!$B:$B,$A$25)/1000</f>
        <v>78.140682369999993</v>
      </c>
      <c r="H26" s="254">
        <f>SUMIFS(AfO!J:J,AfO!$A:$A,$B26,AfO!$B:$B,$A$25)/1000</f>
        <v>81.51577391666666</v>
      </c>
      <c r="I26" s="254">
        <f>SUMIFS(AfO!I:I,AfO!$A:$A,$B26,AfO!$B:$B,$A$25)/1000</f>
        <v>83.286073449999989</v>
      </c>
      <c r="J26" s="254"/>
      <c r="K26" s="255"/>
      <c r="L26" s="256"/>
      <c r="M26" s="256"/>
      <c r="N26" s="256"/>
      <c r="O26" s="256"/>
      <c r="P26" s="256"/>
      <c r="Q26" s="256"/>
      <c r="R26" s="257"/>
      <c r="S26" s="258">
        <f t="shared" si="5"/>
        <v>0</v>
      </c>
      <c r="T26" s="259">
        <f t="shared" si="1"/>
        <v>83.286073449999989</v>
      </c>
      <c r="U26" s="260">
        <f t="shared" si="2"/>
        <v>0.24757023607859496</v>
      </c>
      <c r="V26" s="261">
        <f t="shared" si="3"/>
        <v>0</v>
      </c>
      <c r="Z26" s="255"/>
      <c r="AA26" s="256"/>
      <c r="AB26" s="256"/>
      <c r="AC26" s="256"/>
      <c r="AD26" s="256"/>
      <c r="AE26" s="256"/>
      <c r="AF26" s="256"/>
      <c r="AG26" s="257"/>
      <c r="AJ26" s="255"/>
      <c r="AK26" s="256"/>
      <c r="AL26" s="256"/>
      <c r="AM26" s="256"/>
      <c r="AN26" s="256"/>
      <c r="AO26" s="256"/>
      <c r="AP26" s="256"/>
      <c r="AQ26" s="257"/>
    </row>
    <row r="27" spans="1:43" s="180" customFormat="1" ht="44.25" customHeight="1" x14ac:dyDescent="0.45">
      <c r="A27" s="806"/>
      <c r="B27" s="226" t="s">
        <v>38</v>
      </c>
      <c r="C27" s="262">
        <f>SUMIFS(AfO!D:D,AfO!$A:$A,$B27,AfO!$B:$B,$A$25)/1000</f>
        <v>10.0254336</v>
      </c>
      <c r="D27" s="263">
        <f>SUMIFS(AfO!E:E,AfO!$A:$A,$B27,AfO!$B:$B,$A$25)/1000</f>
        <v>2.4862198699999998</v>
      </c>
      <c r="E27" s="263">
        <f>SUMIFS(AfO!F:F,AfO!$A:$A,$B27,AfO!$B:$B,$A$25)/1000</f>
        <v>9.4968559999999993</v>
      </c>
      <c r="F27" s="263">
        <f>SUMIFS(AfO!G:G,AfO!$A:$A,$B27,AfO!$B:$B,$A$25)/1000</f>
        <v>16.8534218</v>
      </c>
      <c r="G27" s="263">
        <f>SUMIFS(AfO!H:H,AfO!$A:$A,$B27,AfO!$B:$B,$A$25)/1000</f>
        <v>19.249252960000003</v>
      </c>
      <c r="H27" s="263">
        <f>SUMIFS(AfO!J:J,AfO!$A:$A,$B27,AfO!$B:$B,$A$25)/1000</f>
        <v>13.086355022499999</v>
      </c>
      <c r="I27" s="263">
        <f>SUMIFS(AfO!I:I,AfO!$A:$A,$B27,AfO!$B:$B,$A$25)/1000</f>
        <v>20.831868790000001</v>
      </c>
      <c r="J27" s="263"/>
      <c r="K27" s="264"/>
      <c r="L27" s="265"/>
      <c r="M27" s="265"/>
      <c r="N27" s="265"/>
      <c r="O27" s="265"/>
      <c r="P27" s="265"/>
      <c r="Q27" s="265"/>
      <c r="R27" s="266"/>
      <c r="S27" s="267">
        <f t="shared" si="5"/>
        <v>0</v>
      </c>
      <c r="T27" s="268">
        <f t="shared" si="1"/>
        <v>20.831868790000001</v>
      </c>
      <c r="U27" s="269">
        <f t="shared" si="2"/>
        <v>0.15751069731818501</v>
      </c>
      <c r="V27" s="270">
        <f t="shared" si="3"/>
        <v>0</v>
      </c>
      <c r="Z27" s="264"/>
      <c r="AA27" s="265"/>
      <c r="AB27" s="265"/>
      <c r="AC27" s="265"/>
      <c r="AD27" s="265"/>
      <c r="AE27" s="265"/>
      <c r="AF27" s="265"/>
      <c r="AG27" s="266"/>
      <c r="AJ27" s="264"/>
      <c r="AK27" s="265"/>
      <c r="AL27" s="265"/>
      <c r="AM27" s="265"/>
      <c r="AN27" s="265"/>
      <c r="AO27" s="265"/>
      <c r="AP27" s="265"/>
      <c r="AQ27" s="266"/>
    </row>
    <row r="28" spans="1:43" ht="44.25" customHeight="1" x14ac:dyDescent="0.45">
      <c r="A28" s="806"/>
      <c r="B28" s="226" t="s">
        <v>39</v>
      </c>
      <c r="C28" s="253">
        <f>SUMIFS(AfO!D:D,AfO!$A:$A,$B28,AfO!$B:$B,$A$25)/1000</f>
        <v>0.11018411</v>
      </c>
      <c r="D28" s="254">
        <f>SUMIFS(AfO!E:E,AfO!$A:$A,$B28,AfO!$B:$B,$A$25)/1000</f>
        <v>0.23603633999999998</v>
      </c>
      <c r="E28" s="254">
        <f>SUMIFS(AfO!F:F,AfO!$A:$A,$B28,AfO!$B:$B,$A$25)/1000</f>
        <v>0.20331585999999999</v>
      </c>
      <c r="F28" s="254">
        <f>SUMIFS(AfO!G:G,AfO!$A:$A,$B28,AfO!$B:$B,$A$25)/1000</f>
        <v>0.24843990999999999</v>
      </c>
      <c r="G28" s="254">
        <f>SUMIFS(AfO!H:H,AfO!$A:$A,$B28,AfO!$B:$B,$A$25)/1000</f>
        <v>0.25705306</v>
      </c>
      <c r="H28" s="254">
        <f>SUMIFS(AfO!J:J,AfO!$A:$A,$B28,AfO!$B:$B,$A$25)/1000</f>
        <v>0.27165275083333329</v>
      </c>
      <c r="I28" s="254">
        <f>SUMIFS(AfO!I:I,AfO!$A:$A,$B28,AfO!$B:$B,$A$25)/1000</f>
        <v>0.46552908999999998</v>
      </c>
      <c r="J28" s="254"/>
      <c r="K28" s="255"/>
      <c r="L28" s="256"/>
      <c r="M28" s="256"/>
      <c r="N28" s="256"/>
      <c r="O28" s="256"/>
      <c r="P28" s="256"/>
      <c r="Q28" s="256"/>
      <c r="R28" s="257"/>
      <c r="S28" s="258">
        <f t="shared" si="5"/>
        <v>0</v>
      </c>
      <c r="T28" s="259">
        <f t="shared" si="1"/>
        <v>0.46552908999999998</v>
      </c>
      <c r="U28" s="260">
        <f t="shared" si="2"/>
        <v>0.33402992336883663</v>
      </c>
      <c r="V28" s="261">
        <f t="shared" si="3"/>
        <v>0</v>
      </c>
      <c r="Z28" s="255"/>
      <c r="AA28" s="256"/>
      <c r="AB28" s="256"/>
      <c r="AC28" s="256"/>
      <c r="AD28" s="256"/>
      <c r="AE28" s="256"/>
      <c r="AF28" s="256"/>
      <c r="AG28" s="257"/>
      <c r="AJ28" s="255"/>
      <c r="AK28" s="256"/>
      <c r="AL28" s="256"/>
      <c r="AM28" s="256"/>
      <c r="AN28" s="256"/>
      <c r="AO28" s="256"/>
      <c r="AP28" s="256"/>
      <c r="AQ28" s="257"/>
    </row>
    <row r="29" spans="1:43" ht="44.25" customHeight="1" x14ac:dyDescent="0.45">
      <c r="A29" s="806"/>
      <c r="B29" s="226" t="s">
        <v>40</v>
      </c>
      <c r="C29" s="262">
        <f>SUMIFS(AfO!D:D,AfO!$A:$A,$B29,AfO!$B:$B,$A$25)/1000</f>
        <v>3.0674825399999999</v>
      </c>
      <c r="D29" s="263">
        <f>SUMIFS(AfO!E:E,AfO!$A:$A,$B29,AfO!$B:$B,$A$25)/1000</f>
        <v>2.0700578799999998</v>
      </c>
      <c r="E29" s="263">
        <f>SUMIFS(AfO!F:F,AfO!$A:$A,$B29,AfO!$B:$B,$A$25)/1000</f>
        <v>2.8215932100000001</v>
      </c>
      <c r="F29" s="263">
        <f>SUMIFS(AfO!G:G,AfO!$A:$A,$B29,AfO!$B:$B,$A$25)/1000</f>
        <v>4.6605755200000001</v>
      </c>
      <c r="G29" s="263">
        <f>SUMIFS(AfO!H:H,AfO!$A:$A,$B29,AfO!$B:$B,$A$25)/1000</f>
        <v>5.7562777000000001</v>
      </c>
      <c r="H29" s="263">
        <f>SUMIFS(AfO!J:J,AfO!$A:$A,$B29,AfO!$B:$B,$A$25)/1000</f>
        <v>4.7939448166666665</v>
      </c>
      <c r="I29" s="263">
        <f>SUMIFS(AfO!I:I,AfO!$A:$A,$B29,AfO!$B:$B,$A$25)/1000</f>
        <v>6.6575245800000005</v>
      </c>
      <c r="J29" s="263"/>
      <c r="K29" s="264"/>
      <c r="L29" s="265"/>
      <c r="M29" s="265"/>
      <c r="N29" s="265"/>
      <c r="O29" s="265"/>
      <c r="P29" s="265"/>
      <c r="Q29" s="265"/>
      <c r="R29" s="266"/>
      <c r="S29" s="267">
        <f t="shared" si="5"/>
        <v>0</v>
      </c>
      <c r="T29" s="268">
        <f t="shared" si="1"/>
        <v>6.6575245800000005</v>
      </c>
      <c r="U29" s="269">
        <f t="shared" si="2"/>
        <v>0.16763239554209863</v>
      </c>
      <c r="V29" s="270">
        <f t="shared" si="3"/>
        <v>0</v>
      </c>
      <c r="Z29" s="264"/>
      <c r="AA29" s="265"/>
      <c r="AB29" s="265"/>
      <c r="AC29" s="265"/>
      <c r="AD29" s="265"/>
      <c r="AE29" s="265"/>
      <c r="AF29" s="265"/>
      <c r="AG29" s="266"/>
      <c r="AJ29" s="264"/>
      <c r="AK29" s="265"/>
      <c r="AL29" s="265"/>
      <c r="AM29" s="265"/>
      <c r="AN29" s="265"/>
      <c r="AO29" s="265"/>
      <c r="AP29" s="265"/>
      <c r="AQ29" s="266"/>
    </row>
    <row r="30" spans="1:43" ht="44.25" customHeight="1" x14ac:dyDescent="0.45">
      <c r="A30" s="806"/>
      <c r="B30" s="226" t="s">
        <v>41</v>
      </c>
      <c r="C30" s="253">
        <f>SUMIFS(AfO!D:D,AfO!$A:$A,$B30,AfO!$B:$B,$A$25)/1000</f>
        <v>6.8973889000000002</v>
      </c>
      <c r="D30" s="254">
        <f>SUMIFS(AfO!E:E,AfO!$A:$A,$B30,AfO!$B:$B,$A$25)/1000</f>
        <v>10.27476502</v>
      </c>
      <c r="E30" s="254">
        <f>SUMIFS(AfO!F:F,AfO!$A:$A,$B30,AfO!$B:$B,$A$25)/1000</f>
        <v>13.47879167</v>
      </c>
      <c r="F30" s="254">
        <f>SUMIFS(AfO!G:G,AfO!$A:$A,$B30,AfO!$B:$B,$A$25)/1000</f>
        <v>15.76007047</v>
      </c>
      <c r="G30" s="254">
        <f>SUMIFS(AfO!H:H,AfO!$A:$A,$B30,AfO!$B:$B,$A$25)/1000</f>
        <v>14.469328190000001</v>
      </c>
      <c r="H30" s="254">
        <f>SUMIFS(AfO!J:J,AfO!$A:$A,$B30,AfO!$B:$B,$A$25)/1000</f>
        <v>12.945264550833333</v>
      </c>
      <c r="I30" s="254">
        <f>SUMIFS(AfO!I:I,AfO!$A:$A,$B30,AfO!$B:$B,$A$25)/1000</f>
        <v>18.69121406</v>
      </c>
      <c r="J30" s="254"/>
      <c r="K30" s="255"/>
      <c r="L30" s="256"/>
      <c r="M30" s="256"/>
      <c r="N30" s="256"/>
      <c r="O30" s="256"/>
      <c r="P30" s="256"/>
      <c r="Q30" s="256"/>
      <c r="R30" s="257"/>
      <c r="S30" s="258">
        <f t="shared" si="5"/>
        <v>0</v>
      </c>
      <c r="T30" s="259">
        <f t="shared" si="1"/>
        <v>18.69121406</v>
      </c>
      <c r="U30" s="260">
        <f t="shared" si="2"/>
        <v>0.22064832493868236</v>
      </c>
      <c r="V30" s="261">
        <f t="shared" si="3"/>
        <v>0</v>
      </c>
      <c r="Z30" s="255"/>
      <c r="AA30" s="256"/>
      <c r="AB30" s="256"/>
      <c r="AC30" s="256"/>
      <c r="AD30" s="256"/>
      <c r="AE30" s="256"/>
      <c r="AF30" s="256"/>
      <c r="AG30" s="257"/>
      <c r="AJ30" s="255"/>
      <c r="AK30" s="256"/>
      <c r="AL30" s="256"/>
      <c r="AM30" s="256"/>
      <c r="AN30" s="256"/>
      <c r="AO30" s="256"/>
      <c r="AP30" s="256"/>
      <c r="AQ30" s="257"/>
    </row>
    <row r="31" spans="1:43" s="180" customFormat="1" ht="44.25" customHeight="1" x14ac:dyDescent="0.45">
      <c r="A31" s="806"/>
      <c r="B31" s="226" t="s">
        <v>42</v>
      </c>
      <c r="C31" s="262">
        <f>SUMIFS(AfO!D:D,AfO!$A:$A,$B31,AfO!$B:$B,$A$25)/1000</f>
        <v>2.4950380300000004</v>
      </c>
      <c r="D31" s="263">
        <f>SUMIFS(AfO!E:E,AfO!$A:$A,$B31,AfO!$B:$B,$A$25)/1000</f>
        <v>13.93868352</v>
      </c>
      <c r="E31" s="263">
        <f>SUMIFS(AfO!F:F,AfO!$A:$A,$B31,AfO!$B:$B,$A$25)/1000</f>
        <v>24.266512510000002</v>
      </c>
      <c r="F31" s="263">
        <f>SUMIFS(AfO!G:G,AfO!$A:$A,$B31,AfO!$B:$B,$A$25)/1000</f>
        <v>24.31745136</v>
      </c>
      <c r="G31" s="263">
        <f>SUMIFS(AfO!H:H,AfO!$A:$A,$B31,AfO!$B:$B,$A$25)/1000</f>
        <v>9.7101328900000006</v>
      </c>
      <c r="H31" s="263">
        <f>SUMIFS(AfO!J:J,AfO!$A:$A,$B31,AfO!$B:$B,$A$25)/1000</f>
        <v>7.2285688574999991</v>
      </c>
      <c r="I31" s="263">
        <f>SUMIFS(AfO!I:I,AfO!$A:$A,$B31,AfO!$B:$B,$A$25)/1000</f>
        <v>9.8251194500000008</v>
      </c>
      <c r="J31" s="263"/>
      <c r="K31" s="264"/>
      <c r="L31" s="265"/>
      <c r="M31" s="265"/>
      <c r="N31" s="265"/>
      <c r="O31" s="265"/>
      <c r="P31" s="265"/>
      <c r="Q31" s="265"/>
      <c r="R31" s="266"/>
      <c r="S31" s="267">
        <f t="shared" si="5"/>
        <v>0</v>
      </c>
      <c r="T31" s="268">
        <f t="shared" si="1"/>
        <v>9.8251194500000008</v>
      </c>
      <c r="U31" s="271">
        <f t="shared" si="2"/>
        <v>0.31538272481906615</v>
      </c>
      <c r="V31" s="270">
        <f t="shared" si="3"/>
        <v>0</v>
      </c>
      <c r="Z31" s="264"/>
      <c r="AA31" s="265"/>
      <c r="AB31" s="265"/>
      <c r="AC31" s="265"/>
      <c r="AD31" s="265"/>
      <c r="AE31" s="265"/>
      <c r="AF31" s="265"/>
      <c r="AG31" s="266"/>
      <c r="AJ31" s="264"/>
      <c r="AK31" s="265"/>
      <c r="AL31" s="265"/>
      <c r="AM31" s="265"/>
      <c r="AN31" s="265"/>
      <c r="AO31" s="265"/>
      <c r="AP31" s="265"/>
      <c r="AQ31" s="266"/>
    </row>
    <row r="32" spans="1:43" s="180" customFormat="1" ht="44.25" customHeight="1" x14ac:dyDescent="0.45">
      <c r="A32" s="807"/>
      <c r="B32" s="226" t="s">
        <v>43</v>
      </c>
      <c r="C32" s="253">
        <f>SUMIFS(AfO!D:D,AfO!$A:$A,$B32,AfO!$B:$B,$A$25)/1000</f>
        <v>17.597070800000001</v>
      </c>
      <c r="D32" s="254">
        <f>SUMIFS(AfO!E:E,AfO!$A:$A,$B32,AfO!$B:$B,$A$25)/1000</f>
        <v>18.48612907</v>
      </c>
      <c r="E32" s="254">
        <f>SUMIFS(AfO!F:F,AfO!$A:$A,$B32,AfO!$B:$B,$A$25)/1000</f>
        <v>25.590261269999999</v>
      </c>
      <c r="F32" s="254">
        <f>SUMIFS(AfO!G:G,AfO!$A:$A,$B32,AfO!$B:$B,$A$25)/1000</f>
        <v>32.501496330000002</v>
      </c>
      <c r="G32" s="254">
        <f>SUMIFS(AfO!H:H,AfO!$A:$A,$B32,AfO!$B:$B,$A$25)/1000</f>
        <v>31.80295005</v>
      </c>
      <c r="H32" s="254">
        <f>SUMIFS(AfO!J:J,AfO!$A:$A,$B32,AfO!$B:$B,$A$25)/1000</f>
        <v>35.56533657833333</v>
      </c>
      <c r="I32" s="254">
        <f>SUMIFS(AfO!I:I,AfO!$A:$A,$B32,AfO!$B:$B,$A$25)/1000</f>
        <v>35.669661979999994</v>
      </c>
      <c r="J32" s="254"/>
      <c r="K32" s="272"/>
      <c r="L32" s="273"/>
      <c r="M32" s="273"/>
      <c r="N32" s="273"/>
      <c r="O32" s="273"/>
      <c r="P32" s="273"/>
      <c r="Q32" s="273"/>
      <c r="R32" s="274"/>
      <c r="S32" s="275">
        <f t="shared" ref="S32" si="10">SUM(K32:R32)</f>
        <v>0</v>
      </c>
      <c r="T32" s="276">
        <f t="shared" si="1"/>
        <v>35.669661979999994</v>
      </c>
      <c r="U32" s="277">
        <f t="shared" si="2"/>
        <v>0.15178580672983033</v>
      </c>
      <c r="V32" s="278">
        <f t="shared" si="3"/>
        <v>0</v>
      </c>
      <c r="Z32" s="272"/>
      <c r="AA32" s="273"/>
      <c r="AB32" s="273"/>
      <c r="AC32" s="273"/>
      <c r="AD32" s="273"/>
      <c r="AE32" s="273"/>
      <c r="AF32" s="273"/>
      <c r="AG32" s="274"/>
      <c r="AJ32" s="272"/>
      <c r="AK32" s="273"/>
      <c r="AL32" s="273"/>
      <c r="AM32" s="273"/>
      <c r="AN32" s="273"/>
      <c r="AO32" s="273"/>
      <c r="AP32" s="273"/>
      <c r="AQ32" s="274"/>
    </row>
    <row r="33" spans="1:43" s="180" customFormat="1" ht="44.25" customHeight="1" thickBot="1" x14ac:dyDescent="0.5">
      <c r="A33" s="240" t="s">
        <v>27</v>
      </c>
      <c r="B33" s="241" t="s">
        <v>35</v>
      </c>
      <c r="C33" s="279">
        <f>SUM(C25:C32)</f>
        <v>165.75023109999998</v>
      </c>
      <c r="D33" s="280">
        <f t="shared" ref="D33:I33" si="11">SUM(D25:D32)</f>
        <v>181.95777746000002</v>
      </c>
      <c r="E33" s="280">
        <f t="shared" si="11"/>
        <v>226.90862823000003</v>
      </c>
      <c r="F33" s="280">
        <f t="shared" si="11"/>
        <v>276.03589744999999</v>
      </c>
      <c r="G33" s="280">
        <f t="shared" si="11"/>
        <v>280.99441069</v>
      </c>
      <c r="H33" s="280">
        <f t="shared" si="11"/>
        <v>305.72124992249996</v>
      </c>
      <c r="I33" s="280">
        <f t="shared" si="11"/>
        <v>315.70568928999995</v>
      </c>
      <c r="J33" s="280"/>
      <c r="K33" s="297">
        <v>75</v>
      </c>
      <c r="L33" s="298">
        <v>55</v>
      </c>
      <c r="M33" s="298">
        <v>5</v>
      </c>
      <c r="N33" s="298">
        <v>15</v>
      </c>
      <c r="O33" s="298">
        <v>5</v>
      </c>
      <c r="P33" s="298">
        <v>35</v>
      </c>
      <c r="Q33" s="298">
        <v>3</v>
      </c>
      <c r="R33" s="299">
        <v>3</v>
      </c>
      <c r="S33" s="281">
        <f t="shared" si="5"/>
        <v>196</v>
      </c>
      <c r="T33" s="282">
        <f t="shared" si="1"/>
        <v>511.70568928999995</v>
      </c>
      <c r="U33" s="283">
        <f t="shared" si="2"/>
        <v>0.13753731835721195</v>
      </c>
      <c r="V33" s="284">
        <f t="shared" si="3"/>
        <v>0.10140632829574137</v>
      </c>
      <c r="Z33" s="297">
        <v>75</v>
      </c>
      <c r="AA33" s="298">
        <v>55</v>
      </c>
      <c r="AB33" s="298">
        <v>5</v>
      </c>
      <c r="AC33" s="298">
        <v>15</v>
      </c>
      <c r="AD33" s="298">
        <v>5</v>
      </c>
      <c r="AE33" s="298">
        <v>35</v>
      </c>
      <c r="AF33" s="298">
        <v>3</v>
      </c>
      <c r="AG33" s="299">
        <v>3</v>
      </c>
      <c r="AJ33" s="297">
        <v>75</v>
      </c>
      <c r="AK33" s="298">
        <v>55</v>
      </c>
      <c r="AL33" s="298">
        <v>5</v>
      </c>
      <c r="AM33" s="298">
        <v>15</v>
      </c>
      <c r="AN33" s="298">
        <v>5</v>
      </c>
      <c r="AO33" s="298">
        <v>35</v>
      </c>
      <c r="AP33" s="298">
        <v>3</v>
      </c>
      <c r="AQ33" s="299">
        <v>3</v>
      </c>
    </row>
    <row r="34" spans="1:43" ht="44.25" customHeight="1" x14ac:dyDescent="0.45">
      <c r="A34" s="774" t="s">
        <v>28</v>
      </c>
      <c r="B34" s="225" t="s">
        <v>36</v>
      </c>
      <c r="C34" s="244">
        <f>SUMIFS(AfO!D:D,AfO!$A:$A,$B34,AfO!$B:$B,$A$34)/1000</f>
        <v>52.067942459999998</v>
      </c>
      <c r="D34" s="245">
        <f>SUMIFS(AfO!E:E,AfO!$A:$A,$B34,AfO!$B:$B,$A$34)/1000</f>
        <v>54.057319839999998</v>
      </c>
      <c r="E34" s="245">
        <f>SUMIFS(AfO!F:F,AfO!$A:$A,$B34,AfO!$B:$B,$A$34)/1000</f>
        <v>56.93362346</v>
      </c>
      <c r="F34" s="245">
        <f>SUMIFS(AfO!G:G,AfO!$A:$A,$B34,AfO!$B:$B,$A$34)/1000</f>
        <v>68.938935770000001</v>
      </c>
      <c r="G34" s="245">
        <f>SUMIFS(AfO!H:H,AfO!$A:$A,$B34,AfO!$B:$B,$A$34)/1000</f>
        <v>66.88947718</v>
      </c>
      <c r="H34" s="245">
        <f>SUMIFS(AfO!J:J,AfO!$A:$A,$B34,AfO!$B:$B,$A$34)/1000</f>
        <v>67.038592161666656</v>
      </c>
      <c r="I34" s="245">
        <f>SUMIFS(AfO!I:I,AfO!$A:$A,$B34,AfO!$B:$B,$A$34)/1000</f>
        <v>73.883299769999994</v>
      </c>
      <c r="J34" s="245"/>
      <c r="K34" s="246"/>
      <c r="L34" s="247"/>
      <c r="M34" s="247"/>
      <c r="N34" s="247"/>
      <c r="O34" s="247"/>
      <c r="P34" s="247"/>
      <c r="Q34" s="247"/>
      <c r="R34" s="248"/>
      <c r="S34" s="249">
        <f t="shared" ref="S34:S41" si="12">SUM(K34:R34)</f>
        <v>0</v>
      </c>
      <c r="T34" s="250">
        <f t="shared" si="1"/>
        <v>73.883299769999994</v>
      </c>
      <c r="U34" s="251">
        <f t="shared" si="2"/>
        <v>7.2494746401144061E-2</v>
      </c>
      <c r="V34" s="252">
        <f t="shared" si="3"/>
        <v>0</v>
      </c>
      <c r="Z34" s="246"/>
      <c r="AA34" s="247"/>
      <c r="AB34" s="247"/>
      <c r="AC34" s="247"/>
      <c r="AD34" s="247"/>
      <c r="AE34" s="247"/>
      <c r="AF34" s="247"/>
      <c r="AG34" s="248"/>
      <c r="AJ34" s="246"/>
      <c r="AK34" s="247"/>
      <c r="AL34" s="247"/>
      <c r="AM34" s="247"/>
      <c r="AN34" s="247"/>
      <c r="AO34" s="247"/>
      <c r="AP34" s="247"/>
      <c r="AQ34" s="248"/>
    </row>
    <row r="35" spans="1:43" ht="44.25" customHeight="1" x14ac:dyDescent="0.45">
      <c r="A35" s="775"/>
      <c r="B35" s="226" t="s">
        <v>37</v>
      </c>
      <c r="C35" s="253">
        <f>SUMIFS(AfO!D:D,AfO!$A:$A,$B35,AfO!$B:$B,$A$34)/1000</f>
        <v>4.9480509000000001</v>
      </c>
      <c r="D35" s="254">
        <f>SUMIFS(AfO!E:E,AfO!$A:$A,$B35,AfO!$B:$B,$A$34)/1000</f>
        <v>4.96063673</v>
      </c>
      <c r="E35" s="254">
        <f>SUMIFS(AfO!F:F,AfO!$A:$A,$B35,AfO!$B:$B,$A$34)/1000</f>
        <v>6.6925095399999996</v>
      </c>
      <c r="F35" s="254">
        <f>SUMIFS(AfO!G:G,AfO!$A:$A,$B35,AfO!$B:$B,$A$34)/1000</f>
        <v>8.8634774199999988</v>
      </c>
      <c r="G35" s="254">
        <f>SUMIFS(AfO!H:H,AfO!$A:$A,$B35,AfO!$B:$B,$A$34)/1000</f>
        <v>10.46572048</v>
      </c>
      <c r="H35" s="254">
        <f>SUMIFS(AfO!J:J,AfO!$A:$A,$B35,AfO!$B:$B,$A$34)/1000</f>
        <v>10.162662508333334</v>
      </c>
      <c r="I35" s="254">
        <f>SUMIFS(AfO!I:I,AfO!$A:$A,$B35,AfO!$B:$B,$A$34)/1000</f>
        <v>10.91315176</v>
      </c>
      <c r="J35" s="254"/>
      <c r="K35" s="255"/>
      <c r="L35" s="256"/>
      <c r="M35" s="256"/>
      <c r="N35" s="256"/>
      <c r="O35" s="256"/>
      <c r="P35" s="256"/>
      <c r="Q35" s="256"/>
      <c r="R35" s="257"/>
      <c r="S35" s="258">
        <f t="shared" si="12"/>
        <v>0</v>
      </c>
      <c r="T35" s="259">
        <f t="shared" si="1"/>
        <v>10.91315176</v>
      </c>
      <c r="U35" s="260">
        <f t="shared" si="2"/>
        <v>0.17139457187495277</v>
      </c>
      <c r="V35" s="261">
        <f t="shared" si="3"/>
        <v>0</v>
      </c>
      <c r="Z35" s="255"/>
      <c r="AA35" s="256"/>
      <c r="AB35" s="256"/>
      <c r="AC35" s="256"/>
      <c r="AD35" s="256"/>
      <c r="AE35" s="256"/>
      <c r="AF35" s="256"/>
      <c r="AG35" s="257"/>
      <c r="AJ35" s="255"/>
      <c r="AK35" s="256"/>
      <c r="AL35" s="256"/>
      <c r="AM35" s="256"/>
      <c r="AN35" s="256"/>
      <c r="AO35" s="256"/>
      <c r="AP35" s="256"/>
      <c r="AQ35" s="257"/>
    </row>
    <row r="36" spans="1:43" ht="44.25" customHeight="1" x14ac:dyDescent="0.45">
      <c r="A36" s="775"/>
      <c r="B36" s="226" t="s">
        <v>38</v>
      </c>
      <c r="C36" s="262">
        <f>SUMIFS(AfO!D:D,AfO!$A:$A,$B36,AfO!$B:$B,$A$34)/1000</f>
        <v>3.9762726400000004</v>
      </c>
      <c r="D36" s="263">
        <f>SUMIFS(AfO!E:E,AfO!$A:$A,$B36,AfO!$B:$B,$A$34)/1000</f>
        <v>4.1155042799999997</v>
      </c>
      <c r="E36" s="263">
        <f>SUMIFS(AfO!F:F,AfO!$A:$A,$B36,AfO!$B:$B,$A$34)/1000</f>
        <v>7.8025989999999998</v>
      </c>
      <c r="F36" s="263">
        <f>SUMIFS(AfO!G:G,AfO!$A:$A,$B36,AfO!$B:$B,$A$34)/1000</f>
        <v>9.9656960199999993</v>
      </c>
      <c r="G36" s="263">
        <f>SUMIFS(AfO!H:H,AfO!$A:$A,$B36,AfO!$B:$B,$A$34)/1000</f>
        <v>8.1696931100000008</v>
      </c>
      <c r="H36" s="263">
        <f>SUMIFS(AfO!J:J,AfO!$A:$A,$B36,AfO!$B:$B,$A$34)/1000</f>
        <v>13.493692018333334</v>
      </c>
      <c r="I36" s="263">
        <f>SUMIFS(AfO!I:I,AfO!$A:$A,$B36,AfO!$B:$B,$A$34)/1000</f>
        <v>9.6389156500000013</v>
      </c>
      <c r="J36" s="263"/>
      <c r="K36" s="264"/>
      <c r="L36" s="265"/>
      <c r="M36" s="265"/>
      <c r="N36" s="265"/>
      <c r="O36" s="265"/>
      <c r="P36" s="265"/>
      <c r="Q36" s="265"/>
      <c r="R36" s="266"/>
      <c r="S36" s="267">
        <f t="shared" si="12"/>
        <v>0</v>
      </c>
      <c r="T36" s="268">
        <f t="shared" si="1"/>
        <v>9.6389156500000013</v>
      </c>
      <c r="U36" s="269">
        <f t="shared" si="2"/>
        <v>0.19374180992894052</v>
      </c>
      <c r="V36" s="270">
        <f t="shared" si="3"/>
        <v>0</v>
      </c>
      <c r="Z36" s="264"/>
      <c r="AA36" s="265"/>
      <c r="AB36" s="265"/>
      <c r="AC36" s="265"/>
      <c r="AD36" s="265"/>
      <c r="AE36" s="265"/>
      <c r="AF36" s="265"/>
      <c r="AG36" s="266"/>
      <c r="AJ36" s="264"/>
      <c r="AK36" s="265"/>
      <c r="AL36" s="265"/>
      <c r="AM36" s="265"/>
      <c r="AN36" s="265"/>
      <c r="AO36" s="265"/>
      <c r="AP36" s="265"/>
      <c r="AQ36" s="266"/>
    </row>
    <row r="37" spans="1:43" ht="44.25" customHeight="1" x14ac:dyDescent="0.45">
      <c r="A37" s="775"/>
      <c r="B37" s="226" t="s">
        <v>39</v>
      </c>
      <c r="C37" s="253">
        <f>SUMIFS(AfO!D:D,AfO!$A:$A,$B37,AfO!$B:$B,$A$34)/1000</f>
        <v>1.40419647</v>
      </c>
      <c r="D37" s="254">
        <f>SUMIFS(AfO!E:E,AfO!$A:$A,$B37,AfO!$B:$B,$A$34)/1000</f>
        <v>0.43151864000000001</v>
      </c>
      <c r="E37" s="254">
        <f>SUMIFS(AfO!F:F,AfO!$A:$A,$B37,AfO!$B:$B,$A$34)/1000</f>
        <v>0.84039156000000004</v>
      </c>
      <c r="F37" s="254">
        <f>SUMIFS(AfO!G:G,AfO!$A:$A,$B37,AfO!$B:$B,$A$34)/1000</f>
        <v>1.35438623</v>
      </c>
      <c r="G37" s="254">
        <f>SUMIFS(AfO!H:H,AfO!$A:$A,$B37,AfO!$B:$B,$A$34)/1000</f>
        <v>1.4115636300000001</v>
      </c>
      <c r="H37" s="254">
        <f>SUMIFS(AfO!J:J,AfO!$A:$A,$B37,AfO!$B:$B,$A$34)/1000</f>
        <v>1.2010815625</v>
      </c>
      <c r="I37" s="254">
        <f>SUMIFS(AfO!I:I,AfO!$A:$A,$B37,AfO!$B:$B,$A$34)/1000</f>
        <v>1.59816146</v>
      </c>
      <c r="J37" s="254"/>
      <c r="K37" s="255"/>
      <c r="L37" s="256"/>
      <c r="M37" s="256"/>
      <c r="N37" s="256"/>
      <c r="O37" s="256"/>
      <c r="P37" s="256"/>
      <c r="Q37" s="256"/>
      <c r="R37" s="257"/>
      <c r="S37" s="258">
        <f t="shared" si="12"/>
        <v>0</v>
      </c>
      <c r="T37" s="259">
        <f t="shared" si="1"/>
        <v>1.59816146</v>
      </c>
      <c r="U37" s="260">
        <f t="shared" si="2"/>
        <v>2.6215465299221252E-2</v>
      </c>
      <c r="V37" s="261">
        <f t="shared" si="3"/>
        <v>0</v>
      </c>
      <c r="Z37" s="255"/>
      <c r="AA37" s="256"/>
      <c r="AB37" s="256"/>
      <c r="AC37" s="256"/>
      <c r="AD37" s="256"/>
      <c r="AE37" s="256"/>
      <c r="AF37" s="256"/>
      <c r="AG37" s="257"/>
      <c r="AJ37" s="255"/>
      <c r="AK37" s="256"/>
      <c r="AL37" s="256"/>
      <c r="AM37" s="256"/>
      <c r="AN37" s="256"/>
      <c r="AO37" s="256"/>
      <c r="AP37" s="256"/>
      <c r="AQ37" s="257"/>
    </row>
    <row r="38" spans="1:43" ht="44.25" customHeight="1" x14ac:dyDescent="0.45">
      <c r="A38" s="775"/>
      <c r="B38" s="226" t="s">
        <v>40</v>
      </c>
      <c r="C38" s="262">
        <f>SUMIFS(AfO!D:D,AfO!$A:$A,$B38,AfO!$B:$B,$A$34)/1000</f>
        <v>1.92646831</v>
      </c>
      <c r="D38" s="263">
        <f>SUMIFS(AfO!E:E,AfO!$A:$A,$B38,AfO!$B:$B,$A$34)/1000</f>
        <v>1.5711777</v>
      </c>
      <c r="E38" s="263">
        <f>SUMIFS(AfO!F:F,AfO!$A:$A,$B38,AfO!$B:$B,$A$34)/1000</f>
        <v>1.43600331</v>
      </c>
      <c r="F38" s="263">
        <f>SUMIFS(AfO!G:G,AfO!$A:$A,$B38,AfO!$B:$B,$A$34)/1000</f>
        <v>2.3291845699999998</v>
      </c>
      <c r="G38" s="263">
        <f>SUMIFS(AfO!H:H,AfO!$A:$A,$B38,AfO!$B:$B,$A$34)/1000</f>
        <v>2.0976170299999999</v>
      </c>
      <c r="H38" s="263">
        <f>SUMIFS(AfO!J:J,AfO!$A:$A,$B38,AfO!$B:$B,$A$34)/1000</f>
        <v>1.6595673191666667</v>
      </c>
      <c r="I38" s="263">
        <f>SUMIFS(AfO!I:I,AfO!$A:$A,$B38,AfO!$B:$B,$A$34)/1000</f>
        <v>2.3805446099999998</v>
      </c>
      <c r="J38" s="263"/>
      <c r="K38" s="264"/>
      <c r="L38" s="265"/>
      <c r="M38" s="265"/>
      <c r="N38" s="265"/>
      <c r="O38" s="265"/>
      <c r="P38" s="265"/>
      <c r="Q38" s="265"/>
      <c r="R38" s="266"/>
      <c r="S38" s="267">
        <f t="shared" si="12"/>
        <v>0</v>
      </c>
      <c r="T38" s="268">
        <f t="shared" si="1"/>
        <v>2.3805446099999998</v>
      </c>
      <c r="U38" s="269">
        <f t="shared" si="2"/>
        <v>4.3236782390174033E-2</v>
      </c>
      <c r="V38" s="270">
        <f t="shared" si="3"/>
        <v>0</v>
      </c>
      <c r="Z38" s="264"/>
      <c r="AA38" s="265"/>
      <c r="AB38" s="265"/>
      <c r="AC38" s="265"/>
      <c r="AD38" s="265"/>
      <c r="AE38" s="265"/>
      <c r="AF38" s="265"/>
      <c r="AG38" s="266"/>
      <c r="AJ38" s="264"/>
      <c r="AK38" s="265"/>
      <c r="AL38" s="265"/>
      <c r="AM38" s="265"/>
      <c r="AN38" s="265"/>
      <c r="AO38" s="265"/>
      <c r="AP38" s="265"/>
      <c r="AQ38" s="266"/>
    </row>
    <row r="39" spans="1:43" ht="44.25" customHeight="1" x14ac:dyDescent="0.45">
      <c r="A39" s="775"/>
      <c r="B39" s="226" t="s">
        <v>41</v>
      </c>
      <c r="C39" s="253">
        <f>SUMIFS(AfO!D:D,AfO!$A:$A,$B39,AfO!$B:$B,$A$34)/1000</f>
        <v>1.1552532600000001</v>
      </c>
      <c r="D39" s="254">
        <f>SUMIFS(AfO!E:E,AfO!$A:$A,$B39,AfO!$B:$B,$A$34)/1000</f>
        <v>1.0270247199999998</v>
      </c>
      <c r="E39" s="254">
        <f>SUMIFS(AfO!F:F,AfO!$A:$A,$B39,AfO!$B:$B,$A$34)/1000</f>
        <v>4.1030323600000003</v>
      </c>
      <c r="F39" s="254">
        <f>SUMIFS(AfO!G:G,AfO!$A:$A,$B39,AfO!$B:$B,$A$34)/1000</f>
        <v>4.1359405800000006</v>
      </c>
      <c r="G39" s="254">
        <f>SUMIFS(AfO!H:H,AfO!$A:$A,$B39,AfO!$B:$B,$A$34)/1000</f>
        <v>6.1693940700000001</v>
      </c>
      <c r="H39" s="254">
        <f>SUMIFS(AfO!J:J,AfO!$A:$A,$B39,AfO!$B:$B,$A$34)/1000</f>
        <v>5.8370914166666665</v>
      </c>
      <c r="I39" s="254">
        <f>SUMIFS(AfO!I:I,AfO!$A:$A,$B39,AfO!$B:$B,$A$34)/1000</f>
        <v>6.3908557899999998</v>
      </c>
      <c r="J39" s="254"/>
      <c r="K39" s="255"/>
      <c r="L39" s="256"/>
      <c r="M39" s="256"/>
      <c r="N39" s="256"/>
      <c r="O39" s="256"/>
      <c r="P39" s="256"/>
      <c r="Q39" s="256"/>
      <c r="R39" s="257"/>
      <c r="S39" s="258">
        <f t="shared" si="12"/>
        <v>0</v>
      </c>
      <c r="T39" s="259">
        <f t="shared" si="1"/>
        <v>6.3908557899999998</v>
      </c>
      <c r="U39" s="260">
        <f t="shared" si="2"/>
        <v>0.40791476353465628</v>
      </c>
      <c r="V39" s="261">
        <f t="shared" si="3"/>
        <v>0</v>
      </c>
      <c r="Z39" s="255"/>
      <c r="AA39" s="256"/>
      <c r="AB39" s="256"/>
      <c r="AC39" s="256"/>
      <c r="AD39" s="256"/>
      <c r="AE39" s="256"/>
      <c r="AF39" s="256"/>
      <c r="AG39" s="257"/>
      <c r="AJ39" s="255"/>
      <c r="AK39" s="256"/>
      <c r="AL39" s="256"/>
      <c r="AM39" s="256"/>
      <c r="AN39" s="256"/>
      <c r="AO39" s="256"/>
      <c r="AP39" s="256"/>
      <c r="AQ39" s="257"/>
    </row>
    <row r="40" spans="1:43" ht="44.25" customHeight="1" x14ac:dyDescent="0.45">
      <c r="A40" s="775"/>
      <c r="B40" s="226" t="s">
        <v>42</v>
      </c>
      <c r="C40" s="262">
        <f>SUMIFS(AfO!D:D,AfO!$A:$A,$B40,AfO!$B:$B,$A$34)/1000</f>
        <v>0.15088200000000002</v>
      </c>
      <c r="D40" s="263">
        <f>SUMIFS(AfO!E:E,AfO!$A:$A,$B40,AfO!$B:$B,$A$34)/1000</f>
        <v>0.29659476000000001</v>
      </c>
      <c r="E40" s="263">
        <f>SUMIFS(AfO!F:F,AfO!$A:$A,$B40,AfO!$B:$B,$A$34)/1000</f>
        <v>2.0477226700000002</v>
      </c>
      <c r="F40" s="263">
        <f>SUMIFS(AfO!G:G,AfO!$A:$A,$B40,AfO!$B:$B,$A$34)/1000</f>
        <v>2.3020986699999999</v>
      </c>
      <c r="G40" s="263">
        <f>SUMIFS(AfO!H:H,AfO!$A:$A,$B40,AfO!$B:$B,$A$34)/1000</f>
        <v>0.84734240000000005</v>
      </c>
      <c r="H40" s="263">
        <f>SUMIFS(AfO!J:J,AfO!$A:$A,$B40,AfO!$B:$B,$A$34)/1000</f>
        <v>1.2408739391666668</v>
      </c>
      <c r="I40" s="263">
        <f>SUMIFS(AfO!I:I,AfO!$A:$A,$B40,AfO!$B:$B,$A$34)/1000</f>
        <v>2.2401385300000003</v>
      </c>
      <c r="J40" s="263"/>
      <c r="K40" s="264"/>
      <c r="L40" s="265"/>
      <c r="M40" s="265"/>
      <c r="N40" s="265"/>
      <c r="O40" s="265"/>
      <c r="P40" s="265"/>
      <c r="Q40" s="265"/>
      <c r="R40" s="266"/>
      <c r="S40" s="267">
        <f t="shared" si="12"/>
        <v>0</v>
      </c>
      <c r="T40" s="268">
        <f t="shared" si="1"/>
        <v>2.2401385300000003</v>
      </c>
      <c r="U40" s="271">
        <f t="shared" si="2"/>
        <v>0.71525023992160275</v>
      </c>
      <c r="V40" s="270">
        <f t="shared" si="3"/>
        <v>0</v>
      </c>
      <c r="Z40" s="264"/>
      <c r="AA40" s="265"/>
      <c r="AB40" s="265"/>
      <c r="AC40" s="265"/>
      <c r="AD40" s="265"/>
      <c r="AE40" s="265"/>
      <c r="AF40" s="265"/>
      <c r="AG40" s="266"/>
      <c r="AJ40" s="264"/>
      <c r="AK40" s="265"/>
      <c r="AL40" s="265"/>
      <c r="AM40" s="265"/>
      <c r="AN40" s="265"/>
      <c r="AO40" s="265"/>
      <c r="AP40" s="265"/>
      <c r="AQ40" s="266"/>
    </row>
    <row r="41" spans="1:43" ht="44.25" customHeight="1" x14ac:dyDescent="0.45">
      <c r="A41" s="776"/>
      <c r="B41" s="226" t="s">
        <v>43</v>
      </c>
      <c r="C41" s="253">
        <f>SUMIFS(AfO!D:D,AfO!$A:$A,$B41,AfO!$B:$B,$A$34)/1000</f>
        <v>0.95192429000000001</v>
      </c>
      <c r="D41" s="254">
        <f>SUMIFS(AfO!E:E,AfO!$A:$A,$B41,AfO!$B:$B,$A$34)/1000</f>
        <v>0.76651572000000001</v>
      </c>
      <c r="E41" s="254">
        <f>SUMIFS(AfO!F:F,AfO!$A:$A,$B41,AfO!$B:$B,$A$34)/1000</f>
        <v>0.60980310999999998</v>
      </c>
      <c r="F41" s="254">
        <f>SUMIFS(AfO!G:G,AfO!$A:$A,$B41,AfO!$B:$B,$A$34)/1000</f>
        <v>0.74722374000000003</v>
      </c>
      <c r="G41" s="254">
        <f>SUMIFS(AfO!H:H,AfO!$A:$A,$B41,AfO!$B:$B,$A$34)/1000</f>
        <v>1.57600677</v>
      </c>
      <c r="H41" s="254">
        <f>SUMIFS(AfO!J:J,AfO!$A:$A,$B41,AfO!$B:$B,$A$34)/1000</f>
        <v>0.65054576166666678</v>
      </c>
      <c r="I41" s="254">
        <f>SUMIFS(AfO!I:I,AfO!$A:$A,$B41,AfO!$B:$B,$A$34)/1000</f>
        <v>1.18465676</v>
      </c>
      <c r="J41" s="254"/>
      <c r="K41" s="272"/>
      <c r="L41" s="273"/>
      <c r="M41" s="273"/>
      <c r="N41" s="273"/>
      <c r="O41" s="273"/>
      <c r="P41" s="273"/>
      <c r="Q41" s="273"/>
      <c r="R41" s="274"/>
      <c r="S41" s="275">
        <f t="shared" si="12"/>
        <v>0</v>
      </c>
      <c r="T41" s="276">
        <f t="shared" si="1"/>
        <v>1.18465676</v>
      </c>
      <c r="U41" s="277">
        <f t="shared" si="2"/>
        <v>4.4715469818676246E-2</v>
      </c>
      <c r="V41" s="278">
        <f t="shared" si="3"/>
        <v>0</v>
      </c>
      <c r="Z41" s="272"/>
      <c r="AA41" s="273"/>
      <c r="AB41" s="273"/>
      <c r="AC41" s="273"/>
      <c r="AD41" s="273"/>
      <c r="AE41" s="273"/>
      <c r="AF41" s="273"/>
      <c r="AG41" s="274"/>
      <c r="AJ41" s="272"/>
      <c r="AK41" s="273"/>
      <c r="AL41" s="273"/>
      <c r="AM41" s="273"/>
      <c r="AN41" s="273"/>
      <c r="AO41" s="273"/>
      <c r="AP41" s="273"/>
      <c r="AQ41" s="274"/>
    </row>
    <row r="42" spans="1:43" s="180" customFormat="1" ht="44.25" customHeight="1" thickBot="1" x14ac:dyDescent="0.5">
      <c r="A42" s="240" t="s">
        <v>81</v>
      </c>
      <c r="B42" s="241" t="s">
        <v>35</v>
      </c>
      <c r="C42" s="279">
        <f>SUM(C34:C41)</f>
        <v>66.580990329999977</v>
      </c>
      <c r="D42" s="280">
        <f t="shared" ref="D42:I42" si="13">SUM(D34:D41)</f>
        <v>67.226292389999998</v>
      </c>
      <c r="E42" s="280">
        <f t="shared" si="13"/>
        <v>80.465685010000001</v>
      </c>
      <c r="F42" s="280">
        <f t="shared" si="13"/>
        <v>98.636942999999988</v>
      </c>
      <c r="G42" s="280">
        <f t="shared" si="13"/>
        <v>97.626814670000002</v>
      </c>
      <c r="H42" s="280">
        <f t="shared" si="13"/>
        <v>101.28410668749999</v>
      </c>
      <c r="I42" s="280">
        <f t="shared" si="13"/>
        <v>108.22972433</v>
      </c>
      <c r="J42" s="280"/>
      <c r="K42" s="297">
        <v>5</v>
      </c>
      <c r="L42" s="298">
        <v>47</v>
      </c>
      <c r="M42" s="298">
        <v>-9.9765299999999991E-3</v>
      </c>
      <c r="N42" s="298">
        <v>5</v>
      </c>
      <c r="O42" s="298">
        <v>2</v>
      </c>
      <c r="P42" s="298">
        <v>5</v>
      </c>
      <c r="Q42" s="298">
        <v>3</v>
      </c>
      <c r="R42" s="299">
        <v>3</v>
      </c>
      <c r="S42" s="281">
        <f t="shared" ref="S42" si="14">SUM(K42:R42)</f>
        <v>69.990023469999997</v>
      </c>
      <c r="T42" s="282">
        <f t="shared" si="1"/>
        <v>178.21974779999999</v>
      </c>
      <c r="U42" s="283">
        <f t="shared" si="2"/>
        <v>0.10204482702118289</v>
      </c>
      <c r="V42" s="284">
        <f t="shared" si="3"/>
        <v>0.10489715293393043</v>
      </c>
      <c r="Z42" s="297">
        <v>5</v>
      </c>
      <c r="AA42" s="298">
        <v>47</v>
      </c>
      <c r="AB42" s="298">
        <v>-9.9765299999999991E-3</v>
      </c>
      <c r="AC42" s="298">
        <v>5</v>
      </c>
      <c r="AD42" s="298">
        <v>2</v>
      </c>
      <c r="AE42" s="298">
        <v>5</v>
      </c>
      <c r="AF42" s="298">
        <v>3</v>
      </c>
      <c r="AG42" s="299">
        <v>3</v>
      </c>
      <c r="AJ42" s="297">
        <v>5</v>
      </c>
      <c r="AK42" s="298">
        <v>47</v>
      </c>
      <c r="AL42" s="298">
        <v>-9.9765299999999991E-3</v>
      </c>
      <c r="AM42" s="298">
        <v>5</v>
      </c>
      <c r="AN42" s="298">
        <v>2</v>
      </c>
      <c r="AO42" s="298">
        <v>5</v>
      </c>
      <c r="AP42" s="298">
        <v>3</v>
      </c>
      <c r="AQ42" s="299">
        <v>3</v>
      </c>
    </row>
    <row r="43" spans="1:43" ht="44.25" customHeight="1" x14ac:dyDescent="0.45">
      <c r="A43" s="780" t="s">
        <v>33</v>
      </c>
      <c r="B43" s="225" t="s">
        <v>36</v>
      </c>
      <c r="C43" s="244">
        <f>SUM(C52,C61,C70)</f>
        <v>610.61545945</v>
      </c>
      <c r="D43" s="245">
        <f t="shared" ref="D43:I43" si="15">SUM(D52,D61,D70)</f>
        <v>618.44466406000004</v>
      </c>
      <c r="E43" s="245">
        <f t="shared" si="15"/>
        <v>657.87318357000004</v>
      </c>
      <c r="F43" s="245">
        <f t="shared" si="15"/>
        <v>768.8629664</v>
      </c>
      <c r="G43" s="245">
        <f t="shared" si="15"/>
        <v>834.13506970000003</v>
      </c>
      <c r="H43" s="245">
        <f t="shared" si="15"/>
        <v>927.9354600383333</v>
      </c>
      <c r="I43" s="245">
        <f t="shared" si="15"/>
        <v>893.3131679600001</v>
      </c>
      <c r="J43" s="245"/>
      <c r="K43" s="246"/>
      <c r="L43" s="247"/>
      <c r="M43" s="247"/>
      <c r="N43" s="247"/>
      <c r="O43" s="247"/>
      <c r="P43" s="247"/>
      <c r="Q43" s="247"/>
      <c r="R43" s="248"/>
      <c r="S43" s="249">
        <f t="shared" ref="S43:S51" si="16">SUM(K43:R43)</f>
        <v>0</v>
      </c>
      <c r="T43" s="250">
        <f t="shared" si="1"/>
        <v>893.3131679600001</v>
      </c>
      <c r="U43" s="251">
        <f t="shared" si="2"/>
        <v>7.9063961041797359E-2</v>
      </c>
      <c r="V43" s="252">
        <f t="shared" si="3"/>
        <v>0</v>
      </c>
      <c r="Z43" s="246"/>
      <c r="AA43" s="247"/>
      <c r="AB43" s="247"/>
      <c r="AC43" s="247"/>
      <c r="AD43" s="247"/>
      <c r="AE43" s="247"/>
      <c r="AF43" s="247"/>
      <c r="AG43" s="248"/>
      <c r="AJ43" s="246"/>
      <c r="AK43" s="247"/>
      <c r="AL43" s="247"/>
      <c r="AM43" s="247"/>
      <c r="AN43" s="247"/>
      <c r="AO43" s="247"/>
      <c r="AP43" s="247"/>
      <c r="AQ43" s="248"/>
    </row>
    <row r="44" spans="1:43" ht="44.25" customHeight="1" x14ac:dyDescent="0.45">
      <c r="A44" s="781"/>
      <c r="B44" s="226" t="s">
        <v>37</v>
      </c>
      <c r="C44" s="253">
        <f t="shared" ref="C44:I51" si="17">SUM(C53,C62,C71)</f>
        <v>75.849754230000002</v>
      </c>
      <c r="D44" s="254">
        <f t="shared" si="17"/>
        <v>77.872802019999995</v>
      </c>
      <c r="E44" s="254">
        <f t="shared" si="17"/>
        <v>101.36483816999998</v>
      </c>
      <c r="F44" s="254">
        <f t="shared" si="17"/>
        <v>136.58013202000001</v>
      </c>
      <c r="G44" s="254">
        <f t="shared" si="17"/>
        <v>148.83978586000001</v>
      </c>
      <c r="H44" s="254">
        <f t="shared" si="17"/>
        <v>160.73506359416666</v>
      </c>
      <c r="I44" s="254">
        <f t="shared" si="17"/>
        <v>156.08544337000001</v>
      </c>
      <c r="J44" s="254"/>
      <c r="K44" s="255"/>
      <c r="L44" s="256"/>
      <c r="M44" s="256"/>
      <c r="N44" s="256"/>
      <c r="O44" s="256"/>
      <c r="P44" s="256"/>
      <c r="Q44" s="256"/>
      <c r="R44" s="257"/>
      <c r="S44" s="258">
        <f t="shared" si="16"/>
        <v>0</v>
      </c>
      <c r="T44" s="259">
        <f t="shared" si="1"/>
        <v>156.08544337000001</v>
      </c>
      <c r="U44" s="260">
        <f t="shared" si="2"/>
        <v>0.1552650765267054</v>
      </c>
      <c r="V44" s="261">
        <f t="shared" si="3"/>
        <v>0</v>
      </c>
      <c r="Z44" s="255"/>
      <c r="AA44" s="256"/>
      <c r="AB44" s="256"/>
      <c r="AC44" s="256"/>
      <c r="AD44" s="256"/>
      <c r="AE44" s="256"/>
      <c r="AF44" s="256"/>
      <c r="AG44" s="257"/>
      <c r="AJ44" s="255"/>
      <c r="AK44" s="256"/>
      <c r="AL44" s="256"/>
      <c r="AM44" s="256"/>
      <c r="AN44" s="256"/>
      <c r="AO44" s="256"/>
      <c r="AP44" s="256"/>
      <c r="AQ44" s="257"/>
    </row>
    <row r="45" spans="1:43" ht="44.25" customHeight="1" x14ac:dyDescent="0.45">
      <c r="A45" s="781"/>
      <c r="B45" s="226" t="s">
        <v>38</v>
      </c>
      <c r="C45" s="262">
        <f t="shared" si="17"/>
        <v>82.550444810000002</v>
      </c>
      <c r="D45" s="263">
        <f t="shared" si="17"/>
        <v>89.230607490000011</v>
      </c>
      <c r="E45" s="263">
        <f t="shared" si="17"/>
        <v>126.52523008999999</v>
      </c>
      <c r="F45" s="263">
        <f t="shared" si="17"/>
        <v>162.20339561</v>
      </c>
      <c r="G45" s="263">
        <f t="shared" si="17"/>
        <v>177.53487816000001</v>
      </c>
      <c r="H45" s="263">
        <f t="shared" si="17"/>
        <v>210.50253267083335</v>
      </c>
      <c r="I45" s="263">
        <f t="shared" si="17"/>
        <v>215.25319707</v>
      </c>
      <c r="J45" s="263"/>
      <c r="K45" s="264"/>
      <c r="L45" s="265"/>
      <c r="M45" s="265"/>
      <c r="N45" s="265"/>
      <c r="O45" s="265"/>
      <c r="P45" s="265"/>
      <c r="Q45" s="265"/>
      <c r="R45" s="266"/>
      <c r="S45" s="267">
        <f t="shared" si="16"/>
        <v>0</v>
      </c>
      <c r="T45" s="268">
        <f t="shared" si="1"/>
        <v>215.25319707</v>
      </c>
      <c r="U45" s="269">
        <f t="shared" si="2"/>
        <v>0.21128416165214614</v>
      </c>
      <c r="V45" s="270">
        <f t="shared" si="3"/>
        <v>0</v>
      </c>
      <c r="Z45" s="264"/>
      <c r="AA45" s="265"/>
      <c r="AB45" s="265"/>
      <c r="AC45" s="265"/>
      <c r="AD45" s="265"/>
      <c r="AE45" s="265"/>
      <c r="AF45" s="265"/>
      <c r="AG45" s="266"/>
      <c r="AJ45" s="264"/>
      <c r="AK45" s="265"/>
      <c r="AL45" s="265"/>
      <c r="AM45" s="265"/>
      <c r="AN45" s="265"/>
      <c r="AO45" s="265"/>
      <c r="AP45" s="265"/>
      <c r="AQ45" s="266"/>
    </row>
    <row r="46" spans="1:43" ht="44.25" customHeight="1" x14ac:dyDescent="0.45">
      <c r="A46" s="781"/>
      <c r="B46" s="226" t="s">
        <v>39</v>
      </c>
      <c r="C46" s="253">
        <f t="shared" si="17"/>
        <v>51.615833690000002</v>
      </c>
      <c r="D46" s="254">
        <f t="shared" si="17"/>
        <v>61.208370620000004</v>
      </c>
      <c r="E46" s="254">
        <f t="shared" si="17"/>
        <v>58.37708276</v>
      </c>
      <c r="F46" s="254">
        <f t="shared" si="17"/>
        <v>63.120761579999993</v>
      </c>
      <c r="G46" s="254">
        <f t="shared" si="17"/>
        <v>69.60993692000001</v>
      </c>
      <c r="H46" s="254">
        <f t="shared" si="17"/>
        <v>87.257006680833314</v>
      </c>
      <c r="I46" s="254">
        <f t="shared" si="17"/>
        <v>87.334927550000003</v>
      </c>
      <c r="J46" s="254"/>
      <c r="K46" s="255"/>
      <c r="L46" s="256"/>
      <c r="M46" s="256"/>
      <c r="N46" s="256"/>
      <c r="O46" s="256"/>
      <c r="P46" s="256"/>
      <c r="Q46" s="256"/>
      <c r="R46" s="257"/>
      <c r="S46" s="258">
        <f t="shared" si="16"/>
        <v>0</v>
      </c>
      <c r="T46" s="259">
        <f t="shared" si="1"/>
        <v>87.334927550000003</v>
      </c>
      <c r="U46" s="260">
        <f t="shared" si="2"/>
        <v>0.11091544193133296</v>
      </c>
      <c r="V46" s="261">
        <f t="shared" si="3"/>
        <v>0</v>
      </c>
      <c r="Z46" s="255"/>
      <c r="AA46" s="256"/>
      <c r="AB46" s="256"/>
      <c r="AC46" s="256"/>
      <c r="AD46" s="256"/>
      <c r="AE46" s="256"/>
      <c r="AF46" s="256"/>
      <c r="AG46" s="257"/>
      <c r="AJ46" s="255"/>
      <c r="AK46" s="256"/>
      <c r="AL46" s="256"/>
      <c r="AM46" s="256"/>
      <c r="AN46" s="256"/>
      <c r="AO46" s="256"/>
      <c r="AP46" s="256"/>
      <c r="AQ46" s="257"/>
    </row>
    <row r="47" spans="1:43" ht="44.25" customHeight="1" x14ac:dyDescent="0.45">
      <c r="A47" s="781"/>
      <c r="B47" s="226" t="s">
        <v>40</v>
      </c>
      <c r="C47" s="262">
        <f t="shared" si="17"/>
        <v>30.166425479999997</v>
      </c>
      <c r="D47" s="263">
        <f t="shared" si="17"/>
        <v>29.002042600000003</v>
      </c>
      <c r="E47" s="263">
        <f t="shared" si="17"/>
        <v>45.608021600000001</v>
      </c>
      <c r="F47" s="263">
        <f t="shared" si="17"/>
        <v>63.671678670000006</v>
      </c>
      <c r="G47" s="263">
        <f t="shared" si="17"/>
        <v>64.266930160000001</v>
      </c>
      <c r="H47" s="263">
        <f t="shared" si="17"/>
        <v>82.492584989999997</v>
      </c>
      <c r="I47" s="263">
        <f t="shared" si="17"/>
        <v>71.133069739999996</v>
      </c>
      <c r="J47" s="263"/>
      <c r="K47" s="264"/>
      <c r="L47" s="265"/>
      <c r="M47" s="265"/>
      <c r="N47" s="265"/>
      <c r="O47" s="265"/>
      <c r="P47" s="265"/>
      <c r="Q47" s="265"/>
      <c r="R47" s="266"/>
      <c r="S47" s="267">
        <f t="shared" si="16"/>
        <v>0</v>
      </c>
      <c r="T47" s="268">
        <f t="shared" si="1"/>
        <v>71.133069739999996</v>
      </c>
      <c r="U47" s="269">
        <f t="shared" si="2"/>
        <v>0.1871607780641531</v>
      </c>
      <c r="V47" s="270">
        <f t="shared" si="3"/>
        <v>0</v>
      </c>
      <c r="Z47" s="264"/>
      <c r="AA47" s="265"/>
      <c r="AB47" s="265"/>
      <c r="AC47" s="265"/>
      <c r="AD47" s="265"/>
      <c r="AE47" s="265"/>
      <c r="AF47" s="265"/>
      <c r="AG47" s="266"/>
      <c r="AJ47" s="264"/>
      <c r="AK47" s="265"/>
      <c r="AL47" s="265"/>
      <c r="AM47" s="265"/>
      <c r="AN47" s="265"/>
      <c r="AO47" s="265"/>
      <c r="AP47" s="265"/>
      <c r="AQ47" s="266"/>
    </row>
    <row r="48" spans="1:43" ht="44.25" customHeight="1" x14ac:dyDescent="0.45">
      <c r="A48" s="781"/>
      <c r="B48" s="226" t="s">
        <v>41</v>
      </c>
      <c r="C48" s="253">
        <f t="shared" si="17"/>
        <v>36.06903767</v>
      </c>
      <c r="D48" s="254">
        <f t="shared" si="17"/>
        <v>49.572422269999997</v>
      </c>
      <c r="E48" s="254">
        <f t="shared" si="17"/>
        <v>73.296010350000003</v>
      </c>
      <c r="F48" s="254">
        <f t="shared" si="17"/>
        <v>92.203944070000006</v>
      </c>
      <c r="G48" s="254">
        <f t="shared" si="17"/>
        <v>110.91562498999998</v>
      </c>
      <c r="H48" s="254">
        <f t="shared" si="17"/>
        <v>111.66516770833333</v>
      </c>
      <c r="I48" s="254">
        <f t="shared" si="17"/>
        <v>123.51392269999999</v>
      </c>
      <c r="J48" s="254"/>
      <c r="K48" s="255"/>
      <c r="L48" s="256"/>
      <c r="M48" s="256"/>
      <c r="N48" s="256"/>
      <c r="O48" s="256"/>
      <c r="P48" s="256"/>
      <c r="Q48" s="256"/>
      <c r="R48" s="257"/>
      <c r="S48" s="258">
        <f t="shared" si="16"/>
        <v>0</v>
      </c>
      <c r="T48" s="259">
        <f t="shared" si="1"/>
        <v>123.51392269999999</v>
      </c>
      <c r="U48" s="260">
        <f t="shared" si="2"/>
        <v>0.27913467455923868</v>
      </c>
      <c r="V48" s="261">
        <f t="shared" si="3"/>
        <v>0</v>
      </c>
      <c r="Z48" s="255"/>
      <c r="AA48" s="256"/>
      <c r="AB48" s="256"/>
      <c r="AC48" s="256"/>
      <c r="AD48" s="256"/>
      <c r="AE48" s="256"/>
      <c r="AF48" s="256"/>
      <c r="AG48" s="257"/>
      <c r="AJ48" s="255"/>
      <c r="AK48" s="256"/>
      <c r="AL48" s="256"/>
      <c r="AM48" s="256"/>
      <c r="AN48" s="256"/>
      <c r="AO48" s="256"/>
      <c r="AP48" s="256"/>
      <c r="AQ48" s="257"/>
    </row>
    <row r="49" spans="1:43" ht="44.25" customHeight="1" x14ac:dyDescent="0.45">
      <c r="A49" s="781"/>
      <c r="B49" s="226" t="s">
        <v>42</v>
      </c>
      <c r="C49" s="262">
        <f t="shared" si="17"/>
        <v>84.090099039999998</v>
      </c>
      <c r="D49" s="263">
        <f t="shared" si="17"/>
        <v>58.14667266</v>
      </c>
      <c r="E49" s="263">
        <f t="shared" si="17"/>
        <v>98.22436513000001</v>
      </c>
      <c r="F49" s="263">
        <f t="shared" si="17"/>
        <v>163.63905932</v>
      </c>
      <c r="G49" s="263">
        <f t="shared" si="17"/>
        <v>182.15398779</v>
      </c>
      <c r="H49" s="263">
        <f t="shared" si="17"/>
        <v>193.05625881666668</v>
      </c>
      <c r="I49" s="263">
        <f t="shared" si="17"/>
        <v>209.88456931999997</v>
      </c>
      <c r="J49" s="263"/>
      <c r="K49" s="264"/>
      <c r="L49" s="265"/>
      <c r="M49" s="265"/>
      <c r="N49" s="265"/>
      <c r="O49" s="265"/>
      <c r="P49" s="265"/>
      <c r="Q49" s="265"/>
      <c r="R49" s="266"/>
      <c r="S49" s="267">
        <f t="shared" si="16"/>
        <v>0</v>
      </c>
      <c r="T49" s="268">
        <f t="shared" si="1"/>
        <v>209.88456931999997</v>
      </c>
      <c r="U49" s="271">
        <f t="shared" si="2"/>
        <v>0.20073488751444457</v>
      </c>
      <c r="V49" s="270">
        <f t="shared" si="3"/>
        <v>0</v>
      </c>
      <c r="Z49" s="264"/>
      <c r="AA49" s="265"/>
      <c r="AB49" s="265"/>
      <c r="AC49" s="265"/>
      <c r="AD49" s="265"/>
      <c r="AE49" s="265"/>
      <c r="AF49" s="265"/>
      <c r="AG49" s="266"/>
      <c r="AJ49" s="264"/>
      <c r="AK49" s="265"/>
      <c r="AL49" s="265"/>
      <c r="AM49" s="265"/>
      <c r="AN49" s="265"/>
      <c r="AO49" s="265"/>
      <c r="AP49" s="265"/>
      <c r="AQ49" s="266"/>
    </row>
    <row r="50" spans="1:43" ht="44.25" customHeight="1" x14ac:dyDescent="0.45">
      <c r="A50" s="782"/>
      <c r="B50" s="226" t="s">
        <v>43</v>
      </c>
      <c r="C50" s="253">
        <f t="shared" si="17"/>
        <v>28.465138289999999</v>
      </c>
      <c r="D50" s="254">
        <f t="shared" si="17"/>
        <v>18.129329429999999</v>
      </c>
      <c r="E50" s="254">
        <f t="shared" si="17"/>
        <v>28.446920050000003</v>
      </c>
      <c r="F50" s="254">
        <f t="shared" si="17"/>
        <v>52.966354289999991</v>
      </c>
      <c r="G50" s="254">
        <f t="shared" si="17"/>
        <v>27.534081969999999</v>
      </c>
      <c r="H50" s="254">
        <f t="shared" si="17"/>
        <v>32.824259579166664</v>
      </c>
      <c r="I50" s="254">
        <f t="shared" si="17"/>
        <v>40.060281629999999</v>
      </c>
      <c r="J50" s="254"/>
      <c r="K50" s="272"/>
      <c r="L50" s="273"/>
      <c r="M50" s="273"/>
      <c r="N50" s="273"/>
      <c r="O50" s="273"/>
      <c r="P50" s="273"/>
      <c r="Q50" s="273"/>
      <c r="R50" s="274"/>
      <c r="S50" s="275">
        <f t="shared" si="16"/>
        <v>0</v>
      </c>
      <c r="T50" s="276">
        <f t="shared" si="1"/>
        <v>40.060281629999999</v>
      </c>
      <c r="U50" s="277">
        <f t="shared" si="2"/>
        <v>7.0730416635440774E-2</v>
      </c>
      <c r="V50" s="278">
        <f t="shared" si="3"/>
        <v>0</v>
      </c>
      <c r="Z50" s="272"/>
      <c r="AA50" s="273"/>
      <c r="AB50" s="273"/>
      <c r="AC50" s="273"/>
      <c r="AD50" s="273"/>
      <c r="AE50" s="273"/>
      <c r="AF50" s="273"/>
      <c r="AG50" s="274"/>
      <c r="AJ50" s="272"/>
      <c r="AK50" s="273"/>
      <c r="AL50" s="273"/>
      <c r="AM50" s="273"/>
      <c r="AN50" s="273"/>
      <c r="AO50" s="273"/>
      <c r="AP50" s="273"/>
      <c r="AQ50" s="274"/>
    </row>
    <row r="51" spans="1:43" s="180" customFormat="1" ht="44.25" customHeight="1" thickBot="1" x14ac:dyDescent="0.5">
      <c r="A51" s="240" t="s">
        <v>86</v>
      </c>
      <c r="B51" s="241" t="s">
        <v>35</v>
      </c>
      <c r="C51" s="279">
        <f t="shared" si="17"/>
        <v>999.42219265999995</v>
      </c>
      <c r="D51" s="280">
        <f t="shared" si="17"/>
        <v>1001.6069111500001</v>
      </c>
      <c r="E51" s="280">
        <f t="shared" si="17"/>
        <v>1189.7156517200001</v>
      </c>
      <c r="F51" s="280">
        <f t="shared" si="17"/>
        <v>1503.2482919599997</v>
      </c>
      <c r="G51" s="280">
        <f t="shared" si="17"/>
        <v>1614.9902955499997</v>
      </c>
      <c r="H51" s="280">
        <f t="shared" si="17"/>
        <v>1806.4683340783331</v>
      </c>
      <c r="I51" s="280">
        <f t="shared" si="17"/>
        <v>1796.57857934</v>
      </c>
      <c r="J51" s="280"/>
      <c r="K51" s="297">
        <f>SUM(K60,K69+K78)</f>
        <v>0</v>
      </c>
      <c r="L51" s="298">
        <f t="shared" ref="L51:R51" si="18">SUM(L60,L69+L78)</f>
        <v>16.528482085</v>
      </c>
      <c r="M51" s="298">
        <f t="shared" si="18"/>
        <v>17.161027969999999</v>
      </c>
      <c r="N51" s="298">
        <f t="shared" si="18"/>
        <v>130.39458126</v>
      </c>
      <c r="O51" s="298">
        <f t="shared" si="18"/>
        <v>270.505489915</v>
      </c>
      <c r="P51" s="298">
        <f t="shared" si="18"/>
        <v>168.52562924</v>
      </c>
      <c r="Q51" s="298">
        <f t="shared" si="18"/>
        <v>26.412957400000003</v>
      </c>
      <c r="R51" s="299">
        <f t="shared" si="18"/>
        <v>57.812164459999998</v>
      </c>
      <c r="S51" s="281">
        <f t="shared" si="16"/>
        <v>687.34033232999991</v>
      </c>
      <c r="T51" s="282">
        <f t="shared" si="1"/>
        <v>2483.9189116699999</v>
      </c>
      <c r="U51" s="283">
        <f t="shared" si="2"/>
        <v>0.12444817953433462</v>
      </c>
      <c r="V51" s="284">
        <f t="shared" si="3"/>
        <v>6.693568122195348E-2</v>
      </c>
      <c r="Z51" s="297">
        <f>SUM(Z60,Z69+Z78)</f>
        <v>0</v>
      </c>
      <c r="AA51" s="298">
        <f t="shared" ref="AA51:AG51" si="19">SUM(AA60,AA69+AA78)</f>
        <v>16.528482085</v>
      </c>
      <c r="AB51" s="298">
        <f t="shared" si="19"/>
        <v>17.161027969999999</v>
      </c>
      <c r="AC51" s="298">
        <f t="shared" si="19"/>
        <v>130.39458126</v>
      </c>
      <c r="AD51" s="298">
        <f t="shared" si="19"/>
        <v>270.505489915</v>
      </c>
      <c r="AE51" s="298">
        <f t="shared" si="19"/>
        <v>168.52562924</v>
      </c>
      <c r="AF51" s="298">
        <f t="shared" si="19"/>
        <v>26.412957400000003</v>
      </c>
      <c r="AG51" s="299">
        <f t="shared" si="19"/>
        <v>57.812164459999998</v>
      </c>
      <c r="AJ51" s="297">
        <f>SUM(AJ60,AJ69+AJ78)</f>
        <v>0</v>
      </c>
      <c r="AK51" s="298">
        <f t="shared" ref="AK51:AQ51" si="20">SUM(AK60,AK69+AK78)</f>
        <v>16.528482085</v>
      </c>
      <c r="AL51" s="298">
        <f t="shared" si="20"/>
        <v>17.161027969999999</v>
      </c>
      <c r="AM51" s="298">
        <f t="shared" si="20"/>
        <v>130.39458126</v>
      </c>
      <c r="AN51" s="298">
        <f t="shared" si="20"/>
        <v>270.505489915</v>
      </c>
      <c r="AO51" s="298">
        <f t="shared" si="20"/>
        <v>168.52562924</v>
      </c>
      <c r="AP51" s="298">
        <f t="shared" si="20"/>
        <v>26.412957400000003</v>
      </c>
      <c r="AQ51" s="299">
        <f t="shared" si="20"/>
        <v>57.812164459999998</v>
      </c>
    </row>
    <row r="52" spans="1:43" ht="44.25" customHeight="1" x14ac:dyDescent="0.45">
      <c r="A52" s="774" t="s">
        <v>30</v>
      </c>
      <c r="B52" s="225" t="s">
        <v>36</v>
      </c>
      <c r="C52" s="244">
        <f>SUMIFS(AfO!D:D,AfO!$A:$A,$B52,AfO!$B:$B,$A$52)/1000</f>
        <v>261.99452148</v>
      </c>
      <c r="D52" s="245">
        <f>SUMIFS(AfO!E:E,AfO!$A:$A,$B52,AfO!$B:$B,$A$52)/1000</f>
        <v>278.46377981000001</v>
      </c>
      <c r="E52" s="245">
        <f>SUMIFS(AfO!F:F,AfO!$A:$A,$B52,AfO!$B:$B,$A$52)/1000</f>
        <v>299.57683758000002</v>
      </c>
      <c r="F52" s="245">
        <f>SUMIFS(AfO!G:G,AfO!$A:$A,$B52,AfO!$B:$B,$A$52)/1000</f>
        <v>365.92301507999997</v>
      </c>
      <c r="G52" s="245">
        <f>SUMIFS(AfO!H:H,AfO!$A:$A,$B52,AfO!$B:$B,$A$52)/1000</f>
        <v>376.34057511999998</v>
      </c>
      <c r="H52" s="245">
        <f>SUMIFS(AfO!J:J,AfO!$A:$A,$B52,AfO!$B:$B,$A$52)/1000</f>
        <v>429.72050872083332</v>
      </c>
      <c r="I52" s="245">
        <f>SUMIFS(AfO!I:I,AfO!$A:$A,$B52,AfO!$B:$B,$A$52)/1000</f>
        <v>405.59679418000002</v>
      </c>
      <c r="J52" s="245"/>
      <c r="K52" s="246"/>
      <c r="L52" s="247"/>
      <c r="M52" s="247"/>
      <c r="N52" s="247"/>
      <c r="O52" s="247"/>
      <c r="P52" s="247"/>
      <c r="Q52" s="247"/>
      <c r="R52" s="248"/>
      <c r="S52" s="249">
        <f t="shared" ref="S52:S59" si="21">SUM(K52:R52)</f>
        <v>0</v>
      </c>
      <c r="T52" s="250">
        <f t="shared" si="1"/>
        <v>405.59679418000002</v>
      </c>
      <c r="U52" s="251">
        <f t="shared" si="2"/>
        <v>9.1340973519618229E-2</v>
      </c>
      <c r="V52" s="252">
        <f t="shared" si="3"/>
        <v>0</v>
      </c>
      <c r="Z52" s="246"/>
      <c r="AA52" s="247"/>
      <c r="AB52" s="247"/>
      <c r="AC52" s="247"/>
      <c r="AD52" s="247"/>
      <c r="AE52" s="247"/>
      <c r="AF52" s="247"/>
      <c r="AG52" s="248"/>
      <c r="AJ52" s="246"/>
      <c r="AK52" s="247"/>
      <c r="AL52" s="247"/>
      <c r="AM52" s="247"/>
      <c r="AN52" s="247"/>
      <c r="AO52" s="247"/>
      <c r="AP52" s="247"/>
      <c r="AQ52" s="248"/>
    </row>
    <row r="53" spans="1:43" ht="44.25" customHeight="1" x14ac:dyDescent="0.45">
      <c r="A53" s="775"/>
      <c r="B53" s="226" t="s">
        <v>37</v>
      </c>
      <c r="C53" s="253">
        <f>SUMIFS(AfO!D:D,AfO!$A:$A,$B53,AfO!$B:$B,$A$52)/1000</f>
        <v>24.904139430000001</v>
      </c>
      <c r="D53" s="254">
        <f>SUMIFS(AfO!E:E,AfO!$A:$A,$B53,AfO!$B:$B,$A$52)/1000</f>
        <v>25.904293129999999</v>
      </c>
      <c r="E53" s="254">
        <f>SUMIFS(AfO!F:F,AfO!$A:$A,$B53,AfO!$B:$B,$A$52)/1000</f>
        <v>40.460768709999996</v>
      </c>
      <c r="F53" s="254">
        <f>SUMIFS(AfO!G:G,AfO!$A:$A,$B53,AfO!$B:$B,$A$52)/1000</f>
        <v>47.809997280000005</v>
      </c>
      <c r="G53" s="254">
        <f>SUMIFS(AfO!H:H,AfO!$A:$A,$B53,AfO!$B:$B,$A$52)/1000</f>
        <v>47.678844409999996</v>
      </c>
      <c r="H53" s="254">
        <f>SUMIFS(AfO!J:J,AfO!$A:$A,$B53,AfO!$B:$B,$A$52)/1000</f>
        <v>49.061505140833333</v>
      </c>
      <c r="I53" s="254">
        <f>SUMIFS(AfO!I:I,AfO!$A:$A,$B53,AfO!$B:$B,$A$52)/1000</f>
        <v>48.234835659999995</v>
      </c>
      <c r="J53" s="254"/>
      <c r="K53" s="255"/>
      <c r="L53" s="256"/>
      <c r="M53" s="256"/>
      <c r="N53" s="256"/>
      <c r="O53" s="256"/>
      <c r="P53" s="256"/>
      <c r="Q53" s="256"/>
      <c r="R53" s="257"/>
      <c r="S53" s="258">
        <f t="shared" si="21"/>
        <v>0</v>
      </c>
      <c r="T53" s="259">
        <f t="shared" si="1"/>
        <v>48.234835659999995</v>
      </c>
      <c r="U53" s="260">
        <f t="shared" si="2"/>
        <v>0.14134739730997192</v>
      </c>
      <c r="V53" s="261">
        <f t="shared" si="3"/>
        <v>0</v>
      </c>
      <c r="Z53" s="255"/>
      <c r="AA53" s="256"/>
      <c r="AB53" s="256"/>
      <c r="AC53" s="256"/>
      <c r="AD53" s="256"/>
      <c r="AE53" s="256"/>
      <c r="AF53" s="256"/>
      <c r="AG53" s="257"/>
      <c r="AJ53" s="255"/>
      <c r="AK53" s="256"/>
      <c r="AL53" s="256"/>
      <c r="AM53" s="256"/>
      <c r="AN53" s="256"/>
      <c r="AO53" s="256"/>
      <c r="AP53" s="256"/>
      <c r="AQ53" s="257"/>
    </row>
    <row r="54" spans="1:43" ht="44.25" customHeight="1" x14ac:dyDescent="0.45">
      <c r="A54" s="775"/>
      <c r="B54" s="226" t="s">
        <v>38</v>
      </c>
      <c r="C54" s="262">
        <f>SUMIFS(AfO!D:D,AfO!$A:$A,$B54,AfO!$B:$B,$A$52)/1000</f>
        <v>33.644840709999997</v>
      </c>
      <c r="D54" s="263">
        <f>SUMIFS(AfO!E:E,AfO!$A:$A,$B54,AfO!$B:$B,$A$52)/1000</f>
        <v>40.316275580000003</v>
      </c>
      <c r="E54" s="263">
        <f>SUMIFS(AfO!F:F,AfO!$A:$A,$B54,AfO!$B:$B,$A$52)/1000</f>
        <v>47.183211029999995</v>
      </c>
      <c r="F54" s="263">
        <f>SUMIFS(AfO!G:G,AfO!$A:$A,$B54,AfO!$B:$B,$A$52)/1000</f>
        <v>60.248435069999999</v>
      </c>
      <c r="G54" s="263">
        <f>SUMIFS(AfO!H:H,AfO!$A:$A,$B54,AfO!$B:$B,$A$52)/1000</f>
        <v>76.822222429999997</v>
      </c>
      <c r="H54" s="263">
        <f>SUMIFS(AfO!J:J,AfO!$A:$A,$B54,AfO!$B:$B,$A$52)/1000</f>
        <v>87.657355586666654</v>
      </c>
      <c r="I54" s="263">
        <f>SUMIFS(AfO!I:I,AfO!$A:$A,$B54,AfO!$B:$B,$A$52)/1000</f>
        <v>86.969502689999999</v>
      </c>
      <c r="J54" s="263"/>
      <c r="K54" s="264"/>
      <c r="L54" s="265"/>
      <c r="M54" s="265"/>
      <c r="N54" s="265"/>
      <c r="O54" s="265"/>
      <c r="P54" s="265"/>
      <c r="Q54" s="265"/>
      <c r="R54" s="266"/>
      <c r="S54" s="267">
        <f t="shared" si="21"/>
        <v>0</v>
      </c>
      <c r="T54" s="268">
        <f t="shared" si="1"/>
        <v>86.969502689999999</v>
      </c>
      <c r="U54" s="269">
        <f t="shared" si="2"/>
        <v>0.20917651069463261</v>
      </c>
      <c r="V54" s="270">
        <f t="shared" si="3"/>
        <v>0</v>
      </c>
      <c r="Z54" s="264"/>
      <c r="AA54" s="265"/>
      <c r="AB54" s="265"/>
      <c r="AC54" s="265"/>
      <c r="AD54" s="265"/>
      <c r="AE54" s="265"/>
      <c r="AF54" s="265"/>
      <c r="AG54" s="266"/>
      <c r="AJ54" s="264"/>
      <c r="AK54" s="265"/>
      <c r="AL54" s="265"/>
      <c r="AM54" s="265"/>
      <c r="AN54" s="265"/>
      <c r="AO54" s="265"/>
      <c r="AP54" s="265"/>
      <c r="AQ54" s="266"/>
    </row>
    <row r="55" spans="1:43" ht="44.25" customHeight="1" x14ac:dyDescent="0.45">
      <c r="A55" s="775"/>
      <c r="B55" s="226" t="s">
        <v>39</v>
      </c>
      <c r="C55" s="253">
        <f>SUMIFS(AfO!D:D,AfO!$A:$A,$B55,AfO!$B:$B,$A$52)/1000</f>
        <v>25.004952769999999</v>
      </c>
      <c r="D55" s="254">
        <f>SUMIFS(AfO!E:E,AfO!$A:$A,$B55,AfO!$B:$B,$A$52)/1000</f>
        <v>29.108341830000001</v>
      </c>
      <c r="E55" s="254">
        <f>SUMIFS(AfO!F:F,AfO!$A:$A,$B55,AfO!$B:$B,$A$52)/1000</f>
        <v>29.574215150000001</v>
      </c>
      <c r="F55" s="254">
        <f>SUMIFS(AfO!G:G,AfO!$A:$A,$B55,AfO!$B:$B,$A$52)/1000</f>
        <v>32.094490549999996</v>
      </c>
      <c r="G55" s="254">
        <f>SUMIFS(AfO!H:H,AfO!$A:$A,$B55,AfO!$B:$B,$A$52)/1000</f>
        <v>36.498246600000002</v>
      </c>
      <c r="H55" s="254">
        <f>SUMIFS(AfO!J:J,AfO!$A:$A,$B55,AfO!$B:$B,$A$52)/1000</f>
        <v>40.561617665833325</v>
      </c>
      <c r="I55" s="254">
        <f>SUMIFS(AfO!I:I,AfO!$A:$A,$B55,AfO!$B:$B,$A$52)/1000</f>
        <v>47.84993643</v>
      </c>
      <c r="J55" s="254"/>
      <c r="K55" s="255"/>
      <c r="L55" s="256"/>
      <c r="M55" s="256"/>
      <c r="N55" s="256"/>
      <c r="O55" s="256"/>
      <c r="P55" s="256"/>
      <c r="Q55" s="256"/>
      <c r="R55" s="257"/>
      <c r="S55" s="258">
        <f t="shared" si="21"/>
        <v>0</v>
      </c>
      <c r="T55" s="259">
        <f t="shared" si="1"/>
        <v>47.84993643</v>
      </c>
      <c r="U55" s="260">
        <f t="shared" si="2"/>
        <v>0.13859970069634042</v>
      </c>
      <c r="V55" s="261">
        <f t="shared" si="3"/>
        <v>0</v>
      </c>
      <c r="Z55" s="255"/>
      <c r="AA55" s="256"/>
      <c r="AB55" s="256"/>
      <c r="AC55" s="256"/>
      <c r="AD55" s="256"/>
      <c r="AE55" s="256"/>
      <c r="AF55" s="256"/>
      <c r="AG55" s="257"/>
      <c r="AJ55" s="255"/>
      <c r="AK55" s="256"/>
      <c r="AL55" s="256"/>
      <c r="AM55" s="256"/>
      <c r="AN55" s="256"/>
      <c r="AO55" s="256"/>
      <c r="AP55" s="256"/>
      <c r="AQ55" s="257"/>
    </row>
    <row r="56" spans="1:43" ht="44.25" customHeight="1" x14ac:dyDescent="0.45">
      <c r="A56" s="775"/>
      <c r="B56" s="226" t="s">
        <v>40</v>
      </c>
      <c r="C56" s="262">
        <f>SUMIFS(AfO!D:D,AfO!$A:$A,$B56,AfO!$B:$B,$A$52)/1000</f>
        <v>15.844065199999999</v>
      </c>
      <c r="D56" s="263">
        <f>SUMIFS(AfO!E:E,AfO!$A:$A,$B56,AfO!$B:$B,$A$52)/1000</f>
        <v>13.38494347</v>
      </c>
      <c r="E56" s="263">
        <f>SUMIFS(AfO!F:F,AfO!$A:$A,$B56,AfO!$B:$B,$A$52)/1000</f>
        <v>13.966432940000001</v>
      </c>
      <c r="F56" s="263">
        <f>SUMIFS(AfO!G:G,AfO!$A:$A,$B56,AfO!$B:$B,$A$52)/1000</f>
        <v>36.279282860000002</v>
      </c>
      <c r="G56" s="263">
        <f>SUMIFS(AfO!H:H,AfO!$A:$A,$B56,AfO!$B:$B,$A$52)/1000</f>
        <v>31.79900658</v>
      </c>
      <c r="H56" s="263">
        <f>SUMIFS(AfO!J:J,AfO!$A:$A,$B56,AfO!$B:$B,$A$52)/1000</f>
        <v>42.80142482583333</v>
      </c>
      <c r="I56" s="263">
        <f>SUMIFS(AfO!I:I,AfO!$A:$A,$B56,AfO!$B:$B,$A$52)/1000</f>
        <v>38.000607779999996</v>
      </c>
      <c r="J56" s="263"/>
      <c r="K56" s="264"/>
      <c r="L56" s="265"/>
      <c r="M56" s="265"/>
      <c r="N56" s="265"/>
      <c r="O56" s="265"/>
      <c r="P56" s="265"/>
      <c r="Q56" s="265"/>
      <c r="R56" s="266"/>
      <c r="S56" s="267">
        <f t="shared" si="21"/>
        <v>0</v>
      </c>
      <c r="T56" s="268">
        <f t="shared" si="1"/>
        <v>38.000607779999996</v>
      </c>
      <c r="U56" s="269">
        <f t="shared" si="2"/>
        <v>0.19120027326060818</v>
      </c>
      <c r="V56" s="270">
        <f t="shared" si="3"/>
        <v>0</v>
      </c>
      <c r="Z56" s="264"/>
      <c r="AA56" s="265"/>
      <c r="AB56" s="265"/>
      <c r="AC56" s="265"/>
      <c r="AD56" s="265"/>
      <c r="AE56" s="265"/>
      <c r="AF56" s="265"/>
      <c r="AG56" s="266"/>
      <c r="AJ56" s="264"/>
      <c r="AK56" s="265"/>
      <c r="AL56" s="265"/>
      <c r="AM56" s="265"/>
      <c r="AN56" s="265"/>
      <c r="AO56" s="265"/>
      <c r="AP56" s="265"/>
      <c r="AQ56" s="266"/>
    </row>
    <row r="57" spans="1:43" ht="44.25" customHeight="1" x14ac:dyDescent="0.45">
      <c r="A57" s="775"/>
      <c r="B57" s="226" t="s">
        <v>41</v>
      </c>
      <c r="C57" s="253">
        <f>SUMIFS(AfO!D:D,AfO!$A:$A,$B57,AfO!$B:$B,$A$52)/1000</f>
        <v>14.69531817</v>
      </c>
      <c r="D57" s="254">
        <f>SUMIFS(AfO!E:E,AfO!$A:$A,$B57,AfO!$B:$B,$A$52)/1000</f>
        <v>18.290896089999997</v>
      </c>
      <c r="E57" s="254">
        <f>SUMIFS(AfO!F:F,AfO!$A:$A,$B57,AfO!$B:$B,$A$52)/1000</f>
        <v>22.552102169999998</v>
      </c>
      <c r="F57" s="254">
        <f>SUMIFS(AfO!G:G,AfO!$A:$A,$B57,AfO!$B:$B,$A$52)/1000</f>
        <v>32.683357960000002</v>
      </c>
      <c r="G57" s="254">
        <f>SUMIFS(AfO!H:H,AfO!$A:$A,$B57,AfO!$B:$B,$A$52)/1000</f>
        <v>36.694874079999998</v>
      </c>
      <c r="H57" s="254">
        <f>SUMIFS(AfO!J:J,AfO!$A:$A,$B57,AfO!$B:$B,$A$52)/1000</f>
        <v>31.646462354166665</v>
      </c>
      <c r="I57" s="254">
        <f>SUMIFS(AfO!I:I,AfO!$A:$A,$B57,AfO!$B:$B,$A$52)/1000</f>
        <v>37.632672489999997</v>
      </c>
      <c r="J57" s="254"/>
      <c r="K57" s="255"/>
      <c r="L57" s="256"/>
      <c r="M57" s="256"/>
      <c r="N57" s="256"/>
      <c r="O57" s="256"/>
      <c r="P57" s="256"/>
      <c r="Q57" s="256"/>
      <c r="R57" s="257"/>
      <c r="S57" s="258">
        <f t="shared" si="21"/>
        <v>0</v>
      </c>
      <c r="T57" s="259">
        <f t="shared" si="1"/>
        <v>37.632672489999997</v>
      </c>
      <c r="U57" s="260">
        <f t="shared" si="2"/>
        <v>0.20691646895150839</v>
      </c>
      <c r="V57" s="261">
        <f t="shared" si="3"/>
        <v>0</v>
      </c>
      <c r="Z57" s="255"/>
      <c r="AA57" s="256"/>
      <c r="AB57" s="256"/>
      <c r="AC57" s="256"/>
      <c r="AD57" s="256"/>
      <c r="AE57" s="256"/>
      <c r="AF57" s="256"/>
      <c r="AG57" s="257"/>
      <c r="AJ57" s="255"/>
      <c r="AK57" s="256"/>
      <c r="AL57" s="256"/>
      <c r="AM57" s="256"/>
      <c r="AN57" s="256"/>
      <c r="AO57" s="256"/>
      <c r="AP57" s="256"/>
      <c r="AQ57" s="257"/>
    </row>
    <row r="58" spans="1:43" ht="44.25" customHeight="1" x14ac:dyDescent="0.45">
      <c r="A58" s="775"/>
      <c r="B58" s="226" t="s">
        <v>42</v>
      </c>
      <c r="C58" s="262">
        <f>SUMIFS(AfO!D:D,AfO!$A:$A,$B58,AfO!$B:$B,$A$52)/1000</f>
        <v>56.809039439999999</v>
      </c>
      <c r="D58" s="263">
        <f>SUMIFS(AfO!E:E,AfO!$A:$A,$B58,AfO!$B:$B,$A$52)/1000</f>
        <v>35.616015670000003</v>
      </c>
      <c r="E58" s="263">
        <f>SUMIFS(AfO!F:F,AfO!$A:$A,$B58,AfO!$B:$B,$A$52)/1000</f>
        <v>51.734282370000003</v>
      </c>
      <c r="F58" s="263">
        <f>SUMIFS(AfO!G:G,AfO!$A:$A,$B58,AfO!$B:$B,$A$52)/1000</f>
        <v>102.22303778</v>
      </c>
      <c r="G58" s="263">
        <f>SUMIFS(AfO!H:H,AfO!$A:$A,$B58,AfO!$B:$B,$A$52)/1000</f>
        <v>132.48451396999999</v>
      </c>
      <c r="H58" s="263">
        <f>SUMIFS(AfO!J:J,AfO!$A:$A,$B58,AfO!$B:$B,$A$52)/1000</f>
        <v>150.14698436500001</v>
      </c>
      <c r="I58" s="263">
        <f>SUMIFS(AfO!I:I,AfO!$A:$A,$B58,AfO!$B:$B,$A$52)/1000</f>
        <v>152.40068492999998</v>
      </c>
      <c r="J58" s="263"/>
      <c r="K58" s="264"/>
      <c r="L58" s="265"/>
      <c r="M58" s="265"/>
      <c r="N58" s="265"/>
      <c r="O58" s="265"/>
      <c r="P58" s="265"/>
      <c r="Q58" s="265"/>
      <c r="R58" s="266"/>
      <c r="S58" s="267">
        <f t="shared" si="21"/>
        <v>0</v>
      </c>
      <c r="T58" s="268">
        <f t="shared" si="1"/>
        <v>152.40068492999998</v>
      </c>
      <c r="U58" s="271">
        <f t="shared" si="2"/>
        <v>0.21818681483425828</v>
      </c>
      <c r="V58" s="270">
        <f t="shared" si="3"/>
        <v>0</v>
      </c>
      <c r="Z58" s="264"/>
      <c r="AA58" s="265"/>
      <c r="AB58" s="265"/>
      <c r="AC58" s="265"/>
      <c r="AD58" s="265"/>
      <c r="AE58" s="265"/>
      <c r="AF58" s="265"/>
      <c r="AG58" s="266"/>
      <c r="AJ58" s="264"/>
      <c r="AK58" s="265"/>
      <c r="AL58" s="265"/>
      <c r="AM58" s="265"/>
      <c r="AN58" s="265"/>
      <c r="AO58" s="265"/>
      <c r="AP58" s="265"/>
      <c r="AQ58" s="266"/>
    </row>
    <row r="59" spans="1:43" ht="44.25" customHeight="1" x14ac:dyDescent="0.45">
      <c r="A59" s="776"/>
      <c r="B59" s="226" t="s">
        <v>43</v>
      </c>
      <c r="C59" s="253">
        <f>SUMIFS(AfO!D:D,AfO!$A:$A,$B59,AfO!$B:$B,$A$52)/1000</f>
        <v>15.615906769999999</v>
      </c>
      <c r="D59" s="254">
        <f>SUMIFS(AfO!E:E,AfO!$A:$A,$B59,AfO!$B:$B,$A$52)/1000</f>
        <v>9.4776454000000001</v>
      </c>
      <c r="E59" s="254">
        <f>SUMIFS(AfO!F:F,AfO!$A:$A,$B59,AfO!$B:$B,$A$52)/1000</f>
        <v>19.13134449</v>
      </c>
      <c r="F59" s="254">
        <f>SUMIFS(AfO!G:G,AfO!$A:$A,$B59,AfO!$B:$B,$A$52)/1000</f>
        <v>41.261268109999996</v>
      </c>
      <c r="G59" s="254">
        <f>SUMIFS(AfO!H:H,AfO!$A:$A,$B59,AfO!$B:$B,$A$52)/1000</f>
        <v>14.66742047</v>
      </c>
      <c r="H59" s="254">
        <f>SUMIFS(AfO!J:J,AfO!$A:$A,$B59,AfO!$B:$B,$A$52)/1000</f>
        <v>20.406618880833332</v>
      </c>
      <c r="I59" s="254">
        <f>SUMIFS(AfO!I:I,AfO!$A:$A,$B59,AfO!$B:$B,$A$52)/1000</f>
        <v>22.318272280000002</v>
      </c>
      <c r="J59" s="254"/>
      <c r="K59" s="272"/>
      <c r="L59" s="273"/>
      <c r="M59" s="273"/>
      <c r="N59" s="273"/>
      <c r="O59" s="273"/>
      <c r="P59" s="273"/>
      <c r="Q59" s="273"/>
      <c r="R59" s="274"/>
      <c r="S59" s="275">
        <f t="shared" si="21"/>
        <v>0</v>
      </c>
      <c r="T59" s="276">
        <f t="shared" si="1"/>
        <v>22.318272280000002</v>
      </c>
      <c r="U59" s="277">
        <f t="shared" si="2"/>
        <v>7.4035590324731171E-2</v>
      </c>
      <c r="V59" s="278">
        <f t="shared" si="3"/>
        <v>0</v>
      </c>
      <c r="Z59" s="272"/>
      <c r="AA59" s="273"/>
      <c r="AB59" s="273"/>
      <c r="AC59" s="273"/>
      <c r="AD59" s="273"/>
      <c r="AE59" s="273"/>
      <c r="AF59" s="273"/>
      <c r="AG59" s="274"/>
      <c r="AJ59" s="272"/>
      <c r="AK59" s="273"/>
      <c r="AL59" s="273"/>
      <c r="AM59" s="273"/>
      <c r="AN59" s="273"/>
      <c r="AO59" s="273"/>
      <c r="AP59" s="273"/>
      <c r="AQ59" s="274"/>
    </row>
    <row r="60" spans="1:43" s="180" customFormat="1" ht="44.25" customHeight="1" thickBot="1" x14ac:dyDescent="0.5">
      <c r="A60" s="240" t="s">
        <v>87</v>
      </c>
      <c r="B60" s="241" t="s">
        <v>35</v>
      </c>
      <c r="C60" s="279">
        <f>SUM(C52:C59)</f>
        <v>448.51278396999993</v>
      </c>
      <c r="D60" s="280">
        <f t="shared" ref="D60:I60" si="22">SUM(D52:D59)</f>
        <v>450.56219098000008</v>
      </c>
      <c r="E60" s="280">
        <f t="shared" si="22"/>
        <v>524.17919443999995</v>
      </c>
      <c r="F60" s="280">
        <f t="shared" si="22"/>
        <v>718.52288468999996</v>
      </c>
      <c r="G60" s="280">
        <f t="shared" si="22"/>
        <v>752.9857036599999</v>
      </c>
      <c r="H60" s="280">
        <f t="shared" si="22"/>
        <v>852.00247753999997</v>
      </c>
      <c r="I60" s="280">
        <f t="shared" si="22"/>
        <v>839.00330643999996</v>
      </c>
      <c r="J60" s="280"/>
      <c r="K60" s="297">
        <v>0</v>
      </c>
      <c r="L60" s="298">
        <v>4.42992776</v>
      </c>
      <c r="M60" s="298">
        <v>11.004806129999999</v>
      </c>
      <c r="N60" s="298">
        <v>130.26787955500001</v>
      </c>
      <c r="O60" s="298">
        <v>47.250378085000001</v>
      </c>
      <c r="P60" s="298">
        <v>27.748371539999997</v>
      </c>
      <c r="Q60" s="298">
        <v>15.902550985000001</v>
      </c>
      <c r="R60" s="299">
        <v>2</v>
      </c>
      <c r="S60" s="281">
        <f t="shared" ref="S60:S67" si="23">SUM(K60:R60)</f>
        <v>238.60391405499999</v>
      </c>
      <c r="T60" s="282">
        <f t="shared" si="1"/>
        <v>1077.6072204949999</v>
      </c>
      <c r="U60" s="283">
        <f t="shared" si="2"/>
        <v>0.13343800097632719</v>
      </c>
      <c r="V60" s="284">
        <f t="shared" si="3"/>
        <v>5.133074261033066E-2</v>
      </c>
      <c r="Z60" s="297">
        <v>0</v>
      </c>
      <c r="AA60" s="298">
        <v>4.42992776</v>
      </c>
      <c r="AB60" s="298">
        <v>11.004806129999999</v>
      </c>
      <c r="AC60" s="298">
        <v>130.26787955500001</v>
      </c>
      <c r="AD60" s="298">
        <v>47.250378085000001</v>
      </c>
      <c r="AE60" s="298">
        <v>27.748371539999997</v>
      </c>
      <c r="AF60" s="298">
        <v>15.902550985000001</v>
      </c>
      <c r="AG60" s="299">
        <v>2</v>
      </c>
      <c r="AJ60" s="297">
        <v>0</v>
      </c>
      <c r="AK60" s="298">
        <v>4.42992776</v>
      </c>
      <c r="AL60" s="298">
        <v>11.004806129999999</v>
      </c>
      <c r="AM60" s="298">
        <v>130.26787955500001</v>
      </c>
      <c r="AN60" s="298">
        <v>47.250378085000001</v>
      </c>
      <c r="AO60" s="298">
        <v>27.748371539999997</v>
      </c>
      <c r="AP60" s="298">
        <v>15.902550985000001</v>
      </c>
      <c r="AQ60" s="299">
        <v>2</v>
      </c>
    </row>
    <row r="61" spans="1:43" ht="44.25" customHeight="1" x14ac:dyDescent="0.45">
      <c r="A61" s="774" t="s">
        <v>31</v>
      </c>
      <c r="B61" s="225" t="s">
        <v>36</v>
      </c>
      <c r="C61" s="244">
        <f>SUMIFS(AfO!D:D,AfO!$A:$A,$B61,AfO!$B:$B,$A$61)/1000</f>
        <v>343.01031297999998</v>
      </c>
      <c r="D61" s="245">
        <f>SUMIFS(AfO!E:E,AfO!$A:$A,$B61,AfO!$B:$B,$A$61)/1000</f>
        <v>333.31249444999997</v>
      </c>
      <c r="E61" s="245">
        <f>SUMIFS(AfO!F:F,AfO!$A:$A,$B61,AfO!$B:$B,$A$61)/1000</f>
        <v>349.99055443000003</v>
      </c>
      <c r="F61" s="245">
        <f>SUMIFS(AfO!G:G,AfO!$A:$A,$B61,AfO!$B:$B,$A$61)/1000</f>
        <v>390.58591892999999</v>
      </c>
      <c r="G61" s="245">
        <f>SUMIFS(AfO!H:H,AfO!$A:$A,$B61,AfO!$B:$B,$A$61)/1000</f>
        <v>423.03394434000001</v>
      </c>
      <c r="H61" s="245">
        <f>SUMIFS(AfO!J:J,AfO!$A:$A,$B61,AfO!$B:$B,$A$61)/1000</f>
        <v>469.60335709499998</v>
      </c>
      <c r="I61" s="245">
        <f>SUMIFS(AfO!I:I,AfO!$A:$A,$B61,AfO!$B:$B,$A$61)/1000</f>
        <v>465.71904692999999</v>
      </c>
      <c r="J61" s="245"/>
      <c r="K61" s="246"/>
      <c r="L61" s="247"/>
      <c r="M61" s="247"/>
      <c r="N61" s="247"/>
      <c r="O61" s="247"/>
      <c r="P61" s="247"/>
      <c r="Q61" s="247"/>
      <c r="R61" s="248"/>
      <c r="S61" s="249">
        <f t="shared" si="23"/>
        <v>0</v>
      </c>
      <c r="T61" s="250">
        <f t="shared" si="1"/>
        <v>465.71904692999999</v>
      </c>
      <c r="U61" s="251">
        <f t="shared" si="2"/>
        <v>6.3073676577108051E-2</v>
      </c>
      <c r="V61" s="252">
        <f t="shared" si="3"/>
        <v>0</v>
      </c>
      <c r="Z61" s="246"/>
      <c r="AA61" s="247"/>
      <c r="AB61" s="247"/>
      <c r="AC61" s="247"/>
      <c r="AD61" s="247"/>
      <c r="AE61" s="247"/>
      <c r="AF61" s="247"/>
      <c r="AG61" s="248"/>
      <c r="AJ61" s="246"/>
      <c r="AK61" s="247"/>
      <c r="AL61" s="247"/>
      <c r="AM61" s="247"/>
      <c r="AN61" s="247"/>
      <c r="AO61" s="247"/>
      <c r="AP61" s="247"/>
      <c r="AQ61" s="248"/>
    </row>
    <row r="62" spans="1:43" ht="44.25" customHeight="1" x14ac:dyDescent="0.45">
      <c r="A62" s="775"/>
      <c r="B62" s="226" t="s">
        <v>37</v>
      </c>
      <c r="C62" s="253">
        <f>SUMIFS(AfO!D:D,AfO!$A:$A,$B62,AfO!$B:$B,$A$61)/1000</f>
        <v>50.911239770000002</v>
      </c>
      <c r="D62" s="254">
        <f>SUMIFS(AfO!E:E,AfO!$A:$A,$B62,AfO!$B:$B,$A$61)/1000</f>
        <v>51.962879549999997</v>
      </c>
      <c r="E62" s="254">
        <f>SUMIFS(AfO!F:F,AfO!$A:$A,$B62,AfO!$B:$B,$A$61)/1000</f>
        <v>60.896475729999999</v>
      </c>
      <c r="F62" s="254">
        <f>SUMIFS(AfO!G:G,AfO!$A:$A,$B62,AfO!$B:$B,$A$61)/1000</f>
        <v>88.767684290000005</v>
      </c>
      <c r="G62" s="254">
        <f>SUMIFS(AfO!H:H,AfO!$A:$A,$B62,AfO!$B:$B,$A$61)/1000</f>
        <v>101.15826281</v>
      </c>
      <c r="H62" s="254">
        <f>SUMIFS(AfO!J:J,AfO!$A:$A,$B62,AfO!$B:$B,$A$61)/1000</f>
        <v>111.67104547333334</v>
      </c>
      <c r="I62" s="254">
        <f>SUMIFS(AfO!I:I,AfO!$A:$A,$B62,AfO!$B:$B,$A$61)/1000</f>
        <v>107.84781693000001</v>
      </c>
      <c r="J62" s="254"/>
      <c r="K62" s="255"/>
      <c r="L62" s="256"/>
      <c r="M62" s="256"/>
      <c r="N62" s="256"/>
      <c r="O62" s="256"/>
      <c r="P62" s="256"/>
      <c r="Q62" s="256"/>
      <c r="R62" s="257"/>
      <c r="S62" s="258">
        <f t="shared" si="23"/>
        <v>0</v>
      </c>
      <c r="T62" s="259">
        <f t="shared" si="1"/>
        <v>107.84781693000001</v>
      </c>
      <c r="U62" s="260">
        <f t="shared" si="2"/>
        <v>0.16198236537761002</v>
      </c>
      <c r="V62" s="261">
        <f t="shared" si="3"/>
        <v>0</v>
      </c>
      <c r="Z62" s="255"/>
      <c r="AA62" s="256"/>
      <c r="AB62" s="256"/>
      <c r="AC62" s="256"/>
      <c r="AD62" s="256"/>
      <c r="AE62" s="256"/>
      <c r="AF62" s="256"/>
      <c r="AG62" s="257"/>
      <c r="AJ62" s="255"/>
      <c r="AK62" s="256"/>
      <c r="AL62" s="256"/>
      <c r="AM62" s="256"/>
      <c r="AN62" s="256"/>
      <c r="AO62" s="256"/>
      <c r="AP62" s="256"/>
      <c r="AQ62" s="257"/>
    </row>
    <row r="63" spans="1:43" ht="44.25" customHeight="1" x14ac:dyDescent="0.45">
      <c r="A63" s="775"/>
      <c r="B63" s="226" t="s">
        <v>38</v>
      </c>
      <c r="C63" s="262">
        <f>SUMIFS(AfO!D:D,AfO!$A:$A,$B63,AfO!$B:$B,$A$61)/1000</f>
        <v>48.869822760000005</v>
      </c>
      <c r="D63" s="263">
        <f>SUMIFS(AfO!E:E,AfO!$A:$A,$B63,AfO!$B:$B,$A$61)/1000</f>
        <v>48.834790180000006</v>
      </c>
      <c r="E63" s="263">
        <f>SUMIFS(AfO!F:F,AfO!$A:$A,$B63,AfO!$B:$B,$A$61)/1000</f>
        <v>79.221321099999997</v>
      </c>
      <c r="F63" s="263">
        <f>SUMIFS(AfO!G:G,AfO!$A:$A,$B63,AfO!$B:$B,$A$61)/1000</f>
        <v>101.8088776</v>
      </c>
      <c r="G63" s="263">
        <f>SUMIFS(AfO!H:H,AfO!$A:$A,$B63,AfO!$B:$B,$A$61)/1000</f>
        <v>99.935339510000006</v>
      </c>
      <c r="H63" s="263">
        <f>SUMIFS(AfO!J:J,AfO!$A:$A,$B63,AfO!$B:$B,$A$61)/1000</f>
        <v>118.89550595583334</v>
      </c>
      <c r="I63" s="263">
        <f>SUMIFS(AfO!I:I,AfO!$A:$A,$B63,AfO!$B:$B,$A$61)/1000</f>
        <v>126.87121455</v>
      </c>
      <c r="J63" s="263"/>
      <c r="K63" s="264"/>
      <c r="L63" s="265"/>
      <c r="M63" s="265"/>
      <c r="N63" s="265"/>
      <c r="O63" s="265"/>
      <c r="P63" s="265"/>
      <c r="Q63" s="265"/>
      <c r="R63" s="266"/>
      <c r="S63" s="267">
        <f t="shared" si="23"/>
        <v>0</v>
      </c>
      <c r="T63" s="268">
        <f t="shared" si="1"/>
        <v>126.87121455</v>
      </c>
      <c r="U63" s="269">
        <f t="shared" si="2"/>
        <v>0.21022039270762072</v>
      </c>
      <c r="V63" s="270">
        <f t="shared" si="3"/>
        <v>0</v>
      </c>
      <c r="Z63" s="264"/>
      <c r="AA63" s="265"/>
      <c r="AB63" s="265"/>
      <c r="AC63" s="265"/>
      <c r="AD63" s="265"/>
      <c r="AE63" s="265"/>
      <c r="AF63" s="265"/>
      <c r="AG63" s="266"/>
      <c r="AJ63" s="264"/>
      <c r="AK63" s="265"/>
      <c r="AL63" s="265"/>
      <c r="AM63" s="265"/>
      <c r="AN63" s="265"/>
      <c r="AO63" s="265"/>
      <c r="AP63" s="265"/>
      <c r="AQ63" s="266"/>
    </row>
    <row r="64" spans="1:43" ht="44.25" customHeight="1" x14ac:dyDescent="0.45">
      <c r="A64" s="775"/>
      <c r="B64" s="226" t="s">
        <v>39</v>
      </c>
      <c r="C64" s="253">
        <f>SUMIFS(AfO!D:D,AfO!$A:$A,$B64,AfO!$B:$B,$A$61)/1000</f>
        <v>26.532995500000002</v>
      </c>
      <c r="D64" s="254">
        <f>SUMIFS(AfO!E:E,AfO!$A:$A,$B64,AfO!$B:$B,$A$61)/1000</f>
        <v>31.865884910000002</v>
      </c>
      <c r="E64" s="254">
        <f>SUMIFS(AfO!F:F,AfO!$A:$A,$B64,AfO!$B:$B,$A$61)/1000</f>
        <v>28.456860859999999</v>
      </c>
      <c r="F64" s="254">
        <f>SUMIFS(AfO!G:G,AfO!$A:$A,$B64,AfO!$B:$B,$A$61)/1000</f>
        <v>29.96814002</v>
      </c>
      <c r="G64" s="254">
        <f>SUMIFS(AfO!H:H,AfO!$A:$A,$B64,AfO!$B:$B,$A$61)/1000</f>
        <v>32.235475030000003</v>
      </c>
      <c r="H64" s="254">
        <f>SUMIFS(AfO!J:J,AfO!$A:$A,$B64,AfO!$B:$B,$A$61)/1000</f>
        <v>46.327887520833329</v>
      </c>
      <c r="I64" s="254">
        <f>SUMIFS(AfO!I:I,AfO!$A:$A,$B64,AfO!$B:$B,$A$61)/1000</f>
        <v>37.480917240000004</v>
      </c>
      <c r="J64" s="254"/>
      <c r="K64" s="255"/>
      <c r="L64" s="256"/>
      <c r="M64" s="256"/>
      <c r="N64" s="256"/>
      <c r="O64" s="256"/>
      <c r="P64" s="256"/>
      <c r="Q64" s="256"/>
      <c r="R64" s="257"/>
      <c r="S64" s="258">
        <f t="shared" si="23"/>
        <v>0</v>
      </c>
      <c r="T64" s="259">
        <f t="shared" si="1"/>
        <v>37.480917240000004</v>
      </c>
      <c r="U64" s="260">
        <f t="shared" si="2"/>
        <v>7.1531112206302705E-2</v>
      </c>
      <c r="V64" s="261">
        <f t="shared" si="3"/>
        <v>0</v>
      </c>
      <c r="Z64" s="255"/>
      <c r="AA64" s="256"/>
      <c r="AB64" s="256"/>
      <c r="AC64" s="256"/>
      <c r="AD64" s="256"/>
      <c r="AE64" s="256"/>
      <c r="AF64" s="256"/>
      <c r="AG64" s="257"/>
      <c r="AJ64" s="255"/>
      <c r="AK64" s="256"/>
      <c r="AL64" s="256"/>
      <c r="AM64" s="256"/>
      <c r="AN64" s="256"/>
      <c r="AO64" s="256"/>
      <c r="AP64" s="256"/>
      <c r="AQ64" s="257"/>
    </row>
    <row r="65" spans="1:43" ht="44.25" customHeight="1" x14ac:dyDescent="0.45">
      <c r="A65" s="775"/>
      <c r="B65" s="226" t="s">
        <v>40</v>
      </c>
      <c r="C65" s="262">
        <f>SUMIFS(AfO!D:D,AfO!$A:$A,$B65,AfO!$B:$B,$A$61)/1000</f>
        <v>13.084951419999999</v>
      </c>
      <c r="D65" s="263">
        <f>SUMIFS(AfO!E:E,AfO!$A:$A,$B65,AfO!$B:$B,$A$61)/1000</f>
        <v>14.140089970000002</v>
      </c>
      <c r="E65" s="263">
        <f>SUMIFS(AfO!F:F,AfO!$A:$A,$B65,AfO!$B:$B,$A$61)/1000</f>
        <v>30.227454300000002</v>
      </c>
      <c r="F65" s="263">
        <f>SUMIFS(AfO!G:G,AfO!$A:$A,$B65,AfO!$B:$B,$A$61)/1000</f>
        <v>26.36061346</v>
      </c>
      <c r="G65" s="263">
        <f>SUMIFS(AfO!H:H,AfO!$A:$A,$B65,AfO!$B:$B,$A$61)/1000</f>
        <v>31.472441849999999</v>
      </c>
      <c r="H65" s="263">
        <f>SUMIFS(AfO!J:J,AfO!$A:$A,$B65,AfO!$B:$B,$A$61)/1000</f>
        <v>38.493321448333333</v>
      </c>
      <c r="I65" s="263">
        <f>SUMIFS(AfO!I:I,AfO!$A:$A,$B65,AfO!$B:$B,$A$61)/1000</f>
        <v>32.363065050000003</v>
      </c>
      <c r="J65" s="263"/>
      <c r="K65" s="264"/>
      <c r="L65" s="265"/>
      <c r="M65" s="265"/>
      <c r="N65" s="265"/>
      <c r="O65" s="265"/>
      <c r="P65" s="265"/>
      <c r="Q65" s="265"/>
      <c r="R65" s="266"/>
      <c r="S65" s="267">
        <f t="shared" si="23"/>
        <v>0</v>
      </c>
      <c r="T65" s="268">
        <f t="shared" si="1"/>
        <v>32.363065050000003</v>
      </c>
      <c r="U65" s="269">
        <f t="shared" si="2"/>
        <v>0.19854820635564985</v>
      </c>
      <c r="V65" s="270">
        <f t="shared" si="3"/>
        <v>0</v>
      </c>
      <c r="Z65" s="264"/>
      <c r="AA65" s="265"/>
      <c r="AB65" s="265"/>
      <c r="AC65" s="265"/>
      <c r="AD65" s="265"/>
      <c r="AE65" s="265"/>
      <c r="AF65" s="265"/>
      <c r="AG65" s="266"/>
      <c r="AJ65" s="264"/>
      <c r="AK65" s="265"/>
      <c r="AL65" s="265"/>
      <c r="AM65" s="265"/>
      <c r="AN65" s="265"/>
      <c r="AO65" s="265"/>
      <c r="AP65" s="265"/>
      <c r="AQ65" s="266"/>
    </row>
    <row r="66" spans="1:43" ht="44.25" customHeight="1" x14ac:dyDescent="0.45">
      <c r="A66" s="775"/>
      <c r="B66" s="226" t="s">
        <v>41</v>
      </c>
      <c r="C66" s="253">
        <f>SUMIFS(AfO!D:D,AfO!$A:$A,$B66,AfO!$B:$B,$A$61)/1000</f>
        <v>21.2484529</v>
      </c>
      <c r="D66" s="254">
        <f>SUMIFS(AfO!E:E,AfO!$A:$A,$B66,AfO!$B:$B,$A$61)/1000</f>
        <v>31.198940699999998</v>
      </c>
      <c r="E66" s="254">
        <f>SUMIFS(AfO!F:F,AfO!$A:$A,$B66,AfO!$B:$B,$A$61)/1000</f>
        <v>50.240963640000004</v>
      </c>
      <c r="F66" s="254">
        <f>SUMIFS(AfO!G:G,AfO!$A:$A,$B66,AfO!$B:$B,$A$61)/1000</f>
        <v>58.794102690000003</v>
      </c>
      <c r="G66" s="254">
        <f>SUMIFS(AfO!H:H,AfO!$A:$A,$B66,AfO!$B:$B,$A$61)/1000</f>
        <v>71.475594509999993</v>
      </c>
      <c r="H66" s="254">
        <f>SUMIFS(AfO!J:J,AfO!$A:$A,$B66,AfO!$B:$B,$A$61)/1000</f>
        <v>67.656635550000004</v>
      </c>
      <c r="I66" s="254">
        <f>SUMIFS(AfO!I:I,AfO!$A:$A,$B66,AfO!$B:$B,$A$61)/1000</f>
        <v>73.793574590000006</v>
      </c>
      <c r="J66" s="254"/>
      <c r="K66" s="255"/>
      <c r="L66" s="256"/>
      <c r="M66" s="256"/>
      <c r="N66" s="256"/>
      <c r="O66" s="256"/>
      <c r="P66" s="256"/>
      <c r="Q66" s="256"/>
      <c r="R66" s="257"/>
      <c r="S66" s="258">
        <f t="shared" si="23"/>
        <v>0</v>
      </c>
      <c r="T66" s="259">
        <f t="shared" si="1"/>
        <v>73.793574590000006</v>
      </c>
      <c r="U66" s="260">
        <f t="shared" si="2"/>
        <v>0.28273884536380178</v>
      </c>
      <c r="V66" s="261">
        <f t="shared" si="3"/>
        <v>0</v>
      </c>
      <c r="Z66" s="255"/>
      <c r="AA66" s="256"/>
      <c r="AB66" s="256"/>
      <c r="AC66" s="256"/>
      <c r="AD66" s="256"/>
      <c r="AE66" s="256"/>
      <c r="AF66" s="256"/>
      <c r="AG66" s="257"/>
      <c r="AJ66" s="255"/>
      <c r="AK66" s="256"/>
      <c r="AL66" s="256"/>
      <c r="AM66" s="256"/>
      <c r="AN66" s="256"/>
      <c r="AO66" s="256"/>
      <c r="AP66" s="256"/>
      <c r="AQ66" s="257"/>
    </row>
    <row r="67" spans="1:43" ht="44.25" customHeight="1" x14ac:dyDescent="0.45">
      <c r="A67" s="775"/>
      <c r="B67" s="226" t="s">
        <v>42</v>
      </c>
      <c r="C67" s="262">
        <f>SUMIFS(AfO!D:D,AfO!$A:$A,$B67,AfO!$B:$B,$A$61)/1000</f>
        <v>16.578600269999999</v>
      </c>
      <c r="D67" s="263">
        <f>SUMIFS(AfO!E:E,AfO!$A:$A,$B67,AfO!$B:$B,$A$61)/1000</f>
        <v>17.23838872</v>
      </c>
      <c r="E67" s="263">
        <f>SUMIFS(AfO!F:F,AfO!$A:$A,$B67,AfO!$B:$B,$A$61)/1000</f>
        <v>31.174477490000001</v>
      </c>
      <c r="F67" s="263">
        <f>SUMIFS(AfO!G:G,AfO!$A:$A,$B67,AfO!$B:$B,$A$61)/1000</f>
        <v>57.35929513</v>
      </c>
      <c r="G67" s="263">
        <f>SUMIFS(AfO!H:H,AfO!$A:$A,$B67,AfO!$B:$B,$A$61)/1000</f>
        <v>46.510227950000001</v>
      </c>
      <c r="H67" s="263">
        <f>SUMIFS(AfO!J:J,AfO!$A:$A,$B67,AfO!$B:$B,$A$61)/1000</f>
        <v>39.786423404166662</v>
      </c>
      <c r="I67" s="263">
        <f>SUMIFS(AfO!I:I,AfO!$A:$A,$B67,AfO!$B:$B,$A$61)/1000</f>
        <v>52.028696289999999</v>
      </c>
      <c r="J67" s="263"/>
      <c r="K67" s="264"/>
      <c r="L67" s="265"/>
      <c r="M67" s="265"/>
      <c r="N67" s="265"/>
      <c r="O67" s="265"/>
      <c r="P67" s="265"/>
      <c r="Q67" s="265"/>
      <c r="R67" s="266"/>
      <c r="S67" s="267">
        <f t="shared" si="23"/>
        <v>0</v>
      </c>
      <c r="T67" s="268">
        <f t="shared" si="1"/>
        <v>52.028696289999999</v>
      </c>
      <c r="U67" s="271">
        <f t="shared" si="2"/>
        <v>0.2570108219901539</v>
      </c>
      <c r="V67" s="270">
        <f t="shared" si="3"/>
        <v>0</v>
      </c>
      <c r="Z67" s="264"/>
      <c r="AA67" s="265"/>
      <c r="AB67" s="265"/>
      <c r="AC67" s="265"/>
      <c r="AD67" s="265"/>
      <c r="AE67" s="265"/>
      <c r="AF67" s="265"/>
      <c r="AG67" s="266"/>
      <c r="AJ67" s="264"/>
      <c r="AK67" s="265"/>
      <c r="AL67" s="265"/>
      <c r="AM67" s="265"/>
      <c r="AN67" s="265"/>
      <c r="AO67" s="265"/>
      <c r="AP67" s="265"/>
      <c r="AQ67" s="266"/>
    </row>
    <row r="68" spans="1:43" ht="44.25" customHeight="1" x14ac:dyDescent="0.45">
      <c r="A68" s="776"/>
      <c r="B68" s="226" t="s">
        <v>43</v>
      </c>
      <c r="C68" s="253">
        <f>SUMIFS(AfO!D:D,AfO!$A:$A,$B68,AfO!$B:$B,$A$61)/1000</f>
        <v>12.810454719999999</v>
      </c>
      <c r="D68" s="254">
        <f>SUMIFS(AfO!E:E,AfO!$A:$A,$B68,AfO!$B:$B,$A$61)/1000</f>
        <v>8.6216046199999994</v>
      </c>
      <c r="E68" s="254">
        <f>SUMIFS(AfO!F:F,AfO!$A:$A,$B68,AfO!$B:$B,$A$61)/1000</f>
        <v>9.2807767099999996</v>
      </c>
      <c r="F68" s="254">
        <f>SUMIFS(AfO!G:G,AfO!$A:$A,$B68,AfO!$B:$B,$A$61)/1000</f>
        <v>11.63105097</v>
      </c>
      <c r="G68" s="254">
        <f>SUMIFS(AfO!H:H,AfO!$A:$A,$B68,AfO!$B:$B,$A$61)/1000</f>
        <v>12.81632531</v>
      </c>
      <c r="H68" s="254">
        <f>SUMIFS(AfO!J:J,AfO!$A:$A,$B68,AfO!$B:$B,$A$61)/1000</f>
        <v>12.369089346666668</v>
      </c>
      <c r="I68" s="254">
        <f>SUMIFS(AfO!I:I,AfO!$A:$A,$B68,AfO!$B:$B,$A$61)/1000</f>
        <v>17.624341009999998</v>
      </c>
      <c r="J68" s="254"/>
      <c r="K68" s="272"/>
      <c r="L68" s="273"/>
      <c r="M68" s="273"/>
      <c r="N68" s="273"/>
      <c r="O68" s="273"/>
      <c r="P68" s="273"/>
      <c r="Q68" s="273"/>
      <c r="R68" s="274"/>
      <c r="S68" s="275">
        <f t="shared" ref="S68" si="24">SUM(K68:R68)</f>
        <v>0</v>
      </c>
      <c r="T68" s="276">
        <f t="shared" si="1"/>
        <v>17.624341009999998</v>
      </c>
      <c r="U68" s="277">
        <f t="shared" si="2"/>
        <v>6.5883325699176432E-2</v>
      </c>
      <c r="V68" s="278">
        <f t="shared" si="3"/>
        <v>0</v>
      </c>
      <c r="Z68" s="272"/>
      <c r="AA68" s="273"/>
      <c r="AB68" s="273"/>
      <c r="AC68" s="273"/>
      <c r="AD68" s="273"/>
      <c r="AE68" s="273"/>
      <c r="AF68" s="273"/>
      <c r="AG68" s="274"/>
      <c r="AJ68" s="272"/>
      <c r="AK68" s="273"/>
      <c r="AL68" s="273"/>
      <c r="AM68" s="273"/>
      <c r="AN68" s="273"/>
      <c r="AO68" s="273"/>
      <c r="AP68" s="273"/>
      <c r="AQ68" s="274"/>
    </row>
    <row r="69" spans="1:43" s="180" customFormat="1" ht="44.25" customHeight="1" thickBot="1" x14ac:dyDescent="0.5">
      <c r="A69" s="240" t="s">
        <v>31</v>
      </c>
      <c r="B69" s="241" t="s">
        <v>35</v>
      </c>
      <c r="C69" s="279">
        <f>SUM(C61:C68)</f>
        <v>533.04683032000003</v>
      </c>
      <c r="D69" s="280">
        <f t="shared" ref="D69:I69" si="25">SUM(D61:D68)</f>
        <v>537.17507309999996</v>
      </c>
      <c r="E69" s="280">
        <f t="shared" si="25"/>
        <v>639.48888426000008</v>
      </c>
      <c r="F69" s="280">
        <f t="shared" si="25"/>
        <v>765.27568308999992</v>
      </c>
      <c r="G69" s="280">
        <f t="shared" si="25"/>
        <v>818.6376113099999</v>
      </c>
      <c r="H69" s="280">
        <f t="shared" si="25"/>
        <v>904.80326579416658</v>
      </c>
      <c r="I69" s="280">
        <f t="shared" si="25"/>
        <v>913.72867259000009</v>
      </c>
      <c r="J69" s="280"/>
      <c r="K69" s="297">
        <v>0</v>
      </c>
      <c r="L69" s="298">
        <v>8.4203921199999989</v>
      </c>
      <c r="M69" s="298">
        <v>6.1562218399999997</v>
      </c>
      <c r="N69" s="298">
        <v>0</v>
      </c>
      <c r="O69" s="298">
        <v>220</v>
      </c>
      <c r="P69" s="298">
        <v>139.80982816</v>
      </c>
      <c r="Q69" s="298">
        <v>10.510406415</v>
      </c>
      <c r="R69" s="299">
        <v>5.81216446</v>
      </c>
      <c r="S69" s="281">
        <f t="shared" ref="S69:S76" si="26">SUM(K69:R69)</f>
        <v>390.70901299499997</v>
      </c>
      <c r="T69" s="282">
        <f t="shared" si="1"/>
        <v>1304.4376855850001</v>
      </c>
      <c r="U69" s="283">
        <f t="shared" si="2"/>
        <v>0.11380811458021567</v>
      </c>
      <c r="V69" s="284">
        <f t="shared" si="3"/>
        <v>7.3794602951204213E-2</v>
      </c>
      <c r="Z69" s="297">
        <v>0</v>
      </c>
      <c r="AA69" s="298">
        <v>8.4203921199999989</v>
      </c>
      <c r="AB69" s="298">
        <v>6.1562218399999997</v>
      </c>
      <c r="AC69" s="298">
        <v>0</v>
      </c>
      <c r="AD69" s="298">
        <v>220</v>
      </c>
      <c r="AE69" s="298">
        <v>139.80982816</v>
      </c>
      <c r="AF69" s="298">
        <v>10.510406415</v>
      </c>
      <c r="AG69" s="299">
        <v>5.81216446</v>
      </c>
      <c r="AJ69" s="297">
        <v>0</v>
      </c>
      <c r="AK69" s="298">
        <v>8.4203921199999989</v>
      </c>
      <c r="AL69" s="298">
        <v>6.1562218399999997</v>
      </c>
      <c r="AM69" s="298">
        <v>0</v>
      </c>
      <c r="AN69" s="298">
        <v>220</v>
      </c>
      <c r="AO69" s="298">
        <v>139.80982816</v>
      </c>
      <c r="AP69" s="298">
        <v>10.510406415</v>
      </c>
      <c r="AQ69" s="299">
        <v>5.81216446</v>
      </c>
    </row>
    <row r="70" spans="1:43" ht="44.25" customHeight="1" x14ac:dyDescent="0.45">
      <c r="A70" s="774" t="s">
        <v>32</v>
      </c>
      <c r="B70" s="225" t="s">
        <v>36</v>
      </c>
      <c r="C70" s="244">
        <f>SUMIFS(AfO!D:D,AfO!$A:$A,$B70,AfO!$B:$B,$A$70)/1000</f>
        <v>5.6106249899999998</v>
      </c>
      <c r="D70" s="245">
        <f>SUMIFS(AfO!E:E,AfO!$A:$A,$B70,AfO!$B:$B,$A$70)/1000</f>
        <v>6.6683897999999999</v>
      </c>
      <c r="E70" s="245">
        <f>SUMIFS(AfO!F:F,AfO!$A:$A,$B70,AfO!$B:$B,$A$70)/1000</f>
        <v>8.3057915599999994</v>
      </c>
      <c r="F70" s="245">
        <f>SUMIFS(AfO!G:G,AfO!$A:$A,$B70,AfO!$B:$B,$A$70)/1000</f>
        <v>12.35403239</v>
      </c>
      <c r="G70" s="245">
        <f>SUMIFS(AfO!H:H,AfO!$A:$A,$B70,AfO!$B:$B,$A$70)/1000</f>
        <v>34.760550239999993</v>
      </c>
      <c r="H70" s="245">
        <f>SUMIFS(AfO!J:J,AfO!$A:$A,$B70,AfO!$B:$B,$A$70)/1000</f>
        <v>28.611594222499999</v>
      </c>
      <c r="I70" s="245">
        <f>SUMIFS(AfO!I:I,AfO!$A:$A,$B70,AfO!$B:$B,$A$70)/1000</f>
        <v>21.99732685</v>
      </c>
      <c r="J70" s="245"/>
      <c r="K70" s="246"/>
      <c r="L70" s="247"/>
      <c r="M70" s="247"/>
      <c r="N70" s="247"/>
      <c r="O70" s="247"/>
      <c r="P70" s="247"/>
      <c r="Q70" s="247"/>
      <c r="R70" s="285"/>
      <c r="S70" s="286">
        <f t="shared" si="26"/>
        <v>0</v>
      </c>
      <c r="T70" s="250">
        <f t="shared" si="1"/>
        <v>21.99732685</v>
      </c>
      <c r="U70" s="251">
        <f>(((I70/C70))^(1/5))-1</f>
        <v>0.31423107909553871</v>
      </c>
      <c r="V70" s="252">
        <f t="shared" si="3"/>
        <v>0</v>
      </c>
      <c r="Z70" s="246"/>
      <c r="AA70" s="247"/>
      <c r="AB70" s="247"/>
      <c r="AC70" s="247"/>
      <c r="AD70" s="247"/>
      <c r="AE70" s="247"/>
      <c r="AF70" s="247"/>
      <c r="AG70" s="285"/>
      <c r="AJ70" s="246"/>
      <c r="AK70" s="247"/>
      <c r="AL70" s="247"/>
      <c r="AM70" s="247"/>
      <c r="AN70" s="247"/>
      <c r="AO70" s="247"/>
      <c r="AP70" s="247"/>
      <c r="AQ70" s="285"/>
    </row>
    <row r="71" spans="1:43" ht="44.25" customHeight="1" x14ac:dyDescent="0.45">
      <c r="A71" s="775"/>
      <c r="B71" s="226" t="s">
        <v>37</v>
      </c>
      <c r="C71" s="253">
        <f>SUMIFS(AfO!D:D,AfO!$A:$A,$B71,AfO!$B:$B,$A$70)/1000</f>
        <v>3.4375030000000001E-2</v>
      </c>
      <c r="D71" s="254">
        <f>SUMIFS(AfO!E:E,AfO!$A:$A,$B71,AfO!$B:$B,$A$70)/1000</f>
        <v>5.62934E-3</v>
      </c>
      <c r="E71" s="254">
        <f>SUMIFS(AfO!F:F,AfO!$A:$A,$B71,AfO!$B:$B,$A$70)/1000</f>
        <v>7.5937299999999999E-3</v>
      </c>
      <c r="F71" s="254">
        <f>SUMIFS(AfO!G:G,AfO!$A:$A,$B71,AfO!$B:$B,$A$70)/1000</f>
        <v>2.4504499999999999E-3</v>
      </c>
      <c r="G71" s="254">
        <f>SUMIFS(AfO!H:H,AfO!$A:$A,$B71,AfO!$B:$B,$A$70)/1000</f>
        <v>2.6786399999999999E-3</v>
      </c>
      <c r="H71" s="254">
        <f>SUMIFS(AfO!J:J,AfO!$A:$A,$B71,AfO!$B:$B,$A$70)/1000</f>
        <v>2.5129800000000002E-3</v>
      </c>
      <c r="I71" s="254">
        <f>SUMIFS(AfO!I:I,AfO!$A:$A,$B71,AfO!$B:$B,$A$70)/1000</f>
        <v>2.7907799999999996E-3</v>
      </c>
      <c r="J71" s="254"/>
      <c r="K71" s="255"/>
      <c r="L71" s="256"/>
      <c r="M71" s="256"/>
      <c r="N71" s="256"/>
      <c r="O71" s="256"/>
      <c r="P71" s="256"/>
      <c r="Q71" s="256"/>
      <c r="R71" s="287"/>
      <c r="S71" s="288">
        <f t="shared" si="26"/>
        <v>0</v>
      </c>
      <c r="T71" s="259">
        <f t="shared" ref="T71:T78" si="27">S71+I71</f>
        <v>2.7907799999999996E-3</v>
      </c>
      <c r="U71" s="260">
        <f t="shared" ref="U71:U78" si="28">(((I71/C71))^(1/5))-1</f>
        <v>-0.3948033669264932</v>
      </c>
      <c r="V71" s="261">
        <f t="shared" ref="V71:V78" si="29">(((T71/I71))^(1/5))-1</f>
        <v>0</v>
      </c>
      <c r="Z71" s="255"/>
      <c r="AA71" s="256"/>
      <c r="AB71" s="256"/>
      <c r="AC71" s="256"/>
      <c r="AD71" s="256"/>
      <c r="AE71" s="256"/>
      <c r="AF71" s="256"/>
      <c r="AG71" s="287"/>
      <c r="AJ71" s="255"/>
      <c r="AK71" s="256"/>
      <c r="AL71" s="256"/>
      <c r="AM71" s="256"/>
      <c r="AN71" s="256"/>
      <c r="AO71" s="256"/>
      <c r="AP71" s="256"/>
      <c r="AQ71" s="287"/>
    </row>
    <row r="72" spans="1:43" ht="44.25" customHeight="1" x14ac:dyDescent="0.45">
      <c r="A72" s="775"/>
      <c r="B72" s="226" t="s">
        <v>38</v>
      </c>
      <c r="C72" s="262">
        <f>SUMIFS(AfO!D:D,AfO!$A:$A,$B72,AfO!$B:$B,$A$70)/1000</f>
        <v>3.5781340000000002E-2</v>
      </c>
      <c r="D72" s="263">
        <f>SUMIFS(AfO!E:E,AfO!$A:$A,$B72,AfO!$B:$B,$A$70)/1000</f>
        <v>7.9541730000000005E-2</v>
      </c>
      <c r="E72" s="263">
        <f>SUMIFS(AfO!F:F,AfO!$A:$A,$B72,AfO!$B:$B,$A$70)/1000</f>
        <v>0.12069795999999999</v>
      </c>
      <c r="F72" s="263">
        <f>SUMIFS(AfO!G:G,AfO!$A:$A,$B72,AfO!$B:$B,$A$70)/1000</f>
        <v>0.14608293999999999</v>
      </c>
      <c r="G72" s="263">
        <f>SUMIFS(AfO!H:H,AfO!$A:$A,$B72,AfO!$B:$B,$A$70)/1000</f>
        <v>0.77731622</v>
      </c>
      <c r="H72" s="263">
        <f>SUMIFS(AfO!J:J,AfO!$A:$A,$B72,AfO!$B:$B,$A$70)/1000</f>
        <v>3.9496711283333332</v>
      </c>
      <c r="I72" s="263">
        <f>SUMIFS(AfO!I:I,AfO!$A:$A,$B72,AfO!$B:$B,$A$70)/1000</f>
        <v>1.4124798300000001</v>
      </c>
      <c r="J72" s="263"/>
      <c r="K72" s="264"/>
      <c r="L72" s="265"/>
      <c r="M72" s="265"/>
      <c r="N72" s="265"/>
      <c r="O72" s="265"/>
      <c r="P72" s="265"/>
      <c r="Q72" s="265"/>
      <c r="R72" s="289"/>
      <c r="S72" s="290">
        <f t="shared" si="26"/>
        <v>0</v>
      </c>
      <c r="T72" s="268">
        <f t="shared" si="27"/>
        <v>1.4124798300000001</v>
      </c>
      <c r="U72" s="269">
        <f t="shared" si="28"/>
        <v>1.0857638247318278</v>
      </c>
      <c r="V72" s="270">
        <f t="shared" si="29"/>
        <v>0</v>
      </c>
      <c r="Z72" s="264"/>
      <c r="AA72" s="265"/>
      <c r="AB72" s="265"/>
      <c r="AC72" s="265"/>
      <c r="AD72" s="265"/>
      <c r="AE72" s="265"/>
      <c r="AF72" s="265"/>
      <c r="AG72" s="289"/>
      <c r="AJ72" s="264"/>
      <c r="AK72" s="265"/>
      <c r="AL72" s="265"/>
      <c r="AM72" s="265"/>
      <c r="AN72" s="265"/>
      <c r="AO72" s="265"/>
      <c r="AP72" s="265"/>
      <c r="AQ72" s="289"/>
    </row>
    <row r="73" spans="1:43" ht="44.25" customHeight="1" x14ac:dyDescent="0.45">
      <c r="A73" s="775"/>
      <c r="B73" s="226" t="s">
        <v>39</v>
      </c>
      <c r="C73" s="253">
        <f>SUMIFS(AfO!D:D,AfO!$A:$A,$B73,AfO!$B:$B,$A$70)/1000</f>
        <v>7.7885419999999997E-2</v>
      </c>
      <c r="D73" s="254">
        <f>SUMIFS(AfO!E:E,AfO!$A:$A,$B73,AfO!$B:$B,$A$70)/1000</f>
        <v>0.23414388</v>
      </c>
      <c r="E73" s="254">
        <f>SUMIFS(AfO!F:F,AfO!$A:$A,$B73,AfO!$B:$B,$A$70)/1000</f>
        <v>0.34600675000000003</v>
      </c>
      <c r="F73" s="254">
        <f>SUMIFS(AfO!G:G,AfO!$A:$A,$B73,AfO!$B:$B,$A$70)/1000</f>
        <v>1.0581310100000001</v>
      </c>
      <c r="G73" s="254">
        <f>SUMIFS(AfO!H:H,AfO!$A:$A,$B73,AfO!$B:$B,$A$70)/1000</f>
        <v>0.87621528999999998</v>
      </c>
      <c r="H73" s="254">
        <f>SUMIFS(AfO!J:J,AfO!$A:$A,$B73,AfO!$B:$B,$A$70)/1000</f>
        <v>0.36750149416666672</v>
      </c>
      <c r="I73" s="254">
        <f>SUMIFS(AfO!I:I,AfO!$A:$A,$B73,AfO!$B:$B,$A$70)/1000</f>
        <v>2.00407388</v>
      </c>
      <c r="J73" s="254"/>
      <c r="K73" s="255"/>
      <c r="L73" s="256"/>
      <c r="M73" s="256"/>
      <c r="N73" s="256"/>
      <c r="O73" s="256"/>
      <c r="P73" s="256"/>
      <c r="Q73" s="256"/>
      <c r="R73" s="287"/>
      <c r="S73" s="288">
        <f t="shared" si="26"/>
        <v>0</v>
      </c>
      <c r="T73" s="259">
        <f t="shared" si="27"/>
        <v>2.00407388</v>
      </c>
      <c r="U73" s="260">
        <f t="shared" si="28"/>
        <v>0.91465932970624841</v>
      </c>
      <c r="V73" s="261">
        <f t="shared" si="29"/>
        <v>0</v>
      </c>
      <c r="Z73" s="255"/>
      <c r="AA73" s="256"/>
      <c r="AB73" s="256"/>
      <c r="AC73" s="256"/>
      <c r="AD73" s="256"/>
      <c r="AE73" s="256"/>
      <c r="AF73" s="256"/>
      <c r="AG73" s="287"/>
      <c r="AJ73" s="255"/>
      <c r="AK73" s="256"/>
      <c r="AL73" s="256"/>
      <c r="AM73" s="256"/>
      <c r="AN73" s="256"/>
      <c r="AO73" s="256"/>
      <c r="AP73" s="256"/>
      <c r="AQ73" s="287"/>
    </row>
    <row r="74" spans="1:43" ht="44.25" customHeight="1" x14ac:dyDescent="0.45">
      <c r="A74" s="775"/>
      <c r="B74" s="226" t="s">
        <v>40</v>
      </c>
      <c r="C74" s="262">
        <f>SUMIFS(AfO!D:D,AfO!$A:$A,$B74,AfO!$B:$B,$A$70)/1000</f>
        <v>1.2374088599999999</v>
      </c>
      <c r="D74" s="263">
        <f>SUMIFS(AfO!E:E,AfO!$A:$A,$B74,AfO!$B:$B,$A$70)/1000</f>
        <v>1.4770091600000002</v>
      </c>
      <c r="E74" s="263">
        <f>SUMIFS(AfO!F:F,AfO!$A:$A,$B74,AfO!$B:$B,$A$70)/1000</f>
        <v>1.41413436</v>
      </c>
      <c r="F74" s="263">
        <f>SUMIFS(AfO!G:G,AfO!$A:$A,$B74,AfO!$B:$B,$A$70)/1000</f>
        <v>1.0317823499999998</v>
      </c>
      <c r="G74" s="263">
        <f>SUMIFS(AfO!H:H,AfO!$A:$A,$B74,AfO!$B:$B,$A$70)/1000</f>
        <v>0.99548172999999995</v>
      </c>
      <c r="H74" s="263">
        <f>SUMIFS(AfO!J:J,AfO!$A:$A,$B74,AfO!$B:$B,$A$70)/1000</f>
        <v>1.1978387158333335</v>
      </c>
      <c r="I74" s="263">
        <f>SUMIFS(AfO!I:I,AfO!$A:$A,$B74,AfO!$B:$B,$A$70)/1000</f>
        <v>0.7693969100000001</v>
      </c>
      <c r="J74" s="263"/>
      <c r="K74" s="264"/>
      <c r="L74" s="265"/>
      <c r="M74" s="265"/>
      <c r="N74" s="265"/>
      <c r="O74" s="265"/>
      <c r="P74" s="265"/>
      <c r="Q74" s="265"/>
      <c r="R74" s="289"/>
      <c r="S74" s="290">
        <f t="shared" si="26"/>
        <v>0</v>
      </c>
      <c r="T74" s="268">
        <f t="shared" si="27"/>
        <v>0.7693969100000001</v>
      </c>
      <c r="U74" s="269">
        <f t="shared" si="28"/>
        <v>-9.0657596133761231E-2</v>
      </c>
      <c r="V74" s="270">
        <f t="shared" si="29"/>
        <v>0</v>
      </c>
      <c r="Z74" s="264"/>
      <c r="AA74" s="265"/>
      <c r="AB74" s="265"/>
      <c r="AC74" s="265"/>
      <c r="AD74" s="265"/>
      <c r="AE74" s="265"/>
      <c r="AF74" s="265"/>
      <c r="AG74" s="289"/>
      <c r="AJ74" s="264"/>
      <c r="AK74" s="265"/>
      <c r="AL74" s="265"/>
      <c r="AM74" s="265"/>
      <c r="AN74" s="265"/>
      <c r="AO74" s="265"/>
      <c r="AP74" s="265"/>
      <c r="AQ74" s="289"/>
    </row>
    <row r="75" spans="1:43" ht="44.25" customHeight="1" x14ac:dyDescent="0.45">
      <c r="A75" s="775"/>
      <c r="B75" s="226" t="s">
        <v>41</v>
      </c>
      <c r="C75" s="253">
        <f>SUMIFS(AfO!D:D,AfO!$A:$A,$B75,AfO!$B:$B,$A$70)/1000</f>
        <v>0.12526660000000001</v>
      </c>
      <c r="D75" s="254">
        <f>SUMIFS(AfO!E:E,AfO!$A:$A,$B75,AfO!$B:$B,$A$70)/1000</f>
        <v>8.2585480000000003E-2</v>
      </c>
      <c r="E75" s="254">
        <f>SUMIFS(AfO!F:F,AfO!$A:$A,$B75,AfO!$B:$B,$A$70)/1000</f>
        <v>0.50294454</v>
      </c>
      <c r="F75" s="254">
        <f>SUMIFS(AfO!G:G,AfO!$A:$A,$B75,AfO!$B:$B,$A$70)/1000</f>
        <v>0.72648341999999999</v>
      </c>
      <c r="G75" s="254">
        <f>SUMIFS(AfO!H:H,AfO!$A:$A,$B75,AfO!$B:$B,$A$70)/1000</f>
        <v>2.7451563999999999</v>
      </c>
      <c r="H75" s="254">
        <f>SUMIFS(AfO!J:J,AfO!$A:$A,$B75,AfO!$B:$B,$A$70)/1000</f>
        <v>12.362069804166666</v>
      </c>
      <c r="I75" s="254">
        <f>SUMIFS(AfO!I:I,AfO!$A:$A,$B75,AfO!$B:$B,$A$70)/1000</f>
        <v>12.087675620000001</v>
      </c>
      <c r="J75" s="254"/>
      <c r="K75" s="255"/>
      <c r="L75" s="256"/>
      <c r="M75" s="256"/>
      <c r="N75" s="256"/>
      <c r="O75" s="256"/>
      <c r="P75" s="256"/>
      <c r="Q75" s="256"/>
      <c r="R75" s="287"/>
      <c r="S75" s="288">
        <f t="shared" si="26"/>
        <v>0</v>
      </c>
      <c r="T75" s="259">
        <f t="shared" si="27"/>
        <v>12.087675620000001</v>
      </c>
      <c r="U75" s="260">
        <f t="shared" si="28"/>
        <v>1.4940290135254806</v>
      </c>
      <c r="V75" s="261">
        <f t="shared" si="29"/>
        <v>0</v>
      </c>
      <c r="Z75" s="255"/>
      <c r="AA75" s="256"/>
      <c r="AB75" s="256"/>
      <c r="AC75" s="256"/>
      <c r="AD75" s="256"/>
      <c r="AE75" s="256"/>
      <c r="AF75" s="256"/>
      <c r="AG75" s="287"/>
      <c r="AJ75" s="255"/>
      <c r="AK75" s="256"/>
      <c r="AL75" s="256"/>
      <c r="AM75" s="256"/>
      <c r="AN75" s="256"/>
      <c r="AO75" s="256"/>
      <c r="AP75" s="256"/>
      <c r="AQ75" s="287"/>
    </row>
    <row r="76" spans="1:43" ht="44.25" customHeight="1" x14ac:dyDescent="0.45">
      <c r="A76" s="775"/>
      <c r="B76" s="226" t="s">
        <v>42</v>
      </c>
      <c r="C76" s="262">
        <f>SUMIFS(AfO!D:D,AfO!$A:$A,$B76,AfO!$B:$B,$A$70)/1000</f>
        <v>10.70245933</v>
      </c>
      <c r="D76" s="263">
        <f>SUMIFS(AfO!E:E,AfO!$A:$A,$B76,AfO!$B:$B,$A$70)/1000</f>
        <v>5.2922682699999992</v>
      </c>
      <c r="E76" s="263">
        <f>SUMIFS(AfO!F:F,AfO!$A:$A,$B76,AfO!$B:$B,$A$70)/1000</f>
        <v>15.315605270000001</v>
      </c>
      <c r="F76" s="263">
        <f>SUMIFS(AfO!G:G,AfO!$A:$A,$B76,AfO!$B:$B,$A$70)/1000</f>
        <v>4.0567264100000004</v>
      </c>
      <c r="G76" s="263">
        <f>SUMIFS(AfO!H:H,AfO!$A:$A,$B76,AfO!$B:$B,$A$70)/1000</f>
        <v>3.1592458700000003</v>
      </c>
      <c r="H76" s="263">
        <f>SUMIFS(AfO!J:J,AfO!$A:$A,$B76,AfO!$B:$B,$A$70)/1000</f>
        <v>3.1228510474999998</v>
      </c>
      <c r="I76" s="263">
        <f>SUMIFS(AfO!I:I,AfO!$A:$A,$B76,AfO!$B:$B,$A$70)/1000</f>
        <v>5.4551881</v>
      </c>
      <c r="J76" s="263"/>
      <c r="K76" s="264"/>
      <c r="L76" s="265"/>
      <c r="M76" s="265"/>
      <c r="N76" s="265"/>
      <c r="O76" s="265"/>
      <c r="P76" s="265"/>
      <c r="Q76" s="265"/>
      <c r="R76" s="289"/>
      <c r="S76" s="290">
        <f t="shared" si="26"/>
        <v>0</v>
      </c>
      <c r="T76" s="268">
        <f t="shared" si="27"/>
        <v>5.4551881</v>
      </c>
      <c r="U76" s="271">
        <f t="shared" si="28"/>
        <v>-0.12609297843396972</v>
      </c>
      <c r="V76" s="270">
        <f t="shared" si="29"/>
        <v>0</v>
      </c>
      <c r="Z76" s="264"/>
      <c r="AA76" s="265"/>
      <c r="AB76" s="265"/>
      <c r="AC76" s="265"/>
      <c r="AD76" s="265"/>
      <c r="AE76" s="265"/>
      <c r="AF76" s="265"/>
      <c r="AG76" s="289"/>
      <c r="AJ76" s="264"/>
      <c r="AK76" s="265"/>
      <c r="AL76" s="265"/>
      <c r="AM76" s="265"/>
      <c r="AN76" s="265"/>
      <c r="AO76" s="265"/>
      <c r="AP76" s="265"/>
      <c r="AQ76" s="289"/>
    </row>
    <row r="77" spans="1:43" ht="44.25" customHeight="1" x14ac:dyDescent="0.45">
      <c r="A77" s="776"/>
      <c r="B77" s="226" t="s">
        <v>43</v>
      </c>
      <c r="C77" s="253">
        <f>SUMIFS(AfO!D:D,AfO!$A:$A,$B77,AfO!$B:$B,$A$70)/1000</f>
        <v>3.87768E-2</v>
      </c>
      <c r="D77" s="254">
        <f>SUMIFS(AfO!E:E,AfO!$A:$A,$B77,AfO!$B:$B,$A$70)/1000</f>
        <v>3.0079410000000001E-2</v>
      </c>
      <c r="E77" s="254">
        <f>SUMIFS(AfO!F:F,AfO!$A:$A,$B77,AfO!$B:$B,$A$70)/1000</f>
        <v>3.4798849999999999E-2</v>
      </c>
      <c r="F77" s="254">
        <f>SUMIFS(AfO!G:G,AfO!$A:$A,$B77,AfO!$B:$B,$A$70)/1000</f>
        <v>7.4035210000000004E-2</v>
      </c>
      <c r="G77" s="254">
        <f>SUMIFS(AfO!H:H,AfO!$A:$A,$B77,AfO!$B:$B,$A$70)/1000</f>
        <v>5.0336190000000003E-2</v>
      </c>
      <c r="H77" s="254">
        <f>SUMIFS(AfO!J:J,AfO!$A:$A,$B77,AfO!$B:$B,$A$70)/1000</f>
        <v>4.8551351666666666E-2</v>
      </c>
      <c r="I77" s="254">
        <f>SUMIFS(AfO!I:I,AfO!$A:$A,$B77,AfO!$B:$B,$A$70)/1000</f>
        <v>0.11766834</v>
      </c>
      <c r="J77" s="254"/>
      <c r="K77" s="272"/>
      <c r="L77" s="273"/>
      <c r="M77" s="273"/>
      <c r="N77" s="273"/>
      <c r="O77" s="273"/>
      <c r="P77" s="273"/>
      <c r="Q77" s="273"/>
      <c r="R77" s="291"/>
      <c r="S77" s="292">
        <f t="shared" ref="S77" si="30">SUM(K77:R77)</f>
        <v>0</v>
      </c>
      <c r="T77" s="276">
        <f t="shared" si="27"/>
        <v>0.11766834</v>
      </c>
      <c r="U77" s="277">
        <f t="shared" si="28"/>
        <v>0.24858332911652181</v>
      </c>
      <c r="V77" s="278">
        <f t="shared" si="29"/>
        <v>0</v>
      </c>
      <c r="Z77" s="272"/>
      <c r="AA77" s="273"/>
      <c r="AB77" s="273"/>
      <c r="AC77" s="273"/>
      <c r="AD77" s="273"/>
      <c r="AE77" s="273"/>
      <c r="AF77" s="273"/>
      <c r="AG77" s="291"/>
      <c r="AJ77" s="272"/>
      <c r="AK77" s="273"/>
      <c r="AL77" s="273"/>
      <c r="AM77" s="273"/>
      <c r="AN77" s="273"/>
      <c r="AO77" s="273"/>
      <c r="AP77" s="273"/>
      <c r="AQ77" s="291"/>
    </row>
    <row r="78" spans="1:43" s="180" customFormat="1" ht="44.25" customHeight="1" thickBot="1" x14ac:dyDescent="0.5">
      <c r="A78" s="240" t="s">
        <v>32</v>
      </c>
      <c r="B78" s="241" t="s">
        <v>35</v>
      </c>
      <c r="C78" s="279">
        <f>SUM(C70:C77)</f>
        <v>17.862578370000001</v>
      </c>
      <c r="D78" s="280">
        <f t="shared" ref="D78:I78" si="31">SUM(D70:D77)</f>
        <v>13.869647070000001</v>
      </c>
      <c r="E78" s="280">
        <f t="shared" si="31"/>
        <v>26.047573020000002</v>
      </c>
      <c r="F78" s="280">
        <f t="shared" si="31"/>
        <v>19.44972418</v>
      </c>
      <c r="G78" s="280">
        <f t="shared" si="31"/>
        <v>43.366980579999996</v>
      </c>
      <c r="H78" s="280">
        <f t="shared" si="31"/>
        <v>49.662590744166664</v>
      </c>
      <c r="I78" s="280">
        <f t="shared" si="31"/>
        <v>43.846600310000007</v>
      </c>
      <c r="J78" s="280"/>
      <c r="K78" s="300">
        <v>0</v>
      </c>
      <c r="L78" s="301">
        <v>3.678162205</v>
      </c>
      <c r="M78" s="301">
        <v>0</v>
      </c>
      <c r="N78" s="301">
        <v>0.126701705</v>
      </c>
      <c r="O78" s="301">
        <v>3.2551118299999997</v>
      </c>
      <c r="P78" s="301">
        <v>0.96742954000000003</v>
      </c>
      <c r="Q78" s="301">
        <v>0</v>
      </c>
      <c r="R78" s="302">
        <v>50</v>
      </c>
      <c r="S78" s="293">
        <f t="shared" ref="S78" si="32">SUM(K78:R78)</f>
        <v>58.027405279999996</v>
      </c>
      <c r="T78" s="282">
        <f t="shared" si="27"/>
        <v>101.87400559</v>
      </c>
      <c r="U78" s="283">
        <f t="shared" si="28"/>
        <v>0.1967360001943641</v>
      </c>
      <c r="V78" s="284">
        <f t="shared" si="29"/>
        <v>0.18365596592933242</v>
      </c>
      <c r="Z78" s="300">
        <v>0</v>
      </c>
      <c r="AA78" s="301">
        <v>3.678162205</v>
      </c>
      <c r="AB78" s="301">
        <v>0</v>
      </c>
      <c r="AC78" s="301">
        <v>0.126701705</v>
      </c>
      <c r="AD78" s="301">
        <v>3.2551118299999997</v>
      </c>
      <c r="AE78" s="301">
        <v>0.96742954000000003</v>
      </c>
      <c r="AF78" s="301">
        <v>0</v>
      </c>
      <c r="AG78" s="302">
        <v>50</v>
      </c>
      <c r="AJ78" s="300">
        <v>0</v>
      </c>
      <c r="AK78" s="301">
        <v>3.678162205</v>
      </c>
      <c r="AL78" s="301">
        <v>0</v>
      </c>
      <c r="AM78" s="301">
        <v>0.126701705</v>
      </c>
      <c r="AN78" s="301">
        <v>3.2551118299999997</v>
      </c>
      <c r="AO78" s="301">
        <v>0.96742954000000003</v>
      </c>
      <c r="AP78" s="301">
        <v>0</v>
      </c>
      <c r="AQ78" s="302">
        <v>50</v>
      </c>
    </row>
  </sheetData>
  <mergeCells count="14">
    <mergeCell ref="A52:A59"/>
    <mergeCell ref="A61:A68"/>
    <mergeCell ref="A70:A77"/>
    <mergeCell ref="K2:R2"/>
    <mergeCell ref="K3:R3"/>
    <mergeCell ref="A6:A13"/>
    <mergeCell ref="A16:A23"/>
    <mergeCell ref="A25:A32"/>
    <mergeCell ref="A34:A41"/>
    <mergeCell ref="AJ2:AQ2"/>
    <mergeCell ref="AJ3:AQ3"/>
    <mergeCell ref="Z2:AG2"/>
    <mergeCell ref="Z3:AG3"/>
    <mergeCell ref="A43:A50"/>
  </mergeCells>
  <pageMargins left="0.7" right="0.7" top="0.75" bottom="0.75" header="0.3" footer="0.3"/>
  <pageSetup paperSize="8" scale="32" fitToWidth="0" orientation="portrait" r:id="rId1"/>
  <colBreaks count="1" manualBreakCount="1">
    <brk id="22" max="1048575" man="1"/>
  </colBreaks>
  <customProperties>
    <customPr name="_pios_id" r:id="rId2"/>
    <customPr name="EpmWorksheetKeyString_GUID" r:id="rId3"/>
  </customProperties>
  <drawing r:id="rId4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22AD2A-E338-4941-A181-16B5C455FF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'1 -  X5 Template Print Out '!C6:H6</xm:f>
              <xm:sqref>J6</xm:sqref>
            </x14:sparkline>
            <x14:sparkline>
              <xm:f>'1 -  X5 Template Print Out '!C7:H7</xm:f>
              <xm:sqref>J7</xm:sqref>
            </x14:sparkline>
            <x14:sparkline>
              <xm:f>'1 -  X5 Template Print Out '!C8:H8</xm:f>
              <xm:sqref>J8</xm:sqref>
            </x14:sparkline>
            <x14:sparkline>
              <xm:f>'1 -  X5 Template Print Out '!C9:H9</xm:f>
              <xm:sqref>J9</xm:sqref>
            </x14:sparkline>
            <x14:sparkline>
              <xm:f>'1 -  X5 Template Print Out '!C10:H10</xm:f>
              <xm:sqref>J10</xm:sqref>
            </x14:sparkline>
            <x14:sparkline>
              <xm:f>'1 -  X5 Template Print Out '!C11:H11</xm:f>
              <xm:sqref>J11</xm:sqref>
            </x14:sparkline>
            <x14:sparkline>
              <xm:f>'1 -  X5 Template Print Out '!C12:H12</xm:f>
              <xm:sqref>J12</xm:sqref>
            </x14:sparkline>
            <x14:sparkline>
              <xm:f>'1 -  X5 Template Print Out '!C13:H13</xm:f>
              <xm:sqref>J13</xm:sqref>
            </x14:sparkline>
            <x14:sparkline>
              <xm:f>'1 -  X5 Template Print Out '!C14:H14</xm:f>
              <xm:sqref>J14</xm:sqref>
            </x14:sparkline>
            <x14:sparkline>
              <xm:f>'1 -  X5 Template Print Out '!C15:H15</xm:f>
              <xm:sqref>J15</xm:sqref>
            </x14:sparkline>
          </x14:sparklines>
        </x14:sparklineGroup>
        <x14:sparklineGroup displayEmptyCellsAs="gap" xr2:uid="{744B5E77-BD53-4AB2-B3C3-22D551CB8A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'1 -  X5 Template Print Out '!C16:H16</xm:f>
              <xm:sqref>J16</xm:sqref>
            </x14:sparkline>
            <x14:sparkline>
              <xm:f>'1 -  X5 Template Print Out '!C17:H17</xm:f>
              <xm:sqref>J17</xm:sqref>
            </x14:sparkline>
            <x14:sparkline>
              <xm:f>'1 -  X5 Template Print Out '!C18:H18</xm:f>
              <xm:sqref>J18</xm:sqref>
            </x14:sparkline>
            <x14:sparkline>
              <xm:f>'1 -  X5 Template Print Out '!C19:H19</xm:f>
              <xm:sqref>J19</xm:sqref>
            </x14:sparkline>
            <x14:sparkline>
              <xm:f>'1 -  X5 Template Print Out '!C20:H20</xm:f>
              <xm:sqref>J20</xm:sqref>
            </x14:sparkline>
            <x14:sparkline>
              <xm:f>'1 -  X5 Template Print Out '!C21:H21</xm:f>
              <xm:sqref>J21</xm:sqref>
            </x14:sparkline>
            <x14:sparkline>
              <xm:f>'1 -  X5 Template Print Out '!C22:H22</xm:f>
              <xm:sqref>J22</xm:sqref>
            </x14:sparkline>
            <x14:sparkline>
              <xm:f>'1 -  X5 Template Print Out '!C23:H23</xm:f>
              <xm:sqref>J23</xm:sqref>
            </x14:sparkline>
            <x14:sparkline>
              <xm:f>'1 -  X5 Template Print Out '!C24:H24</xm:f>
              <xm:sqref>J24</xm:sqref>
            </x14:sparkline>
            <x14:sparkline>
              <xm:f>'1 -  X5 Template Print Out '!C25:H25</xm:f>
              <xm:sqref>J25</xm:sqref>
            </x14:sparkline>
            <x14:sparkline>
              <xm:f>'1 -  X5 Template Print Out '!C26:H26</xm:f>
              <xm:sqref>J26</xm:sqref>
            </x14:sparkline>
            <x14:sparkline>
              <xm:f>'1 -  X5 Template Print Out '!C27:H27</xm:f>
              <xm:sqref>J27</xm:sqref>
            </x14:sparkline>
            <x14:sparkline>
              <xm:f>'1 -  X5 Template Print Out '!C28:H28</xm:f>
              <xm:sqref>J28</xm:sqref>
            </x14:sparkline>
            <x14:sparkline>
              <xm:f>'1 -  X5 Template Print Out '!C29:H29</xm:f>
              <xm:sqref>J29</xm:sqref>
            </x14:sparkline>
            <x14:sparkline>
              <xm:f>'1 -  X5 Template Print Out '!C30:H30</xm:f>
              <xm:sqref>J30</xm:sqref>
            </x14:sparkline>
            <x14:sparkline>
              <xm:f>'1 -  X5 Template Print Out '!C31:H31</xm:f>
              <xm:sqref>J31</xm:sqref>
            </x14:sparkline>
            <x14:sparkline>
              <xm:f>'1 -  X5 Template Print Out '!C32:H32</xm:f>
              <xm:sqref>J32</xm:sqref>
            </x14:sparkline>
            <x14:sparkline>
              <xm:f>'1 -  X5 Template Print Out '!C33:H33</xm:f>
              <xm:sqref>J33</xm:sqref>
            </x14:sparkline>
            <x14:sparkline>
              <xm:f>'1 -  X5 Template Print Out '!C34:H34</xm:f>
              <xm:sqref>J34</xm:sqref>
            </x14:sparkline>
            <x14:sparkline>
              <xm:f>'1 -  X5 Template Print Out '!C35:H35</xm:f>
              <xm:sqref>J35</xm:sqref>
            </x14:sparkline>
            <x14:sparkline>
              <xm:f>'1 -  X5 Template Print Out '!C36:H36</xm:f>
              <xm:sqref>J36</xm:sqref>
            </x14:sparkline>
            <x14:sparkline>
              <xm:f>'1 -  X5 Template Print Out '!C37:H37</xm:f>
              <xm:sqref>J37</xm:sqref>
            </x14:sparkline>
            <x14:sparkline>
              <xm:f>'1 -  X5 Template Print Out '!C38:H38</xm:f>
              <xm:sqref>J38</xm:sqref>
            </x14:sparkline>
            <x14:sparkline>
              <xm:f>'1 -  X5 Template Print Out '!C39:H39</xm:f>
              <xm:sqref>J39</xm:sqref>
            </x14:sparkline>
            <x14:sparkline>
              <xm:f>'1 -  X5 Template Print Out '!C40:H40</xm:f>
              <xm:sqref>J40</xm:sqref>
            </x14:sparkline>
            <x14:sparkline>
              <xm:f>'1 -  X5 Template Print Out '!C41:H41</xm:f>
              <xm:sqref>J41</xm:sqref>
            </x14:sparkline>
            <x14:sparkline>
              <xm:f>'1 -  X5 Template Print Out '!C42:H42</xm:f>
              <xm:sqref>J42</xm:sqref>
            </x14:sparkline>
            <x14:sparkline>
              <xm:f>'1 -  X5 Template Print Out '!C43:H43</xm:f>
              <xm:sqref>J43</xm:sqref>
            </x14:sparkline>
            <x14:sparkline>
              <xm:f>'1 -  X5 Template Print Out '!C44:H44</xm:f>
              <xm:sqref>J44</xm:sqref>
            </x14:sparkline>
            <x14:sparkline>
              <xm:f>'1 -  X5 Template Print Out '!C45:H45</xm:f>
              <xm:sqref>J45</xm:sqref>
            </x14:sparkline>
            <x14:sparkline>
              <xm:f>'1 -  X5 Template Print Out '!C46:H46</xm:f>
              <xm:sqref>J46</xm:sqref>
            </x14:sparkline>
            <x14:sparkline>
              <xm:f>'1 -  X5 Template Print Out '!C47:H47</xm:f>
              <xm:sqref>J47</xm:sqref>
            </x14:sparkline>
            <x14:sparkline>
              <xm:f>'1 -  X5 Template Print Out '!C48:H48</xm:f>
              <xm:sqref>J48</xm:sqref>
            </x14:sparkline>
            <x14:sparkline>
              <xm:f>'1 -  X5 Template Print Out '!C49:H49</xm:f>
              <xm:sqref>J49</xm:sqref>
            </x14:sparkline>
            <x14:sparkline>
              <xm:f>'1 -  X5 Template Print Out '!C50:H50</xm:f>
              <xm:sqref>J50</xm:sqref>
            </x14:sparkline>
            <x14:sparkline>
              <xm:f>'1 -  X5 Template Print Out '!C51:H51</xm:f>
              <xm:sqref>J51</xm:sqref>
            </x14:sparkline>
            <x14:sparkline>
              <xm:f>'1 -  X5 Template Print Out '!C52:H52</xm:f>
              <xm:sqref>J52</xm:sqref>
            </x14:sparkline>
            <x14:sparkline>
              <xm:f>'1 -  X5 Template Print Out '!C53:H53</xm:f>
              <xm:sqref>J53</xm:sqref>
            </x14:sparkline>
            <x14:sparkline>
              <xm:f>'1 -  X5 Template Print Out '!C54:H54</xm:f>
              <xm:sqref>J54</xm:sqref>
            </x14:sparkline>
            <x14:sparkline>
              <xm:f>'1 -  X5 Template Print Out '!C55:H55</xm:f>
              <xm:sqref>J55</xm:sqref>
            </x14:sparkline>
            <x14:sparkline>
              <xm:f>'1 -  X5 Template Print Out '!C56:H56</xm:f>
              <xm:sqref>J56</xm:sqref>
            </x14:sparkline>
            <x14:sparkline>
              <xm:f>'1 -  X5 Template Print Out '!C57:H57</xm:f>
              <xm:sqref>J57</xm:sqref>
            </x14:sparkline>
            <x14:sparkline>
              <xm:f>'1 -  X5 Template Print Out '!C58:H58</xm:f>
              <xm:sqref>J58</xm:sqref>
            </x14:sparkline>
            <x14:sparkline>
              <xm:f>'1 -  X5 Template Print Out '!C59:H59</xm:f>
              <xm:sqref>J59</xm:sqref>
            </x14:sparkline>
            <x14:sparkline>
              <xm:f>'1 -  X5 Template Print Out '!C60:H60</xm:f>
              <xm:sqref>J60</xm:sqref>
            </x14:sparkline>
            <x14:sparkline>
              <xm:f>'1 -  X5 Template Print Out '!C61:H61</xm:f>
              <xm:sqref>J61</xm:sqref>
            </x14:sparkline>
            <x14:sparkline>
              <xm:f>'1 -  X5 Template Print Out '!C62:H62</xm:f>
              <xm:sqref>J62</xm:sqref>
            </x14:sparkline>
            <x14:sparkline>
              <xm:f>'1 -  X5 Template Print Out '!C63:H63</xm:f>
              <xm:sqref>J63</xm:sqref>
            </x14:sparkline>
            <x14:sparkline>
              <xm:f>'1 -  X5 Template Print Out '!C64:H64</xm:f>
              <xm:sqref>J64</xm:sqref>
            </x14:sparkline>
            <x14:sparkline>
              <xm:f>'1 -  X5 Template Print Out '!C65:H65</xm:f>
              <xm:sqref>J65</xm:sqref>
            </x14:sparkline>
            <x14:sparkline>
              <xm:f>'1 -  X5 Template Print Out '!C66:H66</xm:f>
              <xm:sqref>J66</xm:sqref>
            </x14:sparkline>
            <x14:sparkline>
              <xm:f>'1 -  X5 Template Print Out '!C67:H67</xm:f>
              <xm:sqref>J67</xm:sqref>
            </x14:sparkline>
            <x14:sparkline>
              <xm:f>'1 -  X5 Template Print Out '!C68:H68</xm:f>
              <xm:sqref>J68</xm:sqref>
            </x14:sparkline>
            <x14:sparkline>
              <xm:f>'1 -  X5 Template Print Out '!C69:H69</xm:f>
              <xm:sqref>J69</xm:sqref>
            </x14:sparkline>
            <x14:sparkline>
              <xm:f>'1 -  X5 Template Print Out '!C70:H70</xm:f>
              <xm:sqref>J70</xm:sqref>
            </x14:sparkline>
            <x14:sparkline>
              <xm:f>'1 -  X5 Template Print Out '!C71:H71</xm:f>
              <xm:sqref>J71</xm:sqref>
            </x14:sparkline>
            <x14:sparkline>
              <xm:f>'1 -  X5 Template Print Out '!C72:H72</xm:f>
              <xm:sqref>J72</xm:sqref>
            </x14:sparkline>
            <x14:sparkline>
              <xm:f>'1 -  X5 Template Print Out '!C73:H73</xm:f>
              <xm:sqref>J73</xm:sqref>
            </x14:sparkline>
            <x14:sparkline>
              <xm:f>'1 -  X5 Template Print Out '!C74:H74</xm:f>
              <xm:sqref>J74</xm:sqref>
            </x14:sparkline>
            <x14:sparkline>
              <xm:f>'1 -  X5 Template Print Out '!C75:H75</xm:f>
              <xm:sqref>J75</xm:sqref>
            </x14:sparkline>
            <x14:sparkline>
              <xm:f>'1 -  X5 Template Print Out '!C76:H76</xm:f>
              <xm:sqref>J76</xm:sqref>
            </x14:sparkline>
            <x14:sparkline>
              <xm:f>'1 -  X5 Template Print Out '!C77:H77</xm:f>
              <xm:sqref>J77</xm:sqref>
            </x14:sparkline>
            <x14:sparkline>
              <xm:f>'1 -  X5 Template Print Out '!C78:H78</xm:f>
              <xm:sqref>J78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E455-8A43-4ABD-91B0-684595C9088E}">
  <sheetPr>
    <tabColor rgb="FF457DDB"/>
    <pageSetUpPr fitToPage="1"/>
  </sheetPr>
  <dimension ref="A1:AL45"/>
  <sheetViews>
    <sheetView showGridLines="0" view="pageBreakPreview" zoomScale="70" zoomScaleNormal="70" zoomScaleSheetLayoutView="70" zoomScalePageLayoutView="25" workbookViewId="0">
      <selection activeCell="I8" sqref="I8"/>
    </sheetView>
  </sheetViews>
  <sheetFormatPr defaultColWidth="9.1796875" defaultRowHeight="21" x14ac:dyDescent="0.5"/>
  <cols>
    <col min="1" max="1" width="21.81640625" style="4" customWidth="1"/>
    <col min="2" max="2" width="1.1796875" style="4" customWidth="1"/>
    <col min="3" max="38" width="17.81640625" customWidth="1"/>
  </cols>
  <sheetData>
    <row r="1" spans="1:38" ht="21.5" thickBot="1" x14ac:dyDescent="0.55000000000000004"/>
    <row r="2" spans="1:38" ht="43.5" customHeight="1" thickBot="1" x14ac:dyDescent="0.55000000000000004">
      <c r="A2" s="218" t="s">
        <v>122</v>
      </c>
      <c r="C2" s="180" t="s">
        <v>123</v>
      </c>
      <c r="D2" s="180"/>
      <c r="E2" s="2"/>
      <c r="F2" s="2"/>
      <c r="G2" s="2"/>
      <c r="H2" s="180"/>
      <c r="I2" s="18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43.5" customHeight="1" thickBot="1" x14ac:dyDescent="0.55000000000000004">
      <c r="A3" s="14" t="s">
        <v>124</v>
      </c>
      <c r="B3" s="14"/>
      <c r="C3" s="808" t="s">
        <v>35</v>
      </c>
      <c r="D3" s="809"/>
      <c r="E3" s="809"/>
      <c r="F3" s="809"/>
      <c r="G3" s="810"/>
    </row>
    <row r="4" spans="1:38" s="1" customFormat="1" ht="66" customHeight="1" x14ac:dyDescent="0.5">
      <c r="A4" s="4" t="s">
        <v>3</v>
      </c>
      <c r="B4" s="4"/>
      <c r="C4" s="203" t="s">
        <v>125</v>
      </c>
      <c r="D4" s="203" t="s">
        <v>126</v>
      </c>
      <c r="E4" s="203" t="s">
        <v>127</v>
      </c>
      <c r="F4" s="203" t="s">
        <v>128</v>
      </c>
      <c r="G4" s="203" t="s">
        <v>129</v>
      </c>
    </row>
    <row r="5" spans="1:38" s="7" customFormat="1" ht="21.5" thickBot="1" x14ac:dyDescent="0.55000000000000004">
      <c r="A5" s="6"/>
      <c r="B5" s="4"/>
      <c r="C5" s="16" t="s">
        <v>130</v>
      </c>
      <c r="D5" s="16"/>
      <c r="E5" s="16" t="s">
        <v>130</v>
      </c>
      <c r="F5" s="16" t="s">
        <v>25</v>
      </c>
      <c r="G5" s="16" t="s">
        <v>130</v>
      </c>
    </row>
    <row r="6" spans="1:38" ht="31.4" customHeight="1" x14ac:dyDescent="0.35">
      <c r="A6" s="188" t="s">
        <v>26</v>
      </c>
      <c r="B6" s="187"/>
      <c r="C6" s="183">
        <f>SUM(C7:C14)</f>
        <v>90116.461712790988</v>
      </c>
      <c r="D6" s="191">
        <f>SUM(D7:D14)</f>
        <v>92778.605672110003</v>
      </c>
      <c r="E6" s="195">
        <f>SUM(E7:E14)</f>
        <v>57584.980995513994</v>
      </c>
      <c r="F6" s="202">
        <f>SUMIFS('AfO - Leads'!$H:$H,'AfO - Leads'!$E:$E,"Overall Result",'AfO - Leads'!$F:$F,"")/100</f>
        <v>0.58996212121212099</v>
      </c>
      <c r="G6" s="182"/>
    </row>
    <row r="7" spans="1:38" ht="31.4" customHeight="1" x14ac:dyDescent="0.35">
      <c r="A7" s="189" t="s">
        <v>36</v>
      </c>
      <c r="B7" s="187"/>
      <c r="C7" s="184">
        <f>SUMIFS('AfO - Leads'!$C:$C,'AfO - Leads'!$A:$A,$A7,'AfO - Leads'!$B:$B,C$3)/1000</f>
        <v>21261.4</v>
      </c>
      <c r="D7" s="192">
        <f>SUMIFS('AfO - Leads'!$L:$L,'AfO - Leads'!$J:$J,$A7,'AfO - Leads'!$K:$K,C$3)/1000</f>
        <v>20312.438076170998</v>
      </c>
      <c r="E7" s="196">
        <f>SUMIFS('AfO - Leads'!$G:$G,'AfO - Leads'!$E:$E,$A7,'AfO - Leads'!$F:$F,C$3)/1000</f>
        <v>14534.938076171</v>
      </c>
      <c r="F7" s="199">
        <f>SUMIFS('AfO - Leads'!$H:$H,'AfO - Leads'!$E:$E,$A7,'AfO - Leads'!$F:$F,C$3)/100</f>
        <v>0.54255319148936199</v>
      </c>
      <c r="G7" s="98"/>
    </row>
    <row r="8" spans="1:38" ht="31.4" customHeight="1" x14ac:dyDescent="0.35">
      <c r="A8" s="189" t="s">
        <v>37</v>
      </c>
      <c r="B8" s="187"/>
      <c r="C8" s="185">
        <f>SUMIFS('AfO - Leads'!$C:$C,'AfO - Leads'!$A:$A,$A8,'AfO - Leads'!$B:$B,C$3)/1000</f>
        <v>11135.075999999999</v>
      </c>
      <c r="D8" s="193">
        <f>SUMIFS('AfO - Leads'!$L:$L,'AfO - Leads'!$J:$J,$A8,'AfO - Leads'!$K:$K,C$3)/1000</f>
        <v>11038.075999999999</v>
      </c>
      <c r="E8" s="197">
        <f>SUMIFS('AfO - Leads'!$G:$G,'AfO - Leads'!$E:$E,$A8,'AfO - Leads'!$F:$F,C$3)/1000</f>
        <v>9779.7759999999998</v>
      </c>
      <c r="F8" s="200">
        <f>SUMIFS('AfO - Leads'!$H:$H,'AfO - Leads'!$E:$E,$A8,'AfO - Leads'!$F:$F,C$3)/100</f>
        <v>0.82178217821782196</v>
      </c>
      <c r="G8" s="105"/>
    </row>
    <row r="9" spans="1:38" ht="31.4" customHeight="1" x14ac:dyDescent="0.35">
      <c r="A9" s="189" t="s">
        <v>38</v>
      </c>
      <c r="B9" s="187"/>
      <c r="C9" s="184">
        <f>SUMIFS('AfO - Leads'!$C:$C,'AfO - Leads'!$A:$A,$A9,'AfO - Leads'!$B:$B,C$3)/1000</f>
        <v>16711.21</v>
      </c>
      <c r="D9" s="192">
        <f>SUMIFS('AfO - Leads'!$L:$L,'AfO - Leads'!$J:$J,$A9,'AfO - Leads'!$K:$K,C$3)/1000</f>
        <v>16153.955</v>
      </c>
      <c r="E9" s="196">
        <f>SUMIFS('AfO - Leads'!$G:$G,'AfO - Leads'!$E:$E,$A9,'AfO - Leads'!$F:$F,C$3)/1000</f>
        <v>11383.96</v>
      </c>
      <c r="F9" s="199">
        <f>SUMIFS('AfO - Leads'!$H:$H,'AfO - Leads'!$E:$E,$A9,'AfO - Leads'!$F:$F,C$3)/100</f>
        <v>0.59813084112149495</v>
      </c>
      <c r="G9" s="98"/>
    </row>
    <row r="10" spans="1:38" ht="31.4" customHeight="1" x14ac:dyDescent="0.35">
      <c r="A10" s="189" t="s">
        <v>39</v>
      </c>
      <c r="B10" s="187"/>
      <c r="C10" s="185">
        <f>SUMIFS('AfO - Leads'!$C:$C,'AfO - Leads'!$A:$A,$A10,'AfO - Leads'!$B:$B,C$3)/1000</f>
        <v>4760</v>
      </c>
      <c r="D10" s="193">
        <f>SUMIFS('AfO - Leads'!$L:$L,'AfO - Leads'!$J:$J,$A10,'AfO - Leads'!$K:$K,C$3)/1000</f>
        <v>4322.5</v>
      </c>
      <c r="E10" s="197">
        <f>SUMIFS('AfO - Leads'!$G:$G,'AfO - Leads'!$E:$E,$A10,'AfO - Leads'!$F:$F,C$3)/1000</f>
        <v>2630</v>
      </c>
      <c r="F10" s="200">
        <f>SUMIFS('AfO - Leads'!$H:$H,'AfO - Leads'!$E:$E,$A10,'AfO - Leads'!$F:$F,C$3)/100</f>
        <v>0.56321839080459801</v>
      </c>
      <c r="G10" s="105"/>
    </row>
    <row r="11" spans="1:38" ht="31.4" customHeight="1" x14ac:dyDescent="0.35">
      <c r="A11" s="189" t="s">
        <v>40</v>
      </c>
      <c r="B11" s="187"/>
      <c r="C11" s="184">
        <f>SUMIFS('AfO - Leads'!$C:$C,'AfO - Leads'!$A:$A,$A11,'AfO - Leads'!$B:$B,C$3)/1000</f>
        <v>2327.479439015</v>
      </c>
      <c r="D11" s="192">
        <f>SUMIFS('AfO - Leads'!$L:$L,'AfO - Leads'!$J:$J,$A11,'AfO - Leads'!$K:$K,C$3)/1000</f>
        <v>2347.479439015</v>
      </c>
      <c r="E11" s="196">
        <f>SUMIFS('AfO - Leads'!$G:$G,'AfO - Leads'!$E:$E,$A11,'AfO - Leads'!$F:$F,C$3)/1000</f>
        <v>1929.0265163700001</v>
      </c>
      <c r="F11" s="199">
        <f>SUMIFS('AfO - Leads'!$H:$H,'AfO - Leads'!$E:$E,$A11,'AfO - Leads'!$F:$F,C$3)/100</f>
        <v>0.85106382978723405</v>
      </c>
      <c r="G11" s="98"/>
    </row>
    <row r="12" spans="1:38" ht="30.75" customHeight="1" x14ac:dyDescent="0.35">
      <c r="A12" s="189" t="s">
        <v>41</v>
      </c>
      <c r="B12" s="187"/>
      <c r="C12" s="185">
        <f>SUMIFS('AfO - Leads'!$C:$C,'AfO - Leads'!$A:$A,$A12,'AfO - Leads'!$B:$B,C$3)/1000</f>
        <v>21040</v>
      </c>
      <c r="D12" s="193">
        <f>SUMIFS('AfO - Leads'!$L:$L,'AfO - Leads'!$J:$J,$A12,'AfO - Leads'!$K:$K,C$3)/1000</f>
        <v>21185</v>
      </c>
      <c r="E12" s="197">
        <f>SUMIFS('AfO - Leads'!$G:$G,'AfO - Leads'!$E:$E,$A12,'AfO - Leads'!$F:$F,C$3)/1000</f>
        <v>14625</v>
      </c>
      <c r="F12" s="200">
        <f>SUMIFS('AfO - Leads'!$H:$H,'AfO - Leads'!$E:$E,$A12,'AfO - Leads'!$F:$F,C$3)/100</f>
        <v>0.71698113207547198</v>
      </c>
      <c r="G12" s="105"/>
    </row>
    <row r="13" spans="1:38" ht="31.4" customHeight="1" x14ac:dyDescent="0.35">
      <c r="A13" s="189" t="s">
        <v>42</v>
      </c>
      <c r="B13" s="187"/>
      <c r="C13" s="184">
        <f>SUMIFS('AfO - Leads'!$C:$C,'AfO - Leads'!$A:$A,$A13,'AfO - Leads'!$B:$B,C$3)/1000</f>
        <v>3461.0078437760003</v>
      </c>
      <c r="D13" s="192">
        <f>SUMIFS('AfO - Leads'!$L:$L,'AfO - Leads'!$J:$J,$A13,'AfO - Leads'!$K:$K,C$3)/1000</f>
        <v>6116.4225769240002</v>
      </c>
      <c r="E13" s="196">
        <f>SUMIFS('AfO - Leads'!$G:$G,'AfO - Leads'!$E:$E,$A13,'AfO - Leads'!$F:$F,C$3)/1000</f>
        <v>1643.7204029729999</v>
      </c>
      <c r="F13" s="199">
        <f>SUMIFS('AfO - Leads'!$H:$H,'AfO - Leads'!$E:$E,$A13,'AfO - Leads'!$F:$F,C$3)/100</f>
        <v>0.45833333333333298</v>
      </c>
      <c r="G13" s="98"/>
    </row>
    <row r="14" spans="1:38" ht="31.4" customHeight="1" thickBot="1" x14ac:dyDescent="0.4">
      <c r="A14" s="190" t="s">
        <v>43</v>
      </c>
      <c r="B14" s="187"/>
      <c r="C14" s="186">
        <f>SUMIFS('AfO - Leads'!$C:$C,'AfO - Leads'!$A:$A,$A14,'AfO - Leads'!$B:$B,C$3)/1000</f>
        <v>9420.2884300000005</v>
      </c>
      <c r="D14" s="194">
        <f>SUMIFS('AfO - Leads'!$L:$L,'AfO - Leads'!$J:$J,$A14,'AfO - Leads'!$K:$K,C$3)/1000</f>
        <v>11302.73458</v>
      </c>
      <c r="E14" s="198">
        <f>SUMIFS('AfO - Leads'!$G:$G,'AfO - Leads'!$E:$E,$A14,'AfO - Leads'!$F:$F,C$3)/1000</f>
        <v>1058.56</v>
      </c>
      <c r="F14" s="201">
        <f>SUMIFS('AfO - Leads'!$H:$H,'AfO - Leads'!$E:$E,$A14,'AfO - Leads'!$F:$F,C$3)/100</f>
        <v>0.17567567567567599</v>
      </c>
      <c r="G14" s="179"/>
    </row>
    <row r="16" spans="1:38" ht="21.5" thickBot="1" x14ac:dyDescent="0.55000000000000004"/>
    <row r="17" spans="1:22" ht="43.5" customHeight="1" thickBot="1" x14ac:dyDescent="0.55000000000000004">
      <c r="A17" s="14"/>
      <c r="B17" s="14"/>
      <c r="C17" s="814" t="s">
        <v>29</v>
      </c>
      <c r="D17" s="815"/>
      <c r="E17" s="815"/>
      <c r="F17" s="815"/>
      <c r="G17" s="816"/>
      <c r="H17" s="811" t="s">
        <v>27</v>
      </c>
      <c r="I17" s="812"/>
      <c r="J17" s="812"/>
      <c r="K17" s="812"/>
      <c r="L17" s="813"/>
      <c r="M17" s="811" t="s">
        <v>28</v>
      </c>
      <c r="N17" s="812"/>
      <c r="O17" s="812"/>
      <c r="P17" s="812"/>
      <c r="Q17" s="813"/>
    </row>
    <row r="18" spans="1:22" s="1" customFormat="1" ht="66" customHeight="1" x14ac:dyDescent="0.5">
      <c r="A18" s="4" t="s">
        <v>3</v>
      </c>
      <c r="B18" s="4"/>
      <c r="C18" s="203" t="s">
        <v>125</v>
      </c>
      <c r="D18" s="203" t="s">
        <v>126</v>
      </c>
      <c r="E18" s="203" t="s">
        <v>127</v>
      </c>
      <c r="F18" s="203" t="s">
        <v>128</v>
      </c>
      <c r="G18" s="203" t="s">
        <v>129</v>
      </c>
      <c r="H18" s="203" t="s">
        <v>125</v>
      </c>
      <c r="I18" s="203" t="s">
        <v>126</v>
      </c>
      <c r="J18" s="203" t="s">
        <v>127</v>
      </c>
      <c r="K18" s="203" t="s">
        <v>128</v>
      </c>
      <c r="L18" s="203" t="s">
        <v>129</v>
      </c>
      <c r="M18" s="203" t="s">
        <v>125</v>
      </c>
      <c r="N18" s="203" t="s">
        <v>126</v>
      </c>
      <c r="O18" s="203" t="s">
        <v>127</v>
      </c>
      <c r="P18" s="203" t="s">
        <v>128</v>
      </c>
      <c r="Q18" s="203" t="s">
        <v>129</v>
      </c>
    </row>
    <row r="19" spans="1:22" s="7" customFormat="1" ht="21.5" thickBot="1" x14ac:dyDescent="0.55000000000000004">
      <c r="A19" s="6"/>
      <c r="B19" s="4"/>
      <c r="C19" s="16" t="s">
        <v>130</v>
      </c>
      <c r="D19" s="16"/>
      <c r="E19" s="16" t="s">
        <v>130</v>
      </c>
      <c r="F19" s="16" t="s">
        <v>25</v>
      </c>
      <c r="G19" s="16" t="s">
        <v>130</v>
      </c>
      <c r="H19" s="16" t="s">
        <v>130</v>
      </c>
      <c r="I19" s="16"/>
      <c r="J19" s="16" t="s">
        <v>130</v>
      </c>
      <c r="K19" s="16" t="s">
        <v>25</v>
      </c>
      <c r="L19" s="16" t="s">
        <v>130</v>
      </c>
      <c r="M19" s="16" t="s">
        <v>130</v>
      </c>
      <c r="N19" s="16"/>
      <c r="O19" s="16" t="s">
        <v>130</v>
      </c>
      <c r="P19" s="16" t="s">
        <v>25</v>
      </c>
      <c r="Q19" s="16" t="s">
        <v>130</v>
      </c>
    </row>
    <row r="20" spans="1:22" ht="31.4" customHeight="1" x14ac:dyDescent="0.35">
      <c r="A20" s="188" t="s">
        <v>26</v>
      </c>
      <c r="B20" s="187"/>
      <c r="C20" s="183">
        <f t="shared" ref="C20:C28" si="0">SUM(M20,H20)</f>
        <v>25091.098372916</v>
      </c>
      <c r="D20" s="191">
        <f t="shared" ref="D20:D28" si="1">SUM(N20,I20)</f>
        <v>31154.254310131</v>
      </c>
      <c r="E20" s="195">
        <f t="shared" ref="E20:E28" si="2">SUM(O20,J20)</f>
        <v>19588.111412539998</v>
      </c>
      <c r="F20" s="202">
        <f>E20/D20</f>
        <v>0.62874595609146622</v>
      </c>
      <c r="G20" s="182">
        <f t="shared" ref="G20:G28" si="3">SUM(Q20,L20)</f>
        <v>0</v>
      </c>
      <c r="H20" s="183">
        <f>SUM(H21:H28)</f>
        <v>14152.116789994001</v>
      </c>
      <c r="I20" s="191">
        <f>SUM(I21:I28)</f>
        <v>15832.016651038</v>
      </c>
      <c r="J20" s="195">
        <f>SUM(J21:J28)</f>
        <v>11547.066651038</v>
      </c>
      <c r="K20" s="202">
        <f>J20/I20</f>
        <v>0.72934907191882814</v>
      </c>
      <c r="L20" s="181"/>
      <c r="M20" s="183">
        <f>SUM(M21:M28)</f>
        <v>10938.981582922001</v>
      </c>
      <c r="N20" s="191">
        <f>SUM(N21:N28)</f>
        <v>15322.237659093002</v>
      </c>
      <c r="O20" s="195">
        <f>SUM(O21:O28)</f>
        <v>8041.0447615020003</v>
      </c>
      <c r="P20" s="202">
        <f>O20/N20</f>
        <v>0.52479572112171435</v>
      </c>
      <c r="Q20" s="182"/>
    </row>
    <row r="21" spans="1:22" ht="31.4" customHeight="1" x14ac:dyDescent="0.35">
      <c r="A21" s="189" t="s">
        <v>36</v>
      </c>
      <c r="B21" s="187"/>
      <c r="C21" s="184">
        <f t="shared" si="0"/>
        <v>4572.1000000000004</v>
      </c>
      <c r="D21" s="192">
        <f t="shared" si="1"/>
        <v>4260.1380761709997</v>
      </c>
      <c r="E21" s="196">
        <f t="shared" si="2"/>
        <v>3043.6380761709997</v>
      </c>
      <c r="F21" s="199">
        <f t="shared" ref="F21:F28" si="4">E21/D21</f>
        <v>0.714445875169054</v>
      </c>
      <c r="G21" s="98">
        <f t="shared" si="3"/>
        <v>0</v>
      </c>
      <c r="H21" s="184">
        <f>SUMIFS('AfO - Leads'!$C:$C,'AfO - Leads'!$A:$A,$A21,'AfO - Leads'!$B:$B,H$17)/1000</f>
        <v>2790.1</v>
      </c>
      <c r="I21" s="192">
        <f>SUMIFS('AfO - Leads'!$L:$L,'AfO - Leads'!$J:$J,$A21,'AfO - Leads'!$K:$K,H$17)/1000</f>
        <v>2340.1</v>
      </c>
      <c r="J21" s="196">
        <f>SUMIFS('AfO - Leads'!$G:$G,'AfO - Leads'!$E:$E,$A21,'AfO - Leads'!$F:$F,H$17)/1000</f>
        <v>1986.1</v>
      </c>
      <c r="K21" s="199">
        <f>SUMIFS('AfO - Leads'!$H:$H,'AfO - Leads'!$E:$E,$A21,'AfO - Leads'!$F:$F,H$17)/100</f>
        <v>0.83783783783783805</v>
      </c>
      <c r="L21" s="95"/>
      <c r="M21" s="184">
        <f>SUMIFS('AfO - Leads'!$C:$C,'AfO - Leads'!$A:$A,$A21,'AfO - Leads'!$B:$B,M$17)/1000</f>
        <v>1782</v>
      </c>
      <c r="N21" s="192">
        <f>SUMIFS('AfO - Leads'!$L:$L,'AfO - Leads'!$J:$J,$A21,'AfO - Leads'!$K:$K,M$17)/1000</f>
        <v>1920.0380761710001</v>
      </c>
      <c r="O21" s="196">
        <f>SUMIFS('AfO - Leads'!$G:$G,'AfO - Leads'!$E:$E,$A21,'AfO - Leads'!$F:$F,M$17)/1000</f>
        <v>1057.5380761710001</v>
      </c>
      <c r="P21" s="199">
        <f>SUMIFS('AfO - Leads'!$H:$H,'AfO - Leads'!$E:$E,$A21,'AfO - Leads'!$F:$F,M$17)/100</f>
        <v>0.5</v>
      </c>
      <c r="Q21" s="98"/>
    </row>
    <row r="22" spans="1:22" ht="31.4" customHeight="1" x14ac:dyDescent="0.35">
      <c r="A22" s="189" t="s">
        <v>37</v>
      </c>
      <c r="B22" s="187"/>
      <c r="C22" s="185">
        <f t="shared" si="0"/>
        <v>6191.3</v>
      </c>
      <c r="D22" s="193">
        <f t="shared" si="1"/>
        <v>6231.3</v>
      </c>
      <c r="E22" s="197">
        <f t="shared" si="2"/>
        <v>6091.3</v>
      </c>
      <c r="F22" s="200">
        <f t="shared" si="4"/>
        <v>0.97753277807199135</v>
      </c>
      <c r="G22" s="105">
        <f t="shared" si="3"/>
        <v>0</v>
      </c>
      <c r="H22" s="185">
        <f>SUMIFS('AfO - Leads'!$C:$C,'AfO - Leads'!$A:$A,$A22,'AfO - Leads'!$B:$B,H$17)/1000</f>
        <v>2612</v>
      </c>
      <c r="I22" s="193">
        <f>SUMIFS('AfO - Leads'!$L:$L,'AfO - Leads'!$J:$J,$A22,'AfO - Leads'!$K:$K,H$17)/1000</f>
        <v>2652</v>
      </c>
      <c r="J22" s="197">
        <f>SUMIFS('AfO - Leads'!$G:$G,'AfO - Leads'!$E:$E,$A22,'AfO - Leads'!$F:$F,H$17)/1000</f>
        <v>2552</v>
      </c>
      <c r="K22" s="200">
        <f>SUMIFS('AfO - Leads'!$H:$H,'AfO - Leads'!$E:$E,$A22,'AfO - Leads'!$F:$F,H$17)/100</f>
        <v>0.92</v>
      </c>
      <c r="L22" s="102"/>
      <c r="M22" s="185">
        <f>SUMIFS('AfO - Leads'!$C:$C,'AfO - Leads'!$A:$A,$A22,'AfO - Leads'!$B:$B,M$17)/1000</f>
        <v>3579.3</v>
      </c>
      <c r="N22" s="193">
        <f>SUMIFS('AfO - Leads'!$L:$L,'AfO - Leads'!$J:$J,$A22,'AfO - Leads'!$K:$K,M$17)/1000</f>
        <v>3579.3</v>
      </c>
      <c r="O22" s="197">
        <f>SUMIFS('AfO - Leads'!$G:$G,'AfO - Leads'!$E:$E,$A22,'AfO - Leads'!$F:$F,M$17)/1000</f>
        <v>3539.3</v>
      </c>
      <c r="P22" s="200">
        <f>SUMIFS('AfO - Leads'!$H:$H,'AfO - Leads'!$E:$E,$A22,'AfO - Leads'!$F:$F,M$17)/100</f>
        <v>0.97777777777777797</v>
      </c>
      <c r="Q22" s="105"/>
    </row>
    <row r="23" spans="1:22" ht="31.4" customHeight="1" x14ac:dyDescent="0.35">
      <c r="A23" s="189" t="s">
        <v>38</v>
      </c>
      <c r="B23" s="187"/>
      <c r="C23" s="184">
        <f t="shared" si="0"/>
        <v>4628.26</v>
      </c>
      <c r="D23" s="192">
        <f t="shared" si="1"/>
        <v>4678.26</v>
      </c>
      <c r="E23" s="196">
        <f t="shared" si="2"/>
        <v>4373.26</v>
      </c>
      <c r="F23" s="199">
        <f t="shared" si="4"/>
        <v>0.93480482059569159</v>
      </c>
      <c r="G23" s="98">
        <f t="shared" si="3"/>
        <v>0</v>
      </c>
      <c r="H23" s="184">
        <f>SUMIFS('AfO - Leads'!$C:$C,'AfO - Leads'!$A:$A,$A23,'AfO - Leads'!$B:$B,H$17)/1000</f>
        <v>3523.26</v>
      </c>
      <c r="I23" s="192">
        <f>SUMIFS('AfO - Leads'!$L:$L,'AfO - Leads'!$J:$J,$A23,'AfO - Leads'!$K:$K,H$17)/1000</f>
        <v>3573.26</v>
      </c>
      <c r="J23" s="196">
        <f>SUMIFS('AfO - Leads'!$G:$G,'AfO - Leads'!$E:$E,$A23,'AfO - Leads'!$F:$F,H$17)/1000</f>
        <v>3373.26</v>
      </c>
      <c r="K23" s="199">
        <f>SUMIFS('AfO - Leads'!$H:$H,'AfO - Leads'!$E:$E,$A23,'AfO - Leads'!$F:$F,H$17)/100</f>
        <v>0.94444444444444398</v>
      </c>
      <c r="L23" s="95"/>
      <c r="M23" s="184">
        <f>SUMIFS('AfO - Leads'!$C:$C,'AfO - Leads'!$A:$A,$A23,'AfO - Leads'!$B:$B,M$17)/1000</f>
        <v>1105</v>
      </c>
      <c r="N23" s="192">
        <f>SUMIFS('AfO - Leads'!$L:$L,'AfO - Leads'!$J:$J,$A23,'AfO - Leads'!$K:$K,M$17)/1000</f>
        <v>1105</v>
      </c>
      <c r="O23" s="196">
        <f>SUMIFS('AfO - Leads'!$G:$G,'AfO - Leads'!$E:$E,$A23,'AfO - Leads'!$F:$F,M$17)/1000</f>
        <v>1000</v>
      </c>
      <c r="P23" s="199">
        <f>SUMIFS('AfO - Leads'!$H:$H,'AfO - Leads'!$E:$E,$A23,'AfO - Leads'!$F:$F,M$17)/100</f>
        <v>0.83333333333333304</v>
      </c>
      <c r="Q23" s="98"/>
    </row>
    <row r="24" spans="1:22" ht="31.4" customHeight="1" x14ac:dyDescent="0.35">
      <c r="A24" s="189" t="s">
        <v>39</v>
      </c>
      <c r="B24" s="187"/>
      <c r="C24" s="185">
        <f t="shared" si="0"/>
        <v>160</v>
      </c>
      <c r="D24" s="193">
        <f t="shared" si="1"/>
        <v>160</v>
      </c>
      <c r="E24" s="197">
        <f t="shared" si="2"/>
        <v>40</v>
      </c>
      <c r="F24" s="200">
        <f t="shared" si="4"/>
        <v>0.25</v>
      </c>
      <c r="G24" s="105">
        <f t="shared" si="3"/>
        <v>0</v>
      </c>
      <c r="H24" s="185">
        <f>SUMIFS('AfO - Leads'!$C:$C,'AfO - Leads'!$A:$A,$A24,'AfO - Leads'!$B:$B,H$17)/1000</f>
        <v>0</v>
      </c>
      <c r="I24" s="193">
        <f>SUMIFS('AfO - Leads'!$L:$L,'AfO - Leads'!$J:$J,$A24,'AfO - Leads'!$K:$K,H$17)/1000</f>
        <v>0</v>
      </c>
      <c r="J24" s="197">
        <f>SUMIFS('AfO - Leads'!$G:$G,'AfO - Leads'!$E:$E,$A24,'AfO - Leads'!$F:$F,H$17)/1000</f>
        <v>0</v>
      </c>
      <c r="K24" s="200">
        <f>SUMIFS('AfO - Leads'!$H:$H,'AfO - Leads'!$E:$E,$A24,'AfO - Leads'!$F:$F,H$17)/100</f>
        <v>0</v>
      </c>
      <c r="L24" s="102"/>
      <c r="M24" s="185">
        <f>SUMIFS('AfO - Leads'!$C:$C,'AfO - Leads'!$A:$A,$A24,'AfO - Leads'!$B:$B,M$17)/1000</f>
        <v>160</v>
      </c>
      <c r="N24" s="193">
        <f>SUMIFS('AfO - Leads'!$L:$L,'AfO - Leads'!$J:$J,$A24,'AfO - Leads'!$K:$K,M$17)/1000</f>
        <v>160</v>
      </c>
      <c r="O24" s="197">
        <f>SUMIFS('AfO - Leads'!$G:$G,'AfO - Leads'!$E:$E,$A24,'AfO - Leads'!$F:$F,M$17)/1000</f>
        <v>40</v>
      </c>
      <c r="P24" s="200">
        <f>SUMIFS('AfO - Leads'!$H:$H,'AfO - Leads'!$E:$E,$A24,'AfO - Leads'!$F:$F,M$17)/100</f>
        <v>0.25</v>
      </c>
      <c r="Q24" s="105"/>
    </row>
    <row r="25" spans="1:22" ht="31.4" customHeight="1" x14ac:dyDescent="0.35">
      <c r="A25" s="189" t="s">
        <v>40</v>
      </c>
      <c r="B25" s="187"/>
      <c r="C25" s="184">
        <f t="shared" si="0"/>
        <v>942.10103633000006</v>
      </c>
      <c r="D25" s="192">
        <f t="shared" si="1"/>
        <v>942.10103633000006</v>
      </c>
      <c r="E25" s="196">
        <f t="shared" si="2"/>
        <v>856.78427049200002</v>
      </c>
      <c r="F25" s="199">
        <f t="shared" si="4"/>
        <v>0.9094398981128865</v>
      </c>
      <c r="G25" s="98">
        <f t="shared" si="3"/>
        <v>0</v>
      </c>
      <c r="H25" s="184">
        <f>SUMIFS('AfO - Leads'!$C:$C,'AfO - Leads'!$A:$A,$A25,'AfO - Leads'!$B:$B,H$17)/1000</f>
        <v>160.577585161</v>
      </c>
      <c r="I25" s="192">
        <f>SUMIFS('AfO - Leads'!$L:$L,'AfO - Leads'!$J:$J,$A25,'AfO - Leads'!$K:$K,H$17)/1000</f>
        <v>160.577585161</v>
      </c>
      <c r="J25" s="196">
        <f>SUMIFS('AfO - Leads'!$G:$G,'AfO - Leads'!$E:$E,$A25,'AfO - Leads'!$F:$F,H$17)/1000</f>
        <v>160.577585161</v>
      </c>
      <c r="K25" s="199">
        <f>SUMIFS('AfO - Leads'!$H:$H,'AfO - Leads'!$E:$E,$A25,'AfO - Leads'!$F:$F,H$17)/100</f>
        <v>1</v>
      </c>
      <c r="L25" s="95"/>
      <c r="M25" s="184">
        <f>SUMIFS('AfO - Leads'!$C:$C,'AfO - Leads'!$A:$A,$A25,'AfO - Leads'!$B:$B,M$17)/1000</f>
        <v>781.52345116900005</v>
      </c>
      <c r="N25" s="192">
        <f>SUMIFS('AfO - Leads'!$L:$L,'AfO - Leads'!$J:$J,$A25,'AfO - Leads'!$K:$K,M$17)/1000</f>
        <v>781.52345116900005</v>
      </c>
      <c r="O25" s="196">
        <f>SUMIFS('AfO - Leads'!$G:$G,'AfO - Leads'!$E:$E,$A25,'AfO - Leads'!$F:$F,M$17)/1000</f>
        <v>696.20668533100002</v>
      </c>
      <c r="P25" s="199">
        <f>SUMIFS('AfO - Leads'!$H:$H,'AfO - Leads'!$E:$E,$A25,'AfO - Leads'!$F:$F,M$17)/100</f>
        <v>0.89473684210526305</v>
      </c>
      <c r="Q25" s="98"/>
    </row>
    <row r="26" spans="1:22" ht="30.75" customHeight="1" x14ac:dyDescent="0.35">
      <c r="A26" s="189" t="s">
        <v>41</v>
      </c>
      <c r="B26" s="187"/>
      <c r="C26" s="185">
        <f t="shared" si="0"/>
        <v>5390</v>
      </c>
      <c r="D26" s="193">
        <f t="shared" si="1"/>
        <v>5565</v>
      </c>
      <c r="E26" s="197">
        <f t="shared" si="2"/>
        <v>4565</v>
      </c>
      <c r="F26" s="200">
        <f t="shared" si="4"/>
        <v>0.82030548068283915</v>
      </c>
      <c r="G26" s="105">
        <f t="shared" si="3"/>
        <v>0</v>
      </c>
      <c r="H26" s="185">
        <f>SUMIFS('AfO - Leads'!$C:$C,'AfO - Leads'!$A:$A,$A26,'AfO - Leads'!$B:$B,H$17)/1000</f>
        <v>3685</v>
      </c>
      <c r="I26" s="193">
        <f>SUMIFS('AfO - Leads'!$L:$L,'AfO - Leads'!$J:$J,$A26,'AfO - Leads'!$K:$K,H$17)/1000</f>
        <v>3860</v>
      </c>
      <c r="J26" s="197">
        <f>SUMIFS('AfO - Leads'!$G:$G,'AfO - Leads'!$E:$E,$A26,'AfO - Leads'!$F:$F,H$17)/1000</f>
        <v>3210</v>
      </c>
      <c r="K26" s="200">
        <f>SUMIFS('AfO - Leads'!$H:$H,'AfO - Leads'!$E:$E,$A26,'AfO - Leads'!$F:$F,H$17)/100</f>
        <v>0.81481481481481499</v>
      </c>
      <c r="L26" s="102"/>
      <c r="M26" s="185">
        <f>SUMIFS('AfO - Leads'!$C:$C,'AfO - Leads'!$A:$A,$A26,'AfO - Leads'!$B:$B,M$17)/1000</f>
        <v>1705</v>
      </c>
      <c r="N26" s="193">
        <f>SUMIFS('AfO - Leads'!$L:$L,'AfO - Leads'!$J:$J,$A26,'AfO - Leads'!$K:$K,M$17)/1000</f>
        <v>1705</v>
      </c>
      <c r="O26" s="197">
        <f>SUMIFS('AfO - Leads'!$G:$G,'AfO - Leads'!$E:$E,$A26,'AfO - Leads'!$F:$F,M$17)/1000</f>
        <v>1355</v>
      </c>
      <c r="P26" s="200">
        <f>SUMIFS('AfO - Leads'!$H:$H,'AfO - Leads'!$E:$E,$A26,'AfO - Leads'!$F:$F,M$17)/100</f>
        <v>0.75</v>
      </c>
      <c r="Q26" s="105"/>
    </row>
    <row r="27" spans="1:22" ht="31.4" customHeight="1" x14ac:dyDescent="0.35">
      <c r="A27" s="189" t="s">
        <v>42</v>
      </c>
      <c r="B27" s="187"/>
      <c r="C27" s="184">
        <f t="shared" si="0"/>
        <v>1003.187336586</v>
      </c>
      <c r="D27" s="192">
        <f t="shared" si="1"/>
        <v>3911.3871976299997</v>
      </c>
      <c r="E27" s="196">
        <f t="shared" si="2"/>
        <v>137.12906587699999</v>
      </c>
      <c r="F27" s="199">
        <f t="shared" si="4"/>
        <v>3.5058934068222566E-2</v>
      </c>
      <c r="G27" s="98">
        <f t="shared" si="3"/>
        <v>0</v>
      </c>
      <c r="H27" s="184">
        <f>SUMIFS('AfO - Leads'!$C:$C,'AfO - Leads'!$A:$A,$A27,'AfO - Leads'!$B:$B,H$17)/1000</f>
        <v>703.92920483299997</v>
      </c>
      <c r="I27" s="192">
        <f>SUMIFS('AfO - Leads'!$L:$L,'AfO - Leads'!$J:$J,$A27,'AfO - Leads'!$K:$K,H$17)/1000</f>
        <v>2637.1290658769999</v>
      </c>
      <c r="J27" s="196">
        <f>SUMIFS('AfO - Leads'!$G:$G,'AfO - Leads'!$E:$E,$A27,'AfO - Leads'!$F:$F,H$17)/1000</f>
        <v>137.12906587699999</v>
      </c>
      <c r="K27" s="199">
        <f>SUMIFS('AfO - Leads'!$H:$H,'AfO - Leads'!$E:$E,$A27,'AfO - Leads'!$F:$F,H$17)/100</f>
        <v>0.66666666666666696</v>
      </c>
      <c r="L27" s="95"/>
      <c r="M27" s="184">
        <f>SUMIFS('AfO - Leads'!$C:$C,'AfO - Leads'!$A:$A,$A27,'AfO - Leads'!$B:$B,M$17)/1000</f>
        <v>299.25813175300004</v>
      </c>
      <c r="N27" s="192">
        <f>SUMIFS('AfO - Leads'!$L:$L,'AfO - Leads'!$J:$J,$A27,'AfO - Leads'!$K:$K,M$17)/1000</f>
        <v>1274.258131753</v>
      </c>
      <c r="O27" s="196">
        <f>SUMIFS('AfO - Leads'!$G:$G,'AfO - Leads'!$E:$E,$A27,'AfO - Leads'!$F:$F,M$17)/1000</f>
        <v>0</v>
      </c>
      <c r="P27" s="199">
        <f>SUMIFS('AfO - Leads'!$H:$H,'AfO - Leads'!$E:$E,$A27,'AfO - Leads'!$F:$F,M$17)/100</f>
        <v>0</v>
      </c>
      <c r="Q27" s="98"/>
    </row>
    <row r="28" spans="1:22" ht="31.4" customHeight="1" thickBot="1" x14ac:dyDescent="0.4">
      <c r="A28" s="190" t="s">
        <v>43</v>
      </c>
      <c r="B28" s="187"/>
      <c r="C28" s="186">
        <f t="shared" si="0"/>
        <v>2204.15</v>
      </c>
      <c r="D28" s="194">
        <f t="shared" si="1"/>
        <v>5406.0680000000002</v>
      </c>
      <c r="E28" s="198">
        <f t="shared" si="2"/>
        <v>481</v>
      </c>
      <c r="F28" s="201">
        <f t="shared" si="4"/>
        <v>8.8974093555611949E-2</v>
      </c>
      <c r="G28" s="179">
        <f t="shared" si="3"/>
        <v>0</v>
      </c>
      <c r="H28" s="186">
        <f>SUMIFS('AfO - Leads'!$C:$C,'AfO - Leads'!$A:$A,$A28,'AfO - Leads'!$B:$B,H$17)/1000</f>
        <v>677.25</v>
      </c>
      <c r="I28" s="194">
        <f>SUMIFS('AfO - Leads'!$L:$L,'AfO - Leads'!$J:$J,$A28,'AfO - Leads'!$K:$K,H$17)/1000</f>
        <v>608.95000000000005</v>
      </c>
      <c r="J28" s="198">
        <f>SUMIFS('AfO - Leads'!$G:$G,'AfO - Leads'!$E:$E,$A28,'AfO - Leads'!$F:$F,H$17)/1000</f>
        <v>128</v>
      </c>
      <c r="K28" s="201">
        <f>SUMIFS('AfO - Leads'!$H:$H,'AfO - Leads'!$E:$E,$A28,'AfO - Leads'!$F:$F,H$17)/100</f>
        <v>0.18181818181818202</v>
      </c>
      <c r="L28" s="178"/>
      <c r="M28" s="186">
        <f>SUMIFS('AfO - Leads'!$C:$C,'AfO - Leads'!$A:$A,$A28,'AfO - Leads'!$B:$B,M$17)/1000</f>
        <v>1526.9</v>
      </c>
      <c r="N28" s="194">
        <f>SUMIFS('AfO - Leads'!$L:$L,'AfO - Leads'!$J:$J,$A28,'AfO - Leads'!$K:$K,M$17)/1000</f>
        <v>4797.1180000000004</v>
      </c>
      <c r="O28" s="198">
        <f>SUMIFS('AfO - Leads'!$G:$G,'AfO - Leads'!$E:$E,$A28,'AfO - Leads'!$F:$F,M$17)/1000</f>
        <v>353</v>
      </c>
      <c r="P28" s="201">
        <f>SUMIFS('AfO - Leads'!$H:$H,'AfO - Leads'!$E:$E,$A28,'AfO - Leads'!$F:$F,M$17)/100</f>
        <v>0.21621621621621601</v>
      </c>
      <c r="Q28" s="179"/>
    </row>
    <row r="29" spans="1:22" ht="21.5" thickBot="1" x14ac:dyDescent="0.55000000000000004"/>
    <row r="30" spans="1:22" ht="43.5" customHeight="1" thickBot="1" x14ac:dyDescent="0.55000000000000004">
      <c r="A30" s="14"/>
      <c r="B30" s="14"/>
      <c r="C30" s="814" t="s">
        <v>33</v>
      </c>
      <c r="D30" s="815"/>
      <c r="E30" s="815"/>
      <c r="F30" s="815"/>
      <c r="G30" s="815"/>
      <c r="H30" s="811" t="s">
        <v>30</v>
      </c>
      <c r="I30" s="812"/>
      <c r="J30" s="812"/>
      <c r="K30" s="812"/>
      <c r="L30" s="813"/>
      <c r="M30" s="811" t="s">
        <v>31</v>
      </c>
      <c r="N30" s="812"/>
      <c r="O30" s="812"/>
      <c r="P30" s="812"/>
      <c r="Q30" s="813"/>
      <c r="R30" s="811" t="s">
        <v>32</v>
      </c>
      <c r="S30" s="812"/>
      <c r="T30" s="812"/>
      <c r="U30" s="812"/>
      <c r="V30" s="813"/>
    </row>
    <row r="31" spans="1:22" s="1" customFormat="1" ht="66" customHeight="1" x14ac:dyDescent="0.5">
      <c r="A31" s="4" t="s">
        <v>3</v>
      </c>
      <c r="B31" s="4"/>
      <c r="C31" s="203" t="s">
        <v>125</v>
      </c>
      <c r="D31" s="203" t="s">
        <v>126</v>
      </c>
      <c r="E31" s="203" t="s">
        <v>127</v>
      </c>
      <c r="F31" s="203" t="s">
        <v>128</v>
      </c>
      <c r="G31" s="203" t="s">
        <v>129</v>
      </c>
      <c r="H31" s="203" t="s">
        <v>125</v>
      </c>
      <c r="I31" s="203" t="s">
        <v>126</v>
      </c>
      <c r="J31" s="203" t="s">
        <v>127</v>
      </c>
      <c r="K31" s="203" t="s">
        <v>128</v>
      </c>
      <c r="L31" s="203" t="s">
        <v>129</v>
      </c>
      <c r="M31" s="203" t="s">
        <v>125</v>
      </c>
      <c r="N31" s="203" t="s">
        <v>126</v>
      </c>
      <c r="O31" s="203" t="s">
        <v>127</v>
      </c>
      <c r="P31" s="203" t="s">
        <v>128</v>
      </c>
      <c r="Q31" s="203" t="s">
        <v>129</v>
      </c>
      <c r="R31" s="203" t="s">
        <v>125</v>
      </c>
      <c r="S31" s="203" t="s">
        <v>126</v>
      </c>
      <c r="T31" s="203" t="s">
        <v>127</v>
      </c>
      <c r="U31" s="203" t="s">
        <v>128</v>
      </c>
      <c r="V31" s="203" t="s">
        <v>129</v>
      </c>
    </row>
    <row r="32" spans="1:22" s="7" customFormat="1" ht="21.5" thickBot="1" x14ac:dyDescent="0.55000000000000004">
      <c r="A32" s="6"/>
      <c r="B32" s="4"/>
      <c r="C32" s="16" t="s">
        <v>130</v>
      </c>
      <c r="D32" s="16"/>
      <c r="E32" s="16" t="s">
        <v>130</v>
      </c>
      <c r="F32" s="16" t="s">
        <v>25</v>
      </c>
      <c r="G32" s="16" t="s">
        <v>130</v>
      </c>
      <c r="H32" s="16" t="s">
        <v>130</v>
      </c>
      <c r="I32" s="16"/>
      <c r="J32" s="16" t="s">
        <v>130</v>
      </c>
      <c r="K32" s="16" t="s">
        <v>25</v>
      </c>
      <c r="L32" s="16" t="s">
        <v>130</v>
      </c>
      <c r="M32" s="16" t="s">
        <v>130</v>
      </c>
      <c r="N32" s="16"/>
      <c r="O32" s="16" t="s">
        <v>130</v>
      </c>
      <c r="P32" s="16" t="s">
        <v>25</v>
      </c>
      <c r="Q32" s="16" t="s">
        <v>130</v>
      </c>
      <c r="R32" s="16" t="s">
        <v>130</v>
      </c>
      <c r="S32" s="16"/>
      <c r="T32" s="16" t="s">
        <v>130</v>
      </c>
      <c r="U32" s="16" t="s">
        <v>25</v>
      </c>
      <c r="V32" s="16" t="s">
        <v>130</v>
      </c>
    </row>
    <row r="33" spans="1:22" ht="31.4" customHeight="1" x14ac:dyDescent="0.35">
      <c r="A33" s="188" t="s">
        <v>26</v>
      </c>
      <c r="B33" s="187"/>
      <c r="C33" s="183">
        <f t="shared" ref="C33:C41" si="5">SUM(R33,M33,H33)</f>
        <v>65025.363339874995</v>
      </c>
      <c r="D33" s="191">
        <f t="shared" ref="D33:D41" si="6">SUM(S33,N33,I33)</f>
        <v>61624.351361978996</v>
      </c>
      <c r="E33" s="181">
        <f t="shared" ref="E33:E41" si="7">SUM(T33,O33,J33)</f>
        <v>37996.869582974003</v>
      </c>
      <c r="F33" s="202">
        <f>E33/D33</f>
        <v>0.61658855214202413</v>
      </c>
      <c r="G33" s="182">
        <f t="shared" ref="G33:G41" si="8">SUM(V33,Q33,L33)</f>
        <v>0</v>
      </c>
      <c r="H33" s="183">
        <f>SUM(H34:H41)</f>
        <v>21145.502264422998</v>
      </c>
      <c r="I33" s="191">
        <f>SUM(I34:I41)</f>
        <v>17868.790292197998</v>
      </c>
      <c r="J33" s="195">
        <f>SUM(J34:J41)</f>
        <v>11494.954262263</v>
      </c>
      <c r="K33" s="202">
        <f>J33/I33</f>
        <v>0.6432978435748955</v>
      </c>
      <c r="L33" s="181"/>
      <c r="M33" s="183">
        <f>SUM(M34:M41)</f>
        <v>42760.541561970997</v>
      </c>
      <c r="N33" s="191">
        <f>SUM(N34:N41)</f>
        <v>43029.080310801997</v>
      </c>
      <c r="O33" s="195">
        <f>SUM(O34:O41)</f>
        <v>25834.998561731998</v>
      </c>
      <c r="P33" s="202">
        <f>O33/N33</f>
        <v>0.60040787242311555</v>
      </c>
      <c r="Q33" s="181"/>
      <c r="R33" s="183">
        <f>SUM(R34:R41)</f>
        <v>1119.3195134810001</v>
      </c>
      <c r="S33" s="191">
        <f>SUM(S34:S41)</f>
        <v>726.48075897899992</v>
      </c>
      <c r="T33" s="195">
        <f>SUM(T34:T41)</f>
        <v>666.91675897899995</v>
      </c>
      <c r="U33" s="202">
        <f>T33/S33</f>
        <v>0.9180102167004236</v>
      </c>
      <c r="V33" s="182"/>
    </row>
    <row r="34" spans="1:22" ht="31.4" customHeight="1" x14ac:dyDescent="0.35">
      <c r="A34" s="189" t="s">
        <v>36</v>
      </c>
      <c r="B34" s="187"/>
      <c r="C34" s="184">
        <f t="shared" si="5"/>
        <v>16689.3</v>
      </c>
      <c r="D34" s="192">
        <f t="shared" si="6"/>
        <v>16052.3</v>
      </c>
      <c r="E34" s="95">
        <f t="shared" si="7"/>
        <v>11491.3</v>
      </c>
      <c r="F34" s="199">
        <f t="shared" ref="F34:F41" si="9">E34/D34</f>
        <v>0.71586626215557891</v>
      </c>
      <c r="G34" s="98">
        <f t="shared" si="8"/>
        <v>0</v>
      </c>
      <c r="H34" s="184">
        <f>SUMIFS('AfO - Leads'!$C:$C,'AfO - Leads'!$A:$A,$A34,'AfO - Leads'!$B:$B,H$30)/1000</f>
        <v>6733.5</v>
      </c>
      <c r="I34" s="192">
        <f>SUMIFS('AfO - Leads'!$L:$L,'AfO - Leads'!$J:$J,$A34,'AfO - Leads'!$K:$K,H$30)/1000</f>
        <v>6618</v>
      </c>
      <c r="J34" s="196">
        <f>SUMIFS('AfO - Leads'!$G:$G,'AfO - Leads'!$E:$E,$A34,'AfO - Leads'!$F:$F,H$30)/1000</f>
        <v>4220.5</v>
      </c>
      <c r="K34" s="199">
        <f>SUMIFS('AfO - Leads'!$H:$H,'AfO - Leads'!$E:$E,$A34,'AfO - Leads'!$F:$F,H$30)/100</f>
        <v>0.42045454545454497</v>
      </c>
      <c r="L34" s="95"/>
      <c r="M34" s="184">
        <f>SUMIFS('AfO - Leads'!$C:$C,'AfO - Leads'!$A:$A,$A34,'AfO - Leads'!$B:$B,M$30)/1000</f>
        <v>9694.7999999999993</v>
      </c>
      <c r="N34" s="192">
        <f>SUMIFS('AfO - Leads'!$L:$L,'AfO - Leads'!$J:$J,$A34,'AfO - Leads'!$K:$K,M$30)/1000</f>
        <v>9263.2999999999993</v>
      </c>
      <c r="O34" s="196">
        <f>SUMIFS('AfO - Leads'!$G:$G,'AfO - Leads'!$E:$E,$A34,'AfO - Leads'!$F:$F,M$30)/1000</f>
        <v>7114.8</v>
      </c>
      <c r="P34" s="199">
        <f>SUMIFS('AfO - Leads'!$H:$H,'AfO - Leads'!$E:$E,$A34,'AfO - Leads'!$F:$F,M$30)/100</f>
        <v>0.54310344827586199</v>
      </c>
      <c r="Q34" s="95"/>
      <c r="R34" s="184">
        <f>SUMIFS('AfO - Leads'!$C:$C,'AfO - Leads'!$A:$A,$A34,'AfO - Leads'!$B:$B,R$30)/1000</f>
        <v>261</v>
      </c>
      <c r="S34" s="192">
        <f>SUMIFS('AfO - Leads'!$L:$L,'AfO - Leads'!$J:$J,$A34,'AfO - Leads'!$K:$K,R$30)/1000</f>
        <v>171</v>
      </c>
      <c r="T34" s="196">
        <f>SUMIFS('AfO - Leads'!$G:$G,'AfO - Leads'!$E:$E,$A34,'AfO - Leads'!$F:$F,R$30)/1000</f>
        <v>156</v>
      </c>
      <c r="U34" s="199">
        <f>SUMIFS('AfO - Leads'!$H:$H,'AfO - Leads'!$E:$E,$A34,'AfO - Leads'!$F:$F,R$30)/100</f>
        <v>0.8</v>
      </c>
      <c r="V34" s="98"/>
    </row>
    <row r="35" spans="1:22" ht="31.4" customHeight="1" x14ac:dyDescent="0.35">
      <c r="A35" s="189" t="s">
        <v>37</v>
      </c>
      <c r="B35" s="187"/>
      <c r="C35" s="185">
        <f t="shared" si="5"/>
        <v>4943.7760000000007</v>
      </c>
      <c r="D35" s="193">
        <f t="shared" si="6"/>
        <v>4806.7760000000007</v>
      </c>
      <c r="E35" s="102">
        <f t="shared" si="7"/>
        <v>3688.4760000000006</v>
      </c>
      <c r="F35" s="200">
        <f t="shared" si="9"/>
        <v>0.76734925862990078</v>
      </c>
      <c r="G35" s="105">
        <f t="shared" si="8"/>
        <v>0</v>
      </c>
      <c r="H35" s="185">
        <f>SUMIFS('AfO - Leads'!$C:$C,'AfO - Leads'!$A:$A,$A35,'AfO - Leads'!$B:$B,H$30)/1000</f>
        <v>688.3</v>
      </c>
      <c r="I35" s="193">
        <f>SUMIFS('AfO - Leads'!$L:$L,'AfO - Leads'!$J:$J,$A35,'AfO - Leads'!$K:$K,H$30)/1000</f>
        <v>646.29999999999995</v>
      </c>
      <c r="J35" s="197">
        <f>SUMIFS('AfO - Leads'!$G:$G,'AfO - Leads'!$E:$E,$A35,'AfO - Leads'!$F:$F,H$30)/1000</f>
        <v>546.29999999999995</v>
      </c>
      <c r="K35" s="200">
        <f>SUMIFS('AfO - Leads'!$H:$H,'AfO - Leads'!$E:$E,$A35,'AfO - Leads'!$F:$F,H$30)/100</f>
        <v>0.81818181818181801</v>
      </c>
      <c r="L35" s="102"/>
      <c r="M35" s="185">
        <f>SUMIFS('AfO - Leads'!$C:$C,'AfO - Leads'!$A:$A,$A35,'AfO - Leads'!$B:$B,M$30)/1000</f>
        <v>4130.6760000000004</v>
      </c>
      <c r="N35" s="193">
        <f>SUMIFS('AfO - Leads'!$L:$L,'AfO - Leads'!$J:$J,$A35,'AfO - Leads'!$K:$K,M$30)/1000</f>
        <v>4155.6760000000004</v>
      </c>
      <c r="O35" s="197">
        <f>SUMIFS('AfO - Leads'!$G:$G,'AfO - Leads'!$E:$E,$A35,'AfO - Leads'!$F:$F,M$30)/1000</f>
        <v>3137.3760000000002</v>
      </c>
      <c r="P35" s="200">
        <f>SUMIFS('AfO - Leads'!$H:$H,'AfO - Leads'!$E:$E,$A35,'AfO - Leads'!$F:$F,M$30)/100</f>
        <v>0.74166666666666703</v>
      </c>
      <c r="Q35" s="102"/>
      <c r="R35" s="185">
        <f>SUMIFS('AfO - Leads'!$C:$C,'AfO - Leads'!$A:$A,$A35,'AfO - Leads'!$B:$B,R$30)/1000</f>
        <v>124.8</v>
      </c>
      <c r="S35" s="193">
        <f>SUMIFS('AfO - Leads'!$L:$L,'AfO - Leads'!$J:$J,$A35,'AfO - Leads'!$K:$K,R$30)/1000</f>
        <v>4.8</v>
      </c>
      <c r="T35" s="197">
        <f>SUMIFS('AfO - Leads'!$G:$G,'AfO - Leads'!$E:$E,$A35,'AfO - Leads'!$F:$F,R$30)/1000</f>
        <v>4.8</v>
      </c>
      <c r="U35" s="200">
        <f>SUMIFS('AfO - Leads'!$H:$H,'AfO - Leads'!$E:$E,$A35,'AfO - Leads'!$F:$F,R$30)/100</f>
        <v>1</v>
      </c>
      <c r="V35" s="105"/>
    </row>
    <row r="36" spans="1:22" ht="31.4" customHeight="1" x14ac:dyDescent="0.35">
      <c r="A36" s="189" t="s">
        <v>38</v>
      </c>
      <c r="B36" s="187"/>
      <c r="C36" s="184">
        <f t="shared" si="5"/>
        <v>12082.95</v>
      </c>
      <c r="D36" s="192">
        <f t="shared" si="6"/>
        <v>11475.695</v>
      </c>
      <c r="E36" s="95">
        <f t="shared" si="7"/>
        <v>7010.7</v>
      </c>
      <c r="F36" s="199">
        <f t="shared" si="9"/>
        <v>0.6109172472778337</v>
      </c>
      <c r="G36" s="98">
        <f t="shared" si="8"/>
        <v>0</v>
      </c>
      <c r="H36" s="184">
        <f>SUMIFS('AfO - Leads'!$C:$C,'AfO - Leads'!$A:$A,$A36,'AfO - Leads'!$B:$B,H$30)/1000</f>
        <v>3191</v>
      </c>
      <c r="I36" s="192">
        <f>SUMIFS('AfO - Leads'!$L:$L,'AfO - Leads'!$J:$J,$A36,'AfO - Leads'!$K:$K,H$30)/1000</f>
        <v>2155.25</v>
      </c>
      <c r="J36" s="196">
        <f>SUMIFS('AfO - Leads'!$G:$G,'AfO - Leads'!$E:$E,$A36,'AfO - Leads'!$F:$F,H$30)/1000</f>
        <v>1615.25</v>
      </c>
      <c r="K36" s="199">
        <f>SUMIFS('AfO - Leads'!$H:$H,'AfO - Leads'!$E:$E,$A36,'AfO - Leads'!$F:$F,H$30)/100</f>
        <v>0.63157894736842102</v>
      </c>
      <c r="L36" s="95"/>
      <c r="M36" s="184">
        <f>SUMIFS('AfO - Leads'!$C:$C,'AfO - Leads'!$A:$A,$A36,'AfO - Leads'!$B:$B,M$30)/1000</f>
        <v>8511.9500000000007</v>
      </c>
      <c r="N36" s="192">
        <f>SUMIFS('AfO - Leads'!$L:$L,'AfO - Leads'!$J:$J,$A36,'AfO - Leads'!$K:$K,M$30)/1000</f>
        <v>8940.4449999999997</v>
      </c>
      <c r="O36" s="196">
        <f>SUMIFS('AfO - Leads'!$G:$G,'AfO - Leads'!$E:$E,$A36,'AfO - Leads'!$F:$F,M$30)/1000</f>
        <v>5015.45</v>
      </c>
      <c r="P36" s="199">
        <f>SUMIFS('AfO - Leads'!$H:$H,'AfO - Leads'!$E:$E,$A36,'AfO - Leads'!$F:$F,M$30)/100</f>
        <v>0.45161290322580599</v>
      </c>
      <c r="Q36" s="95"/>
      <c r="R36" s="184">
        <f>SUMIFS('AfO - Leads'!$C:$C,'AfO - Leads'!$A:$A,$A36,'AfO - Leads'!$B:$B,R$30)/1000</f>
        <v>380</v>
      </c>
      <c r="S36" s="192">
        <f>SUMIFS('AfO - Leads'!$L:$L,'AfO - Leads'!$J:$J,$A36,'AfO - Leads'!$K:$K,R$30)/1000</f>
        <v>380</v>
      </c>
      <c r="T36" s="196">
        <f>SUMIFS('AfO - Leads'!$G:$G,'AfO - Leads'!$E:$E,$A36,'AfO - Leads'!$F:$F,R$30)/1000</f>
        <v>380</v>
      </c>
      <c r="U36" s="199">
        <f>SUMIFS('AfO - Leads'!$H:$H,'AfO - Leads'!$E:$E,$A36,'AfO - Leads'!$F:$F,R$30)/100</f>
        <v>1</v>
      </c>
      <c r="V36" s="98"/>
    </row>
    <row r="37" spans="1:22" ht="31.4" customHeight="1" x14ac:dyDescent="0.35">
      <c r="A37" s="189" t="s">
        <v>39</v>
      </c>
      <c r="B37" s="187"/>
      <c r="C37" s="185">
        <f t="shared" si="5"/>
        <v>4600</v>
      </c>
      <c r="D37" s="193">
        <f t="shared" si="6"/>
        <v>4162.5</v>
      </c>
      <c r="E37" s="102">
        <f t="shared" si="7"/>
        <v>2590</v>
      </c>
      <c r="F37" s="200">
        <f t="shared" si="9"/>
        <v>0.62222222222222223</v>
      </c>
      <c r="G37" s="105">
        <f t="shared" si="8"/>
        <v>0</v>
      </c>
      <c r="H37" s="185">
        <f>SUMIFS('AfO - Leads'!$C:$C,'AfO - Leads'!$A:$A,$A37,'AfO - Leads'!$B:$B,H$30)/1000</f>
        <v>1405</v>
      </c>
      <c r="I37" s="193">
        <f>SUMIFS('AfO - Leads'!$L:$L,'AfO - Leads'!$J:$J,$A37,'AfO - Leads'!$K:$K,H$30)/1000</f>
        <v>1325</v>
      </c>
      <c r="J37" s="197">
        <f>SUMIFS('AfO - Leads'!$G:$G,'AfO - Leads'!$E:$E,$A37,'AfO - Leads'!$F:$F,H$30)/1000</f>
        <v>815</v>
      </c>
      <c r="K37" s="200">
        <f>SUMIFS('AfO - Leads'!$H:$H,'AfO - Leads'!$E:$E,$A37,'AfO - Leads'!$F:$F,H$30)/100</f>
        <v>0.57692307692307698</v>
      </c>
      <c r="L37" s="102"/>
      <c r="M37" s="185">
        <f>SUMIFS('AfO - Leads'!$C:$C,'AfO - Leads'!$A:$A,$A37,'AfO - Leads'!$B:$B,M$30)/1000</f>
        <v>3145</v>
      </c>
      <c r="N37" s="193">
        <f>SUMIFS('AfO - Leads'!$L:$L,'AfO - Leads'!$J:$J,$A37,'AfO - Leads'!$K:$K,M$30)/1000</f>
        <v>2787.5</v>
      </c>
      <c r="O37" s="197">
        <f>SUMIFS('AfO - Leads'!$G:$G,'AfO - Leads'!$E:$E,$A37,'AfO - Leads'!$F:$F,M$30)/1000</f>
        <v>1725</v>
      </c>
      <c r="P37" s="200">
        <f>SUMIFS('AfO - Leads'!$H:$H,'AfO - Leads'!$E:$E,$A37,'AfO - Leads'!$F:$F,M$30)/100</f>
        <v>0.59615384615384603</v>
      </c>
      <c r="Q37" s="102"/>
      <c r="R37" s="185">
        <f>SUMIFS('AfO - Leads'!$C:$C,'AfO - Leads'!$A:$A,$A37,'AfO - Leads'!$B:$B,R$30)/1000</f>
        <v>50</v>
      </c>
      <c r="S37" s="193">
        <f>SUMIFS('AfO - Leads'!$L:$L,'AfO - Leads'!$J:$J,$A37,'AfO - Leads'!$K:$K,R$30)/1000</f>
        <v>50</v>
      </c>
      <c r="T37" s="197">
        <f>SUMIFS('AfO - Leads'!$G:$G,'AfO - Leads'!$E:$E,$A37,'AfO - Leads'!$F:$F,R$30)/1000</f>
        <v>50</v>
      </c>
      <c r="U37" s="200">
        <f>SUMIFS('AfO - Leads'!$H:$H,'AfO - Leads'!$E:$E,$A37,'AfO - Leads'!$F:$F,R$30)/100</f>
        <v>1</v>
      </c>
      <c r="V37" s="105"/>
    </row>
    <row r="38" spans="1:22" ht="31.4" customHeight="1" x14ac:dyDescent="0.35">
      <c r="A38" s="189" t="s">
        <v>40</v>
      </c>
      <c r="B38" s="187"/>
      <c r="C38" s="184">
        <f t="shared" si="5"/>
        <v>1385.3784026839999</v>
      </c>
      <c r="D38" s="192">
        <f t="shared" si="6"/>
        <v>1405.3784026839999</v>
      </c>
      <c r="E38" s="95">
        <f t="shared" si="7"/>
        <v>1072.242245877</v>
      </c>
      <c r="F38" s="199">
        <f t="shared" si="9"/>
        <v>0.76295625706871928</v>
      </c>
      <c r="G38" s="98">
        <f t="shared" si="8"/>
        <v>0</v>
      </c>
      <c r="H38" s="184">
        <f>SUMIFS('AfO - Leads'!$C:$C,'AfO - Leads'!$A:$A,$A38,'AfO - Leads'!$B:$B,H$30)/1000</f>
        <v>618.16104181900005</v>
      </c>
      <c r="I38" s="192">
        <f>SUMIFS('AfO - Leads'!$L:$L,'AfO - Leads'!$J:$J,$A38,'AfO - Leads'!$K:$K,H$30)/1000</f>
        <v>638.16104181900005</v>
      </c>
      <c r="J38" s="196">
        <f>SUMIFS('AfO - Leads'!$G:$G,'AfO - Leads'!$E:$E,$A38,'AfO - Leads'!$F:$F,H$30)/1000</f>
        <v>415.02488501199997</v>
      </c>
      <c r="K38" s="199">
        <f>SUMIFS('AfO - Leads'!$H:$H,'AfO - Leads'!$E:$E,$A38,'AfO - Leads'!$F:$F,H$30)/100</f>
        <v>0.66666666666666696</v>
      </c>
      <c r="L38" s="95"/>
      <c r="M38" s="184">
        <f>SUMIFS('AfO - Leads'!$C:$C,'AfO - Leads'!$A:$A,$A38,'AfO - Leads'!$B:$B,M$30)/1000</f>
        <v>750.81029051199994</v>
      </c>
      <c r="N38" s="192">
        <f>SUMIFS('AfO - Leads'!$L:$L,'AfO - Leads'!$J:$J,$A38,'AfO - Leads'!$K:$K,M$30)/1000</f>
        <v>750.81029051199994</v>
      </c>
      <c r="O38" s="196">
        <f>SUMIFS('AfO - Leads'!$G:$G,'AfO - Leads'!$E:$E,$A38,'AfO - Leads'!$F:$F,M$30)/1000</f>
        <v>640.81029051199994</v>
      </c>
      <c r="P38" s="199">
        <f>SUMIFS('AfO - Leads'!$H:$H,'AfO - Leads'!$E:$E,$A38,'AfO - Leads'!$F:$F,M$30)/100</f>
        <v>0.85714285714285698</v>
      </c>
      <c r="Q38" s="95"/>
      <c r="R38" s="184">
        <f>SUMIFS('AfO - Leads'!$C:$C,'AfO - Leads'!$A:$A,$A38,'AfO - Leads'!$B:$B,R$30)/1000</f>
        <v>16.407070352999998</v>
      </c>
      <c r="S38" s="192">
        <f>SUMIFS('AfO - Leads'!$L:$L,'AfO - Leads'!$J:$J,$A38,'AfO - Leads'!$K:$K,R$30)/1000</f>
        <v>16.407070352999998</v>
      </c>
      <c r="T38" s="196">
        <f>SUMIFS('AfO - Leads'!$G:$G,'AfO - Leads'!$E:$E,$A38,'AfO - Leads'!$F:$F,R$30)/1000</f>
        <v>16.407070352999998</v>
      </c>
      <c r="U38" s="199">
        <f>SUMIFS('AfO - Leads'!$H:$H,'AfO - Leads'!$E:$E,$A38,'AfO - Leads'!$F:$F,R$30)/100</f>
        <v>1</v>
      </c>
      <c r="V38" s="98"/>
    </row>
    <row r="39" spans="1:22" ht="30.75" customHeight="1" x14ac:dyDescent="0.35">
      <c r="A39" s="189" t="s">
        <v>41</v>
      </c>
      <c r="B39" s="187"/>
      <c r="C39" s="185">
        <f t="shared" si="5"/>
        <v>15650</v>
      </c>
      <c r="D39" s="193">
        <f t="shared" si="6"/>
        <v>15620</v>
      </c>
      <c r="E39" s="102">
        <f t="shared" si="7"/>
        <v>10060</v>
      </c>
      <c r="F39" s="200">
        <f t="shared" si="9"/>
        <v>0.64404609475032015</v>
      </c>
      <c r="G39" s="105">
        <f t="shared" si="8"/>
        <v>0</v>
      </c>
      <c r="H39" s="185">
        <f>SUMIFS('AfO - Leads'!$C:$C,'AfO - Leads'!$A:$A,$A39,'AfO - Leads'!$B:$B,H$30)/1000</f>
        <v>4378</v>
      </c>
      <c r="I39" s="193">
        <f>SUMIFS('AfO - Leads'!$L:$L,'AfO - Leads'!$J:$J,$A39,'AfO - Leads'!$K:$K,H$30)/1000</f>
        <v>4498</v>
      </c>
      <c r="J39" s="197">
        <f>SUMIFS('AfO - Leads'!$G:$G,'AfO - Leads'!$E:$E,$A39,'AfO - Leads'!$F:$F,H$30)/1000</f>
        <v>3308</v>
      </c>
      <c r="K39" s="200">
        <f>SUMIFS('AfO - Leads'!$H:$H,'AfO - Leads'!$E:$E,$A39,'AfO - Leads'!$F:$F,H$30)/100</f>
        <v>0.77777777777777801</v>
      </c>
      <c r="L39" s="102"/>
      <c r="M39" s="185">
        <f>SUMIFS('AfO - Leads'!$C:$C,'AfO - Leads'!$A:$A,$A39,'AfO - Leads'!$B:$B,M$30)/1000</f>
        <v>11272</v>
      </c>
      <c r="N39" s="193">
        <f>SUMIFS('AfO - Leads'!$L:$L,'AfO - Leads'!$J:$J,$A39,'AfO - Leads'!$K:$K,M$30)/1000</f>
        <v>11122</v>
      </c>
      <c r="O39" s="197">
        <f>SUMIFS('AfO - Leads'!$G:$G,'AfO - Leads'!$E:$E,$A39,'AfO - Leads'!$F:$F,M$30)/1000</f>
        <v>6752</v>
      </c>
      <c r="P39" s="200">
        <f>SUMIFS('AfO - Leads'!$H:$H,'AfO - Leads'!$E:$E,$A39,'AfO - Leads'!$F:$F,M$30)/100</f>
        <v>0.65476190476190499</v>
      </c>
      <c r="Q39" s="102"/>
      <c r="R39" s="185">
        <f>SUMIFS('AfO - Leads'!$C:$C,'AfO - Leads'!$A:$A,$A39,'AfO - Leads'!$B:$B,R$30)/1000</f>
        <v>0</v>
      </c>
      <c r="S39" s="193">
        <f>SUMIFS('AfO - Leads'!$L:$L,'AfO - Leads'!$J:$J,$A39,'AfO - Leads'!$K:$K,R$30)/1000</f>
        <v>0</v>
      </c>
      <c r="T39" s="197">
        <f>SUMIFS('AfO - Leads'!$G:$G,'AfO - Leads'!$E:$E,$A39,'AfO - Leads'!$F:$F,R$30)/1000</f>
        <v>0</v>
      </c>
      <c r="U39" s="200">
        <f>SUMIFS('AfO - Leads'!$H:$H,'AfO - Leads'!$E:$E,$A39,'AfO - Leads'!$F:$F,R$30)/100</f>
        <v>0</v>
      </c>
      <c r="V39" s="105"/>
    </row>
    <row r="40" spans="1:22" ht="31.4" customHeight="1" x14ac:dyDescent="0.35">
      <c r="A40" s="189" t="s">
        <v>42</v>
      </c>
      <c r="B40" s="187"/>
      <c r="C40" s="184">
        <f t="shared" si="5"/>
        <v>2457.8205071909997</v>
      </c>
      <c r="D40" s="192">
        <f t="shared" si="6"/>
        <v>2205.035379295</v>
      </c>
      <c r="E40" s="95">
        <f t="shared" si="7"/>
        <v>1506.591337097</v>
      </c>
      <c r="F40" s="199">
        <f t="shared" si="9"/>
        <v>0.68325041459366131</v>
      </c>
      <c r="G40" s="98">
        <f t="shared" si="8"/>
        <v>0</v>
      </c>
      <c r="H40" s="184">
        <f>SUMIFS('AfO - Leads'!$C:$C,'AfO - Leads'!$A:$A,$A40,'AfO - Leads'!$B:$B,H$30)/1000</f>
        <v>1845.4229426039999</v>
      </c>
      <c r="I40" s="192">
        <f>SUMIFS('AfO - Leads'!$L:$L,'AfO - Leads'!$J:$J,$A40,'AfO - Leads'!$K:$K,H$30)/1000</f>
        <v>319.96782037899999</v>
      </c>
      <c r="J40" s="196">
        <f>SUMIFS('AfO - Leads'!$G:$G,'AfO - Leads'!$E:$E,$A40,'AfO - Leads'!$F:$F,H$30)/1000</f>
        <v>91.419377251</v>
      </c>
      <c r="K40" s="199">
        <f>SUMIFS('AfO - Leads'!$H:$H,'AfO - Leads'!$E:$E,$A40,'AfO - Leads'!$F:$F,H$30)/100</f>
        <v>0.6</v>
      </c>
      <c r="L40" s="95"/>
      <c r="M40" s="184">
        <f>SUMIFS('AfO - Leads'!$C:$C,'AfO - Leads'!$A:$A,$A40,'AfO - Leads'!$B:$B,M$30)/1000</f>
        <v>383.849121459</v>
      </c>
      <c r="N40" s="192">
        <f>SUMIFS('AfO - Leads'!$L:$L,'AfO - Leads'!$J:$J,$A40,'AfO - Leads'!$K:$K,M$30)/1000</f>
        <v>1839.3578702899999</v>
      </c>
      <c r="O40" s="196">
        <f>SUMIFS('AfO - Leads'!$G:$G,'AfO - Leads'!$E:$E,$A40,'AfO - Leads'!$F:$F,M$30)/1000</f>
        <v>1369.46227122</v>
      </c>
      <c r="P40" s="199">
        <f>SUMIFS('AfO - Leads'!$H:$H,'AfO - Leads'!$E:$E,$A40,'AfO - Leads'!$F:$F,M$30)/100</f>
        <v>0.41666666666666702</v>
      </c>
      <c r="Q40" s="95"/>
      <c r="R40" s="184">
        <f>SUMIFS('AfO - Leads'!$C:$C,'AfO - Leads'!$A:$A,$A40,'AfO - Leads'!$B:$B,R$30)/1000</f>
        <v>228.548443128</v>
      </c>
      <c r="S40" s="192">
        <f>SUMIFS('AfO - Leads'!$L:$L,'AfO - Leads'!$J:$J,$A40,'AfO - Leads'!$K:$K,R$30)/1000</f>
        <v>45.709688626000002</v>
      </c>
      <c r="T40" s="196">
        <f>SUMIFS('AfO - Leads'!$G:$G,'AfO - Leads'!$E:$E,$A40,'AfO - Leads'!$F:$F,R$30)/1000</f>
        <v>45.709688626000002</v>
      </c>
      <c r="U40" s="199">
        <f>SUMIFS('AfO - Leads'!$H:$H,'AfO - Leads'!$E:$E,$A40,'AfO - Leads'!$F:$F,R$30)/100</f>
        <v>1</v>
      </c>
      <c r="V40" s="98"/>
    </row>
    <row r="41" spans="1:22" ht="31.4" customHeight="1" thickBot="1" x14ac:dyDescent="0.4">
      <c r="A41" s="190" t="s">
        <v>43</v>
      </c>
      <c r="B41" s="187"/>
      <c r="C41" s="186">
        <f t="shared" si="5"/>
        <v>7216.13843</v>
      </c>
      <c r="D41" s="194">
        <f t="shared" si="6"/>
        <v>5896.6665800000001</v>
      </c>
      <c r="E41" s="178">
        <f t="shared" si="7"/>
        <v>577.55999999999995</v>
      </c>
      <c r="F41" s="201">
        <f t="shared" si="9"/>
        <v>9.7946864073837445E-2</v>
      </c>
      <c r="G41" s="179">
        <f t="shared" si="8"/>
        <v>0</v>
      </c>
      <c r="H41" s="186">
        <f>SUMIFS('AfO - Leads'!$C:$C,'AfO - Leads'!$A:$A,$A41,'AfO - Leads'!$B:$B,H$30)/1000</f>
        <v>2286.1182799999997</v>
      </c>
      <c r="I41" s="194">
        <f>SUMIFS('AfO - Leads'!$L:$L,'AfO - Leads'!$J:$J,$A41,'AfO - Leads'!$K:$K,H$30)/1000</f>
        <v>1668.1114299999999</v>
      </c>
      <c r="J41" s="198">
        <f>SUMIFS('AfO - Leads'!$G:$G,'AfO - Leads'!$E:$E,$A41,'AfO - Leads'!$F:$F,H$30)/1000</f>
        <v>483.46</v>
      </c>
      <c r="K41" s="201">
        <f>SUMIFS('AfO - Leads'!$H:$H,'AfO - Leads'!$E:$E,$A41,'AfO - Leads'!$F:$F,H$30)/100</f>
        <v>0.29411764705882404</v>
      </c>
      <c r="L41" s="178"/>
      <c r="M41" s="186">
        <f>SUMIFS('AfO - Leads'!$C:$C,'AfO - Leads'!$A:$A,$A41,'AfO - Leads'!$B:$B,M$30)/1000</f>
        <v>4871.45615</v>
      </c>
      <c r="N41" s="194">
        <f>SUMIFS('AfO - Leads'!$L:$L,'AfO - Leads'!$J:$J,$A41,'AfO - Leads'!$K:$K,M$30)/1000</f>
        <v>4169.9911499999998</v>
      </c>
      <c r="O41" s="198">
        <f>SUMIFS('AfO - Leads'!$G:$G,'AfO - Leads'!$E:$E,$A41,'AfO - Leads'!$F:$F,M$30)/1000</f>
        <v>80.099999999999994</v>
      </c>
      <c r="P41" s="201">
        <f>SUMIFS('AfO - Leads'!$H:$H,'AfO - Leads'!$E:$E,$A41,'AfO - Leads'!$F:$F,M$30)/100</f>
        <v>8.0645161290322592E-2</v>
      </c>
      <c r="Q41" s="178"/>
      <c r="R41" s="186">
        <f>SUMIFS('AfO - Leads'!$C:$C,'AfO - Leads'!$A:$A,$A41,'AfO - Leads'!$B:$B,R$30)/1000</f>
        <v>58.564</v>
      </c>
      <c r="S41" s="194">
        <f>SUMIFS('AfO - Leads'!$L:$L,'AfO - Leads'!$J:$J,$A41,'AfO - Leads'!$K:$K,R$30)/1000</f>
        <v>58.564</v>
      </c>
      <c r="T41" s="198">
        <f>SUMIFS('AfO - Leads'!$G:$G,'AfO - Leads'!$E:$E,$A41,'AfO - Leads'!$F:$F,R$30)/1000</f>
        <v>14</v>
      </c>
      <c r="U41" s="201">
        <f>SUMIFS('AfO - Leads'!$H:$H,'AfO - Leads'!$E:$E,$A41,'AfO - Leads'!$F:$F,R$30)/100</f>
        <v>0.25</v>
      </c>
      <c r="V41" s="179"/>
    </row>
    <row r="42" spans="1:22" x14ac:dyDescent="0.5">
      <c r="J42" s="31"/>
    </row>
    <row r="43" spans="1:22" x14ac:dyDescent="0.5">
      <c r="J43" s="31"/>
    </row>
    <row r="44" spans="1:22" x14ac:dyDescent="0.5">
      <c r="J44" s="31"/>
    </row>
    <row r="45" spans="1:22" x14ac:dyDescent="0.5">
      <c r="J45" s="31"/>
    </row>
  </sheetData>
  <mergeCells count="8">
    <mergeCell ref="C3:G3"/>
    <mergeCell ref="H30:L30"/>
    <mergeCell ref="M30:Q30"/>
    <mergeCell ref="R30:V30"/>
    <mergeCell ref="C30:G30"/>
    <mergeCell ref="H17:L17"/>
    <mergeCell ref="M17:Q17"/>
    <mergeCell ref="C17:G17"/>
  </mergeCells>
  <pageMargins left="0.7" right="0.7" top="0.75" bottom="0.75" header="0.3" footer="0.3"/>
  <pageSetup paperSize="9" scale="35" orientation="landscape" r:id="rId1"/>
  <customProperties>
    <customPr name="_pios_id" r:id="rId2"/>
    <customPr name="EpmWorksheetKeyString_GUID" r:id="rId3"/>
  </customPropertie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EC40-85C2-4A02-8598-6ACEFA495C0D}">
  <sheetPr>
    <tabColor rgb="FF457DDB"/>
    <pageSetUpPr fitToPage="1"/>
  </sheetPr>
  <dimension ref="A1:BN39"/>
  <sheetViews>
    <sheetView showGridLines="0" showWhiteSpace="0" view="pageBreakPreview" zoomScale="40" zoomScaleNormal="25" zoomScaleSheetLayoutView="40" zoomScalePageLayoutView="55" workbookViewId="0">
      <pane ySplit="4" topLeftCell="A5" activePane="bottomLeft" state="frozen"/>
      <selection activeCell="G8" sqref="G8"/>
      <selection pane="bottomLeft" activeCell="G8" sqref="G8"/>
    </sheetView>
  </sheetViews>
  <sheetFormatPr defaultColWidth="9.1796875" defaultRowHeight="28.5" x14ac:dyDescent="0.65"/>
  <cols>
    <col min="1" max="1" width="21.81640625" style="235" customWidth="1"/>
    <col min="2" max="2" width="30.1796875" style="236" customWidth="1"/>
    <col min="3" max="11" width="45.7265625" style="389" customWidth="1"/>
    <col min="12" max="12" width="9.7265625" style="2" customWidth="1"/>
    <col min="13" max="31" width="48" style="2" customWidth="1"/>
    <col min="32" max="16384" width="9.1796875" style="2"/>
  </cols>
  <sheetData>
    <row r="1" spans="1:66" ht="29" thickBot="1" x14ac:dyDescent="0.7">
      <c r="C1" s="2"/>
      <c r="D1" s="2"/>
      <c r="E1" s="2"/>
      <c r="F1" s="2"/>
      <c r="G1" s="2"/>
      <c r="H1" s="2"/>
      <c r="I1" s="2"/>
      <c r="J1" s="2"/>
      <c r="K1" s="2"/>
    </row>
    <row r="2" spans="1:66" ht="43.5" customHeight="1" thickBot="1" x14ac:dyDescent="0.7">
      <c r="A2" s="827" t="s">
        <v>1</v>
      </c>
      <c r="C2" s="817" t="s">
        <v>131</v>
      </c>
      <c r="D2" s="818"/>
      <c r="E2" s="818"/>
      <c r="F2" s="818"/>
      <c r="G2" s="818"/>
      <c r="H2" s="818"/>
      <c r="I2" s="818"/>
      <c r="J2" s="819"/>
      <c r="K2" s="353"/>
    </row>
    <row r="3" spans="1:66" ht="43.5" customHeight="1" thickBot="1" x14ac:dyDescent="0.7">
      <c r="A3" s="827"/>
      <c r="C3" s="817" t="s">
        <v>2</v>
      </c>
      <c r="D3" s="818"/>
      <c r="E3" s="818"/>
      <c r="F3" s="818"/>
      <c r="G3" s="818"/>
      <c r="H3" s="818"/>
      <c r="I3" s="818"/>
      <c r="J3" s="819"/>
      <c r="K3" s="353"/>
    </row>
    <row r="4" spans="1:66" s="180" customFormat="1" ht="66" customHeight="1" x14ac:dyDescent="0.65">
      <c r="A4" s="235"/>
      <c r="B4" s="237"/>
      <c r="C4" s="230" t="s">
        <v>12</v>
      </c>
      <c r="D4" s="231" t="s">
        <v>13</v>
      </c>
      <c r="E4" s="231" t="s">
        <v>14</v>
      </c>
      <c r="F4" s="231" t="s">
        <v>15</v>
      </c>
      <c r="G4" s="231" t="s">
        <v>16</v>
      </c>
      <c r="H4" s="231" t="s">
        <v>17</v>
      </c>
      <c r="I4" s="231" t="s">
        <v>18</v>
      </c>
      <c r="J4" s="232" t="s">
        <v>19</v>
      </c>
      <c r="K4" s="232" t="s">
        <v>35</v>
      </c>
    </row>
    <row r="5" spans="1:66" s="376" customFormat="1" ht="26.5" thickBot="1" x14ac:dyDescent="0.65">
      <c r="A5" s="373"/>
      <c r="B5" s="374"/>
      <c r="C5" s="375" t="s">
        <v>24</v>
      </c>
      <c r="D5" s="375"/>
      <c r="E5" s="375"/>
      <c r="F5" s="375"/>
      <c r="G5" s="375"/>
      <c r="H5" s="375"/>
      <c r="I5" s="375"/>
      <c r="J5" s="375"/>
      <c r="K5" s="375"/>
    </row>
    <row r="6" spans="1:66" ht="55" customHeight="1" x14ac:dyDescent="0.45">
      <c r="A6" s="820" t="s">
        <v>132</v>
      </c>
      <c r="B6" s="233" t="s">
        <v>36</v>
      </c>
      <c r="C6" s="390">
        <f>'X5 Template Goals - Tab 1'!L19</f>
        <v>14</v>
      </c>
      <c r="D6" s="391">
        <f>'X5 Template Goals - Tab 1'!M19</f>
        <v>15</v>
      </c>
      <c r="E6" s="391">
        <f>'X5 Template Goals - Tab 1'!N19</f>
        <v>1</v>
      </c>
      <c r="F6" s="391">
        <f>'X5 Template Goals - Tab 1'!O19</f>
        <v>184.74254422000001</v>
      </c>
      <c r="G6" s="391">
        <f>'X5 Template Goals - Tab 1'!P19</f>
        <v>82.984576779999998</v>
      </c>
      <c r="H6" s="391">
        <f>'X5 Template Goals - Tab 1'!Q19</f>
        <v>21.937024739999998</v>
      </c>
      <c r="I6" s="391">
        <f>'X5 Template Goals - Tab 1'!R19</f>
        <v>2</v>
      </c>
      <c r="J6" s="392" t="e">
        <f>'X5 Template Goals - Tab 1'!#REF!</f>
        <v>#REF!</v>
      </c>
      <c r="K6" s="392">
        <f>'X5 Template Goals - Tab 1'!AD19</f>
        <v>346.15224581999996</v>
      </c>
    </row>
    <row r="7" spans="1:66" ht="55" customHeight="1" x14ac:dyDescent="0.45">
      <c r="A7" s="821"/>
      <c r="B7" s="234" t="s">
        <v>37</v>
      </c>
      <c r="C7" s="393">
        <f>'X5 Template Goals - Tab 1'!L20</f>
        <v>6</v>
      </c>
      <c r="D7" s="394">
        <f>'X5 Template Goals - Tab 1'!M20</f>
        <v>7</v>
      </c>
      <c r="E7" s="394">
        <f>'X5 Template Goals - Tab 1'!N20</f>
        <v>0</v>
      </c>
      <c r="F7" s="394">
        <f>'X5 Template Goals - Tab 1'!O20</f>
        <v>42</v>
      </c>
      <c r="G7" s="394">
        <f>'X5 Template Goals - Tab 1'!P20</f>
        <v>21.159185820000001</v>
      </c>
      <c r="H7" s="394">
        <f>'X5 Template Goals - Tab 1'!Q20</f>
        <v>22</v>
      </c>
      <c r="I7" s="394">
        <f>'X5 Template Goals - Tab 1'!R20</f>
        <v>0</v>
      </c>
      <c r="J7" s="395" t="e">
        <f>'X5 Template Goals - Tab 1'!#REF!</f>
        <v>#REF!</v>
      </c>
      <c r="K7" s="395">
        <f>'X5 Template Goals - Tab 1'!AD20</f>
        <v>102.15918582</v>
      </c>
    </row>
    <row r="8" spans="1:66" ht="55" customHeight="1" x14ac:dyDescent="0.45">
      <c r="A8" s="821"/>
      <c r="B8" s="234" t="s">
        <v>38</v>
      </c>
      <c r="C8" s="396">
        <f>'X5 Template Goals - Tab 1'!L21</f>
        <v>9</v>
      </c>
      <c r="D8" s="397">
        <f>'X5 Template Goals - Tab 1'!M21</f>
        <v>8</v>
      </c>
      <c r="E8" s="397">
        <f>'X5 Template Goals - Tab 1'!N21</f>
        <v>0</v>
      </c>
      <c r="F8" s="397">
        <f>'X5 Template Goals - Tab 1'!O21</f>
        <v>106.20681253000001</v>
      </c>
      <c r="G8" s="397">
        <f>'X5 Template Goals - Tab 1'!P21</f>
        <v>55.034735490000003</v>
      </c>
      <c r="H8" s="397">
        <f>'X5 Template Goals - Tab 1'!Q21</f>
        <v>41</v>
      </c>
      <c r="I8" s="397">
        <f>'X5 Template Goals - Tab 1'!R21</f>
        <v>2</v>
      </c>
      <c r="J8" s="398" t="e">
        <f>'X5 Template Goals - Tab 1'!#REF!</f>
        <v>#REF!</v>
      </c>
      <c r="K8" s="398">
        <f>'X5 Template Goals - Tab 1'!AD21</f>
        <v>221.24154802000001</v>
      </c>
    </row>
    <row r="9" spans="1:66" ht="55" customHeight="1" x14ac:dyDescent="0.45">
      <c r="A9" s="821"/>
      <c r="B9" s="234" t="s">
        <v>39</v>
      </c>
      <c r="C9" s="393">
        <f>'X5 Template Goals - Tab 1'!L22</f>
        <v>1</v>
      </c>
      <c r="D9" s="394">
        <f>'X5 Template Goals - Tab 1'!M22</f>
        <v>2</v>
      </c>
      <c r="E9" s="394">
        <f>'X5 Template Goals - Tab 1'!N22</f>
        <v>0</v>
      </c>
      <c r="F9" s="394">
        <f>'X5 Template Goals - Tab 1'!O22</f>
        <v>61</v>
      </c>
      <c r="G9" s="394">
        <f>'X5 Template Goals - Tab 1'!P22</f>
        <v>34.168945360000002</v>
      </c>
      <c r="H9" s="394">
        <f>'X5 Template Goals - Tab 1'!Q22</f>
        <v>5</v>
      </c>
      <c r="I9" s="394">
        <f>'X5 Template Goals - Tab 1'!R22</f>
        <v>1</v>
      </c>
      <c r="J9" s="395" t="e">
        <f>'X5 Template Goals - Tab 1'!#REF!</f>
        <v>#REF!</v>
      </c>
      <c r="K9" s="395">
        <f>'X5 Template Goals - Tab 1'!AD22</f>
        <v>106.16894536000001</v>
      </c>
    </row>
    <row r="10" spans="1:66" ht="55" customHeight="1" x14ac:dyDescent="0.45">
      <c r="A10" s="821"/>
      <c r="B10" s="234" t="s">
        <v>40</v>
      </c>
      <c r="C10" s="399">
        <f>'X5 Template Goals - Tab 1'!L23</f>
        <v>3</v>
      </c>
      <c r="D10" s="400">
        <f>'X5 Template Goals - Tab 1'!M23</f>
        <v>8</v>
      </c>
      <c r="E10" s="400">
        <f>'X5 Template Goals - Tab 1'!N23</f>
        <v>1</v>
      </c>
      <c r="F10" s="400">
        <f>'X5 Template Goals - Tab 1'!O23</f>
        <v>60.2</v>
      </c>
      <c r="G10" s="400">
        <f>'X5 Template Goals - Tab 1'!P23</f>
        <v>25.116647569999998</v>
      </c>
      <c r="H10" s="400">
        <f>'X5 Template Goals - Tab 1'!Q23</f>
        <v>10</v>
      </c>
      <c r="I10" s="400">
        <f>'X5 Template Goals - Tab 1'!R23</f>
        <v>0</v>
      </c>
      <c r="J10" s="401" t="e">
        <f>'X5 Template Goals - Tab 1'!#REF!</f>
        <v>#REF!</v>
      </c>
      <c r="K10" s="401">
        <f>'X5 Template Goals - Tab 1'!AD23</f>
        <v>109.31664757</v>
      </c>
    </row>
    <row r="11" spans="1:66" ht="55" customHeight="1" x14ac:dyDescent="0.45">
      <c r="A11" s="821"/>
      <c r="B11" s="234" t="s">
        <v>41</v>
      </c>
      <c r="C11" s="393">
        <f>'X5 Template Goals - Tab 1'!L24</f>
        <v>6</v>
      </c>
      <c r="D11" s="394">
        <f>'X5 Template Goals - Tab 1'!M24</f>
        <v>4</v>
      </c>
      <c r="E11" s="394">
        <f>'X5 Template Goals - Tab 1'!N24</f>
        <v>0</v>
      </c>
      <c r="F11" s="394">
        <f>'X5 Template Goals - Tab 1'!O24</f>
        <v>120.46818847999999</v>
      </c>
      <c r="G11" s="394">
        <f>'X5 Template Goals - Tab 1'!P24</f>
        <v>76.564085390000002</v>
      </c>
      <c r="H11" s="394">
        <f>'X5 Template Goals - Tab 1'!Q24</f>
        <v>55</v>
      </c>
      <c r="I11" s="394">
        <f>'X5 Template Goals - Tab 1'!R24</f>
        <v>0</v>
      </c>
      <c r="J11" s="395" t="e">
        <f>'X5 Template Goals - Tab 1'!#REF!</f>
        <v>#REF!</v>
      </c>
      <c r="K11" s="395">
        <f>'X5 Template Goals - Tab 1'!AD24</f>
        <v>263.03227386999998</v>
      </c>
    </row>
    <row r="12" spans="1:66" ht="55" customHeight="1" x14ac:dyDescent="0.45">
      <c r="A12" s="821"/>
      <c r="B12" s="234" t="s">
        <v>42</v>
      </c>
      <c r="C12" s="399">
        <f>'X5 Template Goals - Tab 1'!L25</f>
        <v>6</v>
      </c>
      <c r="D12" s="400">
        <f>'X5 Template Goals - Tab 1'!M25</f>
        <v>7</v>
      </c>
      <c r="E12" s="400">
        <f>'X5 Template Goals - Tab 1'!N25</f>
        <v>0</v>
      </c>
      <c r="F12" s="400">
        <f>'X5 Template Goals - Tab 1'!O25</f>
        <v>107</v>
      </c>
      <c r="G12" s="400">
        <f>'X5 Template Goals - Tab 1'!P25</f>
        <v>113.78374203999999</v>
      </c>
      <c r="H12" s="400">
        <f>'X5 Template Goals - Tab 1'!Q25</f>
        <v>56</v>
      </c>
      <c r="I12" s="400">
        <f>'X5 Template Goals - Tab 1'!R25</f>
        <v>1</v>
      </c>
      <c r="J12" s="401" t="e">
        <f>'X5 Template Goals - Tab 1'!#REF!</f>
        <v>#REF!</v>
      </c>
      <c r="K12" s="401">
        <f>'X5 Template Goals - Tab 1'!AD25</f>
        <v>317.29894734999999</v>
      </c>
    </row>
    <row r="13" spans="1:66" ht="55" customHeight="1" x14ac:dyDescent="0.45">
      <c r="A13" s="822"/>
      <c r="B13" s="234" t="s">
        <v>43</v>
      </c>
      <c r="C13" s="393">
        <f>'X5 Template Goals - Tab 1'!L26</f>
        <v>3</v>
      </c>
      <c r="D13" s="394">
        <f>'X5 Template Goals - Tab 1'!M26</f>
        <v>4</v>
      </c>
      <c r="E13" s="394">
        <f>'X5 Template Goals - Tab 1'!N26</f>
        <v>0</v>
      </c>
      <c r="F13" s="394">
        <f>'X5 Template Goals - Tab 1'!O26</f>
        <v>20</v>
      </c>
      <c r="G13" s="394">
        <f>'X5 Template Goals - Tab 1'!P26</f>
        <v>65</v>
      </c>
      <c r="H13" s="394">
        <f>'X5 Template Goals - Tab 1'!Q26</f>
        <v>32</v>
      </c>
      <c r="I13" s="394">
        <f>'X5 Template Goals - Tab 1'!R26</f>
        <v>0</v>
      </c>
      <c r="J13" s="395" t="e">
        <f>'X5 Template Goals - Tab 1'!#REF!</f>
        <v>#REF!</v>
      </c>
      <c r="K13" s="395">
        <f>'X5 Template Goals - Tab 1'!AD26</f>
        <v>125</v>
      </c>
    </row>
    <row r="14" spans="1:66" ht="55" customHeight="1" thickBot="1" x14ac:dyDescent="0.5">
      <c r="A14" s="344" t="s">
        <v>34</v>
      </c>
      <c r="B14" s="241" t="s">
        <v>35</v>
      </c>
      <c r="C14" s="402">
        <f>'X5 Template Goals - Tab 1'!L27</f>
        <v>48</v>
      </c>
      <c r="D14" s="403">
        <f>'X5 Template Goals - Tab 1'!M27</f>
        <v>55</v>
      </c>
      <c r="E14" s="403">
        <f>'X5 Template Goals - Tab 1'!N27</f>
        <v>2</v>
      </c>
      <c r="F14" s="403">
        <f>'X5 Template Goals - Tab 1'!O27</f>
        <v>701.61754523000002</v>
      </c>
      <c r="G14" s="403">
        <f>'X5 Template Goals - Tab 1'!P27</f>
        <v>473.81191845000001</v>
      </c>
      <c r="H14" s="403">
        <f>'X5 Template Goals - Tab 1'!Q27</f>
        <v>242.93702474</v>
      </c>
      <c r="I14" s="403">
        <f>'X5 Template Goals - Tab 1'!R27</f>
        <v>6</v>
      </c>
      <c r="J14" s="404" t="e">
        <f>'X5 Template Goals - Tab 1'!#REF!</f>
        <v>#REF!</v>
      </c>
      <c r="K14" s="404">
        <f>'X5 Template Goals - Tab 1'!AD27</f>
        <v>1590.3697938099999</v>
      </c>
    </row>
    <row r="15" spans="1:66" s="180" customFormat="1" ht="66" customHeight="1" thickBot="1" x14ac:dyDescent="0.7">
      <c r="A15" s="373" t="s">
        <v>133</v>
      </c>
      <c r="B15" s="237"/>
      <c r="C15" s="230" t="s">
        <v>12</v>
      </c>
      <c r="D15" s="231" t="s">
        <v>13</v>
      </c>
      <c r="E15" s="231" t="s">
        <v>14</v>
      </c>
      <c r="F15" s="231" t="s">
        <v>15</v>
      </c>
      <c r="G15" s="231" t="s">
        <v>16</v>
      </c>
      <c r="H15" s="231" t="s">
        <v>17</v>
      </c>
      <c r="I15" s="231" t="s">
        <v>18</v>
      </c>
      <c r="J15" s="232" t="s">
        <v>19</v>
      </c>
      <c r="K15" s="232" t="s">
        <v>134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132" customHeight="1" x14ac:dyDescent="0.45">
      <c r="A16" s="823" t="s">
        <v>135</v>
      </c>
      <c r="B16" s="233" t="s">
        <v>36</v>
      </c>
      <c r="C16" s="377"/>
      <c r="D16" s="378"/>
      <c r="E16" s="378"/>
      <c r="F16" s="378"/>
      <c r="G16" s="378"/>
      <c r="H16" s="378"/>
      <c r="I16" s="378"/>
      <c r="J16" s="379"/>
      <c r="K16" s="379"/>
    </row>
    <row r="17" spans="1:11" ht="132" customHeight="1" x14ac:dyDescent="0.45">
      <c r="A17" s="824"/>
      <c r="B17" s="234" t="s">
        <v>37</v>
      </c>
      <c r="C17" s="380"/>
      <c r="D17" s="381"/>
      <c r="E17" s="381"/>
      <c r="F17" s="381"/>
      <c r="G17" s="381"/>
      <c r="H17" s="381"/>
      <c r="I17" s="381"/>
      <c r="J17" s="382"/>
      <c r="K17" s="382"/>
    </row>
    <row r="18" spans="1:11" ht="132" customHeight="1" x14ac:dyDescent="0.45">
      <c r="A18" s="824"/>
      <c r="B18" s="234" t="s">
        <v>38</v>
      </c>
      <c r="C18" s="383"/>
      <c r="D18" s="384"/>
      <c r="E18" s="384"/>
      <c r="F18" s="384"/>
      <c r="G18" s="384"/>
      <c r="H18" s="384"/>
      <c r="I18" s="384"/>
      <c r="J18" s="385"/>
      <c r="K18" s="385"/>
    </row>
    <row r="19" spans="1:11" ht="132" customHeight="1" x14ac:dyDescent="0.45">
      <c r="A19" s="824"/>
      <c r="B19" s="234" t="s">
        <v>39</v>
      </c>
      <c r="C19" s="380"/>
      <c r="D19" s="381"/>
      <c r="E19" s="381"/>
      <c r="F19" s="381"/>
      <c r="G19" s="381"/>
      <c r="H19" s="381"/>
      <c r="I19" s="381"/>
      <c r="J19" s="382"/>
      <c r="K19" s="382"/>
    </row>
    <row r="20" spans="1:11" ht="132" customHeight="1" x14ac:dyDescent="0.45">
      <c r="A20" s="824"/>
      <c r="B20" s="234" t="s">
        <v>40</v>
      </c>
      <c r="C20" s="383"/>
      <c r="D20" s="384"/>
      <c r="E20" s="384"/>
      <c r="F20" s="384"/>
      <c r="G20" s="384"/>
      <c r="H20" s="384"/>
      <c r="I20" s="384"/>
      <c r="J20" s="385"/>
      <c r="K20" s="385"/>
    </row>
    <row r="21" spans="1:11" ht="132" customHeight="1" x14ac:dyDescent="0.45">
      <c r="A21" s="824"/>
      <c r="B21" s="234" t="s">
        <v>41</v>
      </c>
      <c r="C21" s="380"/>
      <c r="D21" s="381"/>
      <c r="E21" s="381"/>
      <c r="F21" s="381"/>
      <c r="G21" s="381"/>
      <c r="H21" s="381"/>
      <c r="I21" s="381"/>
      <c r="J21" s="382"/>
      <c r="K21" s="382"/>
    </row>
    <row r="22" spans="1:11" ht="132" customHeight="1" x14ac:dyDescent="0.45">
      <c r="A22" s="824"/>
      <c r="B22" s="234" t="s">
        <v>42</v>
      </c>
      <c r="C22" s="383"/>
      <c r="D22" s="384"/>
      <c r="E22" s="384"/>
      <c r="F22" s="384"/>
      <c r="G22" s="384"/>
      <c r="H22" s="384"/>
      <c r="I22" s="384"/>
      <c r="J22" s="385"/>
      <c r="K22" s="385"/>
    </row>
    <row r="23" spans="1:11" ht="132" customHeight="1" thickBot="1" x14ac:dyDescent="0.5">
      <c r="A23" s="825"/>
      <c r="B23" s="234" t="s">
        <v>43</v>
      </c>
      <c r="C23" s="386"/>
      <c r="D23" s="387"/>
      <c r="E23" s="387"/>
      <c r="F23" s="387"/>
      <c r="G23" s="387"/>
      <c r="H23" s="387"/>
      <c r="I23" s="387"/>
      <c r="J23" s="388"/>
      <c r="K23" s="388"/>
    </row>
    <row r="24" spans="1:11" ht="132" customHeight="1" x14ac:dyDescent="0.45">
      <c r="A24" s="823" t="s">
        <v>136</v>
      </c>
      <c r="B24" s="233" t="s">
        <v>36</v>
      </c>
      <c r="C24" s="377"/>
      <c r="D24" s="378"/>
      <c r="E24" s="378"/>
      <c r="F24" s="378"/>
      <c r="G24" s="378"/>
      <c r="H24" s="378"/>
      <c r="I24" s="378"/>
      <c r="J24" s="379"/>
      <c r="K24" s="379"/>
    </row>
    <row r="25" spans="1:11" ht="132" customHeight="1" x14ac:dyDescent="0.45">
      <c r="A25" s="824"/>
      <c r="B25" s="234" t="s">
        <v>37</v>
      </c>
      <c r="C25" s="380"/>
      <c r="D25" s="381"/>
      <c r="E25" s="381"/>
      <c r="F25" s="381"/>
      <c r="G25" s="381"/>
      <c r="H25" s="381"/>
      <c r="I25" s="381"/>
      <c r="J25" s="382"/>
      <c r="K25" s="382"/>
    </row>
    <row r="26" spans="1:11" ht="132" customHeight="1" x14ac:dyDescent="0.45">
      <c r="A26" s="824"/>
      <c r="B26" s="234" t="s">
        <v>38</v>
      </c>
      <c r="C26" s="383"/>
      <c r="D26" s="384"/>
      <c r="E26" s="384"/>
      <c r="F26" s="384"/>
      <c r="G26" s="384"/>
      <c r="H26" s="384"/>
      <c r="I26" s="384"/>
      <c r="J26" s="385"/>
      <c r="K26" s="385"/>
    </row>
    <row r="27" spans="1:11" ht="132" customHeight="1" x14ac:dyDescent="0.45">
      <c r="A27" s="824"/>
      <c r="B27" s="234" t="s">
        <v>39</v>
      </c>
      <c r="C27" s="380"/>
      <c r="D27" s="381"/>
      <c r="E27" s="381"/>
      <c r="F27" s="381"/>
      <c r="G27" s="381"/>
      <c r="H27" s="381"/>
      <c r="I27" s="381"/>
      <c r="J27" s="382"/>
      <c r="K27" s="382"/>
    </row>
    <row r="28" spans="1:11" ht="132" customHeight="1" x14ac:dyDescent="0.45">
      <c r="A28" s="824"/>
      <c r="B28" s="234" t="s">
        <v>40</v>
      </c>
      <c r="C28" s="383"/>
      <c r="D28" s="384"/>
      <c r="E28" s="384"/>
      <c r="F28" s="384"/>
      <c r="G28" s="384"/>
      <c r="H28" s="384"/>
      <c r="I28" s="384"/>
      <c r="J28" s="385"/>
      <c r="K28" s="385"/>
    </row>
    <row r="29" spans="1:11" ht="132" customHeight="1" x14ac:dyDescent="0.45">
      <c r="A29" s="824"/>
      <c r="B29" s="234" t="s">
        <v>41</v>
      </c>
      <c r="C29" s="380"/>
      <c r="D29" s="381"/>
      <c r="E29" s="381"/>
      <c r="F29" s="381"/>
      <c r="G29" s="381"/>
      <c r="H29" s="381"/>
      <c r="I29" s="381"/>
      <c r="J29" s="382"/>
      <c r="K29" s="382"/>
    </row>
    <row r="30" spans="1:11" ht="132" customHeight="1" x14ac:dyDescent="0.45">
      <c r="A30" s="824"/>
      <c r="B30" s="234" t="s">
        <v>42</v>
      </c>
      <c r="C30" s="383"/>
      <c r="D30" s="384"/>
      <c r="E30" s="384"/>
      <c r="F30" s="384"/>
      <c r="G30" s="384"/>
      <c r="H30" s="384"/>
      <c r="I30" s="384"/>
      <c r="J30" s="385"/>
      <c r="K30" s="385"/>
    </row>
    <row r="31" spans="1:11" ht="132" customHeight="1" thickBot="1" x14ac:dyDescent="0.5">
      <c r="A31" s="825"/>
      <c r="B31" s="234" t="s">
        <v>43</v>
      </c>
      <c r="C31" s="386"/>
      <c r="D31" s="387"/>
      <c r="E31" s="387"/>
      <c r="F31" s="387"/>
      <c r="G31" s="387"/>
      <c r="H31" s="387"/>
      <c r="I31" s="387"/>
      <c r="J31" s="388"/>
      <c r="K31" s="388"/>
    </row>
    <row r="32" spans="1:11" ht="132" customHeight="1" x14ac:dyDescent="0.45">
      <c r="A32" s="823" t="s">
        <v>137</v>
      </c>
      <c r="B32" s="233" t="s">
        <v>36</v>
      </c>
      <c r="C32" s="377"/>
      <c r="D32" s="378"/>
      <c r="E32" s="378"/>
      <c r="F32" s="378"/>
      <c r="G32" s="378"/>
      <c r="H32" s="378"/>
      <c r="I32" s="378"/>
      <c r="J32" s="379"/>
      <c r="K32" s="379"/>
    </row>
    <row r="33" spans="1:11" ht="132" customHeight="1" x14ac:dyDescent="0.45">
      <c r="A33" s="824"/>
      <c r="B33" s="234" t="s">
        <v>37</v>
      </c>
      <c r="C33" s="380"/>
      <c r="D33" s="381"/>
      <c r="E33" s="381"/>
      <c r="F33" s="381"/>
      <c r="G33" s="381"/>
      <c r="H33" s="381"/>
      <c r="I33" s="381"/>
      <c r="J33" s="382"/>
      <c r="K33" s="382"/>
    </row>
    <row r="34" spans="1:11" ht="132" customHeight="1" x14ac:dyDescent="0.45">
      <c r="A34" s="824"/>
      <c r="B34" s="234" t="s">
        <v>38</v>
      </c>
      <c r="C34" s="383"/>
      <c r="D34" s="384"/>
      <c r="E34" s="384"/>
      <c r="F34" s="384"/>
      <c r="G34" s="384"/>
      <c r="H34" s="384"/>
      <c r="I34" s="384"/>
      <c r="J34" s="385"/>
      <c r="K34" s="385"/>
    </row>
    <row r="35" spans="1:11" ht="132" customHeight="1" x14ac:dyDescent="0.45">
      <c r="A35" s="824"/>
      <c r="B35" s="234" t="s">
        <v>39</v>
      </c>
      <c r="C35" s="380"/>
      <c r="D35" s="381"/>
      <c r="E35" s="381"/>
      <c r="F35" s="381"/>
      <c r="G35" s="381"/>
      <c r="H35" s="381"/>
      <c r="I35" s="381"/>
      <c r="J35" s="382"/>
      <c r="K35" s="382"/>
    </row>
    <row r="36" spans="1:11" ht="132" customHeight="1" x14ac:dyDescent="0.45">
      <c r="A36" s="824"/>
      <c r="B36" s="234" t="s">
        <v>40</v>
      </c>
      <c r="C36" s="383"/>
      <c r="D36" s="384"/>
      <c r="E36" s="384"/>
      <c r="F36" s="384"/>
      <c r="G36" s="384"/>
      <c r="H36" s="384"/>
      <c r="I36" s="384"/>
      <c r="J36" s="385"/>
      <c r="K36" s="385"/>
    </row>
    <row r="37" spans="1:11" ht="132" customHeight="1" x14ac:dyDescent="0.45">
      <c r="A37" s="824"/>
      <c r="B37" s="234" t="s">
        <v>41</v>
      </c>
      <c r="C37" s="380"/>
      <c r="D37" s="381"/>
      <c r="E37" s="381"/>
      <c r="F37" s="381"/>
      <c r="G37" s="381"/>
      <c r="H37" s="381"/>
      <c r="I37" s="381"/>
      <c r="J37" s="382"/>
      <c r="K37" s="382"/>
    </row>
    <row r="38" spans="1:11" ht="132" customHeight="1" x14ac:dyDescent="0.45">
      <c r="A38" s="824"/>
      <c r="B38" s="234" t="s">
        <v>42</v>
      </c>
      <c r="C38" s="383"/>
      <c r="D38" s="384"/>
      <c r="E38" s="384"/>
      <c r="F38" s="384"/>
      <c r="G38" s="384"/>
      <c r="H38" s="384"/>
      <c r="I38" s="384"/>
      <c r="J38" s="385"/>
      <c r="K38" s="385"/>
    </row>
    <row r="39" spans="1:11" ht="132" customHeight="1" thickBot="1" x14ac:dyDescent="0.5">
      <c r="A39" s="826"/>
      <c r="B39" s="405" t="s">
        <v>43</v>
      </c>
      <c r="C39" s="406"/>
      <c r="D39" s="407"/>
      <c r="E39" s="407"/>
      <c r="F39" s="407"/>
      <c r="G39" s="407"/>
      <c r="H39" s="407"/>
      <c r="I39" s="407"/>
      <c r="J39" s="408"/>
      <c r="K39" s="408"/>
    </row>
  </sheetData>
  <mergeCells count="7">
    <mergeCell ref="C2:J2"/>
    <mergeCell ref="C3:J3"/>
    <mergeCell ref="A6:A13"/>
    <mergeCell ref="A24:A31"/>
    <mergeCell ref="A32:A39"/>
    <mergeCell ref="A16:A23"/>
    <mergeCell ref="A2:A3"/>
  </mergeCells>
  <conditionalFormatting sqref="C6:J13">
    <cfRule type="colorScale" priority="3">
      <colorScale>
        <cfvo type="min"/>
        <cfvo type="max"/>
        <color theme="0"/>
        <color theme="4" tint="0.39997558519241921"/>
      </colorScale>
    </cfRule>
  </conditionalFormatting>
  <conditionalFormatting sqref="C14:J14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6:K13">
    <cfRule type="colorScale" priority="1">
      <colorScale>
        <cfvo type="min"/>
        <cfvo type="max"/>
        <color theme="0"/>
        <color theme="4" tint="0.39997558519241921"/>
      </colorScale>
    </cfRule>
  </conditionalFormatting>
  <pageMargins left="0.7" right="0.7" top="0.75" bottom="0.75" header="0.3" footer="0.3"/>
  <pageSetup paperSize="8" scale="27" orientation="portrait" r:id="rId1"/>
  <customProperties>
    <customPr name="_pios_id" r:id="rId2"/>
    <customPr name="EpmWorksheetKeyString_GUID" r:id="rId3"/>
  </customPropertie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7E1-0A99-42D3-8649-A19EA5D90D59}">
  <sheetPr>
    <tabColor rgb="FF457DDB"/>
    <pageSetUpPr fitToPage="1"/>
  </sheetPr>
  <dimension ref="A1:K23"/>
  <sheetViews>
    <sheetView showGridLines="0" showWhiteSpace="0" view="pageBreakPreview" zoomScale="40" zoomScaleNormal="25" zoomScaleSheetLayoutView="40" zoomScalePageLayoutView="55" workbookViewId="0">
      <pane ySplit="4" topLeftCell="A5" activePane="bottomLeft" state="frozen"/>
      <selection activeCell="G8" sqref="G8"/>
      <selection pane="bottomLeft" activeCell="G8" sqref="G8"/>
    </sheetView>
  </sheetViews>
  <sheetFormatPr defaultColWidth="9.1796875" defaultRowHeight="28.5" x14ac:dyDescent="0.65"/>
  <cols>
    <col min="1" max="1" width="21.81640625" style="235" customWidth="1"/>
    <col min="2" max="2" width="30.1796875" style="236" customWidth="1"/>
    <col min="3" max="11" width="45.7265625" style="2" customWidth="1"/>
    <col min="12" max="12" width="15.81640625" style="2" customWidth="1"/>
    <col min="13" max="31" width="48" style="2" customWidth="1"/>
    <col min="32" max="16384" width="9.1796875" style="2"/>
  </cols>
  <sheetData>
    <row r="1" spans="1:11" ht="29" thickBot="1" x14ac:dyDescent="0.7"/>
    <row r="2" spans="1:11" ht="43.5" customHeight="1" thickBot="1" x14ac:dyDescent="0.7">
      <c r="A2" s="827" t="s">
        <v>1</v>
      </c>
      <c r="C2" s="817" t="s">
        <v>138</v>
      </c>
      <c r="D2" s="818"/>
      <c r="E2" s="818"/>
      <c r="F2" s="818"/>
      <c r="G2" s="818"/>
      <c r="H2" s="818"/>
      <c r="I2" s="818"/>
      <c r="J2" s="819"/>
      <c r="K2" s="353"/>
    </row>
    <row r="3" spans="1:11" ht="43.5" customHeight="1" thickBot="1" x14ac:dyDescent="0.7">
      <c r="A3" s="827"/>
      <c r="C3" s="817" t="s">
        <v>2</v>
      </c>
      <c r="D3" s="818"/>
      <c r="E3" s="818"/>
      <c r="F3" s="818"/>
      <c r="G3" s="818"/>
      <c r="H3" s="818"/>
      <c r="I3" s="818"/>
      <c r="J3" s="819"/>
      <c r="K3" s="353"/>
    </row>
    <row r="4" spans="1:11" s="180" customFormat="1" ht="66" customHeight="1" x14ac:dyDescent="0.65">
      <c r="A4" s="235"/>
      <c r="B4" s="237"/>
      <c r="C4" s="230" t="s">
        <v>12</v>
      </c>
      <c r="D4" s="231" t="s">
        <v>13</v>
      </c>
      <c r="E4" s="231" t="s">
        <v>14</v>
      </c>
      <c r="F4" s="231" t="s">
        <v>15</v>
      </c>
      <c r="G4" s="231" t="s">
        <v>16</v>
      </c>
      <c r="H4" s="231" t="s">
        <v>17</v>
      </c>
      <c r="I4" s="231" t="s">
        <v>18</v>
      </c>
      <c r="J4" s="232" t="s">
        <v>19</v>
      </c>
      <c r="K4" s="232" t="s">
        <v>35</v>
      </c>
    </row>
    <row r="5" spans="1:11" s="376" customFormat="1" ht="26.5" thickBot="1" x14ac:dyDescent="0.65">
      <c r="A5" s="373"/>
      <c r="B5" s="374"/>
      <c r="C5" s="375" t="s">
        <v>24</v>
      </c>
      <c r="D5" s="375"/>
      <c r="E5" s="375"/>
      <c r="F5" s="375"/>
      <c r="G5" s="375"/>
      <c r="H5" s="375"/>
      <c r="I5" s="375"/>
      <c r="J5" s="375"/>
      <c r="K5" s="375"/>
    </row>
    <row r="6" spans="1:11" ht="55" customHeight="1" x14ac:dyDescent="0.45">
      <c r="A6" s="820" t="s">
        <v>132</v>
      </c>
      <c r="B6" s="233" t="s">
        <v>36</v>
      </c>
      <c r="C6" s="390">
        <f>'X5 Template Goals - Tab 1'!L19</f>
        <v>14</v>
      </c>
      <c r="D6" s="391">
        <f>'X5 Template Goals - Tab 1'!M19</f>
        <v>15</v>
      </c>
      <c r="E6" s="391">
        <f>'X5 Template Goals - Tab 1'!N19</f>
        <v>1</v>
      </c>
      <c r="F6" s="391">
        <f>'X5 Template Goals - Tab 1'!O19</f>
        <v>184.74254422000001</v>
      </c>
      <c r="G6" s="391">
        <f>'X5 Template Goals - Tab 1'!P19</f>
        <v>82.984576779999998</v>
      </c>
      <c r="H6" s="391">
        <f>'X5 Template Goals - Tab 1'!Q19</f>
        <v>21.937024739999998</v>
      </c>
      <c r="I6" s="391">
        <f>'X5 Template Goals - Tab 1'!R19</f>
        <v>2</v>
      </c>
      <c r="J6" s="392" t="e">
        <f>'X5 Template Goals - Tab 1'!#REF!</f>
        <v>#REF!</v>
      </c>
      <c r="K6" s="392">
        <f>'X5 Template Goals - Tab 1'!AD19</f>
        <v>346.15224581999996</v>
      </c>
    </row>
    <row r="7" spans="1:11" ht="55" customHeight="1" x14ac:dyDescent="0.45">
      <c r="A7" s="821"/>
      <c r="B7" s="234" t="s">
        <v>37</v>
      </c>
      <c r="C7" s="393">
        <f>'X5 Template Goals - Tab 1'!L20</f>
        <v>6</v>
      </c>
      <c r="D7" s="394">
        <f>'X5 Template Goals - Tab 1'!M20</f>
        <v>7</v>
      </c>
      <c r="E7" s="394">
        <f>'X5 Template Goals - Tab 1'!N20</f>
        <v>0</v>
      </c>
      <c r="F7" s="394">
        <f>'X5 Template Goals - Tab 1'!O20</f>
        <v>42</v>
      </c>
      <c r="G7" s="394">
        <f>'X5 Template Goals - Tab 1'!P20</f>
        <v>21.159185820000001</v>
      </c>
      <c r="H7" s="394">
        <f>'X5 Template Goals - Tab 1'!Q20</f>
        <v>22</v>
      </c>
      <c r="I7" s="394">
        <f>'X5 Template Goals - Tab 1'!R20</f>
        <v>0</v>
      </c>
      <c r="J7" s="395" t="e">
        <f>'X5 Template Goals - Tab 1'!#REF!</f>
        <v>#REF!</v>
      </c>
      <c r="K7" s="395">
        <f>'X5 Template Goals - Tab 1'!AD20</f>
        <v>102.15918582</v>
      </c>
    </row>
    <row r="8" spans="1:11" ht="55" customHeight="1" x14ac:dyDescent="0.45">
      <c r="A8" s="821"/>
      <c r="B8" s="234" t="s">
        <v>38</v>
      </c>
      <c r="C8" s="396">
        <f>'X5 Template Goals - Tab 1'!L21</f>
        <v>9</v>
      </c>
      <c r="D8" s="397">
        <f>'X5 Template Goals - Tab 1'!M21</f>
        <v>8</v>
      </c>
      <c r="E8" s="397">
        <f>'X5 Template Goals - Tab 1'!N21</f>
        <v>0</v>
      </c>
      <c r="F8" s="397">
        <f>'X5 Template Goals - Tab 1'!O21</f>
        <v>106.20681253000001</v>
      </c>
      <c r="G8" s="397">
        <f>'X5 Template Goals - Tab 1'!P21</f>
        <v>55.034735490000003</v>
      </c>
      <c r="H8" s="397">
        <f>'X5 Template Goals - Tab 1'!Q21</f>
        <v>41</v>
      </c>
      <c r="I8" s="397">
        <f>'X5 Template Goals - Tab 1'!R21</f>
        <v>2</v>
      </c>
      <c r="J8" s="398" t="e">
        <f>'X5 Template Goals - Tab 1'!#REF!</f>
        <v>#REF!</v>
      </c>
      <c r="K8" s="398">
        <f>'X5 Template Goals - Tab 1'!AD21</f>
        <v>221.24154802000001</v>
      </c>
    </row>
    <row r="9" spans="1:11" ht="55" customHeight="1" x14ac:dyDescent="0.45">
      <c r="A9" s="821"/>
      <c r="B9" s="234" t="s">
        <v>39</v>
      </c>
      <c r="C9" s="393">
        <f>'X5 Template Goals - Tab 1'!L22</f>
        <v>1</v>
      </c>
      <c r="D9" s="394">
        <f>'X5 Template Goals - Tab 1'!M22</f>
        <v>2</v>
      </c>
      <c r="E9" s="394">
        <f>'X5 Template Goals - Tab 1'!N22</f>
        <v>0</v>
      </c>
      <c r="F9" s="394">
        <f>'X5 Template Goals - Tab 1'!O22</f>
        <v>61</v>
      </c>
      <c r="G9" s="394">
        <f>'X5 Template Goals - Tab 1'!P22</f>
        <v>34.168945360000002</v>
      </c>
      <c r="H9" s="394">
        <f>'X5 Template Goals - Tab 1'!Q22</f>
        <v>5</v>
      </c>
      <c r="I9" s="394">
        <f>'X5 Template Goals - Tab 1'!R22</f>
        <v>1</v>
      </c>
      <c r="J9" s="395" t="e">
        <f>'X5 Template Goals - Tab 1'!#REF!</f>
        <v>#REF!</v>
      </c>
      <c r="K9" s="395">
        <f>'X5 Template Goals - Tab 1'!AD22</f>
        <v>106.16894536000001</v>
      </c>
    </row>
    <row r="10" spans="1:11" ht="55" customHeight="1" x14ac:dyDescent="0.45">
      <c r="A10" s="821"/>
      <c r="B10" s="234" t="s">
        <v>40</v>
      </c>
      <c r="C10" s="399">
        <f>'X5 Template Goals - Tab 1'!L23</f>
        <v>3</v>
      </c>
      <c r="D10" s="400">
        <f>'X5 Template Goals - Tab 1'!M23</f>
        <v>8</v>
      </c>
      <c r="E10" s="400">
        <f>'X5 Template Goals - Tab 1'!N23</f>
        <v>1</v>
      </c>
      <c r="F10" s="400">
        <f>'X5 Template Goals - Tab 1'!O23</f>
        <v>60.2</v>
      </c>
      <c r="G10" s="400">
        <f>'X5 Template Goals - Tab 1'!P23</f>
        <v>25.116647569999998</v>
      </c>
      <c r="H10" s="400">
        <f>'X5 Template Goals - Tab 1'!Q23</f>
        <v>10</v>
      </c>
      <c r="I10" s="400">
        <f>'X5 Template Goals - Tab 1'!R23</f>
        <v>0</v>
      </c>
      <c r="J10" s="401" t="e">
        <f>'X5 Template Goals - Tab 1'!#REF!</f>
        <v>#REF!</v>
      </c>
      <c r="K10" s="401">
        <f>'X5 Template Goals - Tab 1'!AD23</f>
        <v>109.31664757</v>
      </c>
    </row>
    <row r="11" spans="1:11" ht="55" customHeight="1" x14ac:dyDescent="0.45">
      <c r="A11" s="821"/>
      <c r="B11" s="234" t="s">
        <v>41</v>
      </c>
      <c r="C11" s="393">
        <f>'X5 Template Goals - Tab 1'!L24</f>
        <v>6</v>
      </c>
      <c r="D11" s="394">
        <f>'X5 Template Goals - Tab 1'!M24</f>
        <v>4</v>
      </c>
      <c r="E11" s="394">
        <f>'X5 Template Goals - Tab 1'!N24</f>
        <v>0</v>
      </c>
      <c r="F11" s="394">
        <f>'X5 Template Goals - Tab 1'!O24</f>
        <v>120.46818847999999</v>
      </c>
      <c r="G11" s="394">
        <f>'X5 Template Goals - Tab 1'!P24</f>
        <v>76.564085390000002</v>
      </c>
      <c r="H11" s="394">
        <f>'X5 Template Goals - Tab 1'!Q24</f>
        <v>55</v>
      </c>
      <c r="I11" s="394">
        <f>'X5 Template Goals - Tab 1'!R24</f>
        <v>0</v>
      </c>
      <c r="J11" s="395" t="e">
        <f>'X5 Template Goals - Tab 1'!#REF!</f>
        <v>#REF!</v>
      </c>
      <c r="K11" s="395">
        <f>'X5 Template Goals - Tab 1'!AD24</f>
        <v>263.03227386999998</v>
      </c>
    </row>
    <row r="12" spans="1:11" ht="55" customHeight="1" x14ac:dyDescent="0.45">
      <c r="A12" s="821"/>
      <c r="B12" s="234" t="s">
        <v>42</v>
      </c>
      <c r="C12" s="399">
        <f>'X5 Template Goals - Tab 1'!L25</f>
        <v>6</v>
      </c>
      <c r="D12" s="400">
        <f>'X5 Template Goals - Tab 1'!M25</f>
        <v>7</v>
      </c>
      <c r="E12" s="400">
        <f>'X5 Template Goals - Tab 1'!N25</f>
        <v>0</v>
      </c>
      <c r="F12" s="400">
        <f>'X5 Template Goals - Tab 1'!O25</f>
        <v>107</v>
      </c>
      <c r="G12" s="400">
        <f>'X5 Template Goals - Tab 1'!P25</f>
        <v>113.78374203999999</v>
      </c>
      <c r="H12" s="400">
        <f>'X5 Template Goals - Tab 1'!Q25</f>
        <v>56</v>
      </c>
      <c r="I12" s="400">
        <f>'X5 Template Goals - Tab 1'!R25</f>
        <v>1</v>
      </c>
      <c r="J12" s="401" t="e">
        <f>'X5 Template Goals - Tab 1'!#REF!</f>
        <v>#REF!</v>
      </c>
      <c r="K12" s="401">
        <f>'X5 Template Goals - Tab 1'!AD25</f>
        <v>317.29894734999999</v>
      </c>
    </row>
    <row r="13" spans="1:11" ht="55" customHeight="1" x14ac:dyDescent="0.45">
      <c r="A13" s="822"/>
      <c r="B13" s="234" t="s">
        <v>43</v>
      </c>
      <c r="C13" s="393">
        <f>'X5 Template Goals - Tab 1'!L26</f>
        <v>3</v>
      </c>
      <c r="D13" s="394">
        <f>'X5 Template Goals - Tab 1'!M26</f>
        <v>4</v>
      </c>
      <c r="E13" s="394">
        <f>'X5 Template Goals - Tab 1'!N26</f>
        <v>0</v>
      </c>
      <c r="F13" s="394">
        <f>'X5 Template Goals - Tab 1'!O26</f>
        <v>20</v>
      </c>
      <c r="G13" s="394">
        <f>'X5 Template Goals - Tab 1'!P26</f>
        <v>65</v>
      </c>
      <c r="H13" s="394">
        <f>'X5 Template Goals - Tab 1'!Q26</f>
        <v>32</v>
      </c>
      <c r="I13" s="394">
        <f>'X5 Template Goals - Tab 1'!R26</f>
        <v>0</v>
      </c>
      <c r="J13" s="395" t="e">
        <f>'X5 Template Goals - Tab 1'!#REF!</f>
        <v>#REF!</v>
      </c>
      <c r="K13" s="395">
        <f>'X5 Template Goals - Tab 1'!AD26</f>
        <v>125</v>
      </c>
    </row>
    <row r="14" spans="1:11" ht="55" customHeight="1" thickBot="1" x14ac:dyDescent="0.5">
      <c r="A14" s="344" t="s">
        <v>34</v>
      </c>
      <c r="B14" s="241" t="s">
        <v>35</v>
      </c>
      <c r="C14" s="402">
        <f>'X5 Template Goals - Tab 1'!L27</f>
        <v>48</v>
      </c>
      <c r="D14" s="403">
        <f>'X5 Template Goals - Tab 1'!M27</f>
        <v>55</v>
      </c>
      <c r="E14" s="403">
        <f>'X5 Template Goals - Tab 1'!N27</f>
        <v>2</v>
      </c>
      <c r="F14" s="403">
        <f>'X5 Template Goals - Tab 1'!O27</f>
        <v>701.61754523000002</v>
      </c>
      <c r="G14" s="403">
        <f>'X5 Template Goals - Tab 1'!P27</f>
        <v>473.81191845000001</v>
      </c>
      <c r="H14" s="403">
        <f>'X5 Template Goals - Tab 1'!Q27</f>
        <v>242.93702474</v>
      </c>
      <c r="I14" s="403">
        <f>'X5 Template Goals - Tab 1'!R27</f>
        <v>6</v>
      </c>
      <c r="J14" s="404" t="e">
        <f>'X5 Template Goals - Tab 1'!#REF!</f>
        <v>#REF!</v>
      </c>
      <c r="K14" s="404">
        <f>'X5 Template Goals - Tab 1'!AD27</f>
        <v>1590.3697938099999</v>
      </c>
    </row>
    <row r="15" spans="1:11" s="180" customFormat="1" ht="66" customHeight="1" thickBot="1" x14ac:dyDescent="0.7">
      <c r="A15" s="235"/>
      <c r="B15" s="237"/>
      <c r="C15" s="230" t="s">
        <v>12</v>
      </c>
      <c r="D15" s="231" t="s">
        <v>13</v>
      </c>
      <c r="E15" s="231" t="s">
        <v>14</v>
      </c>
      <c r="F15" s="231" t="s">
        <v>15</v>
      </c>
      <c r="G15" s="231" t="s">
        <v>16</v>
      </c>
      <c r="H15" s="231" t="s">
        <v>17</v>
      </c>
      <c r="I15" s="231" t="s">
        <v>18</v>
      </c>
      <c r="J15" s="232" t="s">
        <v>19</v>
      </c>
      <c r="K15" s="232" t="s">
        <v>134</v>
      </c>
    </row>
    <row r="16" spans="1:11" ht="132" customHeight="1" x14ac:dyDescent="0.45">
      <c r="A16" s="831" t="s">
        <v>139</v>
      </c>
      <c r="B16" s="832"/>
      <c r="C16" s="835"/>
      <c r="D16" s="838"/>
      <c r="E16" s="841"/>
      <c r="F16" s="838"/>
      <c r="G16" s="841"/>
      <c r="H16" s="838"/>
      <c r="I16" s="841"/>
      <c r="J16" s="838"/>
      <c r="K16" s="828"/>
    </row>
    <row r="17" spans="1:11" ht="132" customHeight="1" x14ac:dyDescent="0.45">
      <c r="A17" s="833"/>
      <c r="B17" s="834"/>
      <c r="C17" s="836"/>
      <c r="D17" s="839"/>
      <c r="E17" s="842"/>
      <c r="F17" s="839"/>
      <c r="G17" s="842"/>
      <c r="H17" s="839"/>
      <c r="I17" s="842"/>
      <c r="J17" s="839"/>
      <c r="K17" s="829"/>
    </row>
    <row r="18" spans="1:11" ht="132" customHeight="1" x14ac:dyDescent="0.45">
      <c r="A18" s="833"/>
      <c r="B18" s="834"/>
      <c r="C18" s="836"/>
      <c r="D18" s="839"/>
      <c r="E18" s="842"/>
      <c r="F18" s="839"/>
      <c r="G18" s="842"/>
      <c r="H18" s="839"/>
      <c r="I18" s="842"/>
      <c r="J18" s="839"/>
      <c r="K18" s="829"/>
    </row>
    <row r="19" spans="1:11" ht="132" customHeight="1" x14ac:dyDescent="0.45">
      <c r="A19" s="833"/>
      <c r="B19" s="834"/>
      <c r="C19" s="836"/>
      <c r="D19" s="839"/>
      <c r="E19" s="842"/>
      <c r="F19" s="839"/>
      <c r="G19" s="842"/>
      <c r="H19" s="839"/>
      <c r="I19" s="842"/>
      <c r="J19" s="839"/>
      <c r="K19" s="829"/>
    </row>
    <row r="20" spans="1:11" ht="132" customHeight="1" x14ac:dyDescent="0.45">
      <c r="A20" s="833"/>
      <c r="B20" s="834"/>
      <c r="C20" s="836"/>
      <c r="D20" s="839"/>
      <c r="E20" s="842"/>
      <c r="F20" s="839"/>
      <c r="G20" s="842"/>
      <c r="H20" s="839"/>
      <c r="I20" s="842"/>
      <c r="J20" s="839"/>
      <c r="K20" s="829"/>
    </row>
    <row r="21" spans="1:11" ht="132" customHeight="1" x14ac:dyDescent="0.45">
      <c r="A21" s="833"/>
      <c r="B21" s="834"/>
      <c r="C21" s="836"/>
      <c r="D21" s="839"/>
      <c r="E21" s="842"/>
      <c r="F21" s="839"/>
      <c r="G21" s="842"/>
      <c r="H21" s="839"/>
      <c r="I21" s="842"/>
      <c r="J21" s="839"/>
      <c r="K21" s="829"/>
    </row>
    <row r="22" spans="1:11" ht="132" customHeight="1" x14ac:dyDescent="0.45">
      <c r="A22" s="833"/>
      <c r="B22" s="834"/>
      <c r="C22" s="836"/>
      <c r="D22" s="839"/>
      <c r="E22" s="842"/>
      <c r="F22" s="839"/>
      <c r="G22" s="842"/>
      <c r="H22" s="839"/>
      <c r="I22" s="842"/>
      <c r="J22" s="839"/>
      <c r="K22" s="829"/>
    </row>
    <row r="23" spans="1:11" ht="132" customHeight="1" thickBot="1" x14ac:dyDescent="0.5">
      <c r="A23" s="833"/>
      <c r="B23" s="834"/>
      <c r="C23" s="837"/>
      <c r="D23" s="840"/>
      <c r="E23" s="843"/>
      <c r="F23" s="840"/>
      <c r="G23" s="843"/>
      <c r="H23" s="840"/>
      <c r="I23" s="843"/>
      <c r="J23" s="840"/>
      <c r="K23" s="830"/>
    </row>
  </sheetData>
  <mergeCells count="14">
    <mergeCell ref="K16:K23"/>
    <mergeCell ref="A16:B23"/>
    <mergeCell ref="A2:A3"/>
    <mergeCell ref="C2:J2"/>
    <mergeCell ref="C3:J3"/>
    <mergeCell ref="A6:A13"/>
    <mergeCell ref="C16:C23"/>
    <mergeCell ref="D16:D23"/>
    <mergeCell ref="E16:E23"/>
    <mergeCell ref="F16:F23"/>
    <mergeCell ref="G16:G23"/>
    <mergeCell ref="H16:H23"/>
    <mergeCell ref="I16:I23"/>
    <mergeCell ref="J16:J23"/>
  </mergeCells>
  <conditionalFormatting sqref="C6:J13">
    <cfRule type="colorScale" priority="3">
      <colorScale>
        <cfvo type="min"/>
        <cfvo type="max"/>
        <color theme="0"/>
        <color theme="4" tint="0.39997558519241921"/>
      </colorScale>
    </cfRule>
  </conditionalFormatting>
  <conditionalFormatting sqref="C14:J14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6:K13">
    <cfRule type="colorScale" priority="1">
      <colorScale>
        <cfvo type="min"/>
        <cfvo type="max"/>
        <color theme="0"/>
        <color theme="4" tint="0.39997558519241921"/>
      </colorScale>
    </cfRule>
  </conditionalFormatting>
  <pageMargins left="0.7" right="0.7" top="0.75" bottom="0.75" header="0.3" footer="0.3"/>
  <pageSetup paperSize="8" scale="26" orientation="portrait" r:id="rId1"/>
  <customProperties>
    <customPr name="_pios_id" r:id="rId2"/>
    <customPr name="EpmWorksheetKeyString_GUID" r:id="rId3"/>
  </customPropertie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EDDF-42B8-4D40-980D-E2B874851D89}">
  <sheetPr>
    <tabColor rgb="FFFFC000"/>
    <pageSetUpPr fitToPage="1"/>
  </sheetPr>
  <dimension ref="A1:AG71"/>
  <sheetViews>
    <sheetView showGridLines="0" showWhiteSpace="0" view="pageBreakPreview" zoomScale="40" zoomScaleNormal="55" zoomScaleSheetLayoutView="40" zoomScalePageLayoutView="55" workbookViewId="0">
      <pane ySplit="4" topLeftCell="A16" activePane="bottomLeft" state="frozen"/>
      <selection activeCell="E28" sqref="E28"/>
      <selection pane="bottomLeft" activeCell="E28" sqref="E28"/>
    </sheetView>
  </sheetViews>
  <sheetFormatPr defaultColWidth="9.1796875" defaultRowHeight="28.5" outlineLevelRow="1" x14ac:dyDescent="0.65"/>
  <cols>
    <col min="1" max="1" width="21.81640625" style="235" customWidth="1"/>
    <col min="2" max="2" width="37" style="236" bestFit="1" customWidth="1"/>
    <col min="3" max="10" width="45.7265625" style="2" customWidth="1"/>
    <col min="11" max="11" width="21.81640625" style="235" customWidth="1"/>
    <col min="12" max="12" width="37" style="236" bestFit="1" customWidth="1"/>
    <col min="13" max="20" width="45.7265625" style="2" customWidth="1"/>
    <col min="21" max="21" width="21.81640625" style="235" customWidth="1"/>
    <col min="22" max="22" width="37" style="236" bestFit="1" customWidth="1"/>
    <col min="23" max="30" width="45.7265625" style="2" customWidth="1"/>
    <col min="31" max="16384" width="9.1796875" style="2"/>
  </cols>
  <sheetData>
    <row r="1" spans="1:33" ht="29" thickBot="1" x14ac:dyDescent="0.7">
      <c r="K1" s="827" t="s">
        <v>1</v>
      </c>
      <c r="U1" s="827" t="s">
        <v>1</v>
      </c>
    </row>
    <row r="2" spans="1:33" ht="43.5" customHeight="1" thickBot="1" x14ac:dyDescent="0.7">
      <c r="A2" s="827" t="s">
        <v>1</v>
      </c>
      <c r="C2" s="817" t="s">
        <v>140</v>
      </c>
      <c r="D2" s="818"/>
      <c r="E2" s="818"/>
      <c r="F2" s="818"/>
      <c r="G2" s="818"/>
      <c r="H2" s="818"/>
      <c r="I2" s="818"/>
      <c r="J2" s="819"/>
      <c r="K2" s="827"/>
      <c r="M2" s="817" t="s">
        <v>141</v>
      </c>
      <c r="N2" s="818"/>
      <c r="O2" s="818"/>
      <c r="P2" s="818"/>
      <c r="Q2" s="818"/>
      <c r="R2" s="818"/>
      <c r="S2" s="818"/>
      <c r="T2" s="819"/>
      <c r="U2" s="827"/>
      <c r="W2" s="817" t="s">
        <v>66</v>
      </c>
      <c r="X2" s="818"/>
      <c r="Y2" s="818"/>
      <c r="Z2" s="818"/>
      <c r="AA2" s="818"/>
      <c r="AB2" s="818"/>
      <c r="AC2" s="818"/>
      <c r="AD2" s="819"/>
    </row>
    <row r="3" spans="1:33" ht="43.5" customHeight="1" thickBot="1" x14ac:dyDescent="0.7">
      <c r="A3" s="827"/>
      <c r="C3" s="817" t="s">
        <v>2</v>
      </c>
      <c r="D3" s="818"/>
      <c r="E3" s="818"/>
      <c r="F3" s="818"/>
      <c r="G3" s="818"/>
      <c r="H3" s="818"/>
      <c r="I3" s="818"/>
      <c r="J3" s="819"/>
      <c r="K3" s="827"/>
      <c r="M3" s="817" t="s">
        <v>2</v>
      </c>
      <c r="N3" s="818"/>
      <c r="O3" s="818"/>
      <c r="P3" s="818"/>
      <c r="Q3" s="818"/>
      <c r="R3" s="818"/>
      <c r="S3" s="818"/>
      <c r="T3" s="819"/>
      <c r="U3" s="827"/>
      <c r="W3" s="817" t="s">
        <v>2</v>
      </c>
      <c r="X3" s="818"/>
      <c r="Y3" s="818"/>
      <c r="Z3" s="818"/>
      <c r="AA3" s="818"/>
      <c r="AB3" s="818"/>
      <c r="AC3" s="818"/>
      <c r="AD3" s="819"/>
    </row>
    <row r="4" spans="1:33" s="180" customFormat="1" ht="66" customHeight="1" x14ac:dyDescent="0.65">
      <c r="A4" s="235" t="s">
        <v>3</v>
      </c>
      <c r="B4" s="237" t="s">
        <v>4</v>
      </c>
      <c r="C4" s="230" t="s">
        <v>12</v>
      </c>
      <c r="D4" s="231" t="s">
        <v>13</v>
      </c>
      <c r="E4" s="231" t="s">
        <v>14</v>
      </c>
      <c r="F4" s="231" t="s">
        <v>15</v>
      </c>
      <c r="G4" s="231" t="s">
        <v>16</v>
      </c>
      <c r="H4" s="231" t="s">
        <v>17</v>
      </c>
      <c r="I4" s="231" t="s">
        <v>18</v>
      </c>
      <c r="J4" s="232" t="s">
        <v>19</v>
      </c>
      <c r="K4" s="235" t="s">
        <v>3</v>
      </c>
      <c r="L4" s="237" t="s">
        <v>4</v>
      </c>
      <c r="M4" s="230" t="s">
        <v>12</v>
      </c>
      <c r="N4" s="231" t="s">
        <v>13</v>
      </c>
      <c r="O4" s="231" t="s">
        <v>14</v>
      </c>
      <c r="P4" s="231" t="s">
        <v>15</v>
      </c>
      <c r="Q4" s="231" t="s">
        <v>16</v>
      </c>
      <c r="R4" s="231" t="s">
        <v>17</v>
      </c>
      <c r="S4" s="231" t="s">
        <v>18</v>
      </c>
      <c r="T4" s="232" t="s">
        <v>19</v>
      </c>
      <c r="U4" s="235" t="s">
        <v>3</v>
      </c>
      <c r="V4" s="237" t="s">
        <v>4</v>
      </c>
      <c r="W4" s="230" t="s">
        <v>12</v>
      </c>
      <c r="X4" s="231" t="s">
        <v>13</v>
      </c>
      <c r="Y4" s="231" t="s">
        <v>14</v>
      </c>
      <c r="Z4" s="231" t="s">
        <v>15</v>
      </c>
      <c r="AA4" s="231" t="s">
        <v>16</v>
      </c>
      <c r="AB4" s="231" t="s">
        <v>17</v>
      </c>
      <c r="AC4" s="231" t="s">
        <v>18</v>
      </c>
      <c r="AD4" s="232" t="s">
        <v>19</v>
      </c>
    </row>
    <row r="5" spans="1:33" s="8" customFormat="1" ht="29" thickBot="1" x14ac:dyDescent="0.7">
      <c r="A5" s="238"/>
      <c r="B5" s="239"/>
      <c r="C5" s="204" t="s">
        <v>24</v>
      </c>
      <c r="D5" s="204" t="s">
        <v>24</v>
      </c>
      <c r="E5" s="204" t="s">
        <v>24</v>
      </c>
      <c r="F5" s="204" t="s">
        <v>24</v>
      </c>
      <c r="G5" s="204" t="s">
        <v>24</v>
      </c>
      <c r="H5" s="204" t="s">
        <v>24</v>
      </c>
      <c r="I5" s="204" t="s">
        <v>24</v>
      </c>
      <c r="J5" s="204" t="s">
        <v>24</v>
      </c>
      <c r="K5" s="238"/>
      <c r="L5" s="239"/>
      <c r="M5" s="204" t="s">
        <v>24</v>
      </c>
      <c r="N5" s="204" t="s">
        <v>24</v>
      </c>
      <c r="O5" s="204" t="s">
        <v>24</v>
      </c>
      <c r="P5" s="204" t="s">
        <v>24</v>
      </c>
      <c r="Q5" s="204" t="s">
        <v>24</v>
      </c>
      <c r="R5" s="204" t="s">
        <v>24</v>
      </c>
      <c r="S5" s="204" t="s">
        <v>24</v>
      </c>
      <c r="T5" s="204" t="s">
        <v>24</v>
      </c>
      <c r="U5" s="238"/>
      <c r="V5" s="239"/>
      <c r="W5" s="204" t="s">
        <v>24</v>
      </c>
      <c r="X5" s="204" t="s">
        <v>24</v>
      </c>
      <c r="Y5" s="204" t="s">
        <v>24</v>
      </c>
      <c r="Z5" s="204" t="s">
        <v>24</v>
      </c>
      <c r="AA5" s="204" t="s">
        <v>24</v>
      </c>
      <c r="AB5" s="204" t="s">
        <v>24</v>
      </c>
      <c r="AC5" s="204" t="s">
        <v>24</v>
      </c>
      <c r="AD5" s="204" t="s">
        <v>24</v>
      </c>
    </row>
    <row r="6" spans="1:33" ht="55" customHeight="1" x14ac:dyDescent="0.45">
      <c r="A6" s="871" t="s">
        <v>26</v>
      </c>
      <c r="B6" s="233" t="s">
        <v>36</v>
      </c>
      <c r="C6" s="206" t="s">
        <v>142</v>
      </c>
      <c r="D6" s="207" t="s">
        <v>142</v>
      </c>
      <c r="E6" s="207" t="s">
        <v>142</v>
      </c>
      <c r="F6" s="207" t="s">
        <v>142</v>
      </c>
      <c r="G6" s="207" t="s">
        <v>142</v>
      </c>
      <c r="H6" s="207" t="s">
        <v>142</v>
      </c>
      <c r="I6" s="207" t="s">
        <v>142</v>
      </c>
      <c r="J6" s="214" t="s">
        <v>142</v>
      </c>
      <c r="K6" s="856" t="s">
        <v>26</v>
      </c>
      <c r="L6" s="233" t="s">
        <v>36</v>
      </c>
      <c r="M6" s="206"/>
      <c r="N6" s="207"/>
      <c r="O6" s="207"/>
      <c r="P6" s="207"/>
      <c r="Q6" s="207"/>
      <c r="R6" s="207"/>
      <c r="S6" s="207"/>
      <c r="T6" s="214"/>
      <c r="U6" s="856" t="s">
        <v>26</v>
      </c>
      <c r="V6" s="233" t="s">
        <v>36</v>
      </c>
      <c r="W6" s="206"/>
      <c r="X6" s="207"/>
      <c r="Y6" s="207"/>
      <c r="Z6" s="207"/>
      <c r="AA6" s="207"/>
      <c r="AB6" s="207"/>
      <c r="AC6" s="207"/>
      <c r="AD6" s="214"/>
    </row>
    <row r="7" spans="1:33" ht="55" customHeight="1" x14ac:dyDescent="0.45">
      <c r="A7" s="821"/>
      <c r="B7" s="234" t="s">
        <v>37</v>
      </c>
      <c r="C7" s="208" t="s">
        <v>142</v>
      </c>
      <c r="D7" s="209" t="s">
        <v>142</v>
      </c>
      <c r="E7" s="209" t="s">
        <v>142</v>
      </c>
      <c r="F7" s="209" t="s">
        <v>142</v>
      </c>
      <c r="G7" s="209" t="s">
        <v>142</v>
      </c>
      <c r="H7" s="209" t="s">
        <v>142</v>
      </c>
      <c r="I7" s="209" t="s">
        <v>142</v>
      </c>
      <c r="J7" s="215" t="s">
        <v>142</v>
      </c>
      <c r="K7" s="857"/>
      <c r="L7" s="234" t="s">
        <v>37</v>
      </c>
      <c r="M7" s="208"/>
      <c r="N7" s="209"/>
      <c r="O7" s="209"/>
      <c r="P7" s="209"/>
      <c r="Q7" s="209"/>
      <c r="R7" s="209"/>
      <c r="S7" s="209"/>
      <c r="T7" s="215"/>
      <c r="U7" s="857"/>
      <c r="V7" s="234" t="s">
        <v>37</v>
      </c>
      <c r="W7" s="208"/>
      <c r="X7" s="209"/>
      <c r="Y7" s="209"/>
      <c r="Z7" s="209"/>
      <c r="AA7" s="209"/>
      <c r="AB7" s="209"/>
      <c r="AC7" s="209"/>
      <c r="AD7" s="215"/>
    </row>
    <row r="8" spans="1:33" ht="55" customHeight="1" x14ac:dyDescent="0.45">
      <c r="A8" s="821"/>
      <c r="B8" s="234" t="s">
        <v>38</v>
      </c>
      <c r="C8" s="210" t="s">
        <v>142</v>
      </c>
      <c r="D8" s="211" t="s">
        <v>142</v>
      </c>
      <c r="E8" s="211" t="s">
        <v>142</v>
      </c>
      <c r="F8" s="211" t="s">
        <v>142</v>
      </c>
      <c r="G8" s="211" t="s">
        <v>142</v>
      </c>
      <c r="H8" s="211" t="s">
        <v>142</v>
      </c>
      <c r="I8" s="211" t="s">
        <v>142</v>
      </c>
      <c r="J8" s="216" t="s">
        <v>142</v>
      </c>
      <c r="K8" s="857"/>
      <c r="L8" s="234" t="s">
        <v>38</v>
      </c>
      <c r="M8" s="210"/>
      <c r="N8" s="211"/>
      <c r="O8" s="211"/>
      <c r="P8" s="211"/>
      <c r="Q8" s="211"/>
      <c r="R8" s="211"/>
      <c r="S8" s="211"/>
      <c r="T8" s="216"/>
      <c r="U8" s="857"/>
      <c r="V8" s="234" t="s">
        <v>38</v>
      </c>
      <c r="W8" s="210"/>
      <c r="X8" s="211"/>
      <c r="Y8" s="211"/>
      <c r="Z8" s="211"/>
      <c r="AA8" s="211"/>
      <c r="AB8" s="211"/>
      <c r="AC8" s="211"/>
      <c r="AD8" s="216"/>
    </row>
    <row r="9" spans="1:33" ht="55" customHeight="1" x14ac:dyDescent="0.45">
      <c r="A9" s="821"/>
      <c r="B9" s="234" t="s">
        <v>39</v>
      </c>
      <c r="C9" s="208" t="s">
        <v>142</v>
      </c>
      <c r="D9" s="209" t="s">
        <v>142</v>
      </c>
      <c r="E9" s="209" t="s">
        <v>142</v>
      </c>
      <c r="F9" s="209" t="s">
        <v>142</v>
      </c>
      <c r="G9" s="209" t="s">
        <v>142</v>
      </c>
      <c r="H9" s="209" t="s">
        <v>142</v>
      </c>
      <c r="I9" s="209" t="s">
        <v>142</v>
      </c>
      <c r="J9" s="215" t="s">
        <v>142</v>
      </c>
      <c r="K9" s="857"/>
      <c r="L9" s="234" t="s">
        <v>39</v>
      </c>
      <c r="M9" s="208"/>
      <c r="N9" s="209"/>
      <c r="O9" s="209"/>
      <c r="P9" s="209"/>
      <c r="Q9" s="209"/>
      <c r="R9" s="209"/>
      <c r="S9" s="209"/>
      <c r="T9" s="215"/>
      <c r="U9" s="857"/>
      <c r="V9" s="234" t="s">
        <v>39</v>
      </c>
      <c r="W9" s="208"/>
      <c r="X9" s="209"/>
      <c r="Y9" s="209"/>
      <c r="Z9" s="209"/>
      <c r="AA9" s="209"/>
      <c r="AB9" s="209"/>
      <c r="AC9" s="209"/>
      <c r="AD9" s="215"/>
    </row>
    <row r="10" spans="1:33" ht="55" customHeight="1" x14ac:dyDescent="0.45">
      <c r="A10" s="821"/>
      <c r="B10" s="234" t="s">
        <v>40</v>
      </c>
      <c r="C10" s="210" t="s">
        <v>142</v>
      </c>
      <c r="D10" s="211" t="s">
        <v>142</v>
      </c>
      <c r="E10" s="211" t="s">
        <v>142</v>
      </c>
      <c r="F10" s="211" t="s">
        <v>142</v>
      </c>
      <c r="G10" s="211" t="s">
        <v>142</v>
      </c>
      <c r="H10" s="211" t="s">
        <v>142</v>
      </c>
      <c r="I10" s="211" t="s">
        <v>142</v>
      </c>
      <c r="J10" s="216" t="s">
        <v>142</v>
      </c>
      <c r="K10" s="857"/>
      <c r="L10" s="234" t="s">
        <v>40</v>
      </c>
      <c r="M10" s="210"/>
      <c r="N10" s="211"/>
      <c r="O10" s="211"/>
      <c r="P10" s="211"/>
      <c r="Q10" s="211"/>
      <c r="R10" s="211"/>
      <c r="S10" s="211"/>
      <c r="T10" s="216"/>
      <c r="U10" s="857"/>
      <c r="V10" s="234" t="s">
        <v>40</v>
      </c>
      <c r="W10" s="210"/>
      <c r="X10" s="211"/>
      <c r="Y10" s="211"/>
      <c r="Z10" s="211"/>
      <c r="AA10" s="211"/>
      <c r="AB10" s="211"/>
      <c r="AC10" s="211"/>
      <c r="AD10" s="216"/>
    </row>
    <row r="11" spans="1:33" ht="55" customHeight="1" x14ac:dyDescent="0.45">
      <c r="A11" s="821"/>
      <c r="B11" s="234" t="s">
        <v>41</v>
      </c>
      <c r="C11" s="208" t="s">
        <v>142</v>
      </c>
      <c r="D11" s="209" t="s">
        <v>142</v>
      </c>
      <c r="E11" s="209" t="s">
        <v>142</v>
      </c>
      <c r="F11" s="209" t="s">
        <v>142</v>
      </c>
      <c r="G11" s="209" t="s">
        <v>142</v>
      </c>
      <c r="H11" s="209" t="s">
        <v>142</v>
      </c>
      <c r="I11" s="209" t="s">
        <v>142</v>
      </c>
      <c r="J11" s="215" t="s">
        <v>142</v>
      </c>
      <c r="K11" s="857"/>
      <c r="L11" s="234" t="s">
        <v>41</v>
      </c>
      <c r="M11" s="208"/>
      <c r="N11" s="209"/>
      <c r="O11" s="209"/>
      <c r="P11" s="209"/>
      <c r="Q11" s="209"/>
      <c r="R11" s="209"/>
      <c r="S11" s="209"/>
      <c r="T11" s="215"/>
      <c r="U11" s="857"/>
      <c r="V11" s="234" t="s">
        <v>41</v>
      </c>
      <c r="W11" s="208"/>
      <c r="X11" s="209"/>
      <c r="Y11" s="209"/>
      <c r="Z11" s="209"/>
      <c r="AA11" s="209"/>
      <c r="AB11" s="209"/>
      <c r="AC11" s="209"/>
      <c r="AD11" s="215"/>
    </row>
    <row r="12" spans="1:33" s="205" customFormat="1" ht="55" customHeight="1" thickBot="1" x14ac:dyDescent="0.5">
      <c r="A12" s="821"/>
      <c r="B12" s="234" t="s">
        <v>42</v>
      </c>
      <c r="C12" s="210" t="s">
        <v>142</v>
      </c>
      <c r="D12" s="211" t="s">
        <v>142</v>
      </c>
      <c r="E12" s="211" t="s">
        <v>142</v>
      </c>
      <c r="F12" s="211" t="s">
        <v>142</v>
      </c>
      <c r="G12" s="211" t="s">
        <v>142</v>
      </c>
      <c r="H12" s="211" t="s">
        <v>142</v>
      </c>
      <c r="I12" s="211" t="s">
        <v>142</v>
      </c>
      <c r="J12" s="216" t="s">
        <v>142</v>
      </c>
      <c r="K12" s="857"/>
      <c r="L12" s="234" t="s">
        <v>42</v>
      </c>
      <c r="M12" s="210"/>
      <c r="N12" s="211"/>
      <c r="O12" s="211"/>
      <c r="P12" s="211"/>
      <c r="Q12" s="211"/>
      <c r="R12" s="211"/>
      <c r="S12" s="211"/>
      <c r="T12" s="216"/>
      <c r="U12" s="857"/>
      <c r="V12" s="234" t="s">
        <v>42</v>
      </c>
      <c r="W12" s="210"/>
      <c r="X12" s="211"/>
      <c r="Y12" s="211"/>
      <c r="Z12" s="211"/>
      <c r="AA12" s="211"/>
      <c r="AB12" s="211"/>
      <c r="AC12" s="211"/>
      <c r="AD12" s="216"/>
      <c r="AE12" s="2"/>
      <c r="AF12" s="2"/>
      <c r="AG12" s="2"/>
    </row>
    <row r="13" spans="1:33" ht="55" customHeight="1" thickBot="1" x14ac:dyDescent="0.5">
      <c r="A13" s="822"/>
      <c r="B13" s="234" t="s">
        <v>43</v>
      </c>
      <c r="C13" s="212" t="s">
        <v>142</v>
      </c>
      <c r="D13" s="213" t="s">
        <v>142</v>
      </c>
      <c r="E13" s="213" t="s">
        <v>142</v>
      </c>
      <c r="F13" s="213" t="s">
        <v>142</v>
      </c>
      <c r="G13" s="213" t="s">
        <v>142</v>
      </c>
      <c r="H13" s="213" t="s">
        <v>142</v>
      </c>
      <c r="I13" s="213" t="s">
        <v>142</v>
      </c>
      <c r="J13" s="217" t="s">
        <v>142</v>
      </c>
      <c r="K13" s="858"/>
      <c r="L13" s="234" t="s">
        <v>43</v>
      </c>
      <c r="M13" s="212"/>
      <c r="N13" s="213"/>
      <c r="O13" s="213"/>
      <c r="P13" s="213"/>
      <c r="Q13" s="213"/>
      <c r="R13" s="213"/>
      <c r="S13" s="213"/>
      <c r="T13" s="217"/>
      <c r="U13" s="858"/>
      <c r="V13" s="234" t="s">
        <v>43</v>
      </c>
      <c r="W13" s="212"/>
      <c r="X13" s="213"/>
      <c r="Y13" s="213"/>
      <c r="Z13" s="213"/>
      <c r="AA13" s="213"/>
      <c r="AB13" s="213"/>
      <c r="AC13" s="213"/>
      <c r="AD13" s="217"/>
    </row>
    <row r="14" spans="1:33" ht="55" customHeight="1" x14ac:dyDescent="0.45">
      <c r="A14" s="859" t="s">
        <v>143</v>
      </c>
      <c r="B14" s="233" t="s">
        <v>36</v>
      </c>
      <c r="C14" s="206"/>
      <c r="D14" s="207"/>
      <c r="E14" s="207"/>
      <c r="F14" s="207"/>
      <c r="G14" s="207"/>
      <c r="H14" s="207"/>
      <c r="I14" s="207"/>
      <c r="J14" s="214"/>
      <c r="K14" s="862"/>
      <c r="L14" s="233" t="s">
        <v>36</v>
      </c>
      <c r="M14" s="206"/>
      <c r="N14" s="207"/>
      <c r="O14" s="207"/>
      <c r="P14" s="207"/>
      <c r="Q14" s="207"/>
      <c r="R14" s="207"/>
      <c r="S14" s="207"/>
      <c r="T14" s="214"/>
      <c r="U14" s="862" t="s">
        <v>29</v>
      </c>
      <c r="V14" s="233" t="s">
        <v>36</v>
      </c>
      <c r="W14" s="206"/>
      <c r="X14" s="207"/>
      <c r="Y14" s="207"/>
      <c r="Z14" s="207"/>
      <c r="AA14" s="207"/>
      <c r="AB14" s="207"/>
      <c r="AC14" s="207"/>
      <c r="AD14" s="214"/>
    </row>
    <row r="15" spans="1:33" ht="55" customHeight="1" x14ac:dyDescent="0.45">
      <c r="A15" s="860"/>
      <c r="B15" s="234" t="s">
        <v>37</v>
      </c>
      <c r="C15" s="208"/>
      <c r="D15" s="209"/>
      <c r="E15" s="209"/>
      <c r="F15" s="209"/>
      <c r="G15" s="209"/>
      <c r="H15" s="209"/>
      <c r="I15" s="209"/>
      <c r="J15" s="215"/>
      <c r="K15" s="863"/>
      <c r="L15" s="234" t="s">
        <v>37</v>
      </c>
      <c r="M15" s="208"/>
      <c r="N15" s="209"/>
      <c r="O15" s="209"/>
      <c r="P15" s="209"/>
      <c r="Q15" s="209"/>
      <c r="R15" s="209"/>
      <c r="S15" s="209"/>
      <c r="T15" s="215"/>
      <c r="U15" s="863"/>
      <c r="V15" s="234" t="s">
        <v>37</v>
      </c>
      <c r="W15" s="208"/>
      <c r="X15" s="209"/>
      <c r="Y15" s="209"/>
      <c r="Z15" s="209"/>
      <c r="AA15" s="209"/>
      <c r="AB15" s="209"/>
      <c r="AC15" s="209"/>
      <c r="AD15" s="215"/>
    </row>
    <row r="16" spans="1:33" ht="55" customHeight="1" x14ac:dyDescent="0.45">
      <c r="A16" s="860"/>
      <c r="B16" s="234" t="s">
        <v>38</v>
      </c>
      <c r="C16" s="210"/>
      <c r="D16" s="211"/>
      <c r="E16" s="211"/>
      <c r="F16" s="211"/>
      <c r="G16" s="211"/>
      <c r="H16" s="211"/>
      <c r="I16" s="211"/>
      <c r="J16" s="216"/>
      <c r="K16" s="863"/>
      <c r="L16" s="234" t="s">
        <v>38</v>
      </c>
      <c r="M16" s="210"/>
      <c r="N16" s="211"/>
      <c r="O16" s="211"/>
      <c r="P16" s="211"/>
      <c r="Q16" s="211"/>
      <c r="R16" s="211"/>
      <c r="S16" s="211"/>
      <c r="T16" s="216"/>
      <c r="U16" s="863"/>
      <c r="V16" s="234" t="s">
        <v>38</v>
      </c>
      <c r="W16" s="210"/>
      <c r="X16" s="211"/>
      <c r="Y16" s="211"/>
      <c r="Z16" s="211"/>
      <c r="AA16" s="211"/>
      <c r="AB16" s="211"/>
      <c r="AC16" s="211"/>
      <c r="AD16" s="216"/>
    </row>
    <row r="17" spans="1:30" ht="55" customHeight="1" x14ac:dyDescent="0.45">
      <c r="A17" s="860"/>
      <c r="B17" s="234" t="s">
        <v>39</v>
      </c>
      <c r="C17" s="208"/>
      <c r="D17" s="209"/>
      <c r="E17" s="209"/>
      <c r="F17" s="209"/>
      <c r="G17" s="209"/>
      <c r="H17" s="209"/>
      <c r="I17" s="209"/>
      <c r="J17" s="215"/>
      <c r="K17" s="863"/>
      <c r="L17" s="234" t="s">
        <v>39</v>
      </c>
      <c r="M17" s="208"/>
      <c r="N17" s="209"/>
      <c r="O17" s="209"/>
      <c r="P17" s="209"/>
      <c r="Q17" s="209"/>
      <c r="R17" s="209"/>
      <c r="S17" s="209"/>
      <c r="T17" s="215"/>
      <c r="U17" s="863"/>
      <c r="V17" s="234" t="s">
        <v>39</v>
      </c>
      <c r="W17" s="208"/>
      <c r="X17" s="209"/>
      <c r="Y17" s="209"/>
      <c r="Z17" s="209"/>
      <c r="AA17" s="209"/>
      <c r="AB17" s="209"/>
      <c r="AC17" s="209"/>
      <c r="AD17" s="215"/>
    </row>
    <row r="18" spans="1:30" ht="55" customHeight="1" x14ac:dyDescent="0.45">
      <c r="A18" s="860"/>
      <c r="B18" s="234" t="s">
        <v>40</v>
      </c>
      <c r="C18" s="210"/>
      <c r="D18" s="211"/>
      <c r="E18" s="211"/>
      <c r="F18" s="211"/>
      <c r="G18" s="211"/>
      <c r="H18" s="211"/>
      <c r="I18" s="211"/>
      <c r="J18" s="216"/>
      <c r="K18" s="863"/>
      <c r="L18" s="234" t="s">
        <v>40</v>
      </c>
      <c r="M18" s="210"/>
      <c r="N18" s="211"/>
      <c r="O18" s="211"/>
      <c r="P18" s="211"/>
      <c r="Q18" s="211"/>
      <c r="R18" s="211"/>
      <c r="S18" s="211"/>
      <c r="T18" s="216"/>
      <c r="U18" s="863"/>
      <c r="V18" s="234" t="s">
        <v>40</v>
      </c>
      <c r="W18" s="210"/>
      <c r="X18" s="211"/>
      <c r="Y18" s="211"/>
      <c r="Z18" s="211"/>
      <c r="AA18" s="211"/>
      <c r="AB18" s="211"/>
      <c r="AC18" s="211"/>
      <c r="AD18" s="216"/>
    </row>
    <row r="19" spans="1:30" ht="55" customHeight="1" x14ac:dyDescent="0.45">
      <c r="A19" s="860"/>
      <c r="B19" s="234" t="s">
        <v>41</v>
      </c>
      <c r="C19" s="208"/>
      <c r="D19" s="209"/>
      <c r="E19" s="209"/>
      <c r="F19" s="209"/>
      <c r="G19" s="209"/>
      <c r="H19" s="209"/>
      <c r="I19" s="209"/>
      <c r="J19" s="215"/>
      <c r="K19" s="863"/>
      <c r="L19" s="234" t="s">
        <v>41</v>
      </c>
      <c r="M19" s="208"/>
      <c r="N19" s="209"/>
      <c r="O19" s="209"/>
      <c r="P19" s="209"/>
      <c r="Q19" s="209"/>
      <c r="R19" s="209"/>
      <c r="S19" s="209"/>
      <c r="T19" s="215"/>
      <c r="U19" s="863"/>
      <c r="V19" s="234" t="s">
        <v>41</v>
      </c>
      <c r="W19" s="208"/>
      <c r="X19" s="209"/>
      <c r="Y19" s="209"/>
      <c r="Z19" s="209"/>
      <c r="AA19" s="209"/>
      <c r="AB19" s="209"/>
      <c r="AC19" s="209"/>
      <c r="AD19" s="215"/>
    </row>
    <row r="20" spans="1:30" ht="55" customHeight="1" x14ac:dyDescent="0.45">
      <c r="A20" s="860"/>
      <c r="B20" s="234" t="s">
        <v>42</v>
      </c>
      <c r="C20" s="210"/>
      <c r="D20" s="211"/>
      <c r="E20" s="211"/>
      <c r="F20" s="211"/>
      <c r="G20" s="211"/>
      <c r="H20" s="211"/>
      <c r="I20" s="211"/>
      <c r="J20" s="216"/>
      <c r="K20" s="863"/>
      <c r="L20" s="234" t="s">
        <v>42</v>
      </c>
      <c r="M20" s="210"/>
      <c r="N20" s="211"/>
      <c r="O20" s="211"/>
      <c r="P20" s="211"/>
      <c r="Q20" s="211"/>
      <c r="R20" s="211"/>
      <c r="S20" s="211"/>
      <c r="T20" s="216"/>
      <c r="U20" s="863"/>
      <c r="V20" s="234" t="s">
        <v>42</v>
      </c>
      <c r="W20" s="210"/>
      <c r="X20" s="211"/>
      <c r="Y20" s="211"/>
      <c r="Z20" s="211"/>
      <c r="AA20" s="211"/>
      <c r="AB20" s="211"/>
      <c r="AC20" s="211"/>
      <c r="AD20" s="216"/>
    </row>
    <row r="21" spans="1:30" ht="55" customHeight="1" thickBot="1" x14ac:dyDescent="0.5">
      <c r="A21" s="861"/>
      <c r="B21" s="234" t="s">
        <v>43</v>
      </c>
      <c r="C21" s="212"/>
      <c r="D21" s="213"/>
      <c r="E21" s="213"/>
      <c r="F21" s="213"/>
      <c r="G21" s="213"/>
      <c r="H21" s="213"/>
      <c r="I21" s="213"/>
      <c r="J21" s="217"/>
      <c r="K21" s="864"/>
      <c r="L21" s="234" t="s">
        <v>43</v>
      </c>
      <c r="M21" s="212"/>
      <c r="N21" s="213"/>
      <c r="O21" s="213"/>
      <c r="P21" s="213"/>
      <c r="Q21" s="213"/>
      <c r="R21" s="213"/>
      <c r="S21" s="213"/>
      <c r="T21" s="217"/>
      <c r="U21" s="864"/>
      <c r="V21" s="234" t="s">
        <v>43</v>
      </c>
      <c r="W21" s="212"/>
      <c r="X21" s="213"/>
      <c r="Y21" s="213"/>
      <c r="Z21" s="213"/>
      <c r="AA21" s="213"/>
      <c r="AB21" s="213"/>
      <c r="AC21" s="213"/>
      <c r="AD21" s="217"/>
    </row>
    <row r="22" spans="1:30" ht="55" customHeight="1" outlineLevel="1" x14ac:dyDescent="0.45">
      <c r="A22" s="865" t="s">
        <v>27</v>
      </c>
      <c r="B22" s="233" t="s">
        <v>36</v>
      </c>
      <c r="C22" s="206"/>
      <c r="D22" s="207"/>
      <c r="E22" s="207"/>
      <c r="F22" s="207"/>
      <c r="G22" s="207"/>
      <c r="H22" s="207"/>
      <c r="I22" s="207"/>
      <c r="J22" s="214"/>
      <c r="K22" s="868" t="s">
        <v>27</v>
      </c>
      <c r="L22" s="233" t="s">
        <v>36</v>
      </c>
      <c r="M22" s="206"/>
      <c r="N22" s="207"/>
      <c r="O22" s="207"/>
      <c r="P22" s="207"/>
      <c r="Q22" s="207"/>
      <c r="R22" s="207"/>
      <c r="S22" s="207"/>
      <c r="T22" s="214"/>
      <c r="U22" s="868" t="s">
        <v>27</v>
      </c>
      <c r="V22" s="233" t="s">
        <v>36</v>
      </c>
      <c r="W22" s="206"/>
      <c r="X22" s="207"/>
      <c r="Y22" s="207"/>
      <c r="Z22" s="207"/>
      <c r="AA22" s="207"/>
      <c r="AB22" s="207"/>
      <c r="AC22" s="207"/>
      <c r="AD22" s="214"/>
    </row>
    <row r="23" spans="1:30" ht="55" customHeight="1" outlineLevel="1" x14ac:dyDescent="0.45">
      <c r="A23" s="866"/>
      <c r="B23" s="234" t="s">
        <v>37</v>
      </c>
      <c r="C23" s="208"/>
      <c r="D23" s="209"/>
      <c r="E23" s="209"/>
      <c r="F23" s="209"/>
      <c r="G23" s="209"/>
      <c r="H23" s="209"/>
      <c r="I23" s="209"/>
      <c r="J23" s="215"/>
      <c r="K23" s="869"/>
      <c r="L23" s="234" t="s">
        <v>37</v>
      </c>
      <c r="M23" s="208"/>
      <c r="N23" s="209"/>
      <c r="O23" s="209"/>
      <c r="P23" s="209"/>
      <c r="Q23" s="209"/>
      <c r="R23" s="209"/>
      <c r="S23" s="209"/>
      <c r="T23" s="215"/>
      <c r="U23" s="869"/>
      <c r="V23" s="234" t="s">
        <v>37</v>
      </c>
      <c r="W23" s="208"/>
      <c r="X23" s="209"/>
      <c r="Y23" s="209"/>
      <c r="Z23" s="209"/>
      <c r="AA23" s="209"/>
      <c r="AB23" s="209"/>
      <c r="AC23" s="209"/>
      <c r="AD23" s="215"/>
    </row>
    <row r="24" spans="1:30" s="180" customFormat="1" ht="55" customHeight="1" outlineLevel="1" x14ac:dyDescent="0.45">
      <c r="A24" s="866"/>
      <c r="B24" s="234" t="s">
        <v>38</v>
      </c>
      <c r="C24" s="210"/>
      <c r="D24" s="211"/>
      <c r="E24" s="211"/>
      <c r="F24" s="211"/>
      <c r="G24" s="211"/>
      <c r="H24" s="211"/>
      <c r="I24" s="211"/>
      <c r="J24" s="216"/>
      <c r="K24" s="869"/>
      <c r="L24" s="234" t="s">
        <v>38</v>
      </c>
      <c r="M24" s="210"/>
      <c r="N24" s="211"/>
      <c r="O24" s="211"/>
      <c r="P24" s="211"/>
      <c r="Q24" s="211"/>
      <c r="R24" s="211"/>
      <c r="S24" s="211"/>
      <c r="T24" s="216"/>
      <c r="U24" s="869"/>
      <c r="V24" s="234" t="s">
        <v>38</v>
      </c>
      <c r="W24" s="210"/>
      <c r="X24" s="211"/>
      <c r="Y24" s="211"/>
      <c r="Z24" s="211"/>
      <c r="AA24" s="211"/>
      <c r="AB24" s="211"/>
      <c r="AC24" s="211"/>
      <c r="AD24" s="216"/>
    </row>
    <row r="25" spans="1:30" ht="55" customHeight="1" outlineLevel="1" x14ac:dyDescent="0.45">
      <c r="A25" s="866"/>
      <c r="B25" s="234" t="s">
        <v>39</v>
      </c>
      <c r="C25" s="208"/>
      <c r="D25" s="209"/>
      <c r="E25" s="209"/>
      <c r="F25" s="209"/>
      <c r="G25" s="209"/>
      <c r="H25" s="209"/>
      <c r="I25" s="209"/>
      <c r="J25" s="215"/>
      <c r="K25" s="869"/>
      <c r="L25" s="234" t="s">
        <v>39</v>
      </c>
      <c r="M25" s="208"/>
      <c r="N25" s="209"/>
      <c r="O25" s="209"/>
      <c r="P25" s="209"/>
      <c r="Q25" s="209"/>
      <c r="R25" s="209"/>
      <c r="S25" s="209"/>
      <c r="T25" s="215"/>
      <c r="U25" s="869"/>
      <c r="V25" s="234" t="s">
        <v>39</v>
      </c>
      <c r="W25" s="208"/>
      <c r="X25" s="209"/>
      <c r="Y25" s="209"/>
      <c r="Z25" s="209"/>
      <c r="AA25" s="209"/>
      <c r="AB25" s="209"/>
      <c r="AC25" s="209"/>
      <c r="AD25" s="215"/>
    </row>
    <row r="26" spans="1:30" ht="55" customHeight="1" outlineLevel="1" x14ac:dyDescent="0.45">
      <c r="A26" s="866"/>
      <c r="B26" s="234" t="s">
        <v>40</v>
      </c>
      <c r="C26" s="210"/>
      <c r="D26" s="211"/>
      <c r="E26" s="211"/>
      <c r="F26" s="211"/>
      <c r="G26" s="211"/>
      <c r="H26" s="211"/>
      <c r="I26" s="211"/>
      <c r="J26" s="216"/>
      <c r="K26" s="869"/>
      <c r="L26" s="234" t="s">
        <v>40</v>
      </c>
      <c r="M26" s="210"/>
      <c r="N26" s="211"/>
      <c r="O26" s="211"/>
      <c r="P26" s="211"/>
      <c r="Q26" s="211"/>
      <c r="R26" s="211"/>
      <c r="S26" s="211"/>
      <c r="T26" s="216"/>
      <c r="U26" s="869"/>
      <c r="V26" s="234" t="s">
        <v>40</v>
      </c>
      <c r="W26" s="210"/>
      <c r="X26" s="211"/>
      <c r="Y26" s="211"/>
      <c r="Z26" s="211"/>
      <c r="AA26" s="211"/>
      <c r="AB26" s="211"/>
      <c r="AC26" s="211"/>
      <c r="AD26" s="216"/>
    </row>
    <row r="27" spans="1:30" ht="55" customHeight="1" outlineLevel="1" x14ac:dyDescent="0.45">
      <c r="A27" s="866"/>
      <c r="B27" s="234" t="s">
        <v>41</v>
      </c>
      <c r="C27" s="208"/>
      <c r="D27" s="209"/>
      <c r="E27" s="209"/>
      <c r="F27" s="209"/>
      <c r="G27" s="209"/>
      <c r="H27" s="209"/>
      <c r="I27" s="209"/>
      <c r="J27" s="215"/>
      <c r="K27" s="869"/>
      <c r="L27" s="234" t="s">
        <v>41</v>
      </c>
      <c r="M27" s="208"/>
      <c r="N27" s="209"/>
      <c r="O27" s="209"/>
      <c r="P27" s="209"/>
      <c r="Q27" s="209"/>
      <c r="R27" s="209"/>
      <c r="S27" s="209"/>
      <c r="T27" s="215"/>
      <c r="U27" s="869"/>
      <c r="V27" s="234" t="s">
        <v>41</v>
      </c>
      <c r="W27" s="208"/>
      <c r="X27" s="209"/>
      <c r="Y27" s="209"/>
      <c r="Z27" s="209"/>
      <c r="AA27" s="209"/>
      <c r="AB27" s="209"/>
      <c r="AC27" s="209"/>
      <c r="AD27" s="215"/>
    </row>
    <row r="28" spans="1:30" s="180" customFormat="1" ht="55" customHeight="1" outlineLevel="1" x14ac:dyDescent="0.45">
      <c r="A28" s="866"/>
      <c r="B28" s="234" t="s">
        <v>42</v>
      </c>
      <c r="C28" s="210"/>
      <c r="D28" s="211"/>
      <c r="E28" s="211"/>
      <c r="F28" s="211"/>
      <c r="G28" s="211"/>
      <c r="H28" s="211"/>
      <c r="I28" s="211"/>
      <c r="J28" s="216"/>
      <c r="K28" s="869"/>
      <c r="L28" s="234" t="s">
        <v>42</v>
      </c>
      <c r="M28" s="210"/>
      <c r="N28" s="211"/>
      <c r="O28" s="211"/>
      <c r="P28" s="211"/>
      <c r="Q28" s="211"/>
      <c r="R28" s="211"/>
      <c r="S28" s="211"/>
      <c r="T28" s="216"/>
      <c r="U28" s="869"/>
      <c r="V28" s="234" t="s">
        <v>42</v>
      </c>
      <c r="W28" s="210"/>
      <c r="X28" s="211"/>
      <c r="Y28" s="211"/>
      <c r="Z28" s="211"/>
      <c r="AA28" s="211"/>
      <c r="AB28" s="211"/>
      <c r="AC28" s="211"/>
      <c r="AD28" s="216"/>
    </row>
    <row r="29" spans="1:30" s="180" customFormat="1" ht="55" customHeight="1" outlineLevel="1" thickBot="1" x14ac:dyDescent="0.5">
      <c r="A29" s="867"/>
      <c r="B29" s="234" t="s">
        <v>43</v>
      </c>
      <c r="C29" s="212"/>
      <c r="D29" s="213"/>
      <c r="E29" s="213"/>
      <c r="F29" s="213"/>
      <c r="G29" s="213"/>
      <c r="H29" s="213"/>
      <c r="I29" s="213"/>
      <c r="J29" s="217"/>
      <c r="K29" s="870"/>
      <c r="L29" s="234" t="s">
        <v>43</v>
      </c>
      <c r="M29" s="212"/>
      <c r="N29" s="213"/>
      <c r="O29" s="213"/>
      <c r="P29" s="213"/>
      <c r="Q29" s="213"/>
      <c r="R29" s="213"/>
      <c r="S29" s="213"/>
      <c r="T29" s="217"/>
      <c r="U29" s="870"/>
      <c r="V29" s="234" t="s">
        <v>43</v>
      </c>
      <c r="W29" s="212"/>
      <c r="X29" s="213"/>
      <c r="Y29" s="213"/>
      <c r="Z29" s="213"/>
      <c r="AA29" s="213"/>
      <c r="AB29" s="213"/>
      <c r="AC29" s="213"/>
      <c r="AD29" s="217"/>
    </row>
    <row r="30" spans="1:30" ht="55" customHeight="1" outlineLevel="1" x14ac:dyDescent="0.45">
      <c r="A30" s="844" t="s">
        <v>28</v>
      </c>
      <c r="B30" s="233" t="s">
        <v>36</v>
      </c>
      <c r="C30" s="305" t="s">
        <v>144</v>
      </c>
      <c r="D30" s="207"/>
      <c r="E30" s="207"/>
      <c r="F30" s="207"/>
      <c r="G30" s="207"/>
      <c r="H30" s="207"/>
      <c r="I30" s="207"/>
      <c r="J30" s="214"/>
      <c r="K30" s="847" t="s">
        <v>28</v>
      </c>
      <c r="L30" s="233" t="s">
        <v>36</v>
      </c>
      <c r="M30" s="206"/>
      <c r="N30" s="207"/>
      <c r="O30" s="207"/>
      <c r="P30" s="207"/>
      <c r="Q30" s="207"/>
      <c r="R30" s="207"/>
      <c r="S30" s="207"/>
      <c r="T30" s="214"/>
      <c r="U30" s="847" t="s">
        <v>28</v>
      </c>
      <c r="V30" s="233" t="s">
        <v>36</v>
      </c>
      <c r="W30" s="206"/>
      <c r="X30" s="207"/>
      <c r="Y30" s="207"/>
      <c r="Z30" s="207"/>
      <c r="AA30" s="207"/>
      <c r="AB30" s="207"/>
      <c r="AC30" s="207"/>
      <c r="AD30" s="214"/>
    </row>
    <row r="31" spans="1:30" ht="55" customHeight="1" outlineLevel="1" x14ac:dyDescent="0.45">
      <c r="A31" s="845"/>
      <c r="B31" s="234" t="s">
        <v>37</v>
      </c>
      <c r="C31" s="208"/>
      <c r="D31" s="209"/>
      <c r="E31" s="306" t="s">
        <v>145</v>
      </c>
      <c r="F31" s="209"/>
      <c r="G31" s="209"/>
      <c r="H31" s="209"/>
      <c r="I31" s="209"/>
      <c r="J31" s="215"/>
      <c r="K31" s="848"/>
      <c r="L31" s="234" t="s">
        <v>37</v>
      </c>
      <c r="M31" s="208"/>
      <c r="N31" s="209"/>
      <c r="O31" s="209"/>
      <c r="P31" s="209"/>
      <c r="Q31" s="209"/>
      <c r="R31" s="209"/>
      <c r="S31" s="209"/>
      <c r="T31" s="215"/>
      <c r="U31" s="848"/>
      <c r="V31" s="234" t="s">
        <v>37</v>
      </c>
      <c r="W31" s="208"/>
      <c r="X31" s="209"/>
      <c r="Y31" s="209"/>
      <c r="Z31" s="209"/>
      <c r="AA31" s="209"/>
      <c r="AB31" s="209"/>
      <c r="AC31" s="209"/>
      <c r="AD31" s="215"/>
    </row>
    <row r="32" spans="1:30" ht="55" customHeight="1" outlineLevel="1" x14ac:dyDescent="0.45">
      <c r="A32" s="845"/>
      <c r="B32" s="234" t="s">
        <v>38</v>
      </c>
      <c r="C32" s="210"/>
      <c r="D32" s="211"/>
      <c r="E32" s="211"/>
      <c r="F32" s="211"/>
      <c r="G32" s="211"/>
      <c r="H32" s="211"/>
      <c r="I32" s="211"/>
      <c r="J32" s="216"/>
      <c r="K32" s="848"/>
      <c r="L32" s="234" t="s">
        <v>38</v>
      </c>
      <c r="M32" s="210"/>
      <c r="N32" s="211"/>
      <c r="O32" s="211"/>
      <c r="P32" s="211"/>
      <c r="Q32" s="211"/>
      <c r="R32" s="211"/>
      <c r="S32" s="211"/>
      <c r="T32" s="216"/>
      <c r="U32" s="848"/>
      <c r="V32" s="234" t="s">
        <v>38</v>
      </c>
      <c r="W32" s="210"/>
      <c r="X32" s="211"/>
      <c r="Y32" s="211"/>
      <c r="Z32" s="211"/>
      <c r="AA32" s="211"/>
      <c r="AB32" s="211"/>
      <c r="AC32" s="211"/>
      <c r="AD32" s="216"/>
    </row>
    <row r="33" spans="1:30" ht="55" customHeight="1" outlineLevel="1" x14ac:dyDescent="0.45">
      <c r="A33" s="845"/>
      <c r="B33" s="234" t="s">
        <v>39</v>
      </c>
      <c r="C33" s="208"/>
      <c r="D33" s="209"/>
      <c r="E33" s="209"/>
      <c r="F33" s="209"/>
      <c r="G33" s="209"/>
      <c r="H33" s="209"/>
      <c r="I33" s="209"/>
      <c r="J33" s="215"/>
      <c r="K33" s="848"/>
      <c r="L33" s="234" t="s">
        <v>39</v>
      </c>
      <c r="M33" s="208"/>
      <c r="N33" s="209"/>
      <c r="O33" s="209"/>
      <c r="P33" s="209"/>
      <c r="Q33" s="209"/>
      <c r="R33" s="209"/>
      <c r="S33" s="209"/>
      <c r="T33" s="215"/>
      <c r="U33" s="848"/>
      <c r="V33" s="234" t="s">
        <v>39</v>
      </c>
      <c r="W33" s="208"/>
      <c r="X33" s="209"/>
      <c r="Y33" s="209"/>
      <c r="Z33" s="209"/>
      <c r="AA33" s="209"/>
      <c r="AB33" s="209"/>
      <c r="AC33" s="209"/>
      <c r="AD33" s="215"/>
    </row>
    <row r="34" spans="1:30" ht="55" customHeight="1" outlineLevel="1" x14ac:dyDescent="0.45">
      <c r="A34" s="845"/>
      <c r="B34" s="234" t="s">
        <v>40</v>
      </c>
      <c r="C34" s="210"/>
      <c r="D34" s="211"/>
      <c r="E34" s="211"/>
      <c r="F34" s="211"/>
      <c r="G34" s="211"/>
      <c r="H34" s="211"/>
      <c r="I34" s="211"/>
      <c r="J34" s="216"/>
      <c r="K34" s="848"/>
      <c r="L34" s="234" t="s">
        <v>40</v>
      </c>
      <c r="M34" s="210"/>
      <c r="N34" s="211"/>
      <c r="O34" s="211"/>
      <c r="P34" s="211"/>
      <c r="Q34" s="211"/>
      <c r="R34" s="211"/>
      <c r="S34" s="211"/>
      <c r="T34" s="216"/>
      <c r="U34" s="848"/>
      <c r="V34" s="234" t="s">
        <v>40</v>
      </c>
      <c r="W34" s="210"/>
      <c r="X34" s="211"/>
      <c r="Y34" s="211"/>
      <c r="Z34" s="211"/>
      <c r="AA34" s="211"/>
      <c r="AB34" s="211"/>
      <c r="AC34" s="211"/>
      <c r="AD34" s="216"/>
    </row>
    <row r="35" spans="1:30" ht="55" customHeight="1" outlineLevel="1" x14ac:dyDescent="0.45">
      <c r="A35" s="845"/>
      <c r="B35" s="234" t="s">
        <v>41</v>
      </c>
      <c r="C35" s="208"/>
      <c r="D35" s="209"/>
      <c r="E35" s="209"/>
      <c r="F35" s="209"/>
      <c r="G35" s="209"/>
      <c r="H35" s="209"/>
      <c r="I35" s="209"/>
      <c r="J35" s="215"/>
      <c r="K35" s="848"/>
      <c r="L35" s="234" t="s">
        <v>41</v>
      </c>
      <c r="M35" s="208"/>
      <c r="N35" s="209"/>
      <c r="O35" s="209"/>
      <c r="P35" s="209"/>
      <c r="Q35" s="209"/>
      <c r="R35" s="209"/>
      <c r="S35" s="209"/>
      <c r="T35" s="215"/>
      <c r="U35" s="848"/>
      <c r="V35" s="234" t="s">
        <v>41</v>
      </c>
      <c r="W35" s="208"/>
      <c r="X35" s="209"/>
      <c r="Y35" s="209"/>
      <c r="Z35" s="209"/>
      <c r="AA35" s="209"/>
      <c r="AB35" s="209"/>
      <c r="AC35" s="209"/>
      <c r="AD35" s="215"/>
    </row>
    <row r="36" spans="1:30" ht="55" customHeight="1" outlineLevel="1" x14ac:dyDescent="0.45">
      <c r="A36" s="845"/>
      <c r="B36" s="234" t="s">
        <v>42</v>
      </c>
      <c r="C36" s="210"/>
      <c r="D36" s="211"/>
      <c r="E36" s="211"/>
      <c r="F36" s="211"/>
      <c r="G36" s="211"/>
      <c r="H36" s="211"/>
      <c r="I36" s="211"/>
      <c r="J36" s="216"/>
      <c r="K36" s="848"/>
      <c r="L36" s="234" t="s">
        <v>42</v>
      </c>
      <c r="M36" s="210"/>
      <c r="N36" s="211"/>
      <c r="O36" s="211"/>
      <c r="P36" s="211"/>
      <c r="Q36" s="211"/>
      <c r="R36" s="211"/>
      <c r="S36" s="211"/>
      <c r="T36" s="216"/>
      <c r="U36" s="848"/>
      <c r="V36" s="234" t="s">
        <v>42</v>
      </c>
      <c r="W36" s="210"/>
      <c r="X36" s="211"/>
      <c r="Y36" s="211"/>
      <c r="Z36" s="211"/>
      <c r="AA36" s="211"/>
      <c r="AB36" s="211"/>
      <c r="AC36" s="211"/>
      <c r="AD36" s="216"/>
    </row>
    <row r="37" spans="1:30" ht="55" customHeight="1" outlineLevel="1" thickBot="1" x14ac:dyDescent="0.5">
      <c r="A37" s="846"/>
      <c r="B37" s="234" t="s">
        <v>43</v>
      </c>
      <c r="C37" s="212"/>
      <c r="D37" s="213"/>
      <c r="E37" s="213"/>
      <c r="F37" s="213"/>
      <c r="G37" s="213"/>
      <c r="H37" s="213"/>
      <c r="I37" s="213"/>
      <c r="J37" s="217"/>
      <c r="K37" s="849"/>
      <c r="L37" s="234" t="s">
        <v>43</v>
      </c>
      <c r="M37" s="212"/>
      <c r="N37" s="213"/>
      <c r="O37" s="213"/>
      <c r="P37" s="213"/>
      <c r="Q37" s="213"/>
      <c r="R37" s="213"/>
      <c r="S37" s="213"/>
      <c r="T37" s="217"/>
      <c r="U37" s="849"/>
      <c r="V37" s="234" t="s">
        <v>43</v>
      </c>
      <c r="W37" s="212"/>
      <c r="X37" s="213"/>
      <c r="Y37" s="213"/>
      <c r="Z37" s="213"/>
      <c r="AA37" s="213"/>
      <c r="AB37" s="213"/>
      <c r="AC37" s="213"/>
      <c r="AD37" s="217"/>
    </row>
    <row r="38" spans="1:30" ht="55" customHeight="1" outlineLevel="1" collapsed="1" x14ac:dyDescent="0.45">
      <c r="A38" s="850"/>
      <c r="B38" s="233" t="s">
        <v>36</v>
      </c>
      <c r="C38" s="206"/>
      <c r="D38" s="207"/>
      <c r="E38" s="207"/>
      <c r="F38" s="207"/>
      <c r="G38" s="207"/>
      <c r="H38" s="207"/>
      <c r="I38" s="207"/>
      <c r="J38" s="214"/>
      <c r="K38" s="853" t="s">
        <v>33</v>
      </c>
      <c r="L38" s="233" t="s">
        <v>36</v>
      </c>
      <c r="M38" s="206"/>
      <c r="N38" s="207"/>
      <c r="O38" s="207"/>
      <c r="P38" s="207"/>
      <c r="Q38" s="207"/>
      <c r="R38" s="207"/>
      <c r="S38" s="207"/>
      <c r="T38" s="214"/>
      <c r="U38" s="853" t="s">
        <v>33</v>
      </c>
      <c r="V38" s="233" t="s">
        <v>36</v>
      </c>
      <c r="W38" s="206"/>
      <c r="X38" s="207"/>
      <c r="Y38" s="207"/>
      <c r="Z38" s="207"/>
      <c r="AA38" s="207"/>
      <c r="AB38" s="207"/>
      <c r="AC38" s="207"/>
      <c r="AD38" s="214"/>
    </row>
    <row r="39" spans="1:30" ht="55" customHeight="1" outlineLevel="1" x14ac:dyDescent="0.45">
      <c r="A39" s="851"/>
      <c r="B39" s="234" t="s">
        <v>37</v>
      </c>
      <c r="C39" s="208"/>
      <c r="D39" s="209"/>
      <c r="E39" s="209"/>
      <c r="F39" s="209"/>
      <c r="G39" s="209"/>
      <c r="H39" s="209"/>
      <c r="I39" s="209"/>
      <c r="J39" s="215"/>
      <c r="K39" s="854"/>
      <c r="L39" s="234" t="s">
        <v>37</v>
      </c>
      <c r="M39" s="208"/>
      <c r="N39" s="209"/>
      <c r="O39" s="209"/>
      <c r="P39" s="209"/>
      <c r="Q39" s="209"/>
      <c r="R39" s="209"/>
      <c r="S39" s="209"/>
      <c r="T39" s="215"/>
      <c r="U39" s="854"/>
      <c r="V39" s="234" t="s">
        <v>37</v>
      </c>
      <c r="W39" s="208"/>
      <c r="X39" s="209"/>
      <c r="Y39" s="209"/>
      <c r="Z39" s="209"/>
      <c r="AA39" s="209"/>
      <c r="AB39" s="209"/>
      <c r="AC39" s="209"/>
      <c r="AD39" s="215"/>
    </row>
    <row r="40" spans="1:30" ht="55" customHeight="1" outlineLevel="1" x14ac:dyDescent="0.45">
      <c r="A40" s="851"/>
      <c r="B40" s="234" t="s">
        <v>38</v>
      </c>
      <c r="C40" s="210"/>
      <c r="D40" s="211"/>
      <c r="E40" s="211"/>
      <c r="F40" s="211"/>
      <c r="G40" s="211"/>
      <c r="H40" s="211"/>
      <c r="I40" s="211"/>
      <c r="J40" s="216"/>
      <c r="K40" s="854"/>
      <c r="L40" s="234" t="s">
        <v>38</v>
      </c>
      <c r="M40" s="210"/>
      <c r="N40" s="211"/>
      <c r="O40" s="211"/>
      <c r="P40" s="211"/>
      <c r="Q40" s="211"/>
      <c r="R40" s="211"/>
      <c r="S40" s="211"/>
      <c r="T40" s="216"/>
      <c r="U40" s="854"/>
      <c r="V40" s="234" t="s">
        <v>38</v>
      </c>
      <c r="W40" s="210"/>
      <c r="X40" s="211"/>
      <c r="Y40" s="211"/>
      <c r="Z40" s="211"/>
      <c r="AA40" s="211"/>
      <c r="AB40" s="211"/>
      <c r="AC40" s="211"/>
      <c r="AD40" s="216"/>
    </row>
    <row r="41" spans="1:30" ht="55" customHeight="1" outlineLevel="1" x14ac:dyDescent="0.45">
      <c r="A41" s="851"/>
      <c r="B41" s="234" t="s">
        <v>39</v>
      </c>
      <c r="C41" s="208"/>
      <c r="D41" s="209"/>
      <c r="E41" s="209"/>
      <c r="F41" s="209"/>
      <c r="G41" s="209"/>
      <c r="H41" s="209"/>
      <c r="I41" s="209"/>
      <c r="J41" s="215"/>
      <c r="K41" s="854"/>
      <c r="L41" s="234" t="s">
        <v>39</v>
      </c>
      <c r="M41" s="208"/>
      <c r="N41" s="209"/>
      <c r="O41" s="209"/>
      <c r="P41" s="209"/>
      <c r="Q41" s="209"/>
      <c r="R41" s="209"/>
      <c r="S41" s="209"/>
      <c r="T41" s="215"/>
      <c r="U41" s="854"/>
      <c r="V41" s="234" t="s">
        <v>39</v>
      </c>
      <c r="W41" s="208"/>
      <c r="X41" s="209"/>
      <c r="Y41" s="209"/>
      <c r="Z41" s="209"/>
      <c r="AA41" s="209"/>
      <c r="AB41" s="209"/>
      <c r="AC41" s="209"/>
      <c r="AD41" s="215"/>
    </row>
    <row r="42" spans="1:30" ht="55" customHeight="1" outlineLevel="1" x14ac:dyDescent="0.45">
      <c r="A42" s="851"/>
      <c r="B42" s="234" t="s">
        <v>40</v>
      </c>
      <c r="C42" s="210"/>
      <c r="D42" s="211"/>
      <c r="E42" s="211"/>
      <c r="F42" s="211"/>
      <c r="G42" s="211"/>
      <c r="H42" s="211"/>
      <c r="I42" s="211"/>
      <c r="J42" s="216"/>
      <c r="K42" s="854"/>
      <c r="L42" s="234" t="s">
        <v>40</v>
      </c>
      <c r="M42" s="210"/>
      <c r="N42" s="211"/>
      <c r="O42" s="211"/>
      <c r="P42" s="211"/>
      <c r="Q42" s="211"/>
      <c r="R42" s="211"/>
      <c r="S42" s="211"/>
      <c r="T42" s="216"/>
      <c r="U42" s="854"/>
      <c r="V42" s="234" t="s">
        <v>40</v>
      </c>
      <c r="W42" s="210"/>
      <c r="X42" s="211"/>
      <c r="Y42" s="211"/>
      <c r="Z42" s="211"/>
      <c r="AA42" s="211"/>
      <c r="AB42" s="211"/>
      <c r="AC42" s="211"/>
      <c r="AD42" s="216"/>
    </row>
    <row r="43" spans="1:30" ht="55" customHeight="1" outlineLevel="1" x14ac:dyDescent="0.45">
      <c r="A43" s="851"/>
      <c r="B43" s="234" t="s">
        <v>41</v>
      </c>
      <c r="C43" s="208"/>
      <c r="D43" s="209"/>
      <c r="E43" s="209"/>
      <c r="F43" s="209"/>
      <c r="G43" s="209"/>
      <c r="H43" s="209"/>
      <c r="I43" s="209"/>
      <c r="J43" s="215"/>
      <c r="K43" s="854"/>
      <c r="L43" s="234" t="s">
        <v>41</v>
      </c>
      <c r="M43" s="208"/>
      <c r="N43" s="209"/>
      <c r="O43" s="209"/>
      <c r="P43" s="209"/>
      <c r="Q43" s="209"/>
      <c r="R43" s="209"/>
      <c r="S43" s="209"/>
      <c r="T43" s="215"/>
      <c r="U43" s="854"/>
      <c r="V43" s="234" t="s">
        <v>41</v>
      </c>
      <c r="W43" s="208"/>
      <c r="X43" s="209"/>
      <c r="Y43" s="209"/>
      <c r="Z43" s="209"/>
      <c r="AA43" s="209"/>
      <c r="AB43" s="209"/>
      <c r="AC43" s="209"/>
      <c r="AD43" s="215"/>
    </row>
    <row r="44" spans="1:30" ht="55" customHeight="1" outlineLevel="1" x14ac:dyDescent="0.45">
      <c r="A44" s="851"/>
      <c r="B44" s="234" t="s">
        <v>42</v>
      </c>
      <c r="C44" s="210"/>
      <c r="D44" s="211"/>
      <c r="E44" s="211"/>
      <c r="F44" s="211"/>
      <c r="G44" s="211"/>
      <c r="H44" s="211"/>
      <c r="I44" s="211"/>
      <c r="J44" s="216"/>
      <c r="K44" s="854"/>
      <c r="L44" s="234" t="s">
        <v>42</v>
      </c>
      <c r="M44" s="210"/>
      <c r="N44" s="211"/>
      <c r="O44" s="211"/>
      <c r="P44" s="211"/>
      <c r="Q44" s="211"/>
      <c r="R44" s="211"/>
      <c r="S44" s="211"/>
      <c r="T44" s="216"/>
      <c r="U44" s="854"/>
      <c r="V44" s="234" t="s">
        <v>42</v>
      </c>
      <c r="W44" s="210"/>
      <c r="X44" s="211"/>
      <c r="Y44" s="211"/>
      <c r="Z44" s="211"/>
      <c r="AA44" s="211"/>
      <c r="AB44" s="211"/>
      <c r="AC44" s="211"/>
      <c r="AD44" s="216"/>
    </row>
    <row r="45" spans="1:30" ht="55" customHeight="1" outlineLevel="1" thickBot="1" x14ac:dyDescent="0.5">
      <c r="A45" s="852"/>
      <c r="B45" s="234" t="s">
        <v>43</v>
      </c>
      <c r="C45" s="212"/>
      <c r="D45" s="213"/>
      <c r="E45" s="213"/>
      <c r="F45" s="213"/>
      <c r="G45" s="213"/>
      <c r="H45" s="213"/>
      <c r="I45" s="213"/>
      <c r="J45" s="217"/>
      <c r="K45" s="855"/>
      <c r="L45" s="234" t="s">
        <v>43</v>
      </c>
      <c r="M45" s="212"/>
      <c r="N45" s="213"/>
      <c r="O45" s="213"/>
      <c r="P45" s="213"/>
      <c r="Q45" s="213"/>
      <c r="R45" s="213"/>
      <c r="S45" s="213"/>
      <c r="T45" s="217"/>
      <c r="U45" s="855"/>
      <c r="V45" s="234" t="s">
        <v>43</v>
      </c>
      <c r="W45" s="212"/>
      <c r="X45" s="213"/>
      <c r="Y45" s="213"/>
      <c r="Z45" s="213"/>
      <c r="AA45" s="213"/>
      <c r="AB45" s="213"/>
      <c r="AC45" s="213"/>
      <c r="AD45" s="217"/>
    </row>
    <row r="46" spans="1:30" ht="55" customHeight="1" outlineLevel="1" x14ac:dyDescent="0.45">
      <c r="A46" s="844" t="s">
        <v>30</v>
      </c>
      <c r="B46" s="233" t="s">
        <v>36</v>
      </c>
      <c r="C46" s="206"/>
      <c r="D46" s="207"/>
      <c r="E46" s="207"/>
      <c r="F46" s="207"/>
      <c r="G46" s="207"/>
      <c r="H46" s="207"/>
      <c r="I46" s="207"/>
      <c r="J46" s="214"/>
      <c r="K46" s="847" t="s">
        <v>30</v>
      </c>
      <c r="L46" s="233" t="s">
        <v>36</v>
      </c>
      <c r="M46" s="206"/>
      <c r="N46" s="207"/>
      <c r="O46" s="207"/>
      <c r="P46" s="207"/>
      <c r="Q46" s="207"/>
      <c r="R46" s="207"/>
      <c r="S46" s="207"/>
      <c r="T46" s="214"/>
      <c r="U46" s="847" t="s">
        <v>30</v>
      </c>
      <c r="V46" s="233" t="s">
        <v>36</v>
      </c>
      <c r="W46" s="206"/>
      <c r="X46" s="207"/>
      <c r="Y46" s="207"/>
      <c r="Z46" s="207"/>
      <c r="AA46" s="207"/>
      <c r="AB46" s="207"/>
      <c r="AC46" s="207"/>
      <c r="AD46" s="214"/>
    </row>
    <row r="47" spans="1:30" ht="55" customHeight="1" outlineLevel="1" x14ac:dyDescent="0.45">
      <c r="A47" s="845"/>
      <c r="B47" s="234" t="s">
        <v>37</v>
      </c>
      <c r="C47" s="208"/>
      <c r="D47" s="209"/>
      <c r="E47" s="209"/>
      <c r="F47" s="209"/>
      <c r="G47" s="209"/>
      <c r="H47" s="209"/>
      <c r="I47" s="209"/>
      <c r="J47" s="215"/>
      <c r="K47" s="848"/>
      <c r="L47" s="234" t="s">
        <v>37</v>
      </c>
      <c r="M47" s="208"/>
      <c r="N47" s="209"/>
      <c r="O47" s="209"/>
      <c r="P47" s="209"/>
      <c r="Q47" s="209"/>
      <c r="R47" s="209"/>
      <c r="S47" s="209"/>
      <c r="T47" s="215"/>
      <c r="U47" s="848"/>
      <c r="V47" s="234" t="s">
        <v>37</v>
      </c>
      <c r="W47" s="208"/>
      <c r="X47" s="209"/>
      <c r="Y47" s="209"/>
      <c r="Z47" s="209"/>
      <c r="AA47" s="209"/>
      <c r="AB47" s="209"/>
      <c r="AC47" s="209"/>
      <c r="AD47" s="215"/>
    </row>
    <row r="48" spans="1:30" ht="55" customHeight="1" outlineLevel="1" x14ac:dyDescent="0.45">
      <c r="A48" s="845"/>
      <c r="B48" s="234" t="s">
        <v>38</v>
      </c>
      <c r="C48" s="210"/>
      <c r="D48" s="211"/>
      <c r="E48" s="211"/>
      <c r="F48" s="211"/>
      <c r="G48" s="211"/>
      <c r="H48" s="211"/>
      <c r="I48" s="211"/>
      <c r="J48" s="216"/>
      <c r="K48" s="848"/>
      <c r="L48" s="234" t="s">
        <v>38</v>
      </c>
      <c r="M48" s="210"/>
      <c r="N48" s="211"/>
      <c r="O48" s="211"/>
      <c r="P48" s="211"/>
      <c r="Q48" s="211"/>
      <c r="R48" s="211"/>
      <c r="S48" s="211"/>
      <c r="T48" s="216"/>
      <c r="U48" s="848"/>
      <c r="V48" s="234" t="s">
        <v>38</v>
      </c>
      <c r="W48" s="210"/>
      <c r="X48" s="211"/>
      <c r="Y48" s="211"/>
      <c r="Z48" s="211"/>
      <c r="AA48" s="211"/>
      <c r="AB48" s="211"/>
      <c r="AC48" s="211"/>
      <c r="AD48" s="216"/>
    </row>
    <row r="49" spans="1:30" ht="55" customHeight="1" outlineLevel="1" x14ac:dyDescent="0.45">
      <c r="A49" s="845"/>
      <c r="B49" s="234" t="s">
        <v>39</v>
      </c>
      <c r="C49" s="208"/>
      <c r="D49" s="209"/>
      <c r="E49" s="209"/>
      <c r="F49" s="209"/>
      <c r="G49" s="209"/>
      <c r="H49" s="209"/>
      <c r="I49" s="209"/>
      <c r="J49" s="215"/>
      <c r="K49" s="848"/>
      <c r="L49" s="234" t="s">
        <v>39</v>
      </c>
      <c r="M49" s="208"/>
      <c r="N49" s="209"/>
      <c r="O49" s="209"/>
      <c r="P49" s="209"/>
      <c r="Q49" s="209"/>
      <c r="R49" s="209"/>
      <c r="S49" s="209"/>
      <c r="T49" s="215"/>
      <c r="U49" s="848"/>
      <c r="V49" s="234" t="s">
        <v>39</v>
      </c>
      <c r="W49" s="208"/>
      <c r="X49" s="209"/>
      <c r="Y49" s="209"/>
      <c r="Z49" s="209"/>
      <c r="AA49" s="209"/>
      <c r="AB49" s="209"/>
      <c r="AC49" s="209"/>
      <c r="AD49" s="215"/>
    </row>
    <row r="50" spans="1:30" ht="55" customHeight="1" outlineLevel="1" x14ac:dyDescent="0.45">
      <c r="A50" s="845"/>
      <c r="B50" s="234" t="s">
        <v>40</v>
      </c>
      <c r="C50" s="210"/>
      <c r="D50" s="211"/>
      <c r="E50" s="211"/>
      <c r="F50" s="211"/>
      <c r="G50" s="211"/>
      <c r="H50" s="211"/>
      <c r="I50" s="211"/>
      <c r="J50" s="216"/>
      <c r="K50" s="848"/>
      <c r="L50" s="234" t="s">
        <v>40</v>
      </c>
      <c r="M50" s="210"/>
      <c r="N50" s="211"/>
      <c r="O50" s="211"/>
      <c r="P50" s="211"/>
      <c r="Q50" s="211"/>
      <c r="R50" s="211"/>
      <c r="S50" s="211"/>
      <c r="T50" s="216"/>
      <c r="U50" s="848"/>
      <c r="V50" s="234" t="s">
        <v>40</v>
      </c>
      <c r="W50" s="210"/>
      <c r="X50" s="211"/>
      <c r="Y50" s="211"/>
      <c r="Z50" s="211"/>
      <c r="AA50" s="211"/>
      <c r="AB50" s="211"/>
      <c r="AC50" s="211"/>
      <c r="AD50" s="216"/>
    </row>
    <row r="51" spans="1:30" ht="55" customHeight="1" outlineLevel="1" x14ac:dyDescent="0.45">
      <c r="A51" s="845"/>
      <c r="B51" s="234" t="s">
        <v>41</v>
      </c>
      <c r="C51" s="208"/>
      <c r="D51" s="209"/>
      <c r="E51" s="209"/>
      <c r="F51" s="209"/>
      <c r="G51" s="209"/>
      <c r="H51" s="209"/>
      <c r="I51" s="209"/>
      <c r="J51" s="215"/>
      <c r="K51" s="848"/>
      <c r="L51" s="234" t="s">
        <v>41</v>
      </c>
      <c r="M51" s="208"/>
      <c r="N51" s="209"/>
      <c r="O51" s="209"/>
      <c r="P51" s="209"/>
      <c r="Q51" s="209"/>
      <c r="R51" s="209"/>
      <c r="S51" s="209"/>
      <c r="T51" s="215"/>
      <c r="U51" s="848"/>
      <c r="V51" s="234" t="s">
        <v>41</v>
      </c>
      <c r="W51" s="208"/>
      <c r="X51" s="209"/>
      <c r="Y51" s="209"/>
      <c r="Z51" s="209"/>
      <c r="AA51" s="209"/>
      <c r="AB51" s="209"/>
      <c r="AC51" s="209"/>
      <c r="AD51" s="215"/>
    </row>
    <row r="52" spans="1:30" ht="55" customHeight="1" outlineLevel="1" x14ac:dyDescent="0.45">
      <c r="A52" s="845"/>
      <c r="B52" s="234" t="s">
        <v>42</v>
      </c>
      <c r="C52" s="210"/>
      <c r="D52" s="211"/>
      <c r="E52" s="211"/>
      <c r="F52" s="211"/>
      <c r="G52" s="211"/>
      <c r="H52" s="211"/>
      <c r="I52" s="211"/>
      <c r="J52" s="216"/>
      <c r="K52" s="848"/>
      <c r="L52" s="234" t="s">
        <v>42</v>
      </c>
      <c r="M52" s="210"/>
      <c r="N52" s="211"/>
      <c r="O52" s="211"/>
      <c r="P52" s="211"/>
      <c r="Q52" s="211"/>
      <c r="R52" s="211"/>
      <c r="S52" s="211"/>
      <c r="T52" s="216"/>
      <c r="U52" s="848"/>
      <c r="V52" s="234" t="s">
        <v>42</v>
      </c>
      <c r="W52" s="210"/>
      <c r="X52" s="211"/>
      <c r="Y52" s="211"/>
      <c r="Z52" s="211"/>
      <c r="AA52" s="211"/>
      <c r="AB52" s="211"/>
      <c r="AC52" s="211"/>
      <c r="AD52" s="216"/>
    </row>
    <row r="53" spans="1:30" ht="55" customHeight="1" outlineLevel="1" thickBot="1" x14ac:dyDescent="0.5">
      <c r="A53" s="846"/>
      <c r="B53" s="234" t="s">
        <v>43</v>
      </c>
      <c r="C53" s="212"/>
      <c r="D53" s="213"/>
      <c r="E53" s="213"/>
      <c r="F53" s="213"/>
      <c r="G53" s="213"/>
      <c r="H53" s="213"/>
      <c r="I53" s="213"/>
      <c r="J53" s="217"/>
      <c r="K53" s="849"/>
      <c r="L53" s="234" t="s">
        <v>43</v>
      </c>
      <c r="M53" s="212"/>
      <c r="N53" s="213"/>
      <c r="O53" s="213"/>
      <c r="P53" s="213"/>
      <c r="Q53" s="213"/>
      <c r="R53" s="213"/>
      <c r="S53" s="213"/>
      <c r="T53" s="217"/>
      <c r="U53" s="849"/>
      <c r="V53" s="234" t="s">
        <v>43</v>
      </c>
      <c r="W53" s="212"/>
      <c r="X53" s="213"/>
      <c r="Y53" s="213"/>
      <c r="Z53" s="213"/>
      <c r="AA53" s="213"/>
      <c r="AB53" s="213"/>
      <c r="AC53" s="213"/>
      <c r="AD53" s="217"/>
    </row>
    <row r="54" spans="1:30" ht="55" customHeight="1" outlineLevel="1" x14ac:dyDescent="0.45">
      <c r="A54" s="844" t="s">
        <v>31</v>
      </c>
      <c r="B54" s="233" t="s">
        <v>36</v>
      </c>
      <c r="C54" s="206"/>
      <c r="D54" s="207"/>
      <c r="E54" s="207"/>
      <c r="F54" s="207"/>
      <c r="G54" s="207"/>
      <c r="H54" s="207"/>
      <c r="I54" s="207"/>
      <c r="J54" s="214"/>
      <c r="K54" s="847" t="s">
        <v>31</v>
      </c>
      <c r="L54" s="233" t="s">
        <v>36</v>
      </c>
      <c r="M54" s="206"/>
      <c r="N54" s="207"/>
      <c r="O54" s="207"/>
      <c r="P54" s="207"/>
      <c r="Q54" s="207"/>
      <c r="R54" s="207"/>
      <c r="S54" s="207"/>
      <c r="T54" s="214"/>
      <c r="U54" s="847" t="s">
        <v>31</v>
      </c>
      <c r="V54" s="233" t="s">
        <v>36</v>
      </c>
      <c r="W54" s="206"/>
      <c r="X54" s="207"/>
      <c r="Y54" s="207"/>
      <c r="Z54" s="207"/>
      <c r="AA54" s="207"/>
      <c r="AB54" s="207"/>
      <c r="AC54" s="207"/>
      <c r="AD54" s="214"/>
    </row>
    <row r="55" spans="1:30" ht="55" customHeight="1" outlineLevel="1" x14ac:dyDescent="0.45">
      <c r="A55" s="845"/>
      <c r="B55" s="234" t="s">
        <v>37</v>
      </c>
      <c r="C55" s="208"/>
      <c r="D55" s="209"/>
      <c r="E55" s="209"/>
      <c r="F55" s="209"/>
      <c r="G55" s="209"/>
      <c r="H55" s="209"/>
      <c r="I55" s="209"/>
      <c r="J55" s="215"/>
      <c r="K55" s="848"/>
      <c r="L55" s="234" t="s">
        <v>37</v>
      </c>
      <c r="M55" s="208"/>
      <c r="N55" s="209"/>
      <c r="O55" s="209"/>
      <c r="P55" s="209"/>
      <c r="Q55" s="209"/>
      <c r="R55" s="209"/>
      <c r="S55" s="209"/>
      <c r="T55" s="215"/>
      <c r="U55" s="848"/>
      <c r="V55" s="234" t="s">
        <v>37</v>
      </c>
      <c r="W55" s="208"/>
      <c r="X55" s="209"/>
      <c r="Y55" s="209"/>
      <c r="Z55" s="209"/>
      <c r="AA55" s="209"/>
      <c r="AB55" s="209"/>
      <c r="AC55" s="209"/>
      <c r="AD55" s="215"/>
    </row>
    <row r="56" spans="1:30" ht="55" customHeight="1" outlineLevel="1" x14ac:dyDescent="0.45">
      <c r="A56" s="845"/>
      <c r="B56" s="234" t="s">
        <v>38</v>
      </c>
      <c r="C56" s="210"/>
      <c r="D56" s="211"/>
      <c r="E56" s="211"/>
      <c r="F56" s="211"/>
      <c r="G56" s="211"/>
      <c r="H56" s="211"/>
      <c r="I56" s="211"/>
      <c r="J56" s="216"/>
      <c r="K56" s="848"/>
      <c r="L56" s="234" t="s">
        <v>38</v>
      </c>
      <c r="M56" s="210"/>
      <c r="N56" s="211"/>
      <c r="O56" s="211"/>
      <c r="P56" s="211"/>
      <c r="Q56" s="211"/>
      <c r="R56" s="211"/>
      <c r="S56" s="211"/>
      <c r="T56" s="216"/>
      <c r="U56" s="848"/>
      <c r="V56" s="234" t="s">
        <v>38</v>
      </c>
      <c r="W56" s="210"/>
      <c r="X56" s="211"/>
      <c r="Y56" s="211"/>
      <c r="Z56" s="211"/>
      <c r="AA56" s="211"/>
      <c r="AB56" s="211"/>
      <c r="AC56" s="211"/>
      <c r="AD56" s="216"/>
    </row>
    <row r="57" spans="1:30" ht="55" customHeight="1" outlineLevel="1" x14ac:dyDescent="0.45">
      <c r="A57" s="845"/>
      <c r="B57" s="234" t="s">
        <v>39</v>
      </c>
      <c r="C57" s="208"/>
      <c r="D57" s="209"/>
      <c r="E57" s="209"/>
      <c r="F57" s="209"/>
      <c r="G57" s="209"/>
      <c r="H57" s="209"/>
      <c r="I57" s="209"/>
      <c r="J57" s="215"/>
      <c r="K57" s="848"/>
      <c r="L57" s="234" t="s">
        <v>39</v>
      </c>
      <c r="M57" s="208"/>
      <c r="N57" s="209"/>
      <c r="O57" s="209"/>
      <c r="P57" s="209"/>
      <c r="Q57" s="209"/>
      <c r="R57" s="209"/>
      <c r="S57" s="209"/>
      <c r="T57" s="215"/>
      <c r="U57" s="848"/>
      <c r="V57" s="234" t="s">
        <v>39</v>
      </c>
      <c r="W57" s="208"/>
      <c r="X57" s="209"/>
      <c r="Y57" s="209"/>
      <c r="Z57" s="209"/>
      <c r="AA57" s="209"/>
      <c r="AB57" s="209"/>
      <c r="AC57" s="209"/>
      <c r="AD57" s="215"/>
    </row>
    <row r="58" spans="1:30" ht="55" customHeight="1" outlineLevel="1" x14ac:dyDescent="0.45">
      <c r="A58" s="845"/>
      <c r="B58" s="234" t="s">
        <v>40</v>
      </c>
      <c r="C58" s="210"/>
      <c r="D58" s="211"/>
      <c r="E58" s="211"/>
      <c r="F58" s="211"/>
      <c r="G58" s="211"/>
      <c r="H58" s="211"/>
      <c r="I58" s="211"/>
      <c r="J58" s="216"/>
      <c r="K58" s="848"/>
      <c r="L58" s="234" t="s">
        <v>40</v>
      </c>
      <c r="M58" s="210"/>
      <c r="N58" s="211"/>
      <c r="O58" s="211"/>
      <c r="P58" s="211"/>
      <c r="Q58" s="211"/>
      <c r="R58" s="211"/>
      <c r="S58" s="211"/>
      <c r="T58" s="216"/>
      <c r="U58" s="848"/>
      <c r="V58" s="234" t="s">
        <v>40</v>
      </c>
      <c r="W58" s="210"/>
      <c r="X58" s="211"/>
      <c r="Y58" s="211"/>
      <c r="Z58" s="211"/>
      <c r="AA58" s="211"/>
      <c r="AB58" s="211"/>
      <c r="AC58" s="211"/>
      <c r="AD58" s="216"/>
    </row>
    <row r="59" spans="1:30" ht="55" customHeight="1" outlineLevel="1" x14ac:dyDescent="0.45">
      <c r="A59" s="845"/>
      <c r="B59" s="234" t="s">
        <v>41</v>
      </c>
      <c r="C59" s="208"/>
      <c r="D59" s="209"/>
      <c r="E59" s="209"/>
      <c r="F59" s="209"/>
      <c r="G59" s="209"/>
      <c r="H59" s="209"/>
      <c r="I59" s="209"/>
      <c r="J59" s="215"/>
      <c r="K59" s="848"/>
      <c r="L59" s="234" t="s">
        <v>41</v>
      </c>
      <c r="M59" s="208"/>
      <c r="N59" s="209"/>
      <c r="O59" s="209"/>
      <c r="P59" s="209"/>
      <c r="Q59" s="209"/>
      <c r="R59" s="209"/>
      <c r="S59" s="209"/>
      <c r="T59" s="215"/>
      <c r="U59" s="848"/>
      <c r="V59" s="234" t="s">
        <v>41</v>
      </c>
      <c r="W59" s="208"/>
      <c r="X59" s="209"/>
      <c r="Y59" s="209"/>
      <c r="Z59" s="209"/>
      <c r="AA59" s="209"/>
      <c r="AB59" s="209"/>
      <c r="AC59" s="209"/>
      <c r="AD59" s="215"/>
    </row>
    <row r="60" spans="1:30" ht="55" customHeight="1" outlineLevel="1" x14ac:dyDescent="0.45">
      <c r="A60" s="845"/>
      <c r="B60" s="234" t="s">
        <v>42</v>
      </c>
      <c r="C60" s="210"/>
      <c r="D60" s="211"/>
      <c r="E60" s="211"/>
      <c r="F60" s="211"/>
      <c r="G60" s="211"/>
      <c r="H60" s="211"/>
      <c r="I60" s="211"/>
      <c r="J60" s="216"/>
      <c r="K60" s="848"/>
      <c r="L60" s="234" t="s">
        <v>42</v>
      </c>
      <c r="M60" s="210"/>
      <c r="N60" s="211"/>
      <c r="O60" s="211"/>
      <c r="P60" s="211"/>
      <c r="Q60" s="211"/>
      <c r="R60" s="211"/>
      <c r="S60" s="211"/>
      <c r="T60" s="216"/>
      <c r="U60" s="848"/>
      <c r="V60" s="234" t="s">
        <v>42</v>
      </c>
      <c r="W60" s="210"/>
      <c r="X60" s="211"/>
      <c r="Y60" s="211"/>
      <c r="Z60" s="211"/>
      <c r="AA60" s="211"/>
      <c r="AB60" s="211"/>
      <c r="AC60" s="211"/>
      <c r="AD60" s="216"/>
    </row>
    <row r="61" spans="1:30" ht="55" customHeight="1" outlineLevel="1" thickBot="1" x14ac:dyDescent="0.5">
      <c r="A61" s="846"/>
      <c r="B61" s="234" t="s">
        <v>43</v>
      </c>
      <c r="C61" s="212"/>
      <c r="D61" s="213"/>
      <c r="E61" s="213"/>
      <c r="F61" s="213"/>
      <c r="G61" s="213"/>
      <c r="H61" s="213"/>
      <c r="I61" s="213"/>
      <c r="J61" s="217"/>
      <c r="K61" s="849"/>
      <c r="L61" s="234" t="s">
        <v>43</v>
      </c>
      <c r="M61" s="212"/>
      <c r="N61" s="213"/>
      <c r="O61" s="213"/>
      <c r="P61" s="213"/>
      <c r="Q61" s="213"/>
      <c r="R61" s="213"/>
      <c r="S61" s="213"/>
      <c r="T61" s="217"/>
      <c r="U61" s="849"/>
      <c r="V61" s="234" t="s">
        <v>43</v>
      </c>
      <c r="W61" s="212"/>
      <c r="X61" s="213"/>
      <c r="Y61" s="213"/>
      <c r="Z61" s="213"/>
      <c r="AA61" s="213"/>
      <c r="AB61" s="213"/>
      <c r="AC61" s="213"/>
      <c r="AD61" s="217"/>
    </row>
    <row r="62" spans="1:30" ht="55" customHeight="1" outlineLevel="1" x14ac:dyDescent="0.45">
      <c r="A62" s="844" t="s">
        <v>32</v>
      </c>
      <c r="B62" s="233" t="s">
        <v>36</v>
      </c>
      <c r="C62" s="206"/>
      <c r="D62" s="207"/>
      <c r="E62" s="207"/>
      <c r="F62" s="207"/>
      <c r="G62" s="207"/>
      <c r="H62" s="207"/>
      <c r="I62" s="207"/>
      <c r="J62" s="214"/>
      <c r="K62" s="847" t="s">
        <v>32</v>
      </c>
      <c r="L62" s="233" t="s">
        <v>36</v>
      </c>
      <c r="M62" s="206"/>
      <c r="N62" s="207"/>
      <c r="O62" s="207"/>
      <c r="P62" s="207"/>
      <c r="Q62" s="207"/>
      <c r="R62" s="207"/>
      <c r="S62" s="207"/>
      <c r="T62" s="214"/>
      <c r="U62" s="847" t="s">
        <v>32</v>
      </c>
      <c r="V62" s="233" t="s">
        <v>36</v>
      </c>
      <c r="W62" s="206"/>
      <c r="X62" s="207"/>
      <c r="Y62" s="207"/>
      <c r="Z62" s="207"/>
      <c r="AA62" s="207"/>
      <c r="AB62" s="207"/>
      <c r="AC62" s="207"/>
      <c r="AD62" s="214"/>
    </row>
    <row r="63" spans="1:30" ht="55" customHeight="1" outlineLevel="1" x14ac:dyDescent="0.45">
      <c r="A63" s="845"/>
      <c r="B63" s="234" t="s">
        <v>37</v>
      </c>
      <c r="C63" s="208"/>
      <c r="D63" s="209"/>
      <c r="E63" s="209"/>
      <c r="F63" s="209"/>
      <c r="G63" s="209"/>
      <c r="H63" s="209"/>
      <c r="I63" s="209"/>
      <c r="J63" s="215"/>
      <c r="K63" s="848"/>
      <c r="L63" s="234" t="s">
        <v>37</v>
      </c>
      <c r="M63" s="208"/>
      <c r="N63" s="209"/>
      <c r="O63" s="209"/>
      <c r="P63" s="209"/>
      <c r="Q63" s="209"/>
      <c r="R63" s="209"/>
      <c r="S63" s="209"/>
      <c r="T63" s="215"/>
      <c r="U63" s="848"/>
      <c r="V63" s="234" t="s">
        <v>37</v>
      </c>
      <c r="W63" s="208"/>
      <c r="X63" s="209"/>
      <c r="Y63" s="209"/>
      <c r="Z63" s="209"/>
      <c r="AA63" s="209"/>
      <c r="AB63" s="209"/>
      <c r="AC63" s="209"/>
      <c r="AD63" s="215"/>
    </row>
    <row r="64" spans="1:30" ht="55" customHeight="1" outlineLevel="1" x14ac:dyDescent="0.45">
      <c r="A64" s="845"/>
      <c r="B64" s="234" t="s">
        <v>38</v>
      </c>
      <c r="C64" s="210"/>
      <c r="D64" s="211"/>
      <c r="E64" s="211"/>
      <c r="F64" s="211"/>
      <c r="G64" s="211"/>
      <c r="H64" s="211"/>
      <c r="I64" s="211"/>
      <c r="J64" s="216"/>
      <c r="K64" s="848"/>
      <c r="L64" s="234" t="s">
        <v>38</v>
      </c>
      <c r="M64" s="210"/>
      <c r="N64" s="211"/>
      <c r="O64" s="211"/>
      <c r="P64" s="211"/>
      <c r="Q64" s="211"/>
      <c r="R64" s="211"/>
      <c r="S64" s="211"/>
      <c r="T64" s="216"/>
      <c r="U64" s="848"/>
      <c r="V64" s="234" t="s">
        <v>38</v>
      </c>
      <c r="W64" s="210"/>
      <c r="X64" s="211"/>
      <c r="Y64" s="211"/>
      <c r="Z64" s="211"/>
      <c r="AA64" s="211"/>
      <c r="AB64" s="211"/>
      <c r="AC64" s="211"/>
      <c r="AD64" s="216"/>
    </row>
    <row r="65" spans="1:30" ht="55" customHeight="1" outlineLevel="1" x14ac:dyDescent="0.45">
      <c r="A65" s="845"/>
      <c r="B65" s="234" t="s">
        <v>39</v>
      </c>
      <c r="C65" s="208"/>
      <c r="D65" s="209"/>
      <c r="E65" s="209"/>
      <c r="F65" s="209"/>
      <c r="G65" s="209"/>
      <c r="H65" s="209"/>
      <c r="I65" s="209"/>
      <c r="J65" s="215"/>
      <c r="K65" s="848"/>
      <c r="L65" s="234" t="s">
        <v>39</v>
      </c>
      <c r="M65" s="208"/>
      <c r="N65" s="209"/>
      <c r="O65" s="209"/>
      <c r="P65" s="209"/>
      <c r="Q65" s="209"/>
      <c r="R65" s="209"/>
      <c r="S65" s="209"/>
      <c r="T65" s="215"/>
      <c r="U65" s="848"/>
      <c r="V65" s="234" t="s">
        <v>39</v>
      </c>
      <c r="W65" s="208"/>
      <c r="X65" s="209"/>
      <c r="Y65" s="209"/>
      <c r="Z65" s="209"/>
      <c r="AA65" s="209"/>
      <c r="AB65" s="209"/>
      <c r="AC65" s="209"/>
      <c r="AD65" s="215"/>
    </row>
    <row r="66" spans="1:30" ht="55" customHeight="1" outlineLevel="1" x14ac:dyDescent="0.45">
      <c r="A66" s="845"/>
      <c r="B66" s="234" t="s">
        <v>40</v>
      </c>
      <c r="C66" s="210"/>
      <c r="D66" s="211"/>
      <c r="E66" s="211"/>
      <c r="F66" s="211"/>
      <c r="G66" s="211"/>
      <c r="H66" s="211"/>
      <c r="I66" s="211"/>
      <c r="J66" s="216"/>
      <c r="K66" s="848"/>
      <c r="L66" s="234" t="s">
        <v>40</v>
      </c>
      <c r="M66" s="210"/>
      <c r="N66" s="211"/>
      <c r="O66" s="211"/>
      <c r="P66" s="211"/>
      <c r="Q66" s="211"/>
      <c r="R66" s="211"/>
      <c r="S66" s="211"/>
      <c r="T66" s="216"/>
      <c r="U66" s="848"/>
      <c r="V66" s="234" t="s">
        <v>40</v>
      </c>
      <c r="W66" s="210"/>
      <c r="X66" s="211"/>
      <c r="Y66" s="211"/>
      <c r="Z66" s="211"/>
      <c r="AA66" s="211"/>
      <c r="AB66" s="211"/>
      <c r="AC66" s="211"/>
      <c r="AD66" s="216"/>
    </row>
    <row r="67" spans="1:30" ht="55" customHeight="1" outlineLevel="1" x14ac:dyDescent="0.45">
      <c r="A67" s="845"/>
      <c r="B67" s="234" t="s">
        <v>41</v>
      </c>
      <c r="C67" s="208"/>
      <c r="D67" s="209"/>
      <c r="E67" s="209"/>
      <c r="F67" s="209"/>
      <c r="G67" s="209"/>
      <c r="H67" s="209"/>
      <c r="I67" s="209"/>
      <c r="J67" s="215"/>
      <c r="K67" s="848"/>
      <c r="L67" s="234" t="s">
        <v>41</v>
      </c>
      <c r="M67" s="208"/>
      <c r="N67" s="209"/>
      <c r="O67" s="209"/>
      <c r="P67" s="209"/>
      <c r="Q67" s="209"/>
      <c r="R67" s="209"/>
      <c r="S67" s="209"/>
      <c r="T67" s="215"/>
      <c r="U67" s="848"/>
      <c r="V67" s="234" t="s">
        <v>41</v>
      </c>
      <c r="W67" s="208"/>
      <c r="X67" s="209"/>
      <c r="Y67" s="209"/>
      <c r="Z67" s="209"/>
      <c r="AA67" s="209"/>
      <c r="AB67" s="209"/>
      <c r="AC67" s="209"/>
      <c r="AD67" s="215"/>
    </row>
    <row r="68" spans="1:30" ht="55" customHeight="1" outlineLevel="1" x14ac:dyDescent="0.45">
      <c r="A68" s="845"/>
      <c r="B68" s="234" t="s">
        <v>42</v>
      </c>
      <c r="C68" s="210"/>
      <c r="D68" s="211"/>
      <c r="E68" s="211"/>
      <c r="F68" s="211"/>
      <c r="G68" s="211"/>
      <c r="H68" s="211"/>
      <c r="I68" s="211"/>
      <c r="J68" s="216"/>
      <c r="K68" s="848"/>
      <c r="L68" s="234" t="s">
        <v>42</v>
      </c>
      <c r="M68" s="210"/>
      <c r="N68" s="211"/>
      <c r="O68" s="211"/>
      <c r="P68" s="211"/>
      <c r="Q68" s="211"/>
      <c r="R68" s="211"/>
      <c r="S68" s="211"/>
      <c r="T68" s="216"/>
      <c r="U68" s="848"/>
      <c r="V68" s="234" t="s">
        <v>42</v>
      </c>
      <c r="W68" s="210"/>
      <c r="X68" s="211"/>
      <c r="Y68" s="211"/>
      <c r="Z68" s="211"/>
      <c r="AA68" s="211"/>
      <c r="AB68" s="211"/>
      <c r="AC68" s="211"/>
      <c r="AD68" s="216"/>
    </row>
    <row r="69" spans="1:30" ht="55" customHeight="1" outlineLevel="1" thickBot="1" x14ac:dyDescent="0.5">
      <c r="A69" s="846"/>
      <c r="B69" s="234" t="s">
        <v>43</v>
      </c>
      <c r="C69" s="227"/>
      <c r="D69" s="228"/>
      <c r="E69" s="228"/>
      <c r="F69" s="228"/>
      <c r="G69" s="228"/>
      <c r="H69" s="228"/>
      <c r="I69" s="228"/>
      <c r="J69" s="229"/>
      <c r="K69" s="849"/>
      <c r="L69" s="234" t="s">
        <v>43</v>
      </c>
      <c r="M69" s="227"/>
      <c r="N69" s="228"/>
      <c r="O69" s="228"/>
      <c r="P69" s="228"/>
      <c r="Q69" s="228"/>
      <c r="R69" s="228"/>
      <c r="S69" s="228"/>
      <c r="T69" s="229"/>
      <c r="U69" s="849"/>
      <c r="V69" s="234" t="s">
        <v>43</v>
      </c>
      <c r="W69" s="227"/>
      <c r="X69" s="228"/>
      <c r="Y69" s="228"/>
      <c r="Z69" s="228"/>
      <c r="AA69" s="228"/>
      <c r="AB69" s="228"/>
      <c r="AC69" s="228"/>
      <c r="AD69" s="229"/>
    </row>
    <row r="71" spans="1:30" x14ac:dyDescent="0.65">
      <c r="A71" s="235" t="s">
        <v>146</v>
      </c>
    </row>
  </sheetData>
  <mergeCells count="33">
    <mergeCell ref="W2:AD2"/>
    <mergeCell ref="C3:J3"/>
    <mergeCell ref="M3:T3"/>
    <mergeCell ref="W3:AD3"/>
    <mergeCell ref="K1:K3"/>
    <mergeCell ref="U1:U3"/>
    <mergeCell ref="A2:A3"/>
    <mergeCell ref="C2:J2"/>
    <mergeCell ref="M2:T2"/>
    <mergeCell ref="A6:A13"/>
    <mergeCell ref="K6:K13"/>
    <mergeCell ref="U6:U13"/>
    <mergeCell ref="A14:A21"/>
    <mergeCell ref="K14:K21"/>
    <mergeCell ref="U14:U21"/>
    <mergeCell ref="A22:A29"/>
    <mergeCell ref="K22:K29"/>
    <mergeCell ref="U22:U29"/>
    <mergeCell ref="A30:A37"/>
    <mergeCell ref="K30:K37"/>
    <mergeCell ref="U30:U37"/>
    <mergeCell ref="A38:A45"/>
    <mergeCell ref="K38:K45"/>
    <mergeCell ref="U38:U45"/>
    <mergeCell ref="A62:A69"/>
    <mergeCell ref="K62:K69"/>
    <mergeCell ref="U62:U69"/>
    <mergeCell ref="A46:A53"/>
    <mergeCell ref="K46:K53"/>
    <mergeCell ref="U46:U53"/>
    <mergeCell ref="A54:A61"/>
    <mergeCell ref="K54:K61"/>
    <mergeCell ref="U54:U61"/>
  </mergeCells>
  <conditionalFormatting sqref="C6:J1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8" scale="29" fitToWidth="0" orientation="portrait" r:id="rId1"/>
  <colBreaks count="2" manualBreakCount="2">
    <brk id="10" max="68" man="1"/>
    <brk id="20" max="68" man="1"/>
  </colBreaks>
  <customProperties>
    <customPr name="_pios_id" r:id="rId2"/>
    <customPr name="EpmWorksheetKeyString_GUID" r:id="rId3"/>
  </customPropertie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F789-6836-4596-8A2C-725EF3687212}">
  <sheetPr>
    <tabColor rgb="FFFFC000"/>
  </sheetPr>
  <dimension ref="A2:AL45"/>
  <sheetViews>
    <sheetView zoomScale="55" zoomScaleNormal="55" workbookViewId="0">
      <selection activeCell="E28" sqref="E28"/>
    </sheetView>
  </sheetViews>
  <sheetFormatPr defaultColWidth="9.1796875" defaultRowHeight="21" x14ac:dyDescent="0.5"/>
  <cols>
    <col min="1" max="1" width="21.81640625" style="4" customWidth="1"/>
    <col min="2" max="2" width="1.1796875" style="4" customWidth="1"/>
    <col min="3" max="38" width="17.81640625" customWidth="1"/>
  </cols>
  <sheetData>
    <row r="2" spans="1:38" ht="43.5" customHeight="1" x14ac:dyDescent="0.5">
      <c r="A2" s="314" t="s">
        <v>147</v>
      </c>
      <c r="C2" s="180"/>
      <c r="D2" s="180"/>
      <c r="E2" s="2"/>
      <c r="F2" s="2"/>
      <c r="G2" s="2"/>
      <c r="H2" s="180"/>
      <c r="I2" s="18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43.5" customHeight="1" x14ac:dyDescent="0.5">
      <c r="A3" s="14"/>
      <c r="B3" s="14"/>
      <c r="C3" s="873"/>
      <c r="D3" s="873"/>
      <c r="E3" s="873"/>
      <c r="F3" s="873"/>
      <c r="G3" s="873"/>
    </row>
    <row r="4" spans="1:38" s="1" customFormat="1" ht="66" customHeight="1" x14ac:dyDescent="0.5">
      <c r="A4" s="4"/>
      <c r="B4" s="4"/>
      <c r="C4" s="307"/>
      <c r="D4" s="307"/>
      <c r="E4" s="307"/>
      <c r="F4" s="307"/>
      <c r="G4" s="307"/>
    </row>
    <row r="5" spans="1:38" x14ac:dyDescent="0.5">
      <c r="C5" s="308"/>
      <c r="D5" s="308"/>
      <c r="E5" s="308"/>
      <c r="F5" s="308"/>
      <c r="G5" s="308"/>
    </row>
    <row r="6" spans="1:38" ht="31.4" customHeight="1" x14ac:dyDescent="0.35">
      <c r="A6" s="187"/>
      <c r="B6" s="187"/>
      <c r="C6" s="309"/>
      <c r="D6" s="309"/>
      <c r="E6" s="309"/>
      <c r="F6" s="310"/>
      <c r="G6" s="41"/>
    </row>
    <row r="7" spans="1:38" ht="31.4" customHeight="1" x14ac:dyDescent="0.35">
      <c r="A7" s="187"/>
      <c r="B7" s="187"/>
      <c r="C7" s="311"/>
      <c r="D7" s="311"/>
      <c r="E7" s="311"/>
      <c r="F7" s="312"/>
      <c r="G7" s="313"/>
    </row>
    <row r="8" spans="1:38" ht="31.4" customHeight="1" x14ac:dyDescent="0.35">
      <c r="A8" s="187"/>
      <c r="B8" s="187"/>
      <c r="C8" s="311"/>
      <c r="D8" s="311"/>
      <c r="E8" s="311"/>
      <c r="F8" s="312"/>
      <c r="G8" s="313"/>
    </row>
    <row r="9" spans="1:38" ht="31.4" customHeight="1" x14ac:dyDescent="0.35">
      <c r="A9" s="187"/>
      <c r="B9" s="187"/>
      <c r="C9" s="311"/>
      <c r="D9" s="311"/>
      <c r="E9" s="311"/>
      <c r="F9" s="312"/>
      <c r="G9" s="313"/>
    </row>
    <row r="10" spans="1:38" ht="31.4" customHeight="1" x14ac:dyDescent="0.35">
      <c r="A10" s="187"/>
      <c r="B10" s="187"/>
      <c r="C10" s="311"/>
      <c r="D10" s="311"/>
      <c r="E10" s="311"/>
      <c r="F10" s="312"/>
      <c r="G10" s="313"/>
    </row>
    <row r="11" spans="1:38" ht="31.4" customHeight="1" x14ac:dyDescent="0.35">
      <c r="A11" s="187"/>
      <c r="B11" s="187"/>
      <c r="C11" s="311"/>
      <c r="D11" s="311"/>
      <c r="E11" s="311"/>
      <c r="F11" s="312"/>
      <c r="G11" s="313"/>
    </row>
    <row r="12" spans="1:38" ht="30.75" customHeight="1" x14ac:dyDescent="0.35">
      <c r="A12" s="187"/>
      <c r="B12" s="187"/>
      <c r="C12" s="311"/>
      <c r="D12" s="311"/>
      <c r="E12" s="311"/>
      <c r="F12" s="312"/>
      <c r="G12" s="313"/>
    </row>
    <row r="13" spans="1:38" ht="31.4" customHeight="1" x14ac:dyDescent="0.35">
      <c r="A13" s="187"/>
      <c r="B13" s="187"/>
      <c r="C13" s="311"/>
      <c r="D13" s="311"/>
      <c r="E13" s="311"/>
      <c r="F13" s="312"/>
      <c r="G13" s="313"/>
    </row>
    <row r="14" spans="1:38" ht="31.4" customHeight="1" x14ac:dyDescent="0.35">
      <c r="A14" s="187"/>
      <c r="B14" s="187"/>
      <c r="C14" s="311"/>
      <c r="D14" s="311"/>
      <c r="E14" s="311"/>
      <c r="F14" s="312"/>
      <c r="G14" s="313"/>
    </row>
    <row r="17" spans="1:22" ht="43.5" customHeight="1" x14ac:dyDescent="0.5">
      <c r="A17" s="14"/>
      <c r="B17" s="14"/>
      <c r="C17" s="874"/>
      <c r="D17" s="874"/>
      <c r="E17" s="874"/>
      <c r="F17" s="874"/>
      <c r="G17" s="874"/>
      <c r="H17" s="872"/>
      <c r="I17" s="872"/>
      <c r="J17" s="872"/>
      <c r="K17" s="872"/>
      <c r="L17" s="872"/>
      <c r="M17" s="872"/>
      <c r="N17" s="872"/>
      <c r="O17" s="872"/>
      <c r="P17" s="872"/>
      <c r="Q17" s="872"/>
    </row>
    <row r="18" spans="1:22" s="1" customFormat="1" ht="66" customHeight="1" x14ac:dyDescent="0.5">
      <c r="A18" s="4"/>
      <c r="B18" s="4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</row>
    <row r="19" spans="1:22" x14ac:dyDescent="0.5"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</row>
    <row r="20" spans="1:22" ht="31.4" customHeight="1" x14ac:dyDescent="0.35">
      <c r="A20" s="187"/>
      <c r="B20" s="187"/>
      <c r="C20" s="309"/>
      <c r="D20" s="309"/>
      <c r="E20" s="309"/>
      <c r="F20" s="310"/>
      <c r="G20" s="41"/>
      <c r="H20" s="309"/>
      <c r="I20" s="309"/>
      <c r="J20" s="309"/>
      <c r="K20" s="310"/>
      <c r="L20" s="41"/>
      <c r="M20" s="309"/>
      <c r="N20" s="309"/>
      <c r="O20" s="309"/>
      <c r="P20" s="310"/>
      <c r="Q20" s="41"/>
    </row>
    <row r="21" spans="1:22" ht="31.4" customHeight="1" x14ac:dyDescent="0.35">
      <c r="A21" s="187"/>
      <c r="B21" s="187"/>
      <c r="C21" s="311"/>
      <c r="D21" s="311"/>
      <c r="E21" s="311"/>
      <c r="F21" s="312"/>
      <c r="G21" s="313"/>
      <c r="H21" s="311"/>
      <c r="I21" s="311"/>
      <c r="J21" s="311"/>
      <c r="K21" s="312"/>
      <c r="L21" s="313"/>
      <c r="M21" s="311"/>
      <c r="N21" s="311"/>
      <c r="O21" s="311"/>
      <c r="P21" s="312"/>
      <c r="Q21" s="313"/>
    </row>
    <row r="22" spans="1:22" ht="31.4" customHeight="1" x14ac:dyDescent="0.35">
      <c r="A22" s="187"/>
      <c r="B22" s="187"/>
      <c r="C22" s="311"/>
      <c r="D22" s="311"/>
      <c r="E22" s="311"/>
      <c r="F22" s="312"/>
      <c r="G22" s="313"/>
      <c r="H22" s="311"/>
      <c r="I22" s="311"/>
      <c r="J22" s="311"/>
      <c r="K22" s="312"/>
      <c r="L22" s="313"/>
      <c r="M22" s="311"/>
      <c r="N22" s="311"/>
      <c r="O22" s="311"/>
      <c r="P22" s="312"/>
      <c r="Q22" s="313"/>
    </row>
    <row r="23" spans="1:22" ht="31.4" customHeight="1" x14ac:dyDescent="0.35">
      <c r="A23" s="187"/>
      <c r="B23" s="187"/>
      <c r="C23" s="311"/>
      <c r="D23" s="311"/>
      <c r="E23" s="311"/>
      <c r="F23" s="312"/>
      <c r="G23" s="313"/>
      <c r="H23" s="311"/>
      <c r="I23" s="311"/>
      <c r="J23" s="311"/>
      <c r="K23" s="312"/>
      <c r="L23" s="313"/>
      <c r="M23" s="311"/>
      <c r="N23" s="311"/>
      <c r="O23" s="311"/>
      <c r="P23" s="312"/>
      <c r="Q23" s="313"/>
    </row>
    <row r="24" spans="1:22" ht="31.4" customHeight="1" x14ac:dyDescent="0.35">
      <c r="A24" s="187"/>
      <c r="B24" s="187"/>
      <c r="C24" s="311"/>
      <c r="D24" s="311"/>
      <c r="E24" s="311"/>
      <c r="F24" s="312"/>
      <c r="G24" s="313"/>
      <c r="H24" s="311"/>
      <c r="I24" s="311"/>
      <c r="J24" s="311"/>
      <c r="K24" s="312"/>
      <c r="L24" s="313"/>
      <c r="M24" s="311"/>
      <c r="N24" s="311"/>
      <c r="O24" s="311"/>
      <c r="P24" s="312"/>
      <c r="Q24" s="313"/>
    </row>
    <row r="25" spans="1:22" ht="31.4" customHeight="1" x14ac:dyDescent="0.35">
      <c r="A25" s="187"/>
      <c r="B25" s="187"/>
      <c r="C25" s="311"/>
      <c r="D25" s="311"/>
      <c r="E25" s="311"/>
      <c r="F25" s="312"/>
      <c r="G25" s="313"/>
      <c r="H25" s="311"/>
      <c r="I25" s="311"/>
      <c r="J25" s="311"/>
      <c r="K25" s="312"/>
      <c r="L25" s="313"/>
      <c r="M25" s="311"/>
      <c r="N25" s="311"/>
      <c r="O25" s="311"/>
      <c r="P25" s="312"/>
      <c r="Q25" s="313"/>
    </row>
    <row r="26" spans="1:22" ht="30.75" customHeight="1" x14ac:dyDescent="0.35">
      <c r="A26" s="187"/>
      <c r="B26" s="187"/>
      <c r="C26" s="311"/>
      <c r="D26" s="311"/>
      <c r="E26" s="311"/>
      <c r="F26" s="312"/>
      <c r="G26" s="313"/>
      <c r="H26" s="311"/>
      <c r="I26" s="311"/>
      <c r="J26" s="311"/>
      <c r="K26" s="312"/>
      <c r="L26" s="313"/>
      <c r="M26" s="311"/>
      <c r="N26" s="311"/>
      <c r="O26" s="311"/>
      <c r="P26" s="312"/>
      <c r="Q26" s="313"/>
    </row>
    <row r="27" spans="1:22" ht="31.4" customHeight="1" x14ac:dyDescent="0.35">
      <c r="A27" s="187"/>
      <c r="B27" s="187"/>
      <c r="C27" s="311"/>
      <c r="D27" s="311"/>
      <c r="E27" s="311"/>
      <c r="F27" s="312"/>
      <c r="G27" s="313"/>
      <c r="H27" s="311"/>
      <c r="I27" s="311"/>
      <c r="J27" s="311"/>
      <c r="K27" s="312"/>
      <c r="L27" s="313"/>
      <c r="M27" s="311"/>
      <c r="N27" s="311"/>
      <c r="O27" s="311"/>
      <c r="P27" s="312"/>
      <c r="Q27" s="313"/>
    </row>
    <row r="28" spans="1:22" ht="31.4" customHeight="1" x14ac:dyDescent="0.35">
      <c r="A28" s="187"/>
      <c r="B28" s="187"/>
      <c r="C28" s="311"/>
      <c r="D28" s="311"/>
      <c r="E28" s="311"/>
      <c r="F28" s="312"/>
      <c r="G28" s="313"/>
      <c r="H28" s="311"/>
      <c r="I28" s="311"/>
      <c r="J28" s="311"/>
      <c r="K28" s="312"/>
      <c r="L28" s="313"/>
      <c r="M28" s="311"/>
      <c r="N28" s="311"/>
      <c r="O28" s="311"/>
      <c r="P28" s="312"/>
      <c r="Q28" s="313"/>
    </row>
    <row r="30" spans="1:22" ht="43.5" customHeight="1" x14ac:dyDescent="0.5">
      <c r="A30" s="14"/>
      <c r="B30" s="14"/>
      <c r="C30" s="874"/>
      <c r="D30" s="874"/>
      <c r="E30" s="874"/>
      <c r="F30" s="874"/>
      <c r="G30" s="874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</row>
    <row r="31" spans="1:22" s="1" customFormat="1" ht="66" customHeight="1" x14ac:dyDescent="0.5">
      <c r="A31" s="4"/>
      <c r="B31" s="4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</row>
    <row r="32" spans="1:22" x14ac:dyDescent="0.5"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</row>
    <row r="33" spans="1:22" ht="31.4" customHeight="1" x14ac:dyDescent="0.35">
      <c r="A33" s="187"/>
      <c r="B33" s="187"/>
      <c r="C33" s="309"/>
      <c r="D33" s="309"/>
      <c r="E33" s="41"/>
      <c r="F33" s="310"/>
      <c r="G33" s="41"/>
      <c r="H33" s="309"/>
      <c r="I33" s="309"/>
      <c r="J33" s="309"/>
      <c r="K33" s="310"/>
      <c r="L33" s="41"/>
      <c r="M33" s="309"/>
      <c r="N33" s="309"/>
      <c r="O33" s="309"/>
      <c r="P33" s="310"/>
      <c r="Q33" s="41"/>
      <c r="R33" s="309"/>
      <c r="S33" s="309"/>
      <c r="T33" s="309"/>
      <c r="U33" s="310"/>
      <c r="V33" s="41"/>
    </row>
    <row r="34" spans="1:22" ht="31.4" customHeight="1" x14ac:dyDescent="0.35">
      <c r="A34" s="187"/>
      <c r="B34" s="187"/>
      <c r="C34" s="311"/>
      <c r="D34" s="311"/>
      <c r="E34" s="313"/>
      <c r="F34" s="312"/>
      <c r="G34" s="313"/>
      <c r="H34" s="311"/>
      <c r="I34" s="311"/>
      <c r="J34" s="311"/>
      <c r="K34" s="312"/>
      <c r="L34" s="313"/>
      <c r="M34" s="311"/>
      <c r="N34" s="311"/>
      <c r="O34" s="311"/>
      <c r="P34" s="312"/>
      <c r="Q34" s="313"/>
      <c r="R34" s="311"/>
      <c r="S34" s="311"/>
      <c r="T34" s="311"/>
      <c r="U34" s="312"/>
      <c r="V34" s="313"/>
    </row>
    <row r="35" spans="1:22" ht="31.4" customHeight="1" x14ac:dyDescent="0.35">
      <c r="A35" s="187"/>
      <c r="B35" s="187"/>
      <c r="C35" s="311"/>
      <c r="D35" s="311"/>
      <c r="E35" s="313"/>
      <c r="F35" s="312"/>
      <c r="G35" s="313"/>
      <c r="H35" s="311"/>
      <c r="I35" s="311"/>
      <c r="J35" s="311"/>
      <c r="K35" s="312"/>
      <c r="L35" s="313"/>
      <c r="M35" s="311"/>
      <c r="N35" s="311"/>
      <c r="O35" s="311"/>
      <c r="P35" s="312"/>
      <c r="Q35" s="313"/>
      <c r="R35" s="311"/>
      <c r="S35" s="311"/>
      <c r="T35" s="311"/>
      <c r="U35" s="312"/>
      <c r="V35" s="313"/>
    </row>
    <row r="36" spans="1:22" ht="31.4" customHeight="1" x14ac:dyDescent="0.35">
      <c r="A36" s="187"/>
      <c r="B36" s="187"/>
      <c r="C36" s="311"/>
      <c r="D36" s="311"/>
      <c r="E36" s="313"/>
      <c r="F36" s="312"/>
      <c r="G36" s="313"/>
      <c r="H36" s="311"/>
      <c r="I36" s="311"/>
      <c r="J36" s="311"/>
      <c r="K36" s="312"/>
      <c r="L36" s="313"/>
      <c r="M36" s="311"/>
      <c r="N36" s="311"/>
      <c r="O36" s="311"/>
      <c r="P36" s="312"/>
      <c r="Q36" s="313"/>
      <c r="R36" s="311"/>
      <c r="S36" s="311"/>
      <c r="T36" s="311"/>
      <c r="U36" s="312"/>
      <c r="V36" s="313"/>
    </row>
    <row r="37" spans="1:22" ht="31.4" customHeight="1" x14ac:dyDescent="0.35">
      <c r="A37" s="187"/>
      <c r="B37" s="187"/>
      <c r="C37" s="311"/>
      <c r="D37" s="311"/>
      <c r="E37" s="313"/>
      <c r="F37" s="312"/>
      <c r="G37" s="313"/>
      <c r="H37" s="311"/>
      <c r="I37" s="311"/>
      <c r="J37" s="311"/>
      <c r="K37" s="312"/>
      <c r="L37" s="313"/>
      <c r="M37" s="311"/>
      <c r="N37" s="311"/>
      <c r="O37" s="311"/>
      <c r="P37" s="312"/>
      <c r="Q37" s="313"/>
      <c r="R37" s="311"/>
      <c r="S37" s="311"/>
      <c r="T37" s="311"/>
      <c r="U37" s="312"/>
      <c r="V37" s="313"/>
    </row>
    <row r="38" spans="1:22" ht="31.4" customHeight="1" x14ac:dyDescent="0.35">
      <c r="A38" s="187"/>
      <c r="B38" s="187"/>
      <c r="C38" s="311"/>
      <c r="D38" s="311"/>
      <c r="E38" s="313"/>
      <c r="F38" s="312"/>
      <c r="G38" s="313"/>
      <c r="H38" s="311"/>
      <c r="I38" s="311"/>
      <c r="J38" s="311"/>
      <c r="K38" s="312"/>
      <c r="L38" s="313"/>
      <c r="M38" s="311"/>
      <c r="N38" s="311"/>
      <c r="O38" s="311"/>
      <c r="P38" s="312"/>
      <c r="Q38" s="313"/>
      <c r="R38" s="311"/>
      <c r="S38" s="311"/>
      <c r="T38" s="311"/>
      <c r="U38" s="312"/>
      <c r="V38" s="313"/>
    </row>
    <row r="39" spans="1:22" ht="30.75" customHeight="1" x14ac:dyDescent="0.35">
      <c r="A39" s="187"/>
      <c r="B39" s="187"/>
      <c r="C39" s="311"/>
      <c r="D39" s="311"/>
      <c r="E39" s="313"/>
      <c r="F39" s="312"/>
      <c r="G39" s="313"/>
      <c r="H39" s="311"/>
      <c r="I39" s="311"/>
      <c r="J39" s="311"/>
      <c r="K39" s="312"/>
      <c r="L39" s="313"/>
      <c r="M39" s="311"/>
      <c r="N39" s="311"/>
      <c r="O39" s="311"/>
      <c r="P39" s="312"/>
      <c r="Q39" s="313"/>
      <c r="R39" s="311"/>
      <c r="S39" s="311"/>
      <c r="T39" s="311"/>
      <c r="U39" s="312"/>
      <c r="V39" s="313"/>
    </row>
    <row r="40" spans="1:22" ht="31.4" customHeight="1" x14ac:dyDescent="0.35">
      <c r="A40" s="187"/>
      <c r="B40" s="187"/>
      <c r="C40" s="311"/>
      <c r="D40" s="311"/>
      <c r="E40" s="313"/>
      <c r="F40" s="312"/>
      <c r="G40" s="313"/>
      <c r="H40" s="311"/>
      <c r="I40" s="311"/>
      <c r="J40" s="311"/>
      <c r="K40" s="312"/>
      <c r="L40" s="313"/>
      <c r="M40" s="311"/>
      <c r="N40" s="311"/>
      <c r="O40" s="311"/>
      <c r="P40" s="312"/>
      <c r="Q40" s="313"/>
      <c r="R40" s="311"/>
      <c r="S40" s="311"/>
      <c r="T40" s="311"/>
      <c r="U40" s="312"/>
      <c r="V40" s="313"/>
    </row>
    <row r="41" spans="1:22" ht="31.4" customHeight="1" x14ac:dyDescent="0.35">
      <c r="A41" s="187"/>
      <c r="B41" s="187"/>
      <c r="C41" s="311"/>
      <c r="D41" s="311"/>
      <c r="E41" s="313"/>
      <c r="F41" s="312"/>
      <c r="G41" s="313"/>
      <c r="H41" s="311"/>
      <c r="I41" s="311"/>
      <c r="J41" s="311"/>
      <c r="K41" s="312"/>
      <c r="L41" s="313"/>
      <c r="M41" s="311"/>
      <c r="N41" s="311"/>
      <c r="O41" s="311"/>
      <c r="P41" s="312"/>
      <c r="Q41" s="313"/>
      <c r="R41" s="311"/>
      <c r="S41" s="311"/>
      <c r="T41" s="311"/>
      <c r="U41" s="312"/>
      <c r="V41" s="313"/>
    </row>
    <row r="42" spans="1:22" x14ac:dyDescent="0.5">
      <c r="J42" s="31"/>
    </row>
    <row r="43" spans="1:22" x14ac:dyDescent="0.5">
      <c r="J43" s="31"/>
    </row>
    <row r="44" spans="1:22" x14ac:dyDescent="0.5">
      <c r="J44" s="31"/>
    </row>
    <row r="45" spans="1:22" x14ac:dyDescent="0.5">
      <c r="J45" s="31"/>
    </row>
  </sheetData>
  <mergeCells count="8">
    <mergeCell ref="R30:V30"/>
    <mergeCell ref="C3:G3"/>
    <mergeCell ref="C17:G17"/>
    <mergeCell ref="H17:L17"/>
    <mergeCell ref="M17:Q17"/>
    <mergeCell ref="C30:G30"/>
    <mergeCell ref="H30:L30"/>
    <mergeCell ref="M30:Q30"/>
  </mergeCells>
  <pageMargins left="0.7" right="0.7" top="0.75" bottom="0.75" header="0.3" footer="0.3"/>
  <customProperties>
    <customPr name="_pios_id" r:id="rId1"/>
    <customPr name="EpmWorksheetKeyString_GU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1652-4D85-4B7B-B913-FCA3AC6FA0E4}">
  <dimension ref="A1:J229"/>
  <sheetViews>
    <sheetView workbookViewId="0">
      <selection activeCell="A27" sqref="A27:E30"/>
    </sheetView>
  </sheetViews>
  <sheetFormatPr defaultColWidth="9.1796875" defaultRowHeight="14.5" x14ac:dyDescent="0.35"/>
  <cols>
    <col min="1" max="1" width="21.7265625" bestFit="1" customWidth="1"/>
    <col min="2" max="2" width="12.54296875" bestFit="1" customWidth="1"/>
    <col min="3" max="3" width="26.26953125" bestFit="1" customWidth="1"/>
    <col min="4" max="4" width="21" bestFit="1" customWidth="1"/>
    <col min="5" max="5" width="26.26953125" bestFit="1" customWidth="1"/>
    <col min="6" max="6" width="24.453125" bestFit="1" customWidth="1"/>
    <col min="7" max="7" width="13.54296875" bestFit="1" customWidth="1"/>
    <col min="8" max="8" width="30.1796875" bestFit="1" customWidth="1"/>
    <col min="9" max="9" width="25.7265625" bestFit="1" customWidth="1"/>
    <col min="10" max="10" width="24.81640625" bestFit="1" customWidth="1"/>
    <col min="11" max="11" width="19.1796875" bestFit="1" customWidth="1"/>
    <col min="12" max="12" width="16.26953125" bestFit="1" customWidth="1"/>
    <col min="13" max="13" width="17.7265625" bestFit="1" customWidth="1"/>
    <col min="14" max="14" width="10.7265625" bestFit="1" customWidth="1"/>
  </cols>
  <sheetData>
    <row r="1" spans="1:10" x14ac:dyDescent="0.35">
      <c r="A1" s="750" t="s">
        <v>148</v>
      </c>
      <c r="B1" s="750" t="s">
        <v>149</v>
      </c>
      <c r="C1" s="750" t="s">
        <v>150</v>
      </c>
      <c r="D1" s="750" t="s">
        <v>151</v>
      </c>
      <c r="E1" s="750" t="s">
        <v>150</v>
      </c>
      <c r="G1" s="750" t="s">
        <v>152</v>
      </c>
      <c r="H1" s="750" t="s">
        <v>152</v>
      </c>
      <c r="I1" s="750" t="s">
        <v>153</v>
      </c>
      <c r="J1" s="750" t="s">
        <v>154</v>
      </c>
    </row>
    <row r="2" spans="1:10" x14ac:dyDescent="0.35">
      <c r="A2" s="750" t="s">
        <v>77</v>
      </c>
      <c r="B2" s="750" t="s">
        <v>36</v>
      </c>
      <c r="D2" s="750" t="s">
        <v>52</v>
      </c>
      <c r="E2">
        <v>1026732</v>
      </c>
      <c r="G2" s="750" t="s">
        <v>3</v>
      </c>
      <c r="H2" s="750" t="s">
        <v>123</v>
      </c>
      <c r="I2" s="750" t="s">
        <v>152</v>
      </c>
      <c r="J2" s="750" t="s">
        <v>25</v>
      </c>
    </row>
    <row r="3" spans="1:10" x14ac:dyDescent="0.35">
      <c r="B3" s="750" t="s">
        <v>37</v>
      </c>
      <c r="D3" s="750" t="s">
        <v>155</v>
      </c>
      <c r="E3">
        <v>560530</v>
      </c>
      <c r="G3" s="750" t="s">
        <v>37</v>
      </c>
      <c r="H3" s="750" t="s">
        <v>52</v>
      </c>
      <c r="I3">
        <v>28088.766810000001</v>
      </c>
      <c r="J3">
        <v>46.210665415823598</v>
      </c>
    </row>
    <row r="4" spans="1:10" x14ac:dyDescent="0.35">
      <c r="B4" s="750" t="s">
        <v>38</v>
      </c>
      <c r="D4" s="750" t="s">
        <v>60</v>
      </c>
      <c r="E4">
        <v>12111</v>
      </c>
      <c r="G4" s="750" t="s">
        <v>37</v>
      </c>
      <c r="H4" s="750" t="s">
        <v>104</v>
      </c>
      <c r="I4">
        <v>346.79599999999999</v>
      </c>
      <c r="J4">
        <v>0</v>
      </c>
    </row>
    <row r="5" spans="1:10" x14ac:dyDescent="0.35">
      <c r="B5" s="750" t="s">
        <v>39</v>
      </c>
      <c r="D5" s="750" t="s">
        <v>53</v>
      </c>
      <c r="E5">
        <v>1910510</v>
      </c>
      <c r="G5" s="750" t="s">
        <v>37</v>
      </c>
      <c r="H5" s="750" t="s">
        <v>115</v>
      </c>
      <c r="I5">
        <v>130.917</v>
      </c>
      <c r="J5">
        <v>2.6726093631843102</v>
      </c>
    </row>
    <row r="6" spans="1:10" x14ac:dyDescent="0.35">
      <c r="B6" s="750" t="s">
        <v>40</v>
      </c>
      <c r="D6" s="750" t="s">
        <v>12</v>
      </c>
      <c r="E6">
        <v>336503</v>
      </c>
      <c r="G6" s="750" t="s">
        <v>37</v>
      </c>
      <c r="H6" s="750" t="s">
        <v>156</v>
      </c>
      <c r="I6">
        <v>8284.3080000000009</v>
      </c>
      <c r="J6">
        <v>4.39122978044756E-2</v>
      </c>
    </row>
    <row r="7" spans="1:10" x14ac:dyDescent="0.35">
      <c r="B7" s="750" t="s">
        <v>41</v>
      </c>
      <c r="D7" s="750" t="s">
        <v>54</v>
      </c>
      <c r="E7">
        <v>3812446</v>
      </c>
      <c r="G7" s="750" t="s">
        <v>37</v>
      </c>
      <c r="H7" s="750" t="s">
        <v>113</v>
      </c>
      <c r="I7">
        <v>42021.487000000001</v>
      </c>
      <c r="J7">
        <v>14.330127251327401</v>
      </c>
    </row>
    <row r="8" spans="1:10" x14ac:dyDescent="0.35">
      <c r="B8" s="750" t="s">
        <v>42</v>
      </c>
      <c r="D8" s="750" t="s">
        <v>13</v>
      </c>
      <c r="E8">
        <v>2067045</v>
      </c>
      <c r="G8" s="750" t="s">
        <v>37</v>
      </c>
      <c r="H8" s="750" t="s">
        <v>53</v>
      </c>
      <c r="I8">
        <v>13656.236999999999</v>
      </c>
      <c r="J8">
        <v>5.6278298333574597</v>
      </c>
    </row>
    <row r="9" spans="1:10" x14ac:dyDescent="0.35">
      <c r="B9" s="750" t="s">
        <v>43</v>
      </c>
      <c r="D9" s="750" t="s">
        <v>55</v>
      </c>
      <c r="E9">
        <v>1558853</v>
      </c>
      <c r="G9" s="750" t="s">
        <v>37</v>
      </c>
      <c r="H9" s="750" t="s">
        <v>27</v>
      </c>
      <c r="I9">
        <v>41831.660430000004</v>
      </c>
      <c r="J9">
        <v>18.948677003304901</v>
      </c>
    </row>
    <row r="10" spans="1:10" x14ac:dyDescent="0.35">
      <c r="B10" s="750" t="s">
        <v>157</v>
      </c>
      <c r="D10" s="750" t="s">
        <v>56</v>
      </c>
      <c r="E10">
        <v>6787163</v>
      </c>
      <c r="G10" s="750" t="s">
        <v>37</v>
      </c>
      <c r="H10" s="750" t="s">
        <v>95</v>
      </c>
      <c r="I10">
        <v>206.5</v>
      </c>
    </row>
    <row r="11" spans="1:10" x14ac:dyDescent="0.35">
      <c r="A11" s="750" t="s">
        <v>89</v>
      </c>
      <c r="B11" s="750" t="s">
        <v>36</v>
      </c>
      <c r="D11" s="750" t="s">
        <v>57</v>
      </c>
      <c r="E11">
        <v>4562299</v>
      </c>
      <c r="G11" s="750" t="s">
        <v>37</v>
      </c>
      <c r="H11" s="750" t="s">
        <v>28</v>
      </c>
      <c r="I11">
        <v>61302.54047</v>
      </c>
      <c r="J11">
        <v>17.230049781002201</v>
      </c>
    </row>
    <row r="12" spans="1:10" x14ac:dyDescent="0.35">
      <c r="B12" s="750" t="s">
        <v>37</v>
      </c>
      <c r="D12" s="750" t="s">
        <v>58</v>
      </c>
      <c r="E12">
        <v>56947</v>
      </c>
      <c r="G12" s="750" t="s">
        <v>37</v>
      </c>
      <c r="H12" s="750" t="s">
        <v>55</v>
      </c>
      <c r="I12">
        <v>91078.107999999993</v>
      </c>
      <c r="J12">
        <v>5.7567926970990602</v>
      </c>
    </row>
    <row r="13" spans="1:10" x14ac:dyDescent="0.35">
      <c r="B13" s="750" t="s">
        <v>38</v>
      </c>
      <c r="D13" s="750" t="s">
        <v>158</v>
      </c>
      <c r="E13">
        <v>101842</v>
      </c>
      <c r="G13" s="750" t="s">
        <v>37</v>
      </c>
      <c r="H13" s="750" t="s">
        <v>92</v>
      </c>
      <c r="I13">
        <v>40809.254000000001</v>
      </c>
      <c r="J13">
        <v>6.2397770368456102</v>
      </c>
    </row>
    <row r="14" spans="1:10" x14ac:dyDescent="0.35">
      <c r="B14" s="750" t="s">
        <v>39</v>
      </c>
      <c r="D14" s="750" t="s">
        <v>14</v>
      </c>
      <c r="E14">
        <v>431958</v>
      </c>
      <c r="G14" s="750" t="s">
        <v>37</v>
      </c>
      <c r="H14" s="750" t="s">
        <v>101</v>
      </c>
      <c r="I14">
        <v>11</v>
      </c>
      <c r="J14">
        <v>0</v>
      </c>
    </row>
    <row r="15" spans="1:10" x14ac:dyDescent="0.35">
      <c r="B15" s="750" t="s">
        <v>40</v>
      </c>
      <c r="D15" s="750" t="s">
        <v>15</v>
      </c>
      <c r="E15">
        <v>17024109</v>
      </c>
      <c r="G15" s="750" t="s">
        <v>37</v>
      </c>
      <c r="H15" s="750" t="s">
        <v>102</v>
      </c>
      <c r="I15">
        <v>8745.8784400000004</v>
      </c>
      <c r="J15">
        <v>7.6353203921274702</v>
      </c>
    </row>
    <row r="16" spans="1:10" x14ac:dyDescent="0.35">
      <c r="B16" s="750" t="s">
        <v>41</v>
      </c>
      <c r="D16" s="750" t="s">
        <v>159</v>
      </c>
      <c r="E16">
        <v>737095</v>
      </c>
      <c r="G16" s="750" t="s">
        <v>37</v>
      </c>
      <c r="H16" s="750" t="s">
        <v>107</v>
      </c>
      <c r="I16">
        <v>728.67499999999995</v>
      </c>
      <c r="J16">
        <v>29.258061550073801</v>
      </c>
    </row>
    <row r="17" spans="1:10" x14ac:dyDescent="0.35">
      <c r="B17" s="750" t="s">
        <v>42</v>
      </c>
      <c r="D17" s="750" t="s">
        <v>59</v>
      </c>
      <c r="E17">
        <v>802208</v>
      </c>
      <c r="G17" s="750" t="s">
        <v>37</v>
      </c>
      <c r="H17" s="750" t="s">
        <v>93</v>
      </c>
      <c r="I17">
        <v>9009.8330000000005</v>
      </c>
      <c r="J17">
        <v>4.8739119803885398</v>
      </c>
    </row>
    <row r="18" spans="1:10" x14ac:dyDescent="0.35">
      <c r="B18" s="750" t="s">
        <v>43</v>
      </c>
      <c r="D18" s="750" t="s">
        <v>16</v>
      </c>
      <c r="E18">
        <v>7355962</v>
      </c>
      <c r="G18" s="750" t="s">
        <v>37</v>
      </c>
      <c r="H18" s="750" t="s">
        <v>160</v>
      </c>
      <c r="I18">
        <v>2087.4349999999999</v>
      </c>
      <c r="J18">
        <v>1.82250273661216</v>
      </c>
    </row>
    <row r="19" spans="1:10" x14ac:dyDescent="0.35">
      <c r="B19" s="750" t="s">
        <v>157</v>
      </c>
      <c r="D19" s="750" t="s">
        <v>17</v>
      </c>
      <c r="E19">
        <v>1636800</v>
      </c>
      <c r="G19" s="750" t="s">
        <v>37</v>
      </c>
      <c r="H19" s="750" t="s">
        <v>30</v>
      </c>
      <c r="I19">
        <v>195348.77100000001</v>
      </c>
      <c r="J19">
        <v>14.546142064031701</v>
      </c>
    </row>
    <row r="20" spans="1:10" x14ac:dyDescent="0.35">
      <c r="A20" s="750" t="s">
        <v>99</v>
      </c>
      <c r="B20" s="750" t="s">
        <v>36</v>
      </c>
      <c r="D20" s="750" t="s">
        <v>18</v>
      </c>
      <c r="E20">
        <v>204088</v>
      </c>
      <c r="G20" s="750" t="s">
        <v>37</v>
      </c>
      <c r="H20" s="750" t="s">
        <v>96</v>
      </c>
      <c r="I20">
        <v>24944.57</v>
      </c>
      <c r="J20">
        <v>1.2591759248606</v>
      </c>
    </row>
    <row r="21" spans="1:10" x14ac:dyDescent="0.35">
      <c r="B21" s="750" t="s">
        <v>37</v>
      </c>
      <c r="D21" s="750" t="s">
        <v>19</v>
      </c>
      <c r="E21">
        <v>731042</v>
      </c>
      <c r="G21" s="750" t="s">
        <v>37</v>
      </c>
      <c r="H21" s="750" t="s">
        <v>110</v>
      </c>
      <c r="I21">
        <v>7098.1589999999997</v>
      </c>
      <c r="J21">
        <v>8.8196108314846106E-3</v>
      </c>
    </row>
    <row r="22" spans="1:10" x14ac:dyDescent="0.35">
      <c r="B22" s="750" t="s">
        <v>38</v>
      </c>
      <c r="D22" s="750" t="s">
        <v>161</v>
      </c>
      <c r="E22">
        <v>185108.89600000001</v>
      </c>
      <c r="G22" s="750" t="s">
        <v>37</v>
      </c>
      <c r="H22" s="750" t="s">
        <v>162</v>
      </c>
      <c r="I22">
        <v>149.571</v>
      </c>
      <c r="J22">
        <v>0</v>
      </c>
    </row>
    <row r="23" spans="1:10" x14ac:dyDescent="0.35">
      <c r="B23" s="750" t="s">
        <v>39</v>
      </c>
      <c r="G23" s="750" t="s">
        <v>37</v>
      </c>
      <c r="H23" s="750" t="s">
        <v>163</v>
      </c>
      <c r="I23">
        <v>252.001</v>
      </c>
    </row>
    <row r="24" spans="1:10" x14ac:dyDescent="0.35">
      <c r="B24" s="750" t="s">
        <v>40</v>
      </c>
      <c r="G24" s="750" t="s">
        <v>37</v>
      </c>
      <c r="H24" s="750" t="s">
        <v>112</v>
      </c>
      <c r="I24">
        <v>285.09100000000001</v>
      </c>
      <c r="J24">
        <v>39.151534071577103</v>
      </c>
    </row>
    <row r="25" spans="1:10" x14ac:dyDescent="0.35">
      <c r="B25" s="750" t="s">
        <v>41</v>
      </c>
      <c r="G25" s="750" t="s">
        <v>37</v>
      </c>
      <c r="H25" s="750" t="s">
        <v>100</v>
      </c>
      <c r="I25">
        <v>6216.7110000000002</v>
      </c>
      <c r="J25">
        <v>0</v>
      </c>
    </row>
    <row r="26" spans="1:10" x14ac:dyDescent="0.35">
      <c r="B26" s="750" t="s">
        <v>42</v>
      </c>
      <c r="G26" s="750" t="s">
        <v>37</v>
      </c>
      <c r="H26" s="750" t="s">
        <v>97</v>
      </c>
      <c r="I26">
        <v>12987.253000000001</v>
      </c>
      <c r="J26">
        <v>1.8379430969736199</v>
      </c>
    </row>
    <row r="27" spans="1:10" x14ac:dyDescent="0.35">
      <c r="B27" s="750" t="s">
        <v>43</v>
      </c>
      <c r="G27" s="750" t="s">
        <v>37</v>
      </c>
      <c r="H27" s="750" t="s">
        <v>31</v>
      </c>
      <c r="I27">
        <v>287869.20678000001</v>
      </c>
      <c r="J27">
        <v>23.184842031751799</v>
      </c>
    </row>
    <row r="28" spans="1:10" x14ac:dyDescent="0.35">
      <c r="B28" s="750" t="s">
        <v>157</v>
      </c>
      <c r="G28" s="750" t="s">
        <v>37</v>
      </c>
      <c r="H28" s="750" t="s">
        <v>32</v>
      </c>
      <c r="I28">
        <v>521</v>
      </c>
      <c r="J28">
        <v>0.51413435700575805</v>
      </c>
    </row>
    <row r="29" spans="1:10" x14ac:dyDescent="0.35">
      <c r="A29" s="750" t="s">
        <v>105</v>
      </c>
      <c r="B29" s="750" t="s">
        <v>36</v>
      </c>
      <c r="G29" s="750" t="s">
        <v>37</v>
      </c>
      <c r="H29" s="750" t="s">
        <v>161</v>
      </c>
      <c r="I29">
        <v>4</v>
      </c>
    </row>
    <row r="30" spans="1:10" x14ac:dyDescent="0.35">
      <c r="B30" s="750" t="s">
        <v>37</v>
      </c>
      <c r="G30" s="750" t="s">
        <v>37</v>
      </c>
      <c r="H30" s="750" t="s">
        <v>35</v>
      </c>
      <c r="I30">
        <v>884015.72993000003</v>
      </c>
      <c r="J30">
        <v>16.203287235775999</v>
      </c>
    </row>
    <row r="31" spans="1:10" x14ac:dyDescent="0.35">
      <c r="B31" s="750" t="s">
        <v>38</v>
      </c>
      <c r="G31" s="750" t="s">
        <v>41</v>
      </c>
      <c r="H31" s="750" t="s">
        <v>52</v>
      </c>
      <c r="I31">
        <v>399059.22564000002</v>
      </c>
      <c r="J31">
        <v>5.8667587129335903</v>
      </c>
    </row>
    <row r="32" spans="1:10" x14ac:dyDescent="0.35">
      <c r="B32" s="750" t="s">
        <v>39</v>
      </c>
      <c r="G32" s="750" t="s">
        <v>41</v>
      </c>
      <c r="H32" s="750" t="s">
        <v>104</v>
      </c>
      <c r="I32">
        <v>40426.237150000001</v>
      </c>
      <c r="J32">
        <v>4.2194946654835999</v>
      </c>
    </row>
    <row r="33" spans="1:10" x14ac:dyDescent="0.35">
      <c r="B33" s="750" t="s">
        <v>40</v>
      </c>
      <c r="G33" s="750" t="s">
        <v>41</v>
      </c>
      <c r="H33" s="750" t="s">
        <v>115</v>
      </c>
      <c r="I33">
        <v>13428.02844</v>
      </c>
      <c r="J33">
        <v>3.6300180788118701</v>
      </c>
    </row>
    <row r="34" spans="1:10" x14ac:dyDescent="0.35">
      <c r="B34" s="750" t="s">
        <v>41</v>
      </c>
      <c r="G34" s="750" t="s">
        <v>41</v>
      </c>
      <c r="H34" s="750" t="s">
        <v>156</v>
      </c>
      <c r="I34">
        <v>17950.09849</v>
      </c>
      <c r="J34">
        <v>3.7164488003876102</v>
      </c>
    </row>
    <row r="35" spans="1:10" x14ac:dyDescent="0.35">
      <c r="B35" s="750" t="s">
        <v>42</v>
      </c>
      <c r="G35" s="750" t="s">
        <v>41</v>
      </c>
      <c r="H35" s="750" t="s">
        <v>113</v>
      </c>
      <c r="I35">
        <v>2754.4490000000001</v>
      </c>
      <c r="J35">
        <v>19.806772606789998</v>
      </c>
    </row>
    <row r="36" spans="1:10" x14ac:dyDescent="0.35">
      <c r="B36" s="750" t="s">
        <v>43</v>
      </c>
      <c r="G36" s="750" t="s">
        <v>41</v>
      </c>
      <c r="H36" s="750" t="s">
        <v>53</v>
      </c>
      <c r="I36">
        <v>12944.335129999999</v>
      </c>
      <c r="J36">
        <v>20.414260473492501</v>
      </c>
    </row>
    <row r="37" spans="1:10" x14ac:dyDescent="0.35">
      <c r="B37" s="750" t="s">
        <v>157</v>
      </c>
      <c r="G37" s="750" t="s">
        <v>41</v>
      </c>
      <c r="H37" s="750" t="s">
        <v>27</v>
      </c>
      <c r="I37">
        <v>218951.15122</v>
      </c>
      <c r="J37">
        <v>10.298421992466899</v>
      </c>
    </row>
    <row r="38" spans="1:10" x14ac:dyDescent="0.35">
      <c r="A38" s="750" t="s">
        <v>164</v>
      </c>
      <c r="B38" s="750" t="s">
        <v>36</v>
      </c>
      <c r="G38" s="750" t="s">
        <v>41</v>
      </c>
      <c r="H38" s="750" t="s">
        <v>95</v>
      </c>
      <c r="I38">
        <v>26011.773649999999</v>
      </c>
      <c r="J38">
        <v>53.4096116509917</v>
      </c>
    </row>
    <row r="39" spans="1:10" x14ac:dyDescent="0.35">
      <c r="B39" s="750" t="s">
        <v>37</v>
      </c>
      <c r="G39" s="750" t="s">
        <v>41</v>
      </c>
      <c r="H39" s="750" t="s">
        <v>28</v>
      </c>
      <c r="I39">
        <v>42707.410929999998</v>
      </c>
      <c r="J39">
        <v>13.9304923207622</v>
      </c>
    </row>
    <row r="40" spans="1:10" x14ac:dyDescent="0.35">
      <c r="B40" s="750" t="s">
        <v>38</v>
      </c>
      <c r="G40" s="750" t="s">
        <v>41</v>
      </c>
      <c r="H40" s="750" t="s">
        <v>55</v>
      </c>
      <c r="I40">
        <v>45793.857739999999</v>
      </c>
      <c r="J40">
        <v>0.51584780505107097</v>
      </c>
    </row>
    <row r="41" spans="1:10" x14ac:dyDescent="0.35">
      <c r="B41" s="750" t="s">
        <v>39</v>
      </c>
      <c r="G41" s="750" t="s">
        <v>41</v>
      </c>
      <c r="H41" s="750" t="s">
        <v>92</v>
      </c>
      <c r="I41">
        <v>257927.50760000001</v>
      </c>
      <c r="J41">
        <v>2.6338374620109701</v>
      </c>
    </row>
    <row r="42" spans="1:10" x14ac:dyDescent="0.35">
      <c r="B42" s="750" t="s">
        <v>40</v>
      </c>
      <c r="G42" s="750" t="s">
        <v>41</v>
      </c>
      <c r="H42" s="750" t="s">
        <v>101</v>
      </c>
      <c r="I42">
        <v>51405.832999999999</v>
      </c>
      <c r="J42">
        <v>0.55387782549890796</v>
      </c>
    </row>
    <row r="43" spans="1:10" x14ac:dyDescent="0.35">
      <c r="B43" s="750" t="s">
        <v>41</v>
      </c>
      <c r="G43" s="750" t="s">
        <v>41</v>
      </c>
      <c r="H43" s="750" t="s">
        <v>165</v>
      </c>
      <c r="I43">
        <v>1.726</v>
      </c>
      <c r="J43">
        <v>99.941483198146003</v>
      </c>
    </row>
    <row r="44" spans="1:10" x14ac:dyDescent="0.35">
      <c r="B44" s="750" t="s">
        <v>42</v>
      </c>
      <c r="G44" s="750" t="s">
        <v>41</v>
      </c>
      <c r="H44" s="750" t="s">
        <v>102</v>
      </c>
      <c r="I44">
        <v>154117.34667999999</v>
      </c>
      <c r="J44">
        <v>9.4380282319560607</v>
      </c>
    </row>
    <row r="45" spans="1:10" x14ac:dyDescent="0.35">
      <c r="B45" s="750" t="s">
        <v>43</v>
      </c>
      <c r="G45" s="750" t="s">
        <v>41</v>
      </c>
      <c r="H45" s="750" t="s">
        <v>107</v>
      </c>
      <c r="I45">
        <v>15410.19577</v>
      </c>
      <c r="J45">
        <v>6.4089531031311502</v>
      </c>
    </row>
    <row r="46" spans="1:10" x14ac:dyDescent="0.35">
      <c r="B46" s="750" t="s">
        <v>157</v>
      </c>
      <c r="G46" s="750" t="s">
        <v>41</v>
      </c>
      <c r="H46" s="750" t="s">
        <v>93</v>
      </c>
      <c r="I46">
        <v>74242.656000000003</v>
      </c>
      <c r="J46">
        <v>0.99649958643720904</v>
      </c>
    </row>
    <row r="47" spans="1:10" x14ac:dyDescent="0.35">
      <c r="A47" s="750" t="s">
        <v>161</v>
      </c>
      <c r="B47" s="750" t="s">
        <v>36</v>
      </c>
      <c r="C47">
        <v>12503175.007999999</v>
      </c>
      <c r="G47" s="750" t="s">
        <v>41</v>
      </c>
      <c r="H47" s="750" t="s">
        <v>160</v>
      </c>
      <c r="I47">
        <v>133215.48475</v>
      </c>
      <c r="J47">
        <v>7.0673506069270999</v>
      </c>
    </row>
    <row r="48" spans="1:10" x14ac:dyDescent="0.35">
      <c r="B48" s="750" t="s">
        <v>37</v>
      </c>
      <c r="C48">
        <v>2844221.406</v>
      </c>
      <c r="G48" s="750" t="s">
        <v>41</v>
      </c>
      <c r="H48" s="750" t="s">
        <v>30</v>
      </c>
      <c r="I48">
        <v>437854.50081</v>
      </c>
      <c r="J48">
        <v>9.5921773539619597</v>
      </c>
    </row>
    <row r="49" spans="2:10" x14ac:dyDescent="0.35">
      <c r="B49" s="750" t="s">
        <v>38</v>
      </c>
      <c r="C49">
        <v>4422122.95</v>
      </c>
      <c r="G49" s="750" t="s">
        <v>41</v>
      </c>
      <c r="H49" s="750" t="s">
        <v>96</v>
      </c>
      <c r="I49">
        <v>47083.544000000002</v>
      </c>
      <c r="J49">
        <v>7.9399690261208899</v>
      </c>
    </row>
    <row r="50" spans="2:10" x14ac:dyDescent="0.35">
      <c r="B50" s="750" t="s">
        <v>39</v>
      </c>
      <c r="C50">
        <v>1688663.507</v>
      </c>
      <c r="G50" s="750" t="s">
        <v>41</v>
      </c>
      <c r="H50" s="750" t="s">
        <v>110</v>
      </c>
      <c r="I50">
        <v>19379.441019999998</v>
      </c>
      <c r="J50">
        <v>2.95391719198307</v>
      </c>
    </row>
    <row r="51" spans="2:10" x14ac:dyDescent="0.35">
      <c r="B51" s="750" t="s">
        <v>40</v>
      </c>
      <c r="C51">
        <v>3115001.0970000001</v>
      </c>
      <c r="G51" s="750" t="s">
        <v>41</v>
      </c>
      <c r="H51" s="750" t="s">
        <v>162</v>
      </c>
      <c r="I51">
        <v>603.274</v>
      </c>
      <c r="J51">
        <v>1.86849093446759</v>
      </c>
    </row>
    <row r="52" spans="2:10" x14ac:dyDescent="0.35">
      <c r="B52" s="750" t="s">
        <v>41</v>
      </c>
      <c r="C52">
        <v>9428140.3770000003</v>
      </c>
      <c r="G52" s="750" t="s">
        <v>41</v>
      </c>
      <c r="H52" s="750" t="s">
        <v>163</v>
      </c>
      <c r="I52">
        <v>189.44499999999999</v>
      </c>
      <c r="J52">
        <v>2.2375254031513099</v>
      </c>
    </row>
    <row r="53" spans="2:10" x14ac:dyDescent="0.35">
      <c r="B53" s="750" t="s">
        <v>42</v>
      </c>
      <c r="C53">
        <v>13837245.415999999</v>
      </c>
      <c r="G53" s="750" t="s">
        <v>41</v>
      </c>
      <c r="H53" s="750" t="s">
        <v>112</v>
      </c>
      <c r="I53">
        <v>459.41899999999998</v>
      </c>
      <c r="J53">
        <v>0.45733633132282298</v>
      </c>
    </row>
    <row r="54" spans="2:10" x14ac:dyDescent="0.35">
      <c r="B54" s="750" t="s">
        <v>43</v>
      </c>
      <c r="C54">
        <v>4029185.31</v>
      </c>
      <c r="G54" s="750" t="s">
        <v>41</v>
      </c>
      <c r="H54" s="750" t="s">
        <v>100</v>
      </c>
      <c r="I54">
        <v>32023.922999999999</v>
      </c>
      <c r="J54">
        <v>0.88313393084288905</v>
      </c>
    </row>
    <row r="55" spans="2:10" x14ac:dyDescent="0.35">
      <c r="B55" s="750" t="s">
        <v>157</v>
      </c>
      <c r="C55">
        <v>33596.824999999997</v>
      </c>
      <c r="G55" s="750" t="s">
        <v>41</v>
      </c>
      <c r="H55" s="750" t="s">
        <v>97</v>
      </c>
      <c r="I55">
        <v>15132.728999999999</v>
      </c>
      <c r="J55">
        <v>3.6329242399041202</v>
      </c>
    </row>
    <row r="56" spans="2:10" x14ac:dyDescent="0.35">
      <c r="G56" s="750" t="s">
        <v>41</v>
      </c>
      <c r="H56" s="750" t="s">
        <v>31</v>
      </c>
      <c r="I56">
        <v>1269871.3876199999</v>
      </c>
      <c r="J56">
        <v>5.5943824463315401</v>
      </c>
    </row>
    <row r="57" spans="2:10" x14ac:dyDescent="0.35">
      <c r="G57" s="750" t="s">
        <v>41</v>
      </c>
      <c r="H57" s="750" t="s">
        <v>32</v>
      </c>
      <c r="I57">
        <v>13328.275170000001</v>
      </c>
      <c r="J57">
        <v>20.5964865294719</v>
      </c>
    </row>
    <row r="58" spans="2:10" x14ac:dyDescent="0.35">
      <c r="G58" s="750" t="s">
        <v>41</v>
      </c>
      <c r="H58" s="750" t="s">
        <v>161</v>
      </c>
      <c r="I58">
        <v>1003.8390000000001</v>
      </c>
      <c r="J58">
        <v>0</v>
      </c>
    </row>
    <row r="59" spans="2:10" x14ac:dyDescent="0.35">
      <c r="G59" s="750" t="s">
        <v>41</v>
      </c>
      <c r="H59" s="750" t="s">
        <v>35</v>
      </c>
      <c r="I59">
        <v>3343277.0948100002</v>
      </c>
      <c r="J59">
        <v>6.7539215271904496</v>
      </c>
    </row>
    <row r="60" spans="2:10" x14ac:dyDescent="0.35">
      <c r="G60" s="750" t="s">
        <v>36</v>
      </c>
      <c r="H60" s="750" t="s">
        <v>52</v>
      </c>
      <c r="I60">
        <v>2169749.4290399998</v>
      </c>
      <c r="J60">
        <v>2.9733237564921899</v>
      </c>
    </row>
    <row r="61" spans="2:10" x14ac:dyDescent="0.35">
      <c r="G61" s="750" t="s">
        <v>36</v>
      </c>
      <c r="H61" s="750" t="s">
        <v>104</v>
      </c>
      <c r="I61">
        <v>34567.483</v>
      </c>
      <c r="J61">
        <v>0.62201239818357601</v>
      </c>
    </row>
    <row r="62" spans="2:10" x14ac:dyDescent="0.35">
      <c r="G62" s="750" t="s">
        <v>36</v>
      </c>
      <c r="H62" s="750" t="s">
        <v>115</v>
      </c>
      <c r="I62">
        <v>10905.355</v>
      </c>
      <c r="J62">
        <v>10.035627267521299</v>
      </c>
    </row>
    <row r="63" spans="2:10" x14ac:dyDescent="0.35">
      <c r="G63" s="750" t="s">
        <v>36</v>
      </c>
      <c r="H63" s="750" t="s">
        <v>156</v>
      </c>
      <c r="I63">
        <v>267388.98848</v>
      </c>
      <c r="J63">
        <v>9.4619020677780803</v>
      </c>
    </row>
    <row r="64" spans="2:10" x14ac:dyDescent="0.35">
      <c r="G64" s="750" t="s">
        <v>36</v>
      </c>
      <c r="H64" s="750" t="s">
        <v>113</v>
      </c>
      <c r="I64">
        <v>7020.7209999999995</v>
      </c>
      <c r="J64">
        <v>6.4662296080416803</v>
      </c>
    </row>
    <row r="65" spans="7:10" x14ac:dyDescent="0.35">
      <c r="G65" s="750" t="s">
        <v>36</v>
      </c>
      <c r="H65" s="750" t="s">
        <v>53</v>
      </c>
      <c r="I65">
        <v>438162.04895000003</v>
      </c>
      <c r="J65">
        <v>9.64229882557016</v>
      </c>
    </row>
    <row r="66" spans="7:10" x14ac:dyDescent="0.35">
      <c r="G66" s="750" t="s">
        <v>36</v>
      </c>
      <c r="H66" s="750" t="s">
        <v>27</v>
      </c>
      <c r="I66">
        <v>1250407.50446</v>
      </c>
      <c r="J66">
        <v>16.166997765044702</v>
      </c>
    </row>
    <row r="67" spans="7:10" x14ac:dyDescent="0.35">
      <c r="G67" s="750" t="s">
        <v>36</v>
      </c>
      <c r="H67" s="750" t="s">
        <v>95</v>
      </c>
      <c r="I67">
        <v>126335.05415</v>
      </c>
      <c r="J67">
        <v>12.378845305620199</v>
      </c>
    </row>
    <row r="68" spans="7:10" x14ac:dyDescent="0.35">
      <c r="G68" s="750" t="s">
        <v>36</v>
      </c>
      <c r="H68" s="750" t="s">
        <v>28</v>
      </c>
      <c r="I68">
        <v>436827.10615000001</v>
      </c>
      <c r="J68">
        <v>15.932047327232899</v>
      </c>
    </row>
    <row r="69" spans="7:10" x14ac:dyDescent="0.35">
      <c r="G69" s="750" t="s">
        <v>36</v>
      </c>
      <c r="H69" s="750" t="s">
        <v>55</v>
      </c>
      <c r="I69">
        <v>398629.65279999998</v>
      </c>
      <c r="J69">
        <v>8.1514315158844592</v>
      </c>
    </row>
    <row r="70" spans="7:10" x14ac:dyDescent="0.35">
      <c r="G70" s="750" t="s">
        <v>36</v>
      </c>
      <c r="H70" s="750" t="s">
        <v>92</v>
      </c>
      <c r="I70">
        <v>2793425.53382</v>
      </c>
      <c r="J70">
        <v>7.3455758657507202</v>
      </c>
    </row>
    <row r="71" spans="7:10" x14ac:dyDescent="0.35">
      <c r="G71" s="750" t="s">
        <v>36</v>
      </c>
      <c r="H71" s="750" t="s">
        <v>101</v>
      </c>
      <c r="I71">
        <v>0</v>
      </c>
      <c r="J71">
        <v>0</v>
      </c>
    </row>
    <row r="72" spans="7:10" x14ac:dyDescent="0.35">
      <c r="G72" s="750" t="s">
        <v>36</v>
      </c>
      <c r="H72" s="750" t="s">
        <v>165</v>
      </c>
      <c r="I72">
        <v>1837.3879999999999</v>
      </c>
      <c r="J72">
        <v>2.2826490648681701</v>
      </c>
    </row>
    <row r="73" spans="7:10" x14ac:dyDescent="0.35">
      <c r="G73" s="750" t="s">
        <v>36</v>
      </c>
      <c r="H73" s="750" t="s">
        <v>102</v>
      </c>
      <c r="I73">
        <v>47401.533000000003</v>
      </c>
      <c r="J73">
        <v>10.3726857314931</v>
      </c>
    </row>
    <row r="74" spans="7:10" x14ac:dyDescent="0.35">
      <c r="G74" s="750" t="s">
        <v>36</v>
      </c>
      <c r="H74" s="750" t="s">
        <v>107</v>
      </c>
      <c r="I74">
        <v>82698.369099999996</v>
      </c>
      <c r="J74">
        <v>2.61372866662736</v>
      </c>
    </row>
    <row r="75" spans="7:10" x14ac:dyDescent="0.35">
      <c r="G75" s="750" t="s">
        <v>36</v>
      </c>
      <c r="H75" s="750" t="s">
        <v>93</v>
      </c>
      <c r="I75">
        <v>532036.70022999996</v>
      </c>
      <c r="J75">
        <v>4.0281680137357503</v>
      </c>
    </row>
    <row r="76" spans="7:10" x14ac:dyDescent="0.35">
      <c r="G76" s="750" t="s">
        <v>36</v>
      </c>
      <c r="H76" s="750" t="s">
        <v>160</v>
      </c>
      <c r="I76">
        <v>368486.71755</v>
      </c>
      <c r="J76">
        <v>10.4537215550444</v>
      </c>
    </row>
    <row r="77" spans="7:10" x14ac:dyDescent="0.35">
      <c r="G77" s="750" t="s">
        <v>36</v>
      </c>
      <c r="H77" s="750" t="s">
        <v>30</v>
      </c>
      <c r="I77">
        <v>2445488.5528500001</v>
      </c>
      <c r="J77">
        <v>15.871770133524199</v>
      </c>
    </row>
    <row r="78" spans="7:10" x14ac:dyDescent="0.35">
      <c r="G78" s="750" t="s">
        <v>36</v>
      </c>
      <c r="H78" s="750" t="s">
        <v>96</v>
      </c>
      <c r="I78">
        <v>91503.565459999998</v>
      </c>
      <c r="J78">
        <v>7.7565975536796303</v>
      </c>
    </row>
    <row r="79" spans="7:10" x14ac:dyDescent="0.35">
      <c r="G79" s="750" t="s">
        <v>36</v>
      </c>
      <c r="H79" s="750" t="s">
        <v>110</v>
      </c>
      <c r="I79">
        <v>94136.1446</v>
      </c>
      <c r="J79">
        <v>9.2964992109948792</v>
      </c>
    </row>
    <row r="80" spans="7:10" x14ac:dyDescent="0.35">
      <c r="G80" s="750" t="s">
        <v>36</v>
      </c>
      <c r="H80" s="750" t="s">
        <v>162</v>
      </c>
      <c r="I80">
        <v>35635.388149999999</v>
      </c>
      <c r="J80">
        <v>3.3082344579429002</v>
      </c>
    </row>
    <row r="81" spans="7:10" x14ac:dyDescent="0.35">
      <c r="G81" s="750" t="s">
        <v>36</v>
      </c>
      <c r="H81" s="750" t="s">
        <v>163</v>
      </c>
      <c r="I81">
        <v>15848.370999999999</v>
      </c>
      <c r="J81">
        <v>1.96693805312862</v>
      </c>
    </row>
    <row r="82" spans="7:10" x14ac:dyDescent="0.35">
      <c r="G82" s="750" t="s">
        <v>36</v>
      </c>
      <c r="H82" s="750" t="s">
        <v>112</v>
      </c>
      <c r="I82">
        <v>15168.6718</v>
      </c>
      <c r="J82">
        <v>6.3332207504153404</v>
      </c>
    </row>
    <row r="83" spans="7:10" x14ac:dyDescent="0.35">
      <c r="G83" s="750" t="s">
        <v>36</v>
      </c>
      <c r="H83" s="750" t="s">
        <v>100</v>
      </c>
      <c r="I83">
        <v>152952.0864</v>
      </c>
      <c r="J83">
        <v>40.688171802539102</v>
      </c>
    </row>
    <row r="84" spans="7:10" x14ac:dyDescent="0.35">
      <c r="G84" s="750" t="s">
        <v>36</v>
      </c>
      <c r="H84" s="750" t="s">
        <v>97</v>
      </c>
      <c r="I84">
        <v>57521.783000000003</v>
      </c>
      <c r="J84">
        <v>15.2792311566559</v>
      </c>
    </row>
    <row r="85" spans="7:10" x14ac:dyDescent="0.35">
      <c r="G85" s="750" t="s">
        <v>36</v>
      </c>
      <c r="H85" s="750" t="s">
        <v>31</v>
      </c>
      <c r="I85">
        <v>1521761.09723</v>
      </c>
      <c r="J85">
        <v>21.251635288789402</v>
      </c>
    </row>
    <row r="86" spans="7:10" x14ac:dyDescent="0.35">
      <c r="G86" s="750" t="s">
        <v>36</v>
      </c>
      <c r="H86" s="750" t="s">
        <v>32</v>
      </c>
      <c r="I86">
        <v>254749.36950999999</v>
      </c>
      <c r="J86">
        <v>4.5580753516032502</v>
      </c>
    </row>
    <row r="87" spans="7:10" x14ac:dyDescent="0.35">
      <c r="G87" s="750" t="s">
        <v>36</v>
      </c>
      <c r="H87" s="750" t="s">
        <v>161</v>
      </c>
      <c r="J87">
        <v>0</v>
      </c>
    </row>
    <row r="88" spans="7:10" x14ac:dyDescent="0.35">
      <c r="G88" s="750" t="s">
        <v>36</v>
      </c>
      <c r="H88" s="750" t="s">
        <v>35</v>
      </c>
      <c r="I88">
        <v>13650644.61473</v>
      </c>
      <c r="J88">
        <v>11.270358787744501</v>
      </c>
    </row>
    <row r="89" spans="7:10" x14ac:dyDescent="0.35">
      <c r="G89" s="750" t="s">
        <v>38</v>
      </c>
      <c r="H89" s="750" t="s">
        <v>52</v>
      </c>
      <c r="I89">
        <v>60056.809379999999</v>
      </c>
      <c r="J89">
        <v>7.0342716065213597</v>
      </c>
    </row>
    <row r="90" spans="7:10" x14ac:dyDescent="0.35">
      <c r="G90" s="750" t="s">
        <v>38</v>
      </c>
      <c r="H90" s="750" t="s">
        <v>104</v>
      </c>
      <c r="I90">
        <v>5369.9049999999997</v>
      </c>
      <c r="J90">
        <v>1.61071955649122</v>
      </c>
    </row>
    <row r="91" spans="7:10" x14ac:dyDescent="0.35">
      <c r="G91" s="750" t="s">
        <v>38</v>
      </c>
      <c r="H91" s="750" t="s">
        <v>115</v>
      </c>
      <c r="I91">
        <v>302.84100000000001</v>
      </c>
      <c r="J91">
        <v>5.0455519563071E-3</v>
      </c>
    </row>
    <row r="92" spans="7:10" x14ac:dyDescent="0.35">
      <c r="G92" s="750" t="s">
        <v>38</v>
      </c>
      <c r="H92" s="750" t="s">
        <v>156</v>
      </c>
      <c r="I92">
        <v>69260.047999999995</v>
      </c>
      <c r="J92">
        <v>0.35662590069241601</v>
      </c>
    </row>
    <row r="93" spans="7:10" x14ac:dyDescent="0.35">
      <c r="G93" s="750" t="s">
        <v>38</v>
      </c>
      <c r="H93" s="750" t="s">
        <v>113</v>
      </c>
      <c r="I93">
        <v>373.00299999999999</v>
      </c>
      <c r="J93">
        <v>2.3210805275024602</v>
      </c>
    </row>
    <row r="94" spans="7:10" x14ac:dyDescent="0.35">
      <c r="G94" s="750" t="s">
        <v>38</v>
      </c>
      <c r="H94" s="750" t="s">
        <v>53</v>
      </c>
      <c r="I94">
        <v>62568.485999999997</v>
      </c>
      <c r="J94">
        <v>0.93410983286378402</v>
      </c>
    </row>
    <row r="95" spans="7:10" x14ac:dyDescent="0.35">
      <c r="G95" s="750" t="s">
        <v>38</v>
      </c>
      <c r="H95" s="750" t="s">
        <v>27</v>
      </c>
      <c r="I95">
        <v>23677.170999999998</v>
      </c>
      <c r="J95">
        <v>4.7105218778037301</v>
      </c>
    </row>
    <row r="96" spans="7:10" x14ac:dyDescent="0.35">
      <c r="G96" s="750" t="s">
        <v>38</v>
      </c>
      <c r="H96" s="750" t="s">
        <v>95</v>
      </c>
      <c r="I96">
        <v>14654.257</v>
      </c>
      <c r="J96">
        <v>1.2115316388951001</v>
      </c>
    </row>
    <row r="97" spans="7:10" x14ac:dyDescent="0.35">
      <c r="G97" s="750" t="s">
        <v>38</v>
      </c>
      <c r="H97" s="750" t="s">
        <v>28</v>
      </c>
      <c r="I97">
        <v>44116.497000000003</v>
      </c>
      <c r="J97">
        <v>10.805573162347899</v>
      </c>
    </row>
    <row r="98" spans="7:10" x14ac:dyDescent="0.35">
      <c r="G98" s="750" t="s">
        <v>38</v>
      </c>
      <c r="H98" s="750" t="s">
        <v>55</v>
      </c>
      <c r="I98">
        <v>59753.680999999997</v>
      </c>
      <c r="J98">
        <v>0.79758974179347997</v>
      </c>
    </row>
    <row r="99" spans="7:10" x14ac:dyDescent="0.35">
      <c r="G99" s="750" t="s">
        <v>38</v>
      </c>
      <c r="H99" s="750" t="s">
        <v>92</v>
      </c>
      <c r="I99">
        <v>389561.01201000001</v>
      </c>
      <c r="J99">
        <v>14.4039029215171</v>
      </c>
    </row>
    <row r="100" spans="7:10" x14ac:dyDescent="0.35">
      <c r="G100" s="750" t="s">
        <v>38</v>
      </c>
      <c r="H100" s="750" t="s">
        <v>165</v>
      </c>
      <c r="I100">
        <v>36.299999999999997</v>
      </c>
    </row>
    <row r="101" spans="7:10" x14ac:dyDescent="0.35">
      <c r="G101" s="750" t="s">
        <v>38</v>
      </c>
      <c r="H101" s="750" t="s">
        <v>102</v>
      </c>
      <c r="I101">
        <v>3745.9969999999998</v>
      </c>
      <c r="J101">
        <v>5.0699602802671802</v>
      </c>
    </row>
    <row r="102" spans="7:10" x14ac:dyDescent="0.35">
      <c r="G102" s="750" t="s">
        <v>38</v>
      </c>
      <c r="H102" s="750" t="s">
        <v>107</v>
      </c>
      <c r="I102">
        <v>502.20699999999999</v>
      </c>
      <c r="J102">
        <v>0</v>
      </c>
    </row>
    <row r="103" spans="7:10" x14ac:dyDescent="0.35">
      <c r="G103" s="750" t="s">
        <v>38</v>
      </c>
      <c r="H103" s="750" t="s">
        <v>93</v>
      </c>
      <c r="I103">
        <v>11301.165999999999</v>
      </c>
      <c r="J103">
        <v>3.7177125793922499</v>
      </c>
    </row>
    <row r="104" spans="7:10" x14ac:dyDescent="0.35">
      <c r="G104" s="750" t="s">
        <v>38</v>
      </c>
      <c r="H104" s="750" t="s">
        <v>160</v>
      </c>
      <c r="I104">
        <v>12971.20494</v>
      </c>
      <c r="J104">
        <v>6.3802088844338298</v>
      </c>
    </row>
    <row r="105" spans="7:10" x14ac:dyDescent="0.35">
      <c r="G105" s="750" t="s">
        <v>38</v>
      </c>
      <c r="H105" s="750" t="s">
        <v>30</v>
      </c>
      <c r="I105">
        <v>393315.03347000002</v>
      </c>
      <c r="J105">
        <v>13.122673335072699</v>
      </c>
    </row>
    <row r="106" spans="7:10" x14ac:dyDescent="0.35">
      <c r="G106" s="750" t="s">
        <v>38</v>
      </c>
      <c r="H106" s="750" t="s">
        <v>96</v>
      </c>
      <c r="I106">
        <v>24163.052090000001</v>
      </c>
      <c r="J106">
        <v>3.0965843520639398</v>
      </c>
    </row>
    <row r="107" spans="7:10" x14ac:dyDescent="0.35">
      <c r="G107" s="750" t="s">
        <v>38</v>
      </c>
      <c r="H107" s="750" t="s">
        <v>110</v>
      </c>
      <c r="I107">
        <v>4786.9513200000001</v>
      </c>
      <c r="J107">
        <v>1.7505822474083601</v>
      </c>
    </row>
    <row r="108" spans="7:10" x14ac:dyDescent="0.35">
      <c r="G108" s="750" t="s">
        <v>38</v>
      </c>
      <c r="H108" s="750" t="s">
        <v>162</v>
      </c>
      <c r="I108">
        <v>539.96537999999998</v>
      </c>
      <c r="J108">
        <v>1.6226429183293201</v>
      </c>
    </row>
    <row r="109" spans="7:10" x14ac:dyDescent="0.35">
      <c r="G109" s="750" t="s">
        <v>38</v>
      </c>
      <c r="H109" s="750" t="s">
        <v>163</v>
      </c>
      <c r="I109">
        <v>1129.4849999999999</v>
      </c>
      <c r="J109">
        <v>4.2779673922185797E-2</v>
      </c>
    </row>
    <row r="110" spans="7:10" x14ac:dyDescent="0.35">
      <c r="G110" s="750" t="s">
        <v>38</v>
      </c>
      <c r="H110" s="750" t="s">
        <v>112</v>
      </c>
      <c r="I110">
        <v>4161.3779999999997</v>
      </c>
      <c r="J110">
        <v>12.370378514040301</v>
      </c>
    </row>
    <row r="111" spans="7:10" x14ac:dyDescent="0.35">
      <c r="G111" s="750" t="s">
        <v>38</v>
      </c>
      <c r="H111" s="750" t="s">
        <v>100</v>
      </c>
      <c r="I111">
        <v>6836.54</v>
      </c>
      <c r="J111">
        <v>0</v>
      </c>
    </row>
    <row r="112" spans="7:10" x14ac:dyDescent="0.35">
      <c r="G112" s="750" t="s">
        <v>38</v>
      </c>
      <c r="H112" s="750" t="s">
        <v>97</v>
      </c>
      <c r="I112">
        <v>8282.5630000000001</v>
      </c>
      <c r="J112">
        <v>0.80405171684175503</v>
      </c>
    </row>
    <row r="113" spans="7:10" x14ac:dyDescent="0.35">
      <c r="G113" s="750" t="s">
        <v>38</v>
      </c>
      <c r="H113" s="750" t="s">
        <v>31</v>
      </c>
      <c r="I113">
        <v>613583.41766000004</v>
      </c>
      <c r="J113">
        <v>13.744851686447101</v>
      </c>
    </row>
    <row r="114" spans="7:10" x14ac:dyDescent="0.35">
      <c r="G114" s="750" t="s">
        <v>38</v>
      </c>
      <c r="H114" s="750" t="s">
        <v>32</v>
      </c>
      <c r="I114">
        <v>6715.4120000000003</v>
      </c>
      <c r="J114">
        <v>9.2878325261354</v>
      </c>
    </row>
    <row r="115" spans="7:10" x14ac:dyDescent="0.35">
      <c r="G115" s="750" t="s">
        <v>38</v>
      </c>
      <c r="H115" s="750" t="s">
        <v>35</v>
      </c>
      <c r="I115">
        <v>1821764.38325</v>
      </c>
      <c r="J115">
        <v>11.375415063297</v>
      </c>
    </row>
    <row r="116" spans="7:10" x14ac:dyDescent="0.35">
      <c r="G116" s="750" t="s">
        <v>42</v>
      </c>
      <c r="H116" s="750" t="s">
        <v>52</v>
      </c>
      <c r="I116">
        <v>28931.019540000001</v>
      </c>
      <c r="J116">
        <v>18.6708297041923</v>
      </c>
    </row>
    <row r="117" spans="7:10" x14ac:dyDescent="0.35">
      <c r="G117" s="750" t="s">
        <v>42</v>
      </c>
      <c r="H117" s="750" t="s">
        <v>104</v>
      </c>
      <c r="I117">
        <v>41460.508000000002</v>
      </c>
    </row>
    <row r="118" spans="7:10" x14ac:dyDescent="0.35">
      <c r="G118" s="750" t="s">
        <v>42</v>
      </c>
      <c r="H118" s="750" t="s">
        <v>115</v>
      </c>
      <c r="I118">
        <v>5921.9920300000003</v>
      </c>
      <c r="J118">
        <v>1.60580391730112</v>
      </c>
    </row>
    <row r="119" spans="7:10" x14ac:dyDescent="0.35">
      <c r="G119" s="750" t="s">
        <v>42</v>
      </c>
      <c r="H119" s="750" t="s">
        <v>156</v>
      </c>
      <c r="I119">
        <v>18101.400000000001</v>
      </c>
      <c r="J119">
        <v>17.862749013888401</v>
      </c>
    </row>
    <row r="120" spans="7:10" x14ac:dyDescent="0.35">
      <c r="G120" s="750" t="s">
        <v>42</v>
      </c>
      <c r="H120" s="750" t="s">
        <v>113</v>
      </c>
      <c r="I120">
        <v>437.017</v>
      </c>
      <c r="J120">
        <v>23.583787358386498</v>
      </c>
    </row>
    <row r="121" spans="7:10" x14ac:dyDescent="0.35">
      <c r="G121" s="750" t="s">
        <v>42</v>
      </c>
      <c r="H121" s="750" t="s">
        <v>53</v>
      </c>
      <c r="I121">
        <v>54257.875</v>
      </c>
      <c r="J121">
        <v>4.5267787579222398</v>
      </c>
    </row>
    <row r="122" spans="7:10" x14ac:dyDescent="0.35">
      <c r="G122" s="750" t="s">
        <v>42</v>
      </c>
      <c r="H122" s="750" t="s">
        <v>27</v>
      </c>
      <c r="I122">
        <v>270962.85800000001</v>
      </c>
      <c r="J122">
        <v>10.9801555089886</v>
      </c>
    </row>
    <row r="123" spans="7:10" x14ac:dyDescent="0.35">
      <c r="G123" s="750" t="s">
        <v>42</v>
      </c>
      <c r="H123" s="750" t="s">
        <v>95</v>
      </c>
      <c r="I123">
        <v>338725.83935000002</v>
      </c>
      <c r="J123">
        <v>3.4003802579993501</v>
      </c>
    </row>
    <row r="124" spans="7:10" x14ac:dyDescent="0.35">
      <c r="G124" s="750" t="s">
        <v>42</v>
      </c>
      <c r="H124" s="750" t="s">
        <v>28</v>
      </c>
      <c r="I124">
        <v>99438.343999999997</v>
      </c>
      <c r="J124">
        <v>0.29657963732782999</v>
      </c>
    </row>
    <row r="125" spans="7:10" x14ac:dyDescent="0.35">
      <c r="G125" s="750" t="s">
        <v>42</v>
      </c>
      <c r="H125" s="750" t="s">
        <v>55</v>
      </c>
      <c r="I125">
        <v>336882.14899999998</v>
      </c>
      <c r="J125">
        <v>9.8067345206824794E-2</v>
      </c>
    </row>
    <row r="126" spans="7:10" x14ac:dyDescent="0.35">
      <c r="G126" s="750" t="s">
        <v>42</v>
      </c>
      <c r="H126" s="750" t="s">
        <v>92</v>
      </c>
      <c r="I126">
        <v>120669.9265</v>
      </c>
      <c r="J126">
        <v>0.538171604836438</v>
      </c>
    </row>
    <row r="127" spans="7:10" x14ac:dyDescent="0.35">
      <c r="G127" s="750" t="s">
        <v>42</v>
      </c>
      <c r="H127" s="750" t="s">
        <v>101</v>
      </c>
      <c r="I127">
        <v>537.16899999999998</v>
      </c>
      <c r="J127">
        <v>36.538800638160403</v>
      </c>
    </row>
    <row r="128" spans="7:10" x14ac:dyDescent="0.35">
      <c r="G128" s="750" t="s">
        <v>42</v>
      </c>
      <c r="H128" s="750" t="s">
        <v>102</v>
      </c>
      <c r="I128">
        <v>2207610.111</v>
      </c>
      <c r="J128">
        <v>3.8058705706842999</v>
      </c>
    </row>
    <row r="129" spans="7:10" x14ac:dyDescent="0.35">
      <c r="G129" s="750" t="s">
        <v>42</v>
      </c>
      <c r="H129" s="750" t="s">
        <v>107</v>
      </c>
      <c r="I129">
        <v>146838.462</v>
      </c>
      <c r="J129">
        <v>1.08394816202856</v>
      </c>
    </row>
    <row r="130" spans="7:10" x14ac:dyDescent="0.35">
      <c r="G130" s="750" t="s">
        <v>42</v>
      </c>
      <c r="H130" s="750" t="s">
        <v>93</v>
      </c>
      <c r="I130">
        <v>5026.6991399999997</v>
      </c>
      <c r="J130">
        <v>1.3918652788119701</v>
      </c>
    </row>
    <row r="131" spans="7:10" x14ac:dyDescent="0.35">
      <c r="G131" s="750" t="s">
        <v>42</v>
      </c>
      <c r="H131" s="750" t="s">
        <v>160</v>
      </c>
      <c r="I131">
        <v>279530.84292999998</v>
      </c>
      <c r="J131">
        <v>6.1053291440450197</v>
      </c>
    </row>
    <row r="132" spans="7:10" x14ac:dyDescent="0.35">
      <c r="G132" s="750" t="s">
        <v>42</v>
      </c>
      <c r="H132" s="750" t="s">
        <v>30</v>
      </c>
      <c r="I132">
        <v>337004.85100000002</v>
      </c>
      <c r="J132">
        <v>22.758343264916402</v>
      </c>
    </row>
    <row r="133" spans="7:10" x14ac:dyDescent="0.35">
      <c r="G133" s="750" t="s">
        <v>42</v>
      </c>
      <c r="H133" s="750" t="s">
        <v>96</v>
      </c>
      <c r="I133">
        <v>83721.06</v>
      </c>
      <c r="J133">
        <v>8.9695350488873409</v>
      </c>
    </row>
    <row r="134" spans="7:10" x14ac:dyDescent="0.35">
      <c r="G134" s="750" t="s">
        <v>42</v>
      </c>
      <c r="H134" s="750" t="s">
        <v>110</v>
      </c>
      <c r="I134">
        <v>97540.195089999994</v>
      </c>
      <c r="J134">
        <v>1.5005404476067701</v>
      </c>
    </row>
    <row r="135" spans="7:10" x14ac:dyDescent="0.35">
      <c r="G135" s="750" t="s">
        <v>42</v>
      </c>
      <c r="H135" s="750" t="s">
        <v>162</v>
      </c>
      <c r="I135">
        <v>2124.5320000000002</v>
      </c>
      <c r="J135">
        <v>1.8979709413649699</v>
      </c>
    </row>
    <row r="136" spans="7:10" x14ac:dyDescent="0.35">
      <c r="G136" s="750" t="s">
        <v>42</v>
      </c>
      <c r="H136" s="750" t="s">
        <v>163</v>
      </c>
      <c r="I136">
        <v>17362.002</v>
      </c>
      <c r="J136">
        <v>2.5239874986767101</v>
      </c>
    </row>
    <row r="137" spans="7:10" x14ac:dyDescent="0.35">
      <c r="G137" s="750" t="s">
        <v>42</v>
      </c>
      <c r="H137" s="750" t="s">
        <v>112</v>
      </c>
      <c r="I137">
        <v>10731.197</v>
      </c>
      <c r="J137">
        <v>0</v>
      </c>
    </row>
    <row r="138" spans="7:10" x14ac:dyDescent="0.35">
      <c r="G138" s="750" t="s">
        <v>42</v>
      </c>
      <c r="H138" s="750" t="s">
        <v>100</v>
      </c>
      <c r="I138">
        <v>108862.22</v>
      </c>
      <c r="J138">
        <v>13.519565300064601</v>
      </c>
    </row>
    <row r="139" spans="7:10" x14ac:dyDescent="0.35">
      <c r="G139" s="750" t="s">
        <v>42</v>
      </c>
      <c r="H139" s="750" t="s">
        <v>97</v>
      </c>
      <c r="I139">
        <v>1078654.36118</v>
      </c>
      <c r="J139">
        <v>1.5781322027361999</v>
      </c>
    </row>
    <row r="140" spans="7:10" x14ac:dyDescent="0.35">
      <c r="G140" s="750" t="s">
        <v>42</v>
      </c>
      <c r="H140" s="750" t="s">
        <v>31</v>
      </c>
      <c r="I140">
        <v>3469841.324</v>
      </c>
      <c r="J140">
        <v>7.90622794888358</v>
      </c>
    </row>
    <row r="141" spans="7:10" x14ac:dyDescent="0.35">
      <c r="G141" s="750" t="s">
        <v>42</v>
      </c>
      <c r="H141" s="750" t="s">
        <v>32</v>
      </c>
      <c r="I141">
        <v>129226.94500000001</v>
      </c>
      <c r="J141">
        <v>6.0237235121514301</v>
      </c>
    </row>
    <row r="142" spans="7:10" x14ac:dyDescent="0.35">
      <c r="G142" s="750" t="s">
        <v>42</v>
      </c>
      <c r="H142" s="750" t="s">
        <v>161</v>
      </c>
      <c r="I142">
        <v>0.23100000000000001</v>
      </c>
      <c r="J142">
        <v>53695.480519480501</v>
      </c>
    </row>
    <row r="143" spans="7:10" x14ac:dyDescent="0.35">
      <c r="G143" s="750" t="s">
        <v>42</v>
      </c>
      <c r="H143" s="750" t="s">
        <v>35</v>
      </c>
      <c r="I143">
        <v>9290401.1307599992</v>
      </c>
      <c r="J143">
        <v>5.9944405061920296</v>
      </c>
    </row>
    <row r="144" spans="7:10" x14ac:dyDescent="0.35">
      <c r="G144" s="750" t="s">
        <v>43</v>
      </c>
      <c r="H144" s="750" t="s">
        <v>52</v>
      </c>
      <c r="I144">
        <v>29373.843000000001</v>
      </c>
      <c r="J144">
        <v>3.2933845258177499</v>
      </c>
    </row>
    <row r="145" spans="7:10" x14ac:dyDescent="0.35">
      <c r="G145" s="750" t="s">
        <v>43</v>
      </c>
      <c r="H145" s="750" t="s">
        <v>104</v>
      </c>
      <c r="I145">
        <v>2230.1411199999998</v>
      </c>
      <c r="J145">
        <v>8.0844211329550303E-2</v>
      </c>
    </row>
    <row r="146" spans="7:10" x14ac:dyDescent="0.35">
      <c r="G146" s="750" t="s">
        <v>43</v>
      </c>
      <c r="H146" s="750" t="s">
        <v>115</v>
      </c>
      <c r="I146">
        <v>258.55</v>
      </c>
      <c r="J146">
        <v>0.25132082769290298</v>
      </c>
    </row>
    <row r="147" spans="7:10" x14ac:dyDescent="0.35">
      <c r="G147" s="750" t="s">
        <v>43</v>
      </c>
      <c r="H147" s="750" t="s">
        <v>156</v>
      </c>
      <c r="I147">
        <v>15538.954019999999</v>
      </c>
      <c r="J147">
        <v>4.0944533923011104</v>
      </c>
    </row>
    <row r="148" spans="7:10" x14ac:dyDescent="0.35">
      <c r="G148" s="750" t="s">
        <v>43</v>
      </c>
      <c r="H148" s="750" t="s">
        <v>53</v>
      </c>
      <c r="I148">
        <v>156572.70705</v>
      </c>
      <c r="J148">
        <v>2.9212096323654901E-2</v>
      </c>
    </row>
    <row r="149" spans="7:10" x14ac:dyDescent="0.35">
      <c r="G149" s="750" t="s">
        <v>43</v>
      </c>
      <c r="H149" s="750" t="s">
        <v>27</v>
      </c>
      <c r="I149">
        <v>68876.869000000006</v>
      </c>
      <c r="J149">
        <v>2.0172798795485298</v>
      </c>
    </row>
    <row r="150" spans="7:10" x14ac:dyDescent="0.35">
      <c r="G150" s="750" t="s">
        <v>43</v>
      </c>
      <c r="H150" s="750" t="s">
        <v>95</v>
      </c>
      <c r="I150">
        <v>4162.6329999999998</v>
      </c>
      <c r="J150">
        <v>0</v>
      </c>
    </row>
    <row r="151" spans="7:10" x14ac:dyDescent="0.35">
      <c r="G151" s="750" t="s">
        <v>43</v>
      </c>
      <c r="H151" s="750" t="s">
        <v>28</v>
      </c>
      <c r="I151">
        <v>52213.942999999999</v>
      </c>
      <c r="J151">
        <v>20.615306030421799</v>
      </c>
    </row>
    <row r="152" spans="7:10" x14ac:dyDescent="0.35">
      <c r="G152" s="750" t="s">
        <v>43</v>
      </c>
      <c r="H152" s="750" t="s">
        <v>55</v>
      </c>
      <c r="I152">
        <v>99918.326000000001</v>
      </c>
      <c r="J152">
        <v>0.271516828654635</v>
      </c>
    </row>
    <row r="153" spans="7:10" x14ac:dyDescent="0.35">
      <c r="G153" s="750" t="s">
        <v>43</v>
      </c>
      <c r="H153" s="750" t="s">
        <v>92</v>
      </c>
      <c r="I153">
        <v>108881.804</v>
      </c>
      <c r="J153">
        <v>1.73502385210296</v>
      </c>
    </row>
    <row r="154" spans="7:10" x14ac:dyDescent="0.35">
      <c r="G154" s="750" t="s">
        <v>43</v>
      </c>
      <c r="H154" s="750" t="s">
        <v>101</v>
      </c>
      <c r="I154">
        <v>14.721</v>
      </c>
    </row>
    <row r="155" spans="7:10" x14ac:dyDescent="0.35">
      <c r="G155" s="750" t="s">
        <v>43</v>
      </c>
      <c r="H155" s="750" t="s">
        <v>165</v>
      </c>
      <c r="I155">
        <v>450.4</v>
      </c>
      <c r="J155">
        <v>25.6795959147424</v>
      </c>
    </row>
    <row r="156" spans="7:10" x14ac:dyDescent="0.35">
      <c r="G156" s="750" t="s">
        <v>43</v>
      </c>
      <c r="H156" s="750" t="s">
        <v>102</v>
      </c>
      <c r="I156">
        <v>11282.42518</v>
      </c>
      <c r="J156">
        <v>8.2385815564522105</v>
      </c>
    </row>
    <row r="157" spans="7:10" x14ac:dyDescent="0.35">
      <c r="G157" s="750" t="s">
        <v>43</v>
      </c>
      <c r="H157" s="750" t="s">
        <v>107</v>
      </c>
      <c r="I157">
        <v>503.84</v>
      </c>
      <c r="J157">
        <v>0.146379803112099</v>
      </c>
    </row>
    <row r="158" spans="7:10" x14ac:dyDescent="0.35">
      <c r="G158" s="750" t="s">
        <v>43</v>
      </c>
      <c r="H158" s="750" t="s">
        <v>93</v>
      </c>
      <c r="I158">
        <v>14438.985000000001</v>
      </c>
      <c r="J158">
        <v>2.6582306858827001</v>
      </c>
    </row>
    <row r="159" spans="7:10" x14ac:dyDescent="0.35">
      <c r="G159" s="750" t="s">
        <v>43</v>
      </c>
      <c r="H159" s="750" t="s">
        <v>160</v>
      </c>
      <c r="I159">
        <v>33477.15799</v>
      </c>
      <c r="J159">
        <v>9.5445677346758604</v>
      </c>
    </row>
    <row r="160" spans="7:10" x14ac:dyDescent="0.35">
      <c r="G160" s="750" t="s">
        <v>43</v>
      </c>
      <c r="H160" s="750" t="s">
        <v>30</v>
      </c>
      <c r="I160">
        <v>167528.78657</v>
      </c>
      <c r="J160">
        <v>5.6724138009734304</v>
      </c>
    </row>
    <row r="161" spans="7:10" x14ac:dyDescent="0.35">
      <c r="G161" s="750" t="s">
        <v>43</v>
      </c>
      <c r="H161" s="750" t="s">
        <v>96</v>
      </c>
      <c r="I161">
        <v>23440.423999999999</v>
      </c>
      <c r="J161">
        <v>3.1078534244943699</v>
      </c>
    </row>
    <row r="162" spans="7:10" x14ac:dyDescent="0.35">
      <c r="G162" s="750" t="s">
        <v>43</v>
      </c>
      <c r="H162" s="750" t="s">
        <v>110</v>
      </c>
      <c r="I162">
        <v>3681.5250000000001</v>
      </c>
      <c r="J162">
        <v>0</v>
      </c>
    </row>
    <row r="163" spans="7:10" x14ac:dyDescent="0.35">
      <c r="G163" s="750" t="s">
        <v>43</v>
      </c>
      <c r="H163" s="750" t="s">
        <v>162</v>
      </c>
      <c r="I163">
        <v>113.791</v>
      </c>
      <c r="J163">
        <v>6.3357471153254599</v>
      </c>
    </row>
    <row r="164" spans="7:10" x14ac:dyDescent="0.35">
      <c r="G164" s="750" t="s">
        <v>43</v>
      </c>
      <c r="H164" s="750" t="s">
        <v>163</v>
      </c>
      <c r="I164">
        <v>50.137999999999998</v>
      </c>
    </row>
    <row r="165" spans="7:10" x14ac:dyDescent="0.35">
      <c r="G165" s="750" t="s">
        <v>43</v>
      </c>
      <c r="H165" s="750" t="s">
        <v>112</v>
      </c>
      <c r="I165">
        <v>3456.1938</v>
      </c>
      <c r="J165">
        <v>8.2527597266102397</v>
      </c>
    </row>
    <row r="166" spans="7:10" x14ac:dyDescent="0.35">
      <c r="G166" s="750" t="s">
        <v>43</v>
      </c>
      <c r="H166" s="750" t="s">
        <v>100</v>
      </c>
      <c r="I166">
        <v>14668.51067</v>
      </c>
      <c r="J166">
        <v>0.69595265870301204</v>
      </c>
    </row>
    <row r="167" spans="7:10" x14ac:dyDescent="0.35">
      <c r="G167" s="750" t="s">
        <v>43</v>
      </c>
      <c r="H167" s="750" t="s">
        <v>97</v>
      </c>
      <c r="I167">
        <v>1561.288</v>
      </c>
      <c r="J167">
        <v>0.78629375233781396</v>
      </c>
    </row>
    <row r="168" spans="7:10" x14ac:dyDescent="0.35">
      <c r="G168" s="750" t="s">
        <v>43</v>
      </c>
      <c r="H168" s="750" t="s">
        <v>31</v>
      </c>
      <c r="I168">
        <v>320785.11748000002</v>
      </c>
      <c r="J168">
        <v>2.91427664831828</v>
      </c>
    </row>
    <row r="169" spans="7:10" x14ac:dyDescent="0.35">
      <c r="G169" s="750" t="s">
        <v>43</v>
      </c>
      <c r="H169" s="750" t="s">
        <v>32</v>
      </c>
      <c r="I169">
        <v>3451.06</v>
      </c>
      <c r="J169">
        <v>1.05634993306404</v>
      </c>
    </row>
    <row r="170" spans="7:10" x14ac:dyDescent="0.35">
      <c r="G170" s="750" t="s">
        <v>43</v>
      </c>
      <c r="H170" s="750" t="s">
        <v>161</v>
      </c>
      <c r="J170">
        <v>0</v>
      </c>
    </row>
    <row r="171" spans="7:10" x14ac:dyDescent="0.35">
      <c r="G171" s="750" t="s">
        <v>43</v>
      </c>
      <c r="H171" s="750" t="s">
        <v>35</v>
      </c>
      <c r="I171">
        <v>1136932.1338800001</v>
      </c>
      <c r="J171">
        <v>3.5722421866463598</v>
      </c>
    </row>
    <row r="172" spans="7:10" x14ac:dyDescent="0.35">
      <c r="G172" s="750" t="s">
        <v>39</v>
      </c>
      <c r="H172" s="750" t="s">
        <v>52</v>
      </c>
      <c r="I172">
        <v>49251.197099999998</v>
      </c>
      <c r="J172">
        <v>6.2255362113827699</v>
      </c>
    </row>
    <row r="173" spans="7:10" x14ac:dyDescent="0.35">
      <c r="G173" s="750" t="s">
        <v>39</v>
      </c>
      <c r="H173" s="750" t="s">
        <v>104</v>
      </c>
      <c r="I173">
        <v>2905.1640000000002</v>
      </c>
      <c r="J173">
        <v>2.7365766614208402</v>
      </c>
    </row>
    <row r="174" spans="7:10" x14ac:dyDescent="0.35">
      <c r="G174" s="750" t="s">
        <v>39</v>
      </c>
      <c r="H174" s="750" t="s">
        <v>115</v>
      </c>
      <c r="I174">
        <v>33.442999999999998</v>
      </c>
      <c r="J174">
        <v>0</v>
      </c>
    </row>
    <row r="175" spans="7:10" x14ac:dyDescent="0.35">
      <c r="G175" s="750" t="s">
        <v>39</v>
      </c>
      <c r="H175" s="750" t="s">
        <v>156</v>
      </c>
      <c r="I175">
        <v>18960.083289999999</v>
      </c>
      <c r="J175">
        <v>4.7301313832994198</v>
      </c>
    </row>
    <row r="176" spans="7:10" x14ac:dyDescent="0.35">
      <c r="G176" s="750" t="s">
        <v>39</v>
      </c>
      <c r="H176" s="750" t="s">
        <v>113</v>
      </c>
      <c r="I176">
        <v>59.5</v>
      </c>
    </row>
    <row r="177" spans="7:10" x14ac:dyDescent="0.35">
      <c r="G177" s="750" t="s">
        <v>39</v>
      </c>
      <c r="H177" s="750" t="s">
        <v>53</v>
      </c>
      <c r="I177">
        <v>40949.563309999998</v>
      </c>
      <c r="J177">
        <v>3.3630523470410099</v>
      </c>
    </row>
    <row r="178" spans="7:10" x14ac:dyDescent="0.35">
      <c r="G178" s="750" t="s">
        <v>39</v>
      </c>
      <c r="H178" s="750" t="s">
        <v>27</v>
      </c>
      <c r="I178">
        <v>4865.5251799999996</v>
      </c>
      <c r="J178">
        <v>46.463821198434303</v>
      </c>
    </row>
    <row r="179" spans="7:10" x14ac:dyDescent="0.35">
      <c r="G179" s="750" t="s">
        <v>39</v>
      </c>
      <c r="H179" s="750" t="s">
        <v>95</v>
      </c>
      <c r="I179">
        <v>3571.5752900000002</v>
      </c>
      <c r="J179">
        <v>10.1127813548066</v>
      </c>
    </row>
    <row r="180" spans="7:10" x14ac:dyDescent="0.35">
      <c r="G180" s="750" t="s">
        <v>39</v>
      </c>
      <c r="H180" s="750" t="s">
        <v>28</v>
      </c>
      <c r="I180">
        <v>6241.24017</v>
      </c>
      <c r="J180">
        <v>20.003953316861399</v>
      </c>
    </row>
    <row r="181" spans="7:10" x14ac:dyDescent="0.35">
      <c r="G181" s="750" t="s">
        <v>39</v>
      </c>
      <c r="H181" s="750" t="s">
        <v>55</v>
      </c>
      <c r="I181">
        <v>57939.105689999997</v>
      </c>
      <c r="J181">
        <v>6.3004148347254203</v>
      </c>
    </row>
    <row r="182" spans="7:10" x14ac:dyDescent="0.35">
      <c r="G182" s="750" t="s">
        <v>39</v>
      </c>
      <c r="H182" s="750" t="s">
        <v>92</v>
      </c>
      <c r="I182">
        <v>57868.340230000002</v>
      </c>
      <c r="J182">
        <v>5.8564360348511801</v>
      </c>
    </row>
    <row r="183" spans="7:10" x14ac:dyDescent="0.35">
      <c r="G183" s="750" t="s">
        <v>39</v>
      </c>
      <c r="H183" s="750" t="s">
        <v>101</v>
      </c>
      <c r="I183">
        <v>189.55199999999999</v>
      </c>
      <c r="J183">
        <v>4.9300350299653903</v>
      </c>
    </row>
    <row r="184" spans="7:10" x14ac:dyDescent="0.35">
      <c r="G184" s="750" t="s">
        <v>39</v>
      </c>
      <c r="H184" s="750" t="s">
        <v>165</v>
      </c>
      <c r="I184">
        <v>20.934000000000001</v>
      </c>
      <c r="J184">
        <v>495.049393331423</v>
      </c>
    </row>
    <row r="185" spans="7:10" x14ac:dyDescent="0.35">
      <c r="G185" s="750" t="s">
        <v>39</v>
      </c>
      <c r="H185" s="750" t="s">
        <v>102</v>
      </c>
      <c r="I185">
        <v>18346.29</v>
      </c>
      <c r="J185">
        <v>26.427916652358601</v>
      </c>
    </row>
    <row r="186" spans="7:10" x14ac:dyDescent="0.35">
      <c r="G186" s="750" t="s">
        <v>39</v>
      </c>
      <c r="H186" s="750" t="s">
        <v>107</v>
      </c>
      <c r="I186">
        <v>186.922</v>
      </c>
      <c r="J186">
        <v>0</v>
      </c>
    </row>
    <row r="187" spans="7:10" x14ac:dyDescent="0.35">
      <c r="G187" s="750" t="s">
        <v>39</v>
      </c>
      <c r="H187" s="750" t="s">
        <v>93</v>
      </c>
      <c r="I187">
        <v>7822.6600900000003</v>
      </c>
      <c r="J187">
        <v>16.020906003599599</v>
      </c>
    </row>
    <row r="188" spans="7:10" x14ac:dyDescent="0.35">
      <c r="G188" s="750" t="s">
        <v>39</v>
      </c>
      <c r="H188" s="750" t="s">
        <v>160</v>
      </c>
      <c r="I188">
        <v>55950.030959999996</v>
      </c>
      <c r="J188">
        <v>15.244463271339001</v>
      </c>
    </row>
    <row r="189" spans="7:10" x14ac:dyDescent="0.35">
      <c r="G189" s="750" t="s">
        <v>39</v>
      </c>
      <c r="H189" s="750" t="s">
        <v>30</v>
      </c>
      <c r="I189">
        <v>197642.56286999999</v>
      </c>
      <c r="J189">
        <v>15.8671479081291</v>
      </c>
    </row>
    <row r="190" spans="7:10" x14ac:dyDescent="0.35">
      <c r="G190" s="750" t="s">
        <v>39</v>
      </c>
      <c r="H190" s="750" t="s">
        <v>96</v>
      </c>
      <c r="I190">
        <v>105317.34199</v>
      </c>
      <c r="J190">
        <v>14.7082685788546</v>
      </c>
    </row>
    <row r="191" spans="7:10" x14ac:dyDescent="0.35">
      <c r="G191" s="750" t="s">
        <v>39</v>
      </c>
      <c r="H191" s="750" t="s">
        <v>110</v>
      </c>
      <c r="I191">
        <v>2789.7379999999998</v>
      </c>
      <c r="J191">
        <v>11.6778948417378</v>
      </c>
    </row>
    <row r="192" spans="7:10" x14ac:dyDescent="0.35">
      <c r="G192" s="750" t="s">
        <v>39</v>
      </c>
      <c r="H192" s="750" t="s">
        <v>162</v>
      </c>
      <c r="I192">
        <v>413.06786</v>
      </c>
      <c r="J192">
        <v>12.638797412124999</v>
      </c>
    </row>
    <row r="193" spans="7:10" x14ac:dyDescent="0.35">
      <c r="G193" s="750" t="s">
        <v>39</v>
      </c>
      <c r="H193" s="750" t="s">
        <v>163</v>
      </c>
      <c r="I193">
        <v>31.210999999999999</v>
      </c>
      <c r="J193">
        <v>45.895357406042699</v>
      </c>
    </row>
    <row r="194" spans="7:10" x14ac:dyDescent="0.35">
      <c r="G194" s="750" t="s">
        <v>39</v>
      </c>
      <c r="H194" s="750" t="s">
        <v>112</v>
      </c>
      <c r="I194">
        <v>2486.451</v>
      </c>
      <c r="J194">
        <v>2.5117522927256601</v>
      </c>
    </row>
    <row r="195" spans="7:10" x14ac:dyDescent="0.35">
      <c r="G195" s="750" t="s">
        <v>39</v>
      </c>
      <c r="H195" s="750" t="s">
        <v>100</v>
      </c>
      <c r="I195">
        <v>17338.585999999999</v>
      </c>
      <c r="J195">
        <v>0.51043937492942004</v>
      </c>
    </row>
    <row r="196" spans="7:10" x14ac:dyDescent="0.35">
      <c r="G196" s="750" t="s">
        <v>39</v>
      </c>
      <c r="H196" s="750" t="s">
        <v>97</v>
      </c>
      <c r="I196">
        <v>14144.683999999999</v>
      </c>
      <c r="J196">
        <v>12.5765030876618</v>
      </c>
    </row>
    <row r="197" spans="7:10" x14ac:dyDescent="0.35">
      <c r="G197" s="750" t="s">
        <v>39</v>
      </c>
      <c r="H197" s="750" t="s">
        <v>31</v>
      </c>
      <c r="I197">
        <v>203556.55731</v>
      </c>
      <c r="J197">
        <v>13.0900929118293</v>
      </c>
    </row>
    <row r="198" spans="7:10" x14ac:dyDescent="0.35">
      <c r="G198" s="750" t="s">
        <v>39</v>
      </c>
      <c r="H198" s="750" t="s">
        <v>32</v>
      </c>
      <c r="I198">
        <v>10006.1397</v>
      </c>
      <c r="J198">
        <v>8.7567765019311103</v>
      </c>
    </row>
    <row r="199" spans="7:10" x14ac:dyDescent="0.35">
      <c r="G199" s="750" t="s">
        <v>39</v>
      </c>
      <c r="H199" s="750" t="s">
        <v>161</v>
      </c>
      <c r="J199">
        <v>0</v>
      </c>
    </row>
    <row r="200" spans="7:10" x14ac:dyDescent="0.35">
      <c r="G200" s="750" t="s">
        <v>39</v>
      </c>
      <c r="H200" s="750" t="s">
        <v>35</v>
      </c>
      <c r="I200">
        <v>878887.46603999997</v>
      </c>
      <c r="J200">
        <v>12.262820996367999</v>
      </c>
    </row>
    <row r="201" spans="7:10" x14ac:dyDescent="0.35">
      <c r="G201" s="750" t="s">
        <v>40</v>
      </c>
      <c r="H201" s="750" t="s">
        <v>52</v>
      </c>
      <c r="I201">
        <v>30307.656660000001</v>
      </c>
      <c r="J201">
        <v>23.44819472427</v>
      </c>
    </row>
    <row r="202" spans="7:10" x14ac:dyDescent="0.35">
      <c r="G202" s="750" t="s">
        <v>40</v>
      </c>
      <c r="H202" s="750" t="s">
        <v>104</v>
      </c>
      <c r="I202">
        <v>2989.8004299999998</v>
      </c>
      <c r="J202">
        <v>0.73375733643867302</v>
      </c>
    </row>
    <row r="203" spans="7:10" x14ac:dyDescent="0.35">
      <c r="G203" s="750" t="s">
        <v>40</v>
      </c>
      <c r="H203" s="750" t="s">
        <v>115</v>
      </c>
      <c r="I203">
        <v>383.31400000000002</v>
      </c>
      <c r="J203">
        <v>4.8252398816635997</v>
      </c>
    </row>
    <row r="204" spans="7:10" x14ac:dyDescent="0.35">
      <c r="G204" s="750" t="s">
        <v>40</v>
      </c>
      <c r="H204" s="750" t="s">
        <v>156</v>
      </c>
      <c r="I204">
        <v>15941.789000000001</v>
      </c>
      <c r="J204">
        <v>1.41548975463168</v>
      </c>
    </row>
    <row r="205" spans="7:10" x14ac:dyDescent="0.35">
      <c r="G205" s="750" t="s">
        <v>40</v>
      </c>
      <c r="H205" s="750" t="s">
        <v>113</v>
      </c>
      <c r="I205">
        <v>35.369</v>
      </c>
      <c r="J205">
        <v>6.9715287398569403</v>
      </c>
    </row>
    <row r="206" spans="7:10" x14ac:dyDescent="0.35">
      <c r="G206" s="750" t="s">
        <v>40</v>
      </c>
      <c r="H206" s="750" t="s">
        <v>53</v>
      </c>
      <c r="I206">
        <v>99951.445000000007</v>
      </c>
      <c r="J206">
        <v>3.1048187447415101</v>
      </c>
    </row>
    <row r="207" spans="7:10" x14ac:dyDescent="0.35">
      <c r="G207" s="750" t="s">
        <v>40</v>
      </c>
      <c r="H207" s="750" t="s">
        <v>27</v>
      </c>
      <c r="I207">
        <v>30926.363000000001</v>
      </c>
      <c r="J207">
        <v>1.42817621328444</v>
      </c>
    </row>
    <row r="208" spans="7:10" x14ac:dyDescent="0.35">
      <c r="G208" s="750" t="s">
        <v>40</v>
      </c>
      <c r="H208" s="750" t="s">
        <v>95</v>
      </c>
      <c r="I208">
        <v>1379.223</v>
      </c>
      <c r="J208">
        <v>14.1625879208801</v>
      </c>
    </row>
    <row r="209" spans="7:10" x14ac:dyDescent="0.35">
      <c r="G209" s="750" t="s">
        <v>40</v>
      </c>
      <c r="H209" s="750" t="s">
        <v>28</v>
      </c>
      <c r="I209">
        <v>32562.245599999998</v>
      </c>
      <c r="J209">
        <v>3.9125301910996</v>
      </c>
    </row>
    <row r="210" spans="7:10" x14ac:dyDescent="0.35">
      <c r="G210" s="750" t="s">
        <v>40</v>
      </c>
      <c r="H210" s="750" t="s">
        <v>55</v>
      </c>
      <c r="I210">
        <v>18602.667300000001</v>
      </c>
      <c r="J210">
        <v>0.60923010755559803</v>
      </c>
    </row>
    <row r="211" spans="7:10" x14ac:dyDescent="0.35">
      <c r="G211" s="750" t="s">
        <v>40</v>
      </c>
      <c r="H211" s="750" t="s">
        <v>92</v>
      </c>
      <c r="I211">
        <v>52850.590080000002</v>
      </c>
      <c r="J211">
        <v>9.6835293272093601</v>
      </c>
    </row>
    <row r="212" spans="7:10" x14ac:dyDescent="0.35">
      <c r="G212" s="750" t="s">
        <v>40</v>
      </c>
      <c r="H212" s="750" t="s">
        <v>101</v>
      </c>
      <c r="I212">
        <v>197.512</v>
      </c>
      <c r="J212">
        <v>5.4629592126048E-3</v>
      </c>
    </row>
    <row r="213" spans="7:10" x14ac:dyDescent="0.35">
      <c r="G213" s="750" t="s">
        <v>40</v>
      </c>
      <c r="H213" s="750" t="s">
        <v>102</v>
      </c>
      <c r="I213">
        <v>19718.269349999999</v>
      </c>
      <c r="J213">
        <v>14.7258500148239</v>
      </c>
    </row>
    <row r="214" spans="7:10" x14ac:dyDescent="0.35">
      <c r="G214" s="750" t="s">
        <v>40</v>
      </c>
      <c r="H214" s="750" t="s">
        <v>107</v>
      </c>
      <c r="I214">
        <v>1634.6869999999999</v>
      </c>
      <c r="J214">
        <v>4.0096960457873596</v>
      </c>
    </row>
    <row r="215" spans="7:10" x14ac:dyDescent="0.35">
      <c r="G215" s="750" t="s">
        <v>40</v>
      </c>
      <c r="H215" s="750" t="s">
        <v>93</v>
      </c>
      <c r="I215">
        <v>8370.8209999999999</v>
      </c>
      <c r="J215">
        <v>5.5059099937748002</v>
      </c>
    </row>
    <row r="216" spans="7:10" x14ac:dyDescent="0.35">
      <c r="G216" s="750" t="s">
        <v>40</v>
      </c>
      <c r="H216" s="750" t="s">
        <v>160</v>
      </c>
      <c r="I216">
        <v>10537.232330000001</v>
      </c>
      <c r="J216">
        <v>12.8570147034046</v>
      </c>
    </row>
    <row r="217" spans="7:10" x14ac:dyDescent="0.35">
      <c r="G217" s="750" t="s">
        <v>40</v>
      </c>
      <c r="H217" s="750" t="s">
        <v>30</v>
      </c>
      <c r="I217">
        <v>158635.27611000001</v>
      </c>
      <c r="J217">
        <v>10.4485478743748</v>
      </c>
    </row>
    <row r="218" spans="7:10" x14ac:dyDescent="0.35">
      <c r="G218" s="750" t="s">
        <v>40</v>
      </c>
      <c r="H218" s="750" t="s">
        <v>96</v>
      </c>
      <c r="I218">
        <v>2155.444</v>
      </c>
      <c r="J218">
        <v>31.7286749273004</v>
      </c>
    </row>
    <row r="219" spans="7:10" x14ac:dyDescent="0.35">
      <c r="G219" s="750" t="s">
        <v>40</v>
      </c>
      <c r="H219" s="750" t="s">
        <v>110</v>
      </c>
      <c r="I219">
        <v>24558.371999999999</v>
      </c>
      <c r="J219">
        <v>4.7800721481049298</v>
      </c>
    </row>
    <row r="220" spans="7:10" x14ac:dyDescent="0.35">
      <c r="G220" s="750" t="s">
        <v>40</v>
      </c>
      <c r="H220" s="750" t="s">
        <v>162</v>
      </c>
      <c r="I220">
        <v>1381.3019999999999</v>
      </c>
      <c r="J220">
        <v>2.7078205924555201</v>
      </c>
    </row>
    <row r="221" spans="7:10" x14ac:dyDescent="0.35">
      <c r="G221" s="750" t="s">
        <v>40</v>
      </c>
      <c r="H221" s="750" t="s">
        <v>163</v>
      </c>
      <c r="I221">
        <v>100.00217000000001</v>
      </c>
    </row>
    <row r="222" spans="7:10" x14ac:dyDescent="0.35">
      <c r="G222" s="750" t="s">
        <v>40</v>
      </c>
      <c r="H222" s="750" t="s">
        <v>112</v>
      </c>
      <c r="I222">
        <v>23216.562999999998</v>
      </c>
      <c r="J222">
        <v>11.5144162811696</v>
      </c>
    </row>
    <row r="223" spans="7:10" x14ac:dyDescent="0.35">
      <c r="G223" s="750" t="s">
        <v>40</v>
      </c>
      <c r="H223" s="750" t="s">
        <v>100</v>
      </c>
      <c r="I223">
        <v>2183.9749999999999</v>
      </c>
      <c r="J223">
        <v>9.4908453622408704</v>
      </c>
    </row>
    <row r="224" spans="7:10" x14ac:dyDescent="0.35">
      <c r="G224" s="750" t="s">
        <v>40</v>
      </c>
      <c r="H224" s="750" t="s">
        <v>97</v>
      </c>
      <c r="I224">
        <v>14371.293</v>
      </c>
      <c r="J224">
        <v>4.1740085599813501E-2</v>
      </c>
    </row>
    <row r="225" spans="7:10" x14ac:dyDescent="0.35">
      <c r="G225" s="750" t="s">
        <v>40</v>
      </c>
      <c r="H225" s="750" t="s">
        <v>31</v>
      </c>
      <c r="I225">
        <v>157371.38071</v>
      </c>
      <c r="J225">
        <v>4.8479382817762904</v>
      </c>
    </row>
    <row r="226" spans="7:10" x14ac:dyDescent="0.35">
      <c r="G226" s="750" t="s">
        <v>40</v>
      </c>
      <c r="H226" s="750" t="s">
        <v>32</v>
      </c>
      <c r="I226">
        <v>14624.386</v>
      </c>
      <c r="J226">
        <v>6.7721800422937397</v>
      </c>
    </row>
    <row r="227" spans="7:10" x14ac:dyDescent="0.35">
      <c r="G227" s="750" t="s">
        <v>40</v>
      </c>
      <c r="H227" s="750" t="s">
        <v>161</v>
      </c>
      <c r="I227">
        <v>81.641000000000005</v>
      </c>
    </row>
    <row r="228" spans="7:10" x14ac:dyDescent="0.35">
      <c r="G228" s="750" t="s">
        <v>40</v>
      </c>
      <c r="H228" s="750" t="s">
        <v>35</v>
      </c>
      <c r="I228">
        <v>725068.61973999999</v>
      </c>
      <c r="J228">
        <v>7.2244195202908497</v>
      </c>
    </row>
    <row r="229" spans="7:10" x14ac:dyDescent="0.35">
      <c r="G229" s="750" t="s">
        <v>75</v>
      </c>
      <c r="I229">
        <v>31730991.173140001</v>
      </c>
      <c r="J229">
        <v>9.0524488257444897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820E-F5D5-4AA3-84D5-E06E6C630EEC}">
  <dimension ref="A1:K637"/>
  <sheetViews>
    <sheetView workbookViewId="0">
      <selection activeCell="M5" sqref="M5"/>
    </sheetView>
  </sheetViews>
  <sheetFormatPr defaultColWidth="9.1796875" defaultRowHeight="14.5" x14ac:dyDescent="0.35"/>
  <cols>
    <col min="1" max="1" width="14.1796875" bestFit="1" customWidth="1"/>
    <col min="2" max="2" width="27" bestFit="1" customWidth="1"/>
    <col min="3" max="9" width="12.81640625" bestFit="1" customWidth="1"/>
    <col min="10" max="10" width="18.453125" bestFit="1" customWidth="1"/>
    <col min="11" max="11" width="13.26953125" bestFit="1" customWidth="1"/>
    <col min="12" max="13" width="10.7265625" bestFit="1" customWidth="1"/>
    <col min="14" max="14" width="9.1796875" bestFit="1" customWidth="1"/>
    <col min="15" max="16" width="10.1796875" bestFit="1" customWidth="1"/>
    <col min="17" max="17" width="7.7265625" bestFit="1" customWidth="1"/>
    <col min="18" max="18" width="11.54296875" bestFit="1" customWidth="1"/>
    <col min="19" max="19" width="8.453125" bestFit="1" customWidth="1"/>
    <col min="20" max="21" width="10.7265625" bestFit="1" customWidth="1"/>
    <col min="22" max="22" width="9.1796875" bestFit="1" customWidth="1"/>
    <col min="23" max="25" width="10.1796875" bestFit="1" customWidth="1"/>
    <col min="26" max="26" width="12.54296875" bestFit="1" customWidth="1"/>
    <col min="27" max="27" width="7.7265625" bestFit="1" customWidth="1"/>
    <col min="28" max="29" width="10.7265625" bestFit="1" customWidth="1"/>
    <col min="30" max="30" width="9.1796875" bestFit="1" customWidth="1"/>
    <col min="31" max="31" width="9.26953125" bestFit="1" customWidth="1"/>
    <col min="32" max="33" width="8.453125" bestFit="1" customWidth="1"/>
    <col min="34" max="34" width="13.7265625" bestFit="1" customWidth="1"/>
    <col min="35" max="35" width="8.453125" bestFit="1" customWidth="1"/>
    <col min="36" max="37" width="10.7265625" bestFit="1" customWidth="1"/>
    <col min="38" max="38" width="9.1796875" bestFit="1" customWidth="1"/>
    <col min="39" max="41" width="10.1796875" bestFit="1" customWidth="1"/>
  </cols>
  <sheetData>
    <row r="1" spans="1:11" x14ac:dyDescent="0.35">
      <c r="A1" s="410" t="s">
        <v>152</v>
      </c>
      <c r="B1" s="410" t="s">
        <v>152</v>
      </c>
      <c r="C1" s="22" t="s">
        <v>166</v>
      </c>
      <c r="D1" s="22" t="s">
        <v>166</v>
      </c>
      <c r="E1" s="22" t="s">
        <v>166</v>
      </c>
      <c r="F1" s="22" t="s">
        <v>166</v>
      </c>
      <c r="G1" s="22" t="s">
        <v>166</v>
      </c>
      <c r="H1" s="22" t="s">
        <v>166</v>
      </c>
      <c r="I1" s="22" t="s">
        <v>166</v>
      </c>
      <c r="J1" s="348">
        <v>6</v>
      </c>
    </row>
    <row r="2" spans="1:11" ht="21.5" x14ac:dyDescent="0.35">
      <c r="A2" s="410" t="s">
        <v>152</v>
      </c>
      <c r="B2" s="410" t="s">
        <v>167</v>
      </c>
      <c r="C2" s="22" t="s">
        <v>168</v>
      </c>
      <c r="D2" s="22" t="s">
        <v>169</v>
      </c>
      <c r="E2" s="22" t="s">
        <v>170</v>
      </c>
      <c r="F2" s="22" t="s">
        <v>171</v>
      </c>
      <c r="G2" s="22" t="s">
        <v>172</v>
      </c>
      <c r="H2" s="22" t="s">
        <v>173</v>
      </c>
      <c r="I2" s="23" t="s">
        <v>48</v>
      </c>
      <c r="J2" s="24" t="s">
        <v>174</v>
      </c>
      <c r="K2" s="24"/>
    </row>
    <row r="3" spans="1:11" x14ac:dyDescent="0.35">
      <c r="A3" s="410" t="s">
        <v>3</v>
      </c>
      <c r="B3" s="410" t="s">
        <v>123</v>
      </c>
      <c r="C3" s="415" t="s">
        <v>175</v>
      </c>
      <c r="D3" s="415" t="s">
        <v>175</v>
      </c>
      <c r="E3" s="415" t="s">
        <v>175</v>
      </c>
      <c r="F3" s="415" t="s">
        <v>175</v>
      </c>
      <c r="G3" s="415" t="s">
        <v>175</v>
      </c>
      <c r="H3" s="415" t="s">
        <v>175</v>
      </c>
      <c r="I3" s="415" t="s">
        <v>175</v>
      </c>
    </row>
    <row r="4" spans="1:11" x14ac:dyDescent="0.35">
      <c r="A4" s="22" t="s">
        <v>36</v>
      </c>
      <c r="B4" s="22" t="s">
        <v>52</v>
      </c>
      <c r="C4" s="17">
        <v>10786.46254</v>
      </c>
      <c r="D4" s="17">
        <v>10408.531230000001</v>
      </c>
      <c r="E4" s="17">
        <v>9598.0019400000001</v>
      </c>
      <c r="F4" s="17">
        <v>10483.16491</v>
      </c>
      <c r="G4" s="17">
        <v>11056.41584</v>
      </c>
      <c r="H4" s="17">
        <v>13039.770920000001</v>
      </c>
      <c r="I4" s="20">
        <v>45519.160609999999</v>
      </c>
      <c r="J4" s="25">
        <f>C4/$J$1*11.5</f>
        <v>20674.053201666669</v>
      </c>
      <c r="K4" s="25"/>
    </row>
    <row r="5" spans="1:11" x14ac:dyDescent="0.35">
      <c r="A5" s="22" t="s">
        <v>36</v>
      </c>
      <c r="B5" s="22" t="s">
        <v>104</v>
      </c>
      <c r="C5" s="17">
        <v>95.369249999999994</v>
      </c>
      <c r="D5" s="17">
        <v>67.907480000000007</v>
      </c>
      <c r="E5" s="17">
        <v>75.801220000000001</v>
      </c>
      <c r="F5" s="17">
        <v>47.616889999999998</v>
      </c>
      <c r="G5" s="17">
        <v>362.74391000000003</v>
      </c>
      <c r="H5" s="17">
        <v>215.01402999999999</v>
      </c>
      <c r="I5" s="20">
        <v>88.746499999999997</v>
      </c>
      <c r="J5" s="25">
        <f t="shared" ref="J5:J68" si="0">C5/$J$1*11.5</f>
        <v>182.79106249999998</v>
      </c>
      <c r="K5" s="25"/>
    </row>
    <row r="6" spans="1:11" x14ac:dyDescent="0.35">
      <c r="A6" s="22" t="s">
        <v>36</v>
      </c>
      <c r="B6" s="22" t="s">
        <v>115</v>
      </c>
      <c r="C6" s="17">
        <v>522.40994999999998</v>
      </c>
      <c r="D6" s="17">
        <v>505.73957999999999</v>
      </c>
      <c r="E6" s="17">
        <v>772.96708000000001</v>
      </c>
      <c r="F6" s="17">
        <v>1997.0469900000001</v>
      </c>
      <c r="G6" s="17">
        <v>2191.5141199999998</v>
      </c>
      <c r="H6" s="17">
        <v>1094.3907799999999</v>
      </c>
      <c r="I6" s="20">
        <v>779.36533999999995</v>
      </c>
      <c r="J6" s="25">
        <f t="shared" si="0"/>
        <v>1001.2857375</v>
      </c>
      <c r="K6" s="25"/>
    </row>
    <row r="7" spans="1:11" x14ac:dyDescent="0.35">
      <c r="A7" s="22" t="s">
        <v>36</v>
      </c>
      <c r="B7" s="22" t="s">
        <v>156</v>
      </c>
      <c r="C7" s="17">
        <v>26766.842359999999</v>
      </c>
      <c r="D7" s="17">
        <v>5573.7855399999999</v>
      </c>
      <c r="E7" s="17">
        <v>4727.1916099999999</v>
      </c>
      <c r="F7" s="17">
        <v>6287.0173699999996</v>
      </c>
      <c r="G7" s="17">
        <v>8666.0930200000003</v>
      </c>
      <c r="H7" s="17">
        <v>16421.827270000002</v>
      </c>
      <c r="I7" s="20">
        <v>34715.589919999999</v>
      </c>
      <c r="J7" s="25">
        <f t="shared" si="0"/>
        <v>51303.11452333333</v>
      </c>
      <c r="K7" s="25"/>
    </row>
    <row r="8" spans="1:11" x14ac:dyDescent="0.35">
      <c r="A8" s="22" t="s">
        <v>36</v>
      </c>
      <c r="B8" s="22" t="s">
        <v>113</v>
      </c>
      <c r="C8" s="17">
        <v>213.98211000000001</v>
      </c>
      <c r="D8" s="17">
        <v>884.06498999999997</v>
      </c>
      <c r="E8" s="17">
        <v>203.27979999999999</v>
      </c>
      <c r="F8" s="17">
        <v>0.7</v>
      </c>
      <c r="G8" s="17">
        <v>25.247</v>
      </c>
      <c r="H8" s="17">
        <v>453.97593999999998</v>
      </c>
      <c r="I8" s="20">
        <v>269.71550000000002</v>
      </c>
      <c r="J8" s="25">
        <f t="shared" si="0"/>
        <v>410.13237750000002</v>
      </c>
      <c r="K8" s="25"/>
    </row>
    <row r="9" spans="1:11" x14ac:dyDescent="0.35">
      <c r="A9" s="22" t="s">
        <v>36</v>
      </c>
      <c r="B9" s="22" t="s">
        <v>53</v>
      </c>
      <c r="C9" s="17">
        <v>24595.570179999999</v>
      </c>
      <c r="D9" s="17">
        <v>29143.688859999998</v>
      </c>
      <c r="E9" s="17">
        <v>28783.159749999999</v>
      </c>
      <c r="F9" s="17">
        <v>32628.085729999999</v>
      </c>
      <c r="G9" s="17">
        <v>39834.99742</v>
      </c>
      <c r="H9" s="17">
        <v>41927.327120000002</v>
      </c>
      <c r="I9" s="20">
        <v>51659.203589999997</v>
      </c>
      <c r="J9" s="25">
        <f t="shared" si="0"/>
        <v>47141.509511666663</v>
      </c>
      <c r="K9" s="25"/>
    </row>
    <row r="10" spans="1:11" x14ac:dyDescent="0.35">
      <c r="A10" s="22" t="s">
        <v>36</v>
      </c>
      <c r="B10" s="22" t="s">
        <v>27</v>
      </c>
      <c r="C10" s="17">
        <v>78424.880050000007</v>
      </c>
      <c r="D10" s="17">
        <v>97999.654269999999</v>
      </c>
      <c r="E10" s="17">
        <v>100439.34917</v>
      </c>
      <c r="F10" s="17">
        <v>110243.13006</v>
      </c>
      <c r="G10" s="17">
        <v>122201.8089</v>
      </c>
      <c r="H10" s="17">
        <v>121608.73347000001</v>
      </c>
      <c r="I10" s="20">
        <v>140278.69789000001</v>
      </c>
      <c r="J10" s="25">
        <f t="shared" si="0"/>
        <v>150314.35342916669</v>
      </c>
    </row>
    <row r="11" spans="1:11" x14ac:dyDescent="0.35">
      <c r="A11" s="22" t="s">
        <v>36</v>
      </c>
      <c r="B11" s="22" t="s">
        <v>95</v>
      </c>
      <c r="C11" s="17">
        <v>8885.6410400000004</v>
      </c>
      <c r="D11" s="17">
        <v>16268.59253</v>
      </c>
      <c r="E11" s="17">
        <v>19425.995289999999</v>
      </c>
      <c r="F11" s="17">
        <v>20642.13204</v>
      </c>
      <c r="G11" s="17">
        <v>22766.569009999999</v>
      </c>
      <c r="H11" s="17">
        <v>17407.932779999999</v>
      </c>
      <c r="I11" s="20">
        <v>15615.8078</v>
      </c>
      <c r="J11" s="25">
        <f t="shared" si="0"/>
        <v>17030.811993333333</v>
      </c>
    </row>
    <row r="12" spans="1:11" x14ac:dyDescent="0.35">
      <c r="A12" s="22" t="s">
        <v>36</v>
      </c>
      <c r="B12" s="22" t="s">
        <v>28</v>
      </c>
      <c r="C12" s="17">
        <v>34976.656779999998</v>
      </c>
      <c r="D12" s="17">
        <v>52067.942459999998</v>
      </c>
      <c r="E12" s="17">
        <v>54057.319839999996</v>
      </c>
      <c r="F12" s="17">
        <v>56933.623460000003</v>
      </c>
      <c r="G12" s="17">
        <v>68938.935769999996</v>
      </c>
      <c r="H12" s="17">
        <v>66889.477180000002</v>
      </c>
      <c r="I12" s="20">
        <v>73883.299769999998</v>
      </c>
      <c r="J12" s="25">
        <f t="shared" si="0"/>
        <v>67038.59216166666</v>
      </c>
    </row>
    <row r="13" spans="1:11" x14ac:dyDescent="0.35">
      <c r="A13" s="22" t="s">
        <v>36</v>
      </c>
      <c r="B13" s="22" t="s">
        <v>55</v>
      </c>
      <c r="C13" s="17">
        <v>13602.380929999999</v>
      </c>
      <c r="D13" s="17">
        <v>11952.04487</v>
      </c>
      <c r="E13" s="17">
        <v>14103.7158</v>
      </c>
      <c r="F13" s="17">
        <v>18547.989140000001</v>
      </c>
      <c r="G13" s="17">
        <v>26191.74898</v>
      </c>
      <c r="H13" s="17">
        <v>27656.185730000001</v>
      </c>
      <c r="I13" s="20">
        <v>34391.346799999999</v>
      </c>
      <c r="J13" s="25">
        <f t="shared" si="0"/>
        <v>26071.230115833332</v>
      </c>
    </row>
    <row r="14" spans="1:11" x14ac:dyDescent="0.35">
      <c r="A14" s="22" t="s">
        <v>36</v>
      </c>
      <c r="B14" s="22" t="s">
        <v>92</v>
      </c>
      <c r="C14" s="17">
        <v>75531.875050000002</v>
      </c>
      <c r="D14" s="17">
        <v>98800.268079999994</v>
      </c>
      <c r="E14" s="17">
        <v>105045.50573999999</v>
      </c>
      <c r="F14" s="17">
        <v>114319.04788</v>
      </c>
      <c r="G14" s="17">
        <v>123566.57199</v>
      </c>
      <c r="H14" s="17">
        <v>142120.40538000001</v>
      </c>
      <c r="I14" s="20">
        <v>156832.22652</v>
      </c>
      <c r="J14" s="25">
        <f t="shared" si="0"/>
        <v>144769.42717916667</v>
      </c>
    </row>
    <row r="15" spans="1:11" x14ac:dyDescent="0.35">
      <c r="A15" s="22" t="s">
        <v>36</v>
      </c>
      <c r="B15" s="22" t="s">
        <v>101</v>
      </c>
      <c r="C15" s="17">
        <v>108.117</v>
      </c>
      <c r="D15" s="17"/>
      <c r="E15" s="17"/>
      <c r="F15" s="17">
        <v>0</v>
      </c>
      <c r="G15" s="17">
        <v>89.390630000000002</v>
      </c>
      <c r="H15" s="17">
        <v>18.89</v>
      </c>
      <c r="I15" s="20">
        <v>405.19914999999997</v>
      </c>
      <c r="J15" s="25">
        <f t="shared" si="0"/>
        <v>207.22425000000001</v>
      </c>
    </row>
    <row r="16" spans="1:11" x14ac:dyDescent="0.35">
      <c r="A16" s="22" t="s">
        <v>36</v>
      </c>
      <c r="B16" s="22" t="s">
        <v>165</v>
      </c>
      <c r="C16" s="17">
        <v>26.194500000000001</v>
      </c>
      <c r="D16" s="17">
        <v>7.5141200000000001</v>
      </c>
      <c r="E16" s="17">
        <v>11.114599999999999</v>
      </c>
      <c r="F16" s="17">
        <v>34.62753</v>
      </c>
      <c r="G16" s="17">
        <v>58.774380000000001</v>
      </c>
      <c r="H16" s="17">
        <v>41.941119999999998</v>
      </c>
      <c r="I16" s="20">
        <v>55.27646</v>
      </c>
      <c r="J16" s="25">
        <f t="shared" si="0"/>
        <v>50.206125</v>
      </c>
    </row>
    <row r="17" spans="1:10" x14ac:dyDescent="0.35">
      <c r="A17" s="22" t="s">
        <v>36</v>
      </c>
      <c r="B17" s="22" t="s">
        <v>102</v>
      </c>
      <c r="C17" s="17">
        <v>21617.328580000001</v>
      </c>
      <c r="D17" s="17">
        <v>10414.144780000001</v>
      </c>
      <c r="E17" s="17">
        <v>8637.1918700000006</v>
      </c>
      <c r="F17" s="17">
        <v>15202.947410000001</v>
      </c>
      <c r="G17" s="17">
        <v>25042.877079999998</v>
      </c>
      <c r="H17" s="17">
        <v>28377.693950000001</v>
      </c>
      <c r="I17" s="20">
        <v>29497.769209999999</v>
      </c>
      <c r="J17" s="25">
        <f t="shared" si="0"/>
        <v>41433.213111666671</v>
      </c>
    </row>
    <row r="18" spans="1:10" x14ac:dyDescent="0.35">
      <c r="A18" s="22" t="s">
        <v>36</v>
      </c>
      <c r="B18" s="22" t="s">
        <v>107</v>
      </c>
      <c r="C18" s="17">
        <v>2484.14824</v>
      </c>
      <c r="D18" s="17">
        <v>1238.8168499999999</v>
      </c>
      <c r="E18" s="17">
        <v>1148.002</v>
      </c>
      <c r="F18" s="17">
        <v>1817.41147</v>
      </c>
      <c r="G18" s="17">
        <v>2801.18822</v>
      </c>
      <c r="H18" s="17">
        <v>2943.6783</v>
      </c>
      <c r="I18" s="20">
        <v>6988.2870000000003</v>
      </c>
      <c r="J18" s="25">
        <f t="shared" si="0"/>
        <v>4761.2841266666665</v>
      </c>
    </row>
    <row r="19" spans="1:10" x14ac:dyDescent="0.35">
      <c r="A19" s="22" t="s">
        <v>36</v>
      </c>
      <c r="B19" s="22" t="s">
        <v>93</v>
      </c>
      <c r="C19" s="17">
        <v>19115.333040000001</v>
      </c>
      <c r="D19" s="17">
        <v>10952.47632</v>
      </c>
      <c r="E19" s="17">
        <v>11181.97471</v>
      </c>
      <c r="F19" s="17">
        <v>13105.610409999999</v>
      </c>
      <c r="G19" s="17">
        <v>14466.87724</v>
      </c>
      <c r="H19" s="17">
        <v>18672.493930000001</v>
      </c>
      <c r="I19" s="20">
        <v>29608.002810000002</v>
      </c>
      <c r="J19" s="25">
        <f t="shared" si="0"/>
        <v>36637.721660000003</v>
      </c>
    </row>
    <row r="20" spans="1:10" x14ac:dyDescent="0.35">
      <c r="A20" s="22" t="s">
        <v>36</v>
      </c>
      <c r="B20" s="22" t="s">
        <v>160</v>
      </c>
      <c r="C20" s="17">
        <v>27529.423200000001</v>
      </c>
      <c r="D20" s="17">
        <v>22486.7991</v>
      </c>
      <c r="E20" s="17">
        <v>23235.721989999998</v>
      </c>
      <c r="F20" s="17">
        <v>29272.416639999999</v>
      </c>
      <c r="G20" s="17">
        <v>35939.270109999998</v>
      </c>
      <c r="H20" s="17">
        <v>30155.409889999999</v>
      </c>
      <c r="I20" s="20">
        <v>39152.819089999997</v>
      </c>
      <c r="J20" s="25">
        <f t="shared" si="0"/>
        <v>52764.727800000008</v>
      </c>
    </row>
    <row r="21" spans="1:10" x14ac:dyDescent="0.35">
      <c r="A21" s="22" t="s">
        <v>36</v>
      </c>
      <c r="B21" s="22" t="s">
        <v>30</v>
      </c>
      <c r="C21" s="17">
        <v>224202.00455000001</v>
      </c>
      <c r="D21" s="17">
        <v>261994.52148</v>
      </c>
      <c r="E21" s="17">
        <v>278463.77980999998</v>
      </c>
      <c r="F21" s="17">
        <v>299576.83757999999</v>
      </c>
      <c r="G21" s="17">
        <v>365923.01507999998</v>
      </c>
      <c r="H21" s="17">
        <v>376340.57511999999</v>
      </c>
      <c r="I21" s="20">
        <v>405596.79418000003</v>
      </c>
      <c r="J21" s="25">
        <f t="shared" si="0"/>
        <v>429720.50872083334</v>
      </c>
    </row>
    <row r="22" spans="1:10" x14ac:dyDescent="0.35">
      <c r="A22" s="22" t="s">
        <v>36</v>
      </c>
      <c r="B22" s="22" t="s">
        <v>96</v>
      </c>
      <c r="C22" s="17">
        <v>16725.008150000001</v>
      </c>
      <c r="D22" s="17">
        <v>6952.3982100000003</v>
      </c>
      <c r="E22" s="17">
        <v>9345.1003400000009</v>
      </c>
      <c r="F22" s="17">
        <v>20719.052739999999</v>
      </c>
      <c r="G22" s="17">
        <v>29418.7235</v>
      </c>
      <c r="H22" s="17">
        <v>36736.443079999997</v>
      </c>
      <c r="I22" s="20">
        <v>35863.53729</v>
      </c>
      <c r="J22" s="25">
        <f t="shared" si="0"/>
        <v>32056.265620833336</v>
      </c>
    </row>
    <row r="23" spans="1:10" x14ac:dyDescent="0.35">
      <c r="A23" s="22" t="s">
        <v>36</v>
      </c>
      <c r="B23" s="22" t="s">
        <v>110</v>
      </c>
      <c r="C23" s="17">
        <v>4751.6854899999998</v>
      </c>
      <c r="D23" s="17">
        <v>7798.27873</v>
      </c>
      <c r="E23" s="17">
        <v>8670.9289900000003</v>
      </c>
      <c r="F23" s="17">
        <v>7937.5718900000002</v>
      </c>
      <c r="G23" s="17">
        <v>8480.5176200000005</v>
      </c>
      <c r="H23" s="17">
        <v>8750.4960599999995</v>
      </c>
      <c r="I23" s="20">
        <v>10508.053190000001</v>
      </c>
      <c r="J23" s="25">
        <f t="shared" si="0"/>
        <v>9107.3971891666661</v>
      </c>
    </row>
    <row r="24" spans="1:10" x14ac:dyDescent="0.35">
      <c r="A24" s="22" t="s">
        <v>36</v>
      </c>
      <c r="B24" s="22" t="s">
        <v>162</v>
      </c>
      <c r="C24" s="17">
        <v>1993.38537</v>
      </c>
      <c r="D24" s="17">
        <v>2003.90543</v>
      </c>
      <c r="E24" s="17">
        <v>1565.1417899999999</v>
      </c>
      <c r="F24" s="17">
        <v>3710.2764999999999</v>
      </c>
      <c r="G24" s="17">
        <v>4482.4275500000003</v>
      </c>
      <c r="H24" s="17">
        <v>1049.4503099999999</v>
      </c>
      <c r="I24" s="20">
        <v>2280.74926</v>
      </c>
      <c r="J24" s="25">
        <f t="shared" si="0"/>
        <v>3820.6552924999996</v>
      </c>
    </row>
    <row r="25" spans="1:10" x14ac:dyDescent="0.35">
      <c r="A25" s="22" t="s">
        <v>36</v>
      </c>
      <c r="B25" s="22" t="s">
        <v>163</v>
      </c>
      <c r="C25" s="17">
        <v>308.06029000000001</v>
      </c>
      <c r="D25" s="17">
        <v>178.7234</v>
      </c>
      <c r="E25" s="17">
        <v>404.52908000000002</v>
      </c>
      <c r="F25" s="17">
        <v>229.55364</v>
      </c>
      <c r="G25" s="17">
        <v>514.92854</v>
      </c>
      <c r="H25" s="17">
        <v>403.84660000000002</v>
      </c>
      <c r="I25" s="20">
        <v>1071.6744200000001</v>
      </c>
      <c r="J25" s="25">
        <f t="shared" si="0"/>
        <v>590.44888916666662</v>
      </c>
    </row>
    <row r="26" spans="1:10" x14ac:dyDescent="0.35">
      <c r="A26" s="22" t="s">
        <v>36</v>
      </c>
      <c r="B26" s="22" t="s">
        <v>112</v>
      </c>
      <c r="C26" s="17">
        <v>584.05046000000004</v>
      </c>
      <c r="D26" s="17">
        <v>389.68736999999999</v>
      </c>
      <c r="E26" s="17">
        <v>697.17675999999994</v>
      </c>
      <c r="F26" s="17">
        <v>774.1884</v>
      </c>
      <c r="G26" s="17">
        <v>968.49510999999995</v>
      </c>
      <c r="H26" s="17">
        <v>981.49513999999999</v>
      </c>
      <c r="I26" s="20">
        <v>897.78007000000002</v>
      </c>
      <c r="J26" s="25">
        <f t="shared" si="0"/>
        <v>1119.4300483333334</v>
      </c>
    </row>
    <row r="27" spans="1:10" x14ac:dyDescent="0.35">
      <c r="A27" s="22" t="s">
        <v>36</v>
      </c>
      <c r="B27" s="22" t="s">
        <v>100</v>
      </c>
      <c r="C27" s="17">
        <v>1234.8332800000001</v>
      </c>
      <c r="D27" s="17">
        <v>329.23673000000002</v>
      </c>
      <c r="E27" s="17">
        <v>383.85642000000001</v>
      </c>
      <c r="F27" s="17">
        <v>437.98719</v>
      </c>
      <c r="G27" s="17">
        <v>2068.42992</v>
      </c>
      <c r="H27" s="17">
        <v>1708.9689699999999</v>
      </c>
      <c r="I27" s="20">
        <v>5375.3094000000001</v>
      </c>
      <c r="J27" s="25">
        <f t="shared" si="0"/>
        <v>2366.7637866666669</v>
      </c>
    </row>
    <row r="28" spans="1:10" x14ac:dyDescent="0.35">
      <c r="A28" s="22" t="s">
        <v>36</v>
      </c>
      <c r="B28" s="22" t="s">
        <v>97</v>
      </c>
      <c r="C28" s="17">
        <v>10146.06407</v>
      </c>
      <c r="D28" s="17">
        <v>4631.1590800000004</v>
      </c>
      <c r="E28" s="17">
        <v>5642.9411799999998</v>
      </c>
      <c r="F28" s="17">
        <v>9235.03406</v>
      </c>
      <c r="G28" s="17">
        <v>15463.074640000001</v>
      </c>
      <c r="H28" s="17">
        <v>15045.641900000001</v>
      </c>
      <c r="I28" s="20">
        <v>14644.07717</v>
      </c>
      <c r="J28" s="25">
        <f t="shared" si="0"/>
        <v>19446.622800833335</v>
      </c>
    </row>
    <row r="29" spans="1:10" x14ac:dyDescent="0.35">
      <c r="A29" s="22" t="s">
        <v>36</v>
      </c>
      <c r="B29" s="22" t="s">
        <v>31</v>
      </c>
      <c r="C29" s="17">
        <v>245010.44717999999</v>
      </c>
      <c r="D29" s="17">
        <v>343010.31297999999</v>
      </c>
      <c r="E29" s="17">
        <v>333312.49445</v>
      </c>
      <c r="F29" s="17">
        <v>349990.55443000002</v>
      </c>
      <c r="G29" s="17">
        <v>390585.91892999999</v>
      </c>
      <c r="H29" s="17">
        <v>423033.94433999999</v>
      </c>
      <c r="I29" s="20">
        <v>465719.04693000001</v>
      </c>
      <c r="J29" s="25">
        <f t="shared" si="0"/>
        <v>469603.35709499998</v>
      </c>
    </row>
    <row r="30" spans="1:10" x14ac:dyDescent="0.35">
      <c r="A30" s="22" t="s">
        <v>36</v>
      </c>
      <c r="B30" s="22" t="s">
        <v>32</v>
      </c>
      <c r="C30" s="17">
        <v>14927.78829</v>
      </c>
      <c r="D30" s="17">
        <v>5610.6249900000003</v>
      </c>
      <c r="E30" s="17">
        <v>6668.3897999999999</v>
      </c>
      <c r="F30" s="17">
        <v>8305.7915599999997</v>
      </c>
      <c r="G30" s="17">
        <v>12354.03239</v>
      </c>
      <c r="H30" s="17">
        <v>34760.550239999997</v>
      </c>
      <c r="I30" s="20">
        <v>21997.326850000001</v>
      </c>
      <c r="J30" s="25">
        <f t="shared" si="0"/>
        <v>28611.5942225</v>
      </c>
    </row>
    <row r="31" spans="1:10" x14ac:dyDescent="0.35">
      <c r="A31" s="22" t="s">
        <v>36</v>
      </c>
      <c r="B31" s="22" t="s">
        <v>161</v>
      </c>
      <c r="C31" s="17">
        <v>25.55977</v>
      </c>
      <c r="D31" s="17">
        <v>654.67998</v>
      </c>
      <c r="E31" s="17">
        <v>527.50084000000004</v>
      </c>
      <c r="F31" s="17">
        <v>300.58868999999999</v>
      </c>
      <c r="G31" s="17">
        <v>204.10945000000001</v>
      </c>
      <c r="H31" s="17">
        <v>44.307369999999999</v>
      </c>
      <c r="I31" s="20">
        <v>160.87117000000001</v>
      </c>
      <c r="J31" s="25">
        <f t="shared" si="0"/>
        <v>48.989559166666666</v>
      </c>
    </row>
    <row r="32" spans="1:10" x14ac:dyDescent="0.35">
      <c r="A32" s="22" t="s">
        <v>36</v>
      </c>
      <c r="B32" s="28" t="s">
        <v>35</v>
      </c>
      <c r="C32" s="18">
        <v>865191.50170000002</v>
      </c>
      <c r="D32" s="18">
        <v>1002325.49944</v>
      </c>
      <c r="E32" s="18">
        <v>1027128.13187</v>
      </c>
      <c r="F32" s="18">
        <v>1132780.0046099999</v>
      </c>
      <c r="G32" s="18">
        <v>1334664.6963500001</v>
      </c>
      <c r="H32" s="18">
        <v>1427900.8669199999</v>
      </c>
      <c r="I32" s="26">
        <v>1623855.73389</v>
      </c>
      <c r="J32" s="25">
        <f t="shared" si="0"/>
        <v>1658283.7115916668</v>
      </c>
    </row>
    <row r="33" spans="1:10" x14ac:dyDescent="0.35">
      <c r="A33" s="22" t="s">
        <v>37</v>
      </c>
      <c r="B33" s="22" t="s">
        <v>52</v>
      </c>
      <c r="C33" s="17">
        <v>5275.0273399999996</v>
      </c>
      <c r="D33" s="17">
        <v>7512.6556600000004</v>
      </c>
      <c r="E33" s="17">
        <v>8628.08014</v>
      </c>
      <c r="F33" s="17">
        <v>8112.95327</v>
      </c>
      <c r="G33" s="17">
        <v>10736.261769999999</v>
      </c>
      <c r="H33" s="17">
        <v>12931.341420000001</v>
      </c>
      <c r="I33" s="20">
        <v>12303.197340000001</v>
      </c>
      <c r="J33" s="25">
        <f t="shared" si="0"/>
        <v>10110.469068333332</v>
      </c>
    </row>
    <row r="34" spans="1:10" x14ac:dyDescent="0.35">
      <c r="A34" s="22" t="s">
        <v>37</v>
      </c>
      <c r="B34" s="22" t="s">
        <v>104</v>
      </c>
      <c r="C34" s="17">
        <v>1.5958000000000001</v>
      </c>
      <c r="D34" s="17">
        <v>1.13957</v>
      </c>
      <c r="E34" s="17">
        <v>7.9700499999999996</v>
      </c>
      <c r="F34" s="17"/>
      <c r="G34" s="17"/>
      <c r="H34" s="17">
        <v>0</v>
      </c>
      <c r="I34" s="20"/>
      <c r="J34" s="25">
        <f t="shared" si="0"/>
        <v>3.058616666666667</v>
      </c>
    </row>
    <row r="35" spans="1:10" x14ac:dyDescent="0.35">
      <c r="A35" s="22" t="s">
        <v>37</v>
      </c>
      <c r="B35" s="22" t="s">
        <v>115</v>
      </c>
      <c r="C35" s="17"/>
      <c r="D35" s="17">
        <v>4.9795800000000003</v>
      </c>
      <c r="E35" s="17">
        <v>2.9899999999999999E-2</v>
      </c>
      <c r="F35" s="17">
        <v>1.92666</v>
      </c>
      <c r="G35" s="17">
        <v>1.1793100000000001</v>
      </c>
      <c r="H35" s="17">
        <v>3.4988999999999999</v>
      </c>
      <c r="I35" s="20">
        <v>6.3447899999999997</v>
      </c>
      <c r="J35" s="25">
        <f t="shared" si="0"/>
        <v>0</v>
      </c>
    </row>
    <row r="36" spans="1:10" x14ac:dyDescent="0.35">
      <c r="A36" s="22" t="s">
        <v>37</v>
      </c>
      <c r="B36" s="22" t="s">
        <v>156</v>
      </c>
      <c r="C36" s="17">
        <v>15.341329999999999</v>
      </c>
      <c r="D36" s="17">
        <v>5600.6156799999999</v>
      </c>
      <c r="E36" s="17">
        <v>2827.9153000000001</v>
      </c>
      <c r="F36" s="17">
        <v>53.032490000000003</v>
      </c>
      <c r="G36" s="17">
        <v>36.222329999999999</v>
      </c>
      <c r="H36" s="17">
        <v>3.6378300000000001</v>
      </c>
      <c r="I36" s="20">
        <v>0.97928000000000004</v>
      </c>
      <c r="J36" s="25">
        <f t="shared" si="0"/>
        <v>29.404215833333332</v>
      </c>
    </row>
    <row r="37" spans="1:10" x14ac:dyDescent="0.35">
      <c r="A37" s="22" t="s">
        <v>37</v>
      </c>
      <c r="B37" s="22" t="s">
        <v>113</v>
      </c>
      <c r="C37" s="17">
        <v>1949.7979399999999</v>
      </c>
      <c r="D37" s="17">
        <v>2629.1657300000002</v>
      </c>
      <c r="E37" s="17">
        <v>6821.2957100000003</v>
      </c>
      <c r="F37" s="17">
        <v>4891.9517299999998</v>
      </c>
      <c r="G37" s="17">
        <v>7834.3503099999998</v>
      </c>
      <c r="H37" s="17">
        <v>6133.8921600000003</v>
      </c>
      <c r="I37" s="20">
        <v>6662.8115799999996</v>
      </c>
      <c r="J37" s="25">
        <f t="shared" si="0"/>
        <v>3737.1127183333333</v>
      </c>
    </row>
    <row r="38" spans="1:10" x14ac:dyDescent="0.35">
      <c r="A38" s="22" t="s">
        <v>37</v>
      </c>
      <c r="B38" s="22" t="s">
        <v>53</v>
      </c>
      <c r="C38" s="17">
        <v>981.85592999999994</v>
      </c>
      <c r="D38" s="17">
        <v>102.23515999999999</v>
      </c>
      <c r="E38" s="17">
        <v>343.11313999999999</v>
      </c>
      <c r="F38" s="17">
        <v>628.64052000000004</v>
      </c>
      <c r="G38" s="17">
        <v>1057.4982399999999</v>
      </c>
      <c r="H38" s="17">
        <v>1341.2006200000001</v>
      </c>
      <c r="I38" s="20">
        <v>1680.47225</v>
      </c>
      <c r="J38" s="25">
        <f t="shared" si="0"/>
        <v>1881.8905324999998</v>
      </c>
    </row>
    <row r="39" spans="1:10" x14ac:dyDescent="0.35">
      <c r="A39" s="22" t="s">
        <v>37</v>
      </c>
      <c r="B39" s="22" t="s">
        <v>27</v>
      </c>
      <c r="C39" s="17">
        <v>42529.968999999997</v>
      </c>
      <c r="D39" s="17">
        <v>27557.97885</v>
      </c>
      <c r="E39" s="17">
        <v>34026.536590000003</v>
      </c>
      <c r="F39" s="17">
        <v>40808.167650000003</v>
      </c>
      <c r="G39" s="17">
        <v>59492.633159999998</v>
      </c>
      <c r="H39" s="17">
        <v>78140.682369999995</v>
      </c>
      <c r="I39" s="20">
        <v>83286.073449999996</v>
      </c>
      <c r="J39" s="25">
        <f t="shared" si="0"/>
        <v>81515.773916666658</v>
      </c>
    </row>
    <row r="40" spans="1:10" x14ac:dyDescent="0.35">
      <c r="A40" s="22" t="s">
        <v>37</v>
      </c>
      <c r="B40" s="22" t="s">
        <v>95</v>
      </c>
      <c r="C40" s="17"/>
      <c r="D40" s="17">
        <v>3.2200000000000002E-3</v>
      </c>
      <c r="E40" s="17"/>
      <c r="F40" s="17">
        <v>0</v>
      </c>
      <c r="G40" s="17"/>
      <c r="H40" s="17"/>
      <c r="I40" s="20"/>
      <c r="J40" s="25">
        <f t="shared" si="0"/>
        <v>0</v>
      </c>
    </row>
    <row r="41" spans="1:10" x14ac:dyDescent="0.35">
      <c r="A41" s="22" t="s">
        <v>37</v>
      </c>
      <c r="B41" s="22" t="s">
        <v>28</v>
      </c>
      <c r="C41" s="17">
        <v>5302.2587000000003</v>
      </c>
      <c r="D41" s="17">
        <v>4948.0509000000002</v>
      </c>
      <c r="E41" s="17">
        <v>4960.6367300000002</v>
      </c>
      <c r="F41" s="17">
        <v>6692.50954</v>
      </c>
      <c r="G41" s="17">
        <v>8863.4774199999993</v>
      </c>
      <c r="H41" s="17">
        <v>10465.72048</v>
      </c>
      <c r="I41" s="20">
        <v>10913.151760000001</v>
      </c>
      <c r="J41" s="25">
        <f t="shared" si="0"/>
        <v>10162.662508333333</v>
      </c>
    </row>
    <row r="42" spans="1:10" x14ac:dyDescent="0.35">
      <c r="A42" s="22" t="s">
        <v>37</v>
      </c>
      <c r="B42" s="22" t="s">
        <v>55</v>
      </c>
      <c r="C42" s="17">
        <v>2839.4791500000001</v>
      </c>
      <c r="D42" s="17">
        <v>2602.3418999999999</v>
      </c>
      <c r="E42" s="17">
        <v>3152.1554099999998</v>
      </c>
      <c r="F42" s="17">
        <v>3608.3340499999999</v>
      </c>
      <c r="G42" s="17">
        <v>6185.8318499999996</v>
      </c>
      <c r="H42" s="17">
        <v>6520.6411799999996</v>
      </c>
      <c r="I42" s="20">
        <v>8080.8628699999999</v>
      </c>
      <c r="J42" s="25">
        <f t="shared" si="0"/>
        <v>5442.3350375</v>
      </c>
    </row>
    <row r="43" spans="1:10" x14ac:dyDescent="0.35">
      <c r="A43" s="22" t="s">
        <v>37</v>
      </c>
      <c r="B43" s="22" t="s">
        <v>92</v>
      </c>
      <c r="C43" s="17">
        <v>5776.91608</v>
      </c>
      <c r="D43" s="17">
        <v>6858.0150800000001</v>
      </c>
      <c r="E43" s="17">
        <v>8699.5015700000004</v>
      </c>
      <c r="F43" s="17">
        <v>11728.9686</v>
      </c>
      <c r="G43" s="17">
        <v>11677.940619999999</v>
      </c>
      <c r="H43" s="17">
        <v>12349.022199999999</v>
      </c>
      <c r="I43" s="20">
        <v>10700.194240000001</v>
      </c>
      <c r="J43" s="25">
        <f t="shared" si="0"/>
        <v>11072.422486666666</v>
      </c>
    </row>
    <row r="44" spans="1:10" x14ac:dyDescent="0.35">
      <c r="A44" s="22" t="s">
        <v>37</v>
      </c>
      <c r="B44" s="22" t="s">
        <v>102</v>
      </c>
      <c r="C44" s="17">
        <v>2290.7925700000001</v>
      </c>
      <c r="D44" s="17">
        <v>113.09905999999999</v>
      </c>
      <c r="E44" s="17">
        <v>4872.3226000000004</v>
      </c>
      <c r="F44" s="17">
        <v>9838.9997299999995</v>
      </c>
      <c r="G44" s="17">
        <v>9662.8555099999994</v>
      </c>
      <c r="H44" s="17">
        <v>6701.32539</v>
      </c>
      <c r="I44" s="20">
        <v>9504.9200600000004</v>
      </c>
      <c r="J44" s="25">
        <f t="shared" si="0"/>
        <v>4390.6857591666667</v>
      </c>
    </row>
    <row r="45" spans="1:10" x14ac:dyDescent="0.35">
      <c r="A45" s="22" t="s">
        <v>37</v>
      </c>
      <c r="B45" s="22" t="s">
        <v>107</v>
      </c>
      <c r="C45" s="17">
        <v>63.855870000000003</v>
      </c>
      <c r="D45" s="17">
        <v>135.92635000000001</v>
      </c>
      <c r="E45" s="17">
        <v>68.694479999999999</v>
      </c>
      <c r="F45" s="17">
        <v>75.278210000000001</v>
      </c>
      <c r="G45" s="17">
        <v>70.838530000000006</v>
      </c>
      <c r="H45" s="17">
        <v>188.64967999999999</v>
      </c>
      <c r="I45" s="20">
        <v>207.46199999999999</v>
      </c>
      <c r="J45" s="25">
        <f t="shared" si="0"/>
        <v>122.3904175</v>
      </c>
    </row>
    <row r="46" spans="1:10" x14ac:dyDescent="0.35">
      <c r="A46" s="22" t="s">
        <v>37</v>
      </c>
      <c r="B46" s="22" t="s">
        <v>93</v>
      </c>
      <c r="C46" s="17">
        <v>1250.74666</v>
      </c>
      <c r="D46" s="17">
        <v>383.31358</v>
      </c>
      <c r="E46" s="17">
        <v>739.06957</v>
      </c>
      <c r="F46" s="17">
        <v>903.04394000000002</v>
      </c>
      <c r="G46" s="17">
        <v>812.8433</v>
      </c>
      <c r="H46" s="17">
        <v>1882.1346000000001</v>
      </c>
      <c r="I46" s="20">
        <v>2500.0297599999999</v>
      </c>
      <c r="J46" s="25">
        <f t="shared" si="0"/>
        <v>2397.2644316666665</v>
      </c>
    </row>
    <row r="47" spans="1:10" x14ac:dyDescent="0.35">
      <c r="A47" s="22" t="s">
        <v>37</v>
      </c>
      <c r="B47" s="22" t="s">
        <v>160</v>
      </c>
      <c r="C47" s="17">
        <v>135.67413999999999</v>
      </c>
      <c r="D47" s="17">
        <v>80.177499999999995</v>
      </c>
      <c r="E47" s="17">
        <v>333.53032000000002</v>
      </c>
      <c r="F47" s="17">
        <v>1015.72762</v>
      </c>
      <c r="G47" s="17">
        <v>819.12088000000006</v>
      </c>
      <c r="H47" s="17">
        <v>289.26646</v>
      </c>
      <c r="I47" s="20">
        <v>408.30113999999998</v>
      </c>
      <c r="J47" s="25">
        <f t="shared" si="0"/>
        <v>260.04210166666667</v>
      </c>
    </row>
    <row r="48" spans="1:10" x14ac:dyDescent="0.35">
      <c r="A48" s="22" t="s">
        <v>37</v>
      </c>
      <c r="B48" s="22" t="s">
        <v>30</v>
      </c>
      <c r="C48" s="17">
        <v>25597.30703</v>
      </c>
      <c r="D48" s="17">
        <v>24904.139429999999</v>
      </c>
      <c r="E48" s="17">
        <v>25904.293129999998</v>
      </c>
      <c r="F48" s="17">
        <v>40460.768709999997</v>
      </c>
      <c r="G48" s="17">
        <v>47809.997280000003</v>
      </c>
      <c r="H48" s="17">
        <v>47678.844409999998</v>
      </c>
      <c r="I48" s="20">
        <v>48234.835659999997</v>
      </c>
      <c r="J48" s="25">
        <f t="shared" si="0"/>
        <v>49061.505140833331</v>
      </c>
    </row>
    <row r="49" spans="1:10" x14ac:dyDescent="0.35">
      <c r="A49" s="22" t="s">
        <v>37</v>
      </c>
      <c r="B49" s="22" t="s">
        <v>96</v>
      </c>
      <c r="C49" s="17">
        <v>123.72787</v>
      </c>
      <c r="D49" s="17">
        <v>27.26971</v>
      </c>
      <c r="E49" s="17">
        <v>90.246510000000001</v>
      </c>
      <c r="F49" s="17">
        <v>174.49381</v>
      </c>
      <c r="G49" s="17">
        <v>781.76626999999996</v>
      </c>
      <c r="H49" s="17">
        <v>314.09602000000001</v>
      </c>
      <c r="I49" s="20">
        <v>262.43621000000002</v>
      </c>
      <c r="J49" s="25">
        <f t="shared" si="0"/>
        <v>237.14508416666666</v>
      </c>
    </row>
    <row r="50" spans="1:10" x14ac:dyDescent="0.35">
      <c r="A50" s="22" t="s">
        <v>37</v>
      </c>
      <c r="B50" s="22" t="s">
        <v>110</v>
      </c>
      <c r="C50" s="17">
        <v>0.31813999999999998</v>
      </c>
      <c r="D50" s="17">
        <v>5.7010300000000003</v>
      </c>
      <c r="E50" s="17">
        <v>5.1197299999999997</v>
      </c>
      <c r="F50" s="17">
        <v>6.9767200000000003</v>
      </c>
      <c r="G50" s="17">
        <v>20.870349999999998</v>
      </c>
      <c r="H50" s="17">
        <v>0.62602999999999998</v>
      </c>
      <c r="I50" s="20">
        <v>1.3611200000000001</v>
      </c>
      <c r="J50" s="25">
        <f t="shared" si="0"/>
        <v>0.60976833333333336</v>
      </c>
    </row>
    <row r="51" spans="1:10" x14ac:dyDescent="0.35">
      <c r="A51" s="22" t="s">
        <v>37</v>
      </c>
      <c r="B51" s="22" t="s">
        <v>162</v>
      </c>
      <c r="C51" s="17">
        <v>0</v>
      </c>
      <c r="D51" s="17"/>
      <c r="E51" s="17"/>
      <c r="F51" s="17">
        <v>0</v>
      </c>
      <c r="G51" s="17">
        <v>0.70635999999999999</v>
      </c>
      <c r="H51" s="17">
        <v>0</v>
      </c>
      <c r="I51" s="20">
        <v>0.76976</v>
      </c>
      <c r="J51" s="25">
        <f t="shared" si="0"/>
        <v>0</v>
      </c>
    </row>
    <row r="52" spans="1:10" x14ac:dyDescent="0.35">
      <c r="A52" s="22" t="s">
        <v>37</v>
      </c>
      <c r="B52" s="22" t="s">
        <v>163</v>
      </c>
      <c r="C52" s="17"/>
      <c r="D52" s="17"/>
      <c r="E52" s="17"/>
      <c r="F52" s="17">
        <v>2.5999999999999998E-4</v>
      </c>
      <c r="G52" s="17"/>
      <c r="H52" s="17"/>
      <c r="I52" s="20"/>
      <c r="J52" s="25">
        <f t="shared" si="0"/>
        <v>0</v>
      </c>
    </row>
    <row r="53" spans="1:10" x14ac:dyDescent="0.35">
      <c r="A53" s="22" t="s">
        <v>37</v>
      </c>
      <c r="B53" s="22" t="s">
        <v>112</v>
      </c>
      <c r="C53" s="17">
        <v>126.34452</v>
      </c>
      <c r="D53" s="17">
        <v>27.883420000000001</v>
      </c>
      <c r="E53" s="17">
        <v>82.527590000000004</v>
      </c>
      <c r="F53" s="17">
        <v>217.68475000000001</v>
      </c>
      <c r="G53" s="17">
        <v>163.49420000000001</v>
      </c>
      <c r="H53" s="17">
        <v>111.61750000000001</v>
      </c>
      <c r="I53" s="20">
        <v>100.83078</v>
      </c>
      <c r="J53" s="25">
        <f t="shared" si="0"/>
        <v>242.16033000000002</v>
      </c>
    </row>
    <row r="54" spans="1:10" x14ac:dyDescent="0.35">
      <c r="A54" s="22" t="s">
        <v>37</v>
      </c>
      <c r="B54" s="22" t="s">
        <v>100</v>
      </c>
      <c r="C54" s="17">
        <v>0</v>
      </c>
      <c r="D54" s="17">
        <v>0.16641</v>
      </c>
      <c r="E54" s="17"/>
      <c r="F54" s="17">
        <v>0</v>
      </c>
      <c r="G54" s="17"/>
      <c r="H54" s="17">
        <v>0</v>
      </c>
      <c r="I54" s="20"/>
      <c r="J54" s="25">
        <f t="shared" si="0"/>
        <v>0</v>
      </c>
    </row>
    <row r="55" spans="1:10" x14ac:dyDescent="0.35">
      <c r="A55" s="22" t="s">
        <v>37</v>
      </c>
      <c r="B55" s="22" t="s">
        <v>97</v>
      </c>
      <c r="C55" s="17">
        <v>221.92735999999999</v>
      </c>
      <c r="D55" s="17">
        <v>43.200690000000002</v>
      </c>
      <c r="E55" s="17">
        <v>38.915280000000003</v>
      </c>
      <c r="F55" s="17">
        <v>90.5334</v>
      </c>
      <c r="G55" s="17">
        <v>60.21734</v>
      </c>
      <c r="H55" s="17">
        <v>250.99594999999999</v>
      </c>
      <c r="I55" s="20">
        <v>403.85838000000001</v>
      </c>
      <c r="J55" s="25">
        <f t="shared" si="0"/>
        <v>425.36077333333333</v>
      </c>
    </row>
    <row r="56" spans="1:10" x14ac:dyDescent="0.35">
      <c r="A56" s="22" t="s">
        <v>37</v>
      </c>
      <c r="B56" s="22" t="s">
        <v>31</v>
      </c>
      <c r="C56" s="17">
        <v>58263.154159999998</v>
      </c>
      <c r="D56" s="17">
        <v>50911.23977</v>
      </c>
      <c r="E56" s="17">
        <v>51962.879549999998</v>
      </c>
      <c r="F56" s="17">
        <v>60896.475729999998</v>
      </c>
      <c r="G56" s="17">
        <v>88767.684290000005</v>
      </c>
      <c r="H56" s="17">
        <v>101158.26281</v>
      </c>
      <c r="I56" s="20">
        <v>107847.81693</v>
      </c>
      <c r="J56" s="25">
        <f t="shared" si="0"/>
        <v>111671.04547333333</v>
      </c>
    </row>
    <row r="57" spans="1:10" x14ac:dyDescent="0.35">
      <c r="A57" s="22" t="s">
        <v>37</v>
      </c>
      <c r="B57" s="22" t="s">
        <v>32</v>
      </c>
      <c r="C57" s="17">
        <v>1.3111200000000001</v>
      </c>
      <c r="D57" s="17">
        <v>34.375030000000002</v>
      </c>
      <c r="E57" s="17">
        <v>5.62934</v>
      </c>
      <c r="F57" s="17">
        <v>7.5937299999999999</v>
      </c>
      <c r="G57" s="17">
        <v>2.45045</v>
      </c>
      <c r="H57" s="17">
        <v>2.6786400000000001</v>
      </c>
      <c r="I57" s="20">
        <v>2.7907799999999998</v>
      </c>
      <c r="J57" s="25">
        <f t="shared" si="0"/>
        <v>2.5129800000000002</v>
      </c>
    </row>
    <row r="58" spans="1:10" x14ac:dyDescent="0.35">
      <c r="A58" s="22" t="s">
        <v>37</v>
      </c>
      <c r="B58" s="22" t="s">
        <v>161</v>
      </c>
      <c r="C58" s="17"/>
      <c r="D58" s="17">
        <v>0.11766</v>
      </c>
      <c r="E58" s="17">
        <v>6.658E-2</v>
      </c>
      <c r="F58" s="17">
        <v>0</v>
      </c>
      <c r="G58" s="17"/>
      <c r="H58" s="17"/>
      <c r="I58" s="20"/>
      <c r="J58" s="25">
        <f t="shared" si="0"/>
        <v>0</v>
      </c>
    </row>
    <row r="59" spans="1:10" x14ac:dyDescent="0.35">
      <c r="A59" s="22" t="s">
        <v>37</v>
      </c>
      <c r="B59" s="28" t="s">
        <v>35</v>
      </c>
      <c r="C59" s="18">
        <v>152747.40070999999</v>
      </c>
      <c r="D59" s="18">
        <v>134483.79097</v>
      </c>
      <c r="E59" s="18">
        <v>153570.52922</v>
      </c>
      <c r="F59" s="18">
        <v>190214.06112</v>
      </c>
      <c r="G59" s="18">
        <v>254858.23976999999</v>
      </c>
      <c r="H59" s="18">
        <v>286468.13465000002</v>
      </c>
      <c r="I59" s="26">
        <v>303109.50014000002</v>
      </c>
      <c r="J59" s="25">
        <f t="shared" si="0"/>
        <v>292765.85136083333</v>
      </c>
    </row>
    <row r="60" spans="1:10" x14ac:dyDescent="0.35">
      <c r="A60" s="22" t="s">
        <v>38</v>
      </c>
      <c r="B60" s="22" t="s">
        <v>52</v>
      </c>
      <c r="C60" s="17">
        <v>1947.98145</v>
      </c>
      <c r="D60" s="17">
        <v>2472.7911399999998</v>
      </c>
      <c r="E60" s="17">
        <v>1335.49415</v>
      </c>
      <c r="F60" s="17">
        <v>1279.7663</v>
      </c>
      <c r="G60" s="17">
        <v>2799.63238</v>
      </c>
      <c r="H60" s="17">
        <v>3973.6833900000001</v>
      </c>
      <c r="I60" s="20">
        <v>9809.1519100000005</v>
      </c>
      <c r="J60" s="25">
        <f t="shared" si="0"/>
        <v>3733.6311124999997</v>
      </c>
    </row>
    <row r="61" spans="1:10" x14ac:dyDescent="0.35">
      <c r="A61" s="22" t="s">
        <v>38</v>
      </c>
      <c r="B61" s="22" t="s">
        <v>104</v>
      </c>
      <c r="C61" s="17">
        <v>7.5449000000000002</v>
      </c>
      <c r="D61" s="17">
        <v>17.118569999999998</v>
      </c>
      <c r="E61" s="17">
        <v>59.634230000000002</v>
      </c>
      <c r="F61" s="17">
        <v>74.231639999999999</v>
      </c>
      <c r="G61" s="17">
        <v>21.777519999999999</v>
      </c>
      <c r="H61" s="17">
        <v>86.494110000000006</v>
      </c>
      <c r="I61" s="20">
        <v>4.6020000000000003</v>
      </c>
      <c r="J61" s="25">
        <f t="shared" si="0"/>
        <v>14.461058333333332</v>
      </c>
    </row>
    <row r="62" spans="1:10" x14ac:dyDescent="0.35">
      <c r="A62" s="22" t="s">
        <v>38</v>
      </c>
      <c r="B62" s="22" t="s">
        <v>115</v>
      </c>
      <c r="C62" s="17">
        <v>7.9037100000000002</v>
      </c>
      <c r="D62" s="17">
        <v>1.4759599999999999</v>
      </c>
      <c r="E62" s="17"/>
      <c r="F62" s="17">
        <v>5.1851500000000001</v>
      </c>
      <c r="G62" s="17">
        <v>1.87914</v>
      </c>
      <c r="H62" s="17">
        <v>1.528E-2</v>
      </c>
      <c r="I62" s="20">
        <v>4.2</v>
      </c>
      <c r="J62" s="25">
        <f t="shared" si="0"/>
        <v>15.148777500000001</v>
      </c>
    </row>
    <row r="63" spans="1:10" x14ac:dyDescent="0.35">
      <c r="A63" s="22" t="s">
        <v>38</v>
      </c>
      <c r="B63" s="22" t="s">
        <v>156</v>
      </c>
      <c r="C63" s="17">
        <v>221.84987000000001</v>
      </c>
      <c r="D63" s="17">
        <v>209.73363000000001</v>
      </c>
      <c r="E63" s="17">
        <v>93.916510000000002</v>
      </c>
      <c r="F63" s="17">
        <v>249.22967</v>
      </c>
      <c r="G63" s="17">
        <v>624.97996000000001</v>
      </c>
      <c r="H63" s="17">
        <v>416.95771999999999</v>
      </c>
      <c r="I63" s="20">
        <v>915.74378999999999</v>
      </c>
      <c r="J63" s="25">
        <f t="shared" si="0"/>
        <v>425.21225083333331</v>
      </c>
    </row>
    <row r="64" spans="1:10" x14ac:dyDescent="0.35">
      <c r="A64" s="22" t="s">
        <v>38</v>
      </c>
      <c r="B64" s="22" t="s">
        <v>113</v>
      </c>
      <c r="C64" s="17">
        <v>3.38774</v>
      </c>
      <c r="D64" s="17">
        <v>1.38947</v>
      </c>
      <c r="E64" s="17">
        <v>5.0000000000000001E-3</v>
      </c>
      <c r="F64" s="17">
        <v>9.9520199999999992</v>
      </c>
      <c r="G64" s="17">
        <v>8.26755</v>
      </c>
      <c r="H64" s="17">
        <v>8.6577000000000002</v>
      </c>
      <c r="I64" s="20">
        <v>9.7780000000000005</v>
      </c>
      <c r="J64" s="25">
        <f t="shared" si="0"/>
        <v>6.4931683333333341</v>
      </c>
    </row>
    <row r="65" spans="1:10" x14ac:dyDescent="0.35">
      <c r="A65" s="22" t="s">
        <v>38</v>
      </c>
      <c r="B65" s="22" t="s">
        <v>53</v>
      </c>
      <c r="C65" s="17">
        <v>536.78272000000004</v>
      </c>
      <c r="D65" s="17">
        <v>371.51522</v>
      </c>
      <c r="E65" s="17">
        <v>431.29903999999999</v>
      </c>
      <c r="F65" s="17">
        <v>700.05011000000002</v>
      </c>
      <c r="G65" s="17">
        <v>1274.3634500000001</v>
      </c>
      <c r="H65" s="17">
        <v>606.45006000000001</v>
      </c>
      <c r="I65" s="20">
        <v>4255.7490799999996</v>
      </c>
      <c r="J65" s="25">
        <f t="shared" si="0"/>
        <v>1028.8335466666667</v>
      </c>
    </row>
    <row r="66" spans="1:10" x14ac:dyDescent="0.35">
      <c r="A66" s="22" t="s">
        <v>38</v>
      </c>
      <c r="B66" s="22" t="s">
        <v>27</v>
      </c>
      <c r="C66" s="17">
        <v>6827.6634899999999</v>
      </c>
      <c r="D66" s="17">
        <v>10025.4336</v>
      </c>
      <c r="E66" s="17">
        <v>2486.2198699999999</v>
      </c>
      <c r="F66" s="17">
        <v>9496.8559999999998</v>
      </c>
      <c r="G66" s="17">
        <v>16853.4218</v>
      </c>
      <c r="H66" s="17">
        <v>19249.252960000002</v>
      </c>
      <c r="I66" s="20">
        <v>20831.86879</v>
      </c>
      <c r="J66" s="25">
        <f t="shared" si="0"/>
        <v>13086.3550225</v>
      </c>
    </row>
    <row r="67" spans="1:10" x14ac:dyDescent="0.35">
      <c r="A67" s="22" t="s">
        <v>38</v>
      </c>
      <c r="B67" s="22" t="s">
        <v>95</v>
      </c>
      <c r="C67" s="17">
        <v>134.30709999999999</v>
      </c>
      <c r="D67" s="17">
        <v>138.03979000000001</v>
      </c>
      <c r="E67" s="17">
        <v>110.11232</v>
      </c>
      <c r="F67" s="17">
        <v>93.770319999999998</v>
      </c>
      <c r="G67" s="17">
        <v>139.12721999999999</v>
      </c>
      <c r="H67" s="17">
        <v>177.54096000000001</v>
      </c>
      <c r="I67" s="20">
        <v>884.46537999999998</v>
      </c>
      <c r="J67" s="25">
        <f t="shared" si="0"/>
        <v>257.42194166666667</v>
      </c>
    </row>
    <row r="68" spans="1:10" x14ac:dyDescent="0.35">
      <c r="A68" s="22" t="s">
        <v>38</v>
      </c>
      <c r="B68" s="22" t="s">
        <v>28</v>
      </c>
      <c r="C68" s="17">
        <v>7040.18714</v>
      </c>
      <c r="D68" s="17">
        <v>3976.2726400000001</v>
      </c>
      <c r="E68" s="17">
        <v>4115.5042800000001</v>
      </c>
      <c r="F68" s="17">
        <v>7802.5990000000002</v>
      </c>
      <c r="G68" s="17">
        <v>9965.6960199999994</v>
      </c>
      <c r="H68" s="17">
        <v>8169.6931100000002</v>
      </c>
      <c r="I68" s="20">
        <v>9638.9156500000008</v>
      </c>
      <c r="J68" s="25">
        <f t="shared" si="0"/>
        <v>13493.692018333335</v>
      </c>
    </row>
    <row r="69" spans="1:10" x14ac:dyDescent="0.35">
      <c r="A69" s="22" t="s">
        <v>38</v>
      </c>
      <c r="B69" s="22" t="s">
        <v>55</v>
      </c>
      <c r="C69" s="17">
        <v>891.34749999999997</v>
      </c>
      <c r="D69" s="17">
        <v>456.60271</v>
      </c>
      <c r="E69" s="17">
        <v>645.11532999999997</v>
      </c>
      <c r="F69" s="17">
        <v>1998.88195</v>
      </c>
      <c r="G69" s="17">
        <v>446.32272999999998</v>
      </c>
      <c r="H69" s="17">
        <v>758.46176000000003</v>
      </c>
      <c r="I69" s="20">
        <v>2141.0949000000001</v>
      </c>
      <c r="J69" s="25">
        <f t="shared" ref="J69:J132" si="1">C69/$J$1*11.5</f>
        <v>1708.4160416666666</v>
      </c>
    </row>
    <row r="70" spans="1:10" x14ac:dyDescent="0.35">
      <c r="A70" s="22" t="s">
        <v>38</v>
      </c>
      <c r="B70" s="22" t="s">
        <v>92</v>
      </c>
      <c r="C70" s="17">
        <v>45527.553690000001</v>
      </c>
      <c r="D70" s="17">
        <v>42894.52478</v>
      </c>
      <c r="E70" s="17">
        <v>58207.048089999997</v>
      </c>
      <c r="F70" s="17">
        <v>47334.90064</v>
      </c>
      <c r="G70" s="17">
        <v>68973.069159999999</v>
      </c>
      <c r="H70" s="17">
        <v>69526.371289999995</v>
      </c>
      <c r="I70" s="20">
        <v>78224.317670000004</v>
      </c>
      <c r="J70" s="25">
        <f t="shared" si="1"/>
        <v>87261.144572499994</v>
      </c>
    </row>
    <row r="71" spans="1:10" x14ac:dyDescent="0.35">
      <c r="A71" s="22" t="s">
        <v>38</v>
      </c>
      <c r="B71" s="22" t="s">
        <v>165</v>
      </c>
      <c r="C71" s="17"/>
      <c r="D71" s="17">
        <v>1.5756600000000001</v>
      </c>
      <c r="E71" s="17"/>
      <c r="F71" s="17"/>
      <c r="G71" s="17"/>
      <c r="H71" s="17"/>
      <c r="I71" s="20"/>
      <c r="J71" s="25">
        <f t="shared" si="1"/>
        <v>0</v>
      </c>
    </row>
    <row r="72" spans="1:10" x14ac:dyDescent="0.35">
      <c r="A72" s="22" t="s">
        <v>38</v>
      </c>
      <c r="B72" s="22" t="s">
        <v>102</v>
      </c>
      <c r="C72" s="17">
        <v>3110.4221400000001</v>
      </c>
      <c r="D72" s="17">
        <v>196.17135999999999</v>
      </c>
      <c r="E72" s="17">
        <v>189.71509</v>
      </c>
      <c r="F72" s="17">
        <v>124.32135</v>
      </c>
      <c r="G72" s="17">
        <v>1178.4680499999999</v>
      </c>
      <c r="H72" s="17">
        <v>4896.3789399999996</v>
      </c>
      <c r="I72" s="20">
        <v>3514.8186700000001</v>
      </c>
      <c r="J72" s="25">
        <f t="shared" si="1"/>
        <v>5961.6424349999998</v>
      </c>
    </row>
    <row r="73" spans="1:10" x14ac:dyDescent="0.35">
      <c r="A73" s="22" t="s">
        <v>38</v>
      </c>
      <c r="B73" s="22" t="s">
        <v>107</v>
      </c>
      <c r="C73" s="17">
        <v>0</v>
      </c>
      <c r="D73" s="17"/>
      <c r="E73" s="17">
        <v>4.4103899999999996</v>
      </c>
      <c r="F73" s="17">
        <v>8.7730000000000002E-2</v>
      </c>
      <c r="G73" s="17">
        <v>0.20524999999999999</v>
      </c>
      <c r="H73" s="17">
        <v>0</v>
      </c>
      <c r="I73" s="20">
        <v>0</v>
      </c>
      <c r="J73" s="25">
        <f t="shared" si="1"/>
        <v>0</v>
      </c>
    </row>
    <row r="74" spans="1:10" x14ac:dyDescent="0.35">
      <c r="A74" s="22" t="s">
        <v>38</v>
      </c>
      <c r="B74" s="22" t="s">
        <v>93</v>
      </c>
      <c r="C74" s="17">
        <v>511.52231</v>
      </c>
      <c r="D74" s="17">
        <v>1140.19355</v>
      </c>
      <c r="E74" s="17">
        <v>1454.82548</v>
      </c>
      <c r="F74" s="17">
        <v>1706.2597599999999</v>
      </c>
      <c r="G74" s="17">
        <v>1947.8662400000001</v>
      </c>
      <c r="H74" s="17">
        <v>673.40656999999999</v>
      </c>
      <c r="I74" s="20">
        <v>1096.8880999999999</v>
      </c>
      <c r="J74" s="25">
        <f t="shared" si="1"/>
        <v>980.41776083333343</v>
      </c>
    </row>
    <row r="75" spans="1:10" x14ac:dyDescent="0.35">
      <c r="A75" s="22" t="s">
        <v>38</v>
      </c>
      <c r="B75" s="22" t="s">
        <v>160</v>
      </c>
      <c r="C75" s="17">
        <v>456.83805999999998</v>
      </c>
      <c r="D75" s="17">
        <v>623.91908999999998</v>
      </c>
      <c r="E75" s="17">
        <v>525.92902000000004</v>
      </c>
      <c r="F75" s="17">
        <v>851.40782999999999</v>
      </c>
      <c r="G75" s="17">
        <v>1447.21452</v>
      </c>
      <c r="H75" s="17">
        <v>997.80884000000003</v>
      </c>
      <c r="I75" s="20">
        <v>1649.7348500000001</v>
      </c>
      <c r="J75" s="25">
        <f t="shared" si="1"/>
        <v>875.60628166666663</v>
      </c>
    </row>
    <row r="76" spans="1:10" x14ac:dyDescent="0.35">
      <c r="A76" s="22" t="s">
        <v>38</v>
      </c>
      <c r="B76" s="22" t="s">
        <v>30</v>
      </c>
      <c r="C76" s="17">
        <v>45734.27248</v>
      </c>
      <c r="D76" s="17">
        <v>33644.840709999997</v>
      </c>
      <c r="E76" s="17">
        <v>40316.275580000001</v>
      </c>
      <c r="F76" s="17">
        <v>47183.211029999999</v>
      </c>
      <c r="G76" s="17">
        <v>60248.43507</v>
      </c>
      <c r="H76" s="17">
        <v>76822.222429999994</v>
      </c>
      <c r="I76" s="20">
        <v>86969.502689999994</v>
      </c>
      <c r="J76" s="25">
        <f t="shared" si="1"/>
        <v>87657.355586666657</v>
      </c>
    </row>
    <row r="77" spans="1:10" x14ac:dyDescent="0.35">
      <c r="A77" s="22" t="s">
        <v>38</v>
      </c>
      <c r="B77" s="22" t="s">
        <v>96</v>
      </c>
      <c r="C77" s="17">
        <v>334.70265000000001</v>
      </c>
      <c r="D77" s="17">
        <v>362.44270999999998</v>
      </c>
      <c r="E77" s="17">
        <v>570.81259999999997</v>
      </c>
      <c r="F77" s="17">
        <v>1230.3632600000001</v>
      </c>
      <c r="G77" s="17">
        <v>953.15828999999997</v>
      </c>
      <c r="H77" s="17">
        <v>748.22928999999999</v>
      </c>
      <c r="I77" s="20">
        <v>901.10976000000005</v>
      </c>
      <c r="J77" s="25">
        <f t="shared" si="1"/>
        <v>641.51341249999996</v>
      </c>
    </row>
    <row r="78" spans="1:10" x14ac:dyDescent="0.35">
      <c r="A78" s="22" t="s">
        <v>38</v>
      </c>
      <c r="B78" s="22" t="s">
        <v>110</v>
      </c>
      <c r="C78" s="17">
        <v>56.48706</v>
      </c>
      <c r="D78" s="17">
        <v>226.66766999999999</v>
      </c>
      <c r="E78" s="17">
        <v>104.02337</v>
      </c>
      <c r="F78" s="17">
        <v>96.527000000000001</v>
      </c>
      <c r="G78" s="17">
        <v>53.163170000000001</v>
      </c>
      <c r="H78" s="17">
        <v>83.799520000000001</v>
      </c>
      <c r="I78" s="20">
        <v>187.75895</v>
      </c>
      <c r="J78" s="25">
        <f t="shared" si="1"/>
        <v>108.266865</v>
      </c>
    </row>
    <row r="79" spans="1:10" x14ac:dyDescent="0.35">
      <c r="A79" s="22" t="s">
        <v>38</v>
      </c>
      <c r="B79" s="22" t="s">
        <v>162</v>
      </c>
      <c r="C79" s="17">
        <v>1.4622599999999999</v>
      </c>
      <c r="D79" s="17">
        <v>3.8229299999999999</v>
      </c>
      <c r="E79" s="17">
        <v>43.755749999999999</v>
      </c>
      <c r="F79" s="17">
        <v>12.86763</v>
      </c>
      <c r="G79" s="17">
        <v>6.3086500000000001</v>
      </c>
      <c r="H79" s="17">
        <v>8.7617100000000008</v>
      </c>
      <c r="I79" s="20">
        <v>8.7115399999999994</v>
      </c>
      <c r="J79" s="25">
        <f t="shared" si="1"/>
        <v>2.8026649999999997</v>
      </c>
    </row>
    <row r="80" spans="1:10" x14ac:dyDescent="0.35">
      <c r="A80" s="22" t="s">
        <v>38</v>
      </c>
      <c r="B80" s="22" t="s">
        <v>163</v>
      </c>
      <c r="C80" s="17"/>
      <c r="D80" s="17"/>
      <c r="E80" s="17"/>
      <c r="F80" s="17">
        <v>24.420539999999999</v>
      </c>
      <c r="G80" s="17">
        <v>14.177670000000001</v>
      </c>
      <c r="H80" s="17">
        <v>0</v>
      </c>
      <c r="I80" s="20">
        <v>0</v>
      </c>
      <c r="J80" s="25">
        <f t="shared" si="1"/>
        <v>0</v>
      </c>
    </row>
    <row r="81" spans="1:10" x14ac:dyDescent="0.35">
      <c r="A81" s="22" t="s">
        <v>38</v>
      </c>
      <c r="B81" s="22" t="s">
        <v>112</v>
      </c>
      <c r="C81" s="17">
        <v>69.987139999999997</v>
      </c>
      <c r="D81" s="17">
        <v>380.72348</v>
      </c>
      <c r="E81" s="17">
        <v>360.26042000000001</v>
      </c>
      <c r="F81" s="17">
        <v>283.96381000000002</v>
      </c>
      <c r="G81" s="17">
        <v>245.15273999999999</v>
      </c>
      <c r="H81" s="17">
        <v>514.77820999999994</v>
      </c>
      <c r="I81" s="20">
        <v>560.70486000000005</v>
      </c>
      <c r="J81" s="25">
        <f t="shared" si="1"/>
        <v>134.14201833333334</v>
      </c>
    </row>
    <row r="82" spans="1:10" x14ac:dyDescent="0.35">
      <c r="A82" s="22" t="s">
        <v>38</v>
      </c>
      <c r="B82" s="22" t="s">
        <v>100</v>
      </c>
      <c r="C82" s="17">
        <v>0.14677999999999999</v>
      </c>
      <c r="D82" s="17"/>
      <c r="E82" s="17"/>
      <c r="F82" s="17">
        <v>0</v>
      </c>
      <c r="G82" s="17">
        <v>3.6906699999999999</v>
      </c>
      <c r="H82" s="17">
        <v>0</v>
      </c>
      <c r="I82" s="20">
        <v>0</v>
      </c>
      <c r="J82" s="25">
        <f t="shared" si="1"/>
        <v>0.28132833333333335</v>
      </c>
    </row>
    <row r="83" spans="1:10" x14ac:dyDescent="0.35">
      <c r="A83" s="22" t="s">
        <v>38</v>
      </c>
      <c r="B83" s="22" t="s">
        <v>97</v>
      </c>
      <c r="C83" s="17">
        <v>32.93244</v>
      </c>
      <c r="D83" s="17">
        <v>200.07239999999999</v>
      </c>
      <c r="E83" s="17">
        <v>135.09110999999999</v>
      </c>
      <c r="F83" s="17">
        <v>573.59592999999995</v>
      </c>
      <c r="G83" s="17">
        <v>472.00213000000002</v>
      </c>
      <c r="H83" s="17">
        <v>169.20813000000001</v>
      </c>
      <c r="I83" s="20">
        <v>388.68797999999998</v>
      </c>
      <c r="J83" s="25">
        <f t="shared" si="1"/>
        <v>63.120509999999996</v>
      </c>
    </row>
    <row r="84" spans="1:10" x14ac:dyDescent="0.35">
      <c r="A84" s="22" t="s">
        <v>38</v>
      </c>
      <c r="B84" s="22" t="s">
        <v>31</v>
      </c>
      <c r="C84" s="17">
        <v>62032.437890000001</v>
      </c>
      <c r="D84" s="17">
        <v>48869.822760000003</v>
      </c>
      <c r="E84" s="17">
        <v>48834.790180000004</v>
      </c>
      <c r="F84" s="17">
        <v>79221.321100000001</v>
      </c>
      <c r="G84" s="17">
        <v>101808.87760000001</v>
      </c>
      <c r="H84" s="17">
        <v>99935.339510000005</v>
      </c>
      <c r="I84" s="20">
        <v>126871.21455</v>
      </c>
      <c r="J84" s="25">
        <f t="shared" si="1"/>
        <v>118895.50595583335</v>
      </c>
    </row>
    <row r="85" spans="1:10" x14ac:dyDescent="0.35">
      <c r="A85" s="22" t="s">
        <v>38</v>
      </c>
      <c r="B85" s="22" t="s">
        <v>32</v>
      </c>
      <c r="C85" s="17">
        <v>2060.6979799999999</v>
      </c>
      <c r="D85" s="17">
        <v>35.78134</v>
      </c>
      <c r="E85" s="17">
        <v>79.541730000000001</v>
      </c>
      <c r="F85" s="17">
        <v>120.69795999999999</v>
      </c>
      <c r="G85" s="17">
        <v>146.08294000000001</v>
      </c>
      <c r="H85" s="17">
        <v>777.31622000000004</v>
      </c>
      <c r="I85" s="20">
        <v>1412.47983</v>
      </c>
      <c r="J85" s="25">
        <f t="shared" si="1"/>
        <v>3949.6711283333334</v>
      </c>
    </row>
    <row r="86" spans="1:10" x14ac:dyDescent="0.35">
      <c r="A86" s="22" t="s">
        <v>38</v>
      </c>
      <c r="B86" s="22" t="s">
        <v>161</v>
      </c>
      <c r="C86" s="17"/>
      <c r="D86" s="17">
        <v>0.94255999999999995</v>
      </c>
      <c r="E86" s="17">
        <v>0</v>
      </c>
      <c r="F86" s="17">
        <v>34.130220000000001</v>
      </c>
      <c r="G86" s="17"/>
      <c r="H86" s="17"/>
      <c r="I86" s="20"/>
      <c r="J86" s="25">
        <f t="shared" si="1"/>
        <v>0</v>
      </c>
    </row>
    <row r="87" spans="1:10" x14ac:dyDescent="0.35">
      <c r="A87" s="22" t="s">
        <v>38</v>
      </c>
      <c r="B87" s="28" t="s">
        <v>35</v>
      </c>
      <c r="C87" s="18">
        <v>177548.4185</v>
      </c>
      <c r="D87" s="18">
        <v>146251.87372999999</v>
      </c>
      <c r="E87" s="18">
        <v>160103.77953999999</v>
      </c>
      <c r="F87" s="18">
        <v>200508.59795</v>
      </c>
      <c r="G87" s="18">
        <v>269633.33992</v>
      </c>
      <c r="H87" s="18">
        <v>288600.82770999998</v>
      </c>
      <c r="I87" s="26">
        <v>350281.49894999998</v>
      </c>
      <c r="J87" s="25">
        <f t="shared" si="1"/>
        <v>340301.13545833336</v>
      </c>
    </row>
    <row r="88" spans="1:10" x14ac:dyDescent="0.35">
      <c r="A88" s="22" t="s">
        <v>39</v>
      </c>
      <c r="B88" s="22" t="s">
        <v>52</v>
      </c>
      <c r="C88" s="17">
        <v>6715.4463900000001</v>
      </c>
      <c r="D88" s="17">
        <v>2743.0325600000001</v>
      </c>
      <c r="E88" s="17">
        <v>1920.8357699999999</v>
      </c>
      <c r="F88" s="17">
        <v>6260.36744</v>
      </c>
      <c r="G88" s="17">
        <v>4566.5827900000004</v>
      </c>
      <c r="H88" s="17">
        <v>15186.658100000001</v>
      </c>
      <c r="I88" s="20">
        <v>9415.1377400000001</v>
      </c>
      <c r="J88" s="25">
        <f t="shared" si="1"/>
        <v>12871.272247499999</v>
      </c>
    </row>
    <row r="89" spans="1:10" x14ac:dyDescent="0.35">
      <c r="A89" s="22" t="s">
        <v>39</v>
      </c>
      <c r="B89" s="22" t="s">
        <v>104</v>
      </c>
      <c r="C89" s="17">
        <v>33.02169</v>
      </c>
      <c r="D89" s="17">
        <v>70.647369999999995</v>
      </c>
      <c r="E89" s="17">
        <v>147.04993999999999</v>
      </c>
      <c r="F89" s="17">
        <v>140.78231</v>
      </c>
      <c r="G89" s="17">
        <v>683.61986999999999</v>
      </c>
      <c r="H89" s="17">
        <v>74.204260000000005</v>
      </c>
      <c r="I89" s="20">
        <v>32.078960000000002</v>
      </c>
      <c r="J89" s="25">
        <f t="shared" si="1"/>
        <v>63.291572500000001</v>
      </c>
    </row>
    <row r="90" spans="1:10" x14ac:dyDescent="0.35">
      <c r="A90" s="22" t="s">
        <v>39</v>
      </c>
      <c r="B90" s="22" t="s">
        <v>115</v>
      </c>
      <c r="C90" s="17">
        <v>1.711E-2</v>
      </c>
      <c r="D90" s="17">
        <v>20.546209999999999</v>
      </c>
      <c r="E90" s="17">
        <v>3.5119999999999998E-2</v>
      </c>
      <c r="F90" s="17"/>
      <c r="G90" s="17"/>
      <c r="H90" s="17">
        <v>0</v>
      </c>
      <c r="I90" s="20"/>
      <c r="J90" s="25">
        <f t="shared" si="1"/>
        <v>3.2794166666666666E-2</v>
      </c>
    </row>
    <row r="91" spans="1:10" x14ac:dyDescent="0.35">
      <c r="A91" s="22" t="s">
        <v>39</v>
      </c>
      <c r="B91" s="22" t="s">
        <v>156</v>
      </c>
      <c r="C91" s="17">
        <v>1095.6763900000001</v>
      </c>
      <c r="D91" s="17">
        <v>280.13429000000002</v>
      </c>
      <c r="E91" s="17">
        <v>1496.9989399999999</v>
      </c>
      <c r="F91" s="17">
        <v>1663.9893099999999</v>
      </c>
      <c r="G91" s="17">
        <v>4410.6178</v>
      </c>
      <c r="H91" s="17">
        <v>1148.60375</v>
      </c>
      <c r="I91" s="20">
        <v>1304.4474</v>
      </c>
      <c r="J91" s="25">
        <f t="shared" si="1"/>
        <v>2100.0464141666671</v>
      </c>
    </row>
    <row r="92" spans="1:10" x14ac:dyDescent="0.35">
      <c r="A92" s="22" t="s">
        <v>39</v>
      </c>
      <c r="B92" s="22" t="s">
        <v>53</v>
      </c>
      <c r="C92" s="17">
        <v>1561.9991600000001</v>
      </c>
      <c r="D92" s="17">
        <v>555.61021000000005</v>
      </c>
      <c r="E92" s="17">
        <v>626.37086999999997</v>
      </c>
      <c r="F92" s="17">
        <v>561.06635000000006</v>
      </c>
      <c r="G92" s="17">
        <v>994.22875999999997</v>
      </c>
      <c r="H92" s="17">
        <v>1817.1223</v>
      </c>
      <c r="I92" s="20">
        <v>3803.07638</v>
      </c>
      <c r="J92" s="25">
        <f t="shared" si="1"/>
        <v>2993.8317233333332</v>
      </c>
    </row>
    <row r="93" spans="1:10" x14ac:dyDescent="0.35">
      <c r="A93" s="22" t="s">
        <v>39</v>
      </c>
      <c r="B93" s="22" t="s">
        <v>27</v>
      </c>
      <c r="C93" s="17">
        <v>141.73186999999999</v>
      </c>
      <c r="D93" s="17">
        <v>110.18411</v>
      </c>
      <c r="E93" s="17">
        <v>236.03634</v>
      </c>
      <c r="F93" s="17">
        <v>203.31585999999999</v>
      </c>
      <c r="G93" s="17">
        <v>248.43991</v>
      </c>
      <c r="H93" s="17">
        <v>257.05306000000002</v>
      </c>
      <c r="I93" s="20">
        <v>465.52909</v>
      </c>
      <c r="J93" s="25">
        <f t="shared" si="1"/>
        <v>271.6527508333333</v>
      </c>
    </row>
    <row r="94" spans="1:10" x14ac:dyDescent="0.35">
      <c r="A94" s="22" t="s">
        <v>39</v>
      </c>
      <c r="B94" s="22" t="s">
        <v>95</v>
      </c>
      <c r="C94" s="17">
        <v>496.33407</v>
      </c>
      <c r="D94" s="17">
        <v>0.96870999999999996</v>
      </c>
      <c r="E94" s="17">
        <v>9.9244900000000005</v>
      </c>
      <c r="F94" s="17">
        <v>29.093820000000001</v>
      </c>
      <c r="G94" s="17">
        <v>352.83296999999999</v>
      </c>
      <c r="H94" s="17">
        <v>723.21762000000001</v>
      </c>
      <c r="I94" s="20">
        <v>1040.3363199999999</v>
      </c>
      <c r="J94" s="25">
        <f t="shared" si="1"/>
        <v>951.30696750000004</v>
      </c>
    </row>
    <row r="95" spans="1:10" x14ac:dyDescent="0.35">
      <c r="A95" s="22" t="s">
        <v>39</v>
      </c>
      <c r="B95" s="22" t="s">
        <v>28</v>
      </c>
      <c r="C95" s="17">
        <v>626.65125</v>
      </c>
      <c r="D95" s="17">
        <v>1404.1964700000001</v>
      </c>
      <c r="E95" s="17">
        <v>431.51864</v>
      </c>
      <c r="F95" s="17">
        <v>840.39156000000003</v>
      </c>
      <c r="G95" s="17">
        <v>1354.3862300000001</v>
      </c>
      <c r="H95" s="17">
        <v>1411.5636300000001</v>
      </c>
      <c r="I95" s="20">
        <v>1598.16146</v>
      </c>
      <c r="J95" s="25">
        <f t="shared" si="1"/>
        <v>1201.0815625</v>
      </c>
    </row>
    <row r="96" spans="1:10" x14ac:dyDescent="0.35">
      <c r="A96" s="22" t="s">
        <v>39</v>
      </c>
      <c r="B96" s="22" t="s">
        <v>55</v>
      </c>
      <c r="C96" s="17">
        <v>2173.90256</v>
      </c>
      <c r="D96" s="17">
        <v>1514.78225</v>
      </c>
      <c r="E96" s="17">
        <v>985.51553999999999</v>
      </c>
      <c r="F96" s="17">
        <v>1139.7991400000001</v>
      </c>
      <c r="G96" s="17">
        <v>1265.48532</v>
      </c>
      <c r="H96" s="17">
        <v>3847.9384</v>
      </c>
      <c r="I96" s="20">
        <v>5949.6636699999999</v>
      </c>
      <c r="J96" s="25">
        <f t="shared" si="1"/>
        <v>4166.6465733333334</v>
      </c>
    </row>
    <row r="97" spans="1:10" x14ac:dyDescent="0.35">
      <c r="A97" s="22" t="s">
        <v>39</v>
      </c>
      <c r="B97" s="22" t="s">
        <v>92</v>
      </c>
      <c r="C97" s="17">
        <v>4042.1423199999999</v>
      </c>
      <c r="D97" s="17">
        <v>2119.38015</v>
      </c>
      <c r="E97" s="17">
        <v>2277.8010199999999</v>
      </c>
      <c r="F97" s="17">
        <v>3759.364</v>
      </c>
      <c r="G97" s="17">
        <v>5103.5503399999998</v>
      </c>
      <c r="H97" s="17">
        <v>5744.7549200000003</v>
      </c>
      <c r="I97" s="20">
        <v>9561.0972600000005</v>
      </c>
      <c r="J97" s="25">
        <f t="shared" si="1"/>
        <v>7747.4394466666663</v>
      </c>
    </row>
    <row r="98" spans="1:10" x14ac:dyDescent="0.35">
      <c r="A98" s="22" t="s">
        <v>39</v>
      </c>
      <c r="B98" s="22" t="s">
        <v>101</v>
      </c>
      <c r="C98" s="17">
        <v>0.21127000000000001</v>
      </c>
      <c r="D98" s="17"/>
      <c r="E98" s="17"/>
      <c r="F98" s="17">
        <v>26.429539999999999</v>
      </c>
      <c r="G98" s="17">
        <v>14.65166</v>
      </c>
      <c r="H98" s="17">
        <v>9.3449799999999996</v>
      </c>
      <c r="I98" s="20">
        <v>23.025950000000002</v>
      </c>
      <c r="J98" s="25">
        <f t="shared" si="1"/>
        <v>0.40493416666666671</v>
      </c>
    </row>
    <row r="99" spans="1:10" x14ac:dyDescent="0.35">
      <c r="A99" s="22" t="s">
        <v>39</v>
      </c>
      <c r="B99" s="22" t="s">
        <v>165</v>
      </c>
      <c r="C99" s="17">
        <v>4.4708899999999998</v>
      </c>
      <c r="D99" s="17"/>
      <c r="E99" s="17">
        <v>1.1442099999999999</v>
      </c>
      <c r="F99" s="17">
        <v>2.2322700000000002</v>
      </c>
      <c r="G99" s="17">
        <v>37.147759999999998</v>
      </c>
      <c r="H99" s="17">
        <v>103.63364</v>
      </c>
      <c r="I99" s="20">
        <v>149.22296</v>
      </c>
      <c r="J99" s="25">
        <f t="shared" si="1"/>
        <v>8.5692058333333332</v>
      </c>
    </row>
    <row r="100" spans="1:10" x14ac:dyDescent="0.35">
      <c r="A100" s="22" t="s">
        <v>39</v>
      </c>
      <c r="B100" s="22" t="s">
        <v>102</v>
      </c>
      <c r="C100" s="17">
        <v>3215.3036400000001</v>
      </c>
      <c r="D100" s="17">
        <v>2045.1958099999999</v>
      </c>
      <c r="E100" s="17">
        <v>1174.8402799999999</v>
      </c>
      <c r="F100" s="17">
        <v>1229.7237600000001</v>
      </c>
      <c r="G100" s="17">
        <v>5071.0630600000004</v>
      </c>
      <c r="H100" s="17">
        <v>4848.4704700000002</v>
      </c>
      <c r="I100" s="20">
        <v>6810.8042999999998</v>
      </c>
      <c r="J100" s="25">
        <f t="shared" si="1"/>
        <v>6162.6653100000003</v>
      </c>
    </row>
    <row r="101" spans="1:10" x14ac:dyDescent="0.35">
      <c r="A101" s="22" t="s">
        <v>39</v>
      </c>
      <c r="B101" s="22" t="s">
        <v>107</v>
      </c>
      <c r="C101" s="17">
        <v>13.88283</v>
      </c>
      <c r="D101" s="17"/>
      <c r="E101" s="17"/>
      <c r="F101" s="17">
        <v>0</v>
      </c>
      <c r="G101" s="17">
        <v>300.17281000000003</v>
      </c>
      <c r="H101" s="17">
        <v>0</v>
      </c>
      <c r="I101" s="20">
        <v>0</v>
      </c>
      <c r="J101" s="25">
        <f t="shared" si="1"/>
        <v>26.608757499999999</v>
      </c>
    </row>
    <row r="102" spans="1:10" x14ac:dyDescent="0.35">
      <c r="A102" s="22" t="s">
        <v>39</v>
      </c>
      <c r="B102" s="22" t="s">
        <v>93</v>
      </c>
      <c r="C102" s="17">
        <v>1818.1712600000001</v>
      </c>
      <c r="D102" s="17">
        <v>1373.80189</v>
      </c>
      <c r="E102" s="17">
        <v>1158.78233</v>
      </c>
      <c r="F102" s="17">
        <v>1078.1512700000001</v>
      </c>
      <c r="G102" s="17">
        <v>3243.9699700000001</v>
      </c>
      <c r="H102" s="17">
        <v>3421.4365499999999</v>
      </c>
      <c r="I102" s="20">
        <v>3988.2830600000002</v>
      </c>
      <c r="J102" s="25">
        <f t="shared" si="1"/>
        <v>3484.8282483333332</v>
      </c>
    </row>
    <row r="103" spans="1:10" x14ac:dyDescent="0.35">
      <c r="A103" s="22" t="s">
        <v>39</v>
      </c>
      <c r="B103" s="22" t="s">
        <v>160</v>
      </c>
      <c r="C103" s="17">
        <v>2474.8738699999999</v>
      </c>
      <c r="D103" s="17">
        <v>8391.2626</v>
      </c>
      <c r="E103" s="17">
        <v>7776.3729300000005</v>
      </c>
      <c r="F103" s="17">
        <v>7557.2904799999997</v>
      </c>
      <c r="G103" s="17">
        <v>9044.3494599999995</v>
      </c>
      <c r="H103" s="17">
        <v>7978.6024799999996</v>
      </c>
      <c r="I103" s="20">
        <v>9000.6224199999997</v>
      </c>
      <c r="J103" s="25">
        <f t="shared" si="1"/>
        <v>4743.5082508333335</v>
      </c>
    </row>
    <row r="104" spans="1:10" x14ac:dyDescent="0.35">
      <c r="A104" s="22" t="s">
        <v>39</v>
      </c>
      <c r="B104" s="22" t="s">
        <v>30</v>
      </c>
      <c r="C104" s="17">
        <v>21162.583129999999</v>
      </c>
      <c r="D104" s="17">
        <v>25004.95277</v>
      </c>
      <c r="E104" s="17">
        <v>29108.341830000001</v>
      </c>
      <c r="F104" s="17">
        <v>29574.21515</v>
      </c>
      <c r="G104" s="17">
        <v>32094.490549999999</v>
      </c>
      <c r="H104" s="17">
        <v>36498.246599999999</v>
      </c>
      <c r="I104" s="20">
        <v>47849.936430000002</v>
      </c>
      <c r="J104" s="25">
        <f t="shared" si="1"/>
        <v>40561.617665833328</v>
      </c>
    </row>
    <row r="105" spans="1:10" x14ac:dyDescent="0.35">
      <c r="A105" s="22" t="s">
        <v>39</v>
      </c>
      <c r="B105" s="22" t="s">
        <v>96</v>
      </c>
      <c r="C105" s="17">
        <v>1476.3937800000001</v>
      </c>
      <c r="D105" s="17">
        <v>11469.72147</v>
      </c>
      <c r="E105" s="17">
        <v>3761.8016299999999</v>
      </c>
      <c r="F105" s="17">
        <v>17517.782859999999</v>
      </c>
      <c r="G105" s="17">
        <v>17966.900549999998</v>
      </c>
      <c r="H105" s="17">
        <v>4404.26577</v>
      </c>
      <c r="I105" s="20">
        <v>8314.9206200000008</v>
      </c>
      <c r="J105" s="25">
        <f t="shared" si="1"/>
        <v>2829.7547450000002</v>
      </c>
    </row>
    <row r="106" spans="1:10" x14ac:dyDescent="0.35">
      <c r="A106" s="22" t="s">
        <v>39</v>
      </c>
      <c r="B106" s="22" t="s">
        <v>110</v>
      </c>
      <c r="C106" s="17">
        <v>446.66764999999998</v>
      </c>
      <c r="D106" s="17">
        <v>59.514809999999997</v>
      </c>
      <c r="E106" s="17">
        <v>56.900550000000003</v>
      </c>
      <c r="F106" s="17">
        <v>34.649909999999998</v>
      </c>
      <c r="G106" s="17">
        <v>198.81792999999999</v>
      </c>
      <c r="H106" s="17">
        <v>328.33159999999998</v>
      </c>
      <c r="I106" s="20">
        <v>381.07202000000001</v>
      </c>
      <c r="J106" s="25">
        <f t="shared" si="1"/>
        <v>856.11299583333334</v>
      </c>
    </row>
    <row r="107" spans="1:10" x14ac:dyDescent="0.35">
      <c r="A107" s="22" t="s">
        <v>39</v>
      </c>
      <c r="B107" s="22" t="s">
        <v>162</v>
      </c>
      <c r="C107" s="17">
        <v>6.2895500000000002</v>
      </c>
      <c r="D107" s="17">
        <v>8.6630800000000008</v>
      </c>
      <c r="E107" s="17">
        <v>89.321439999999996</v>
      </c>
      <c r="F107" s="17">
        <v>86.051869999999994</v>
      </c>
      <c r="G107" s="17">
        <v>159.46360999999999</v>
      </c>
      <c r="H107" s="17">
        <v>52.206809999999997</v>
      </c>
      <c r="I107" s="20">
        <v>59.690289999999997</v>
      </c>
      <c r="J107" s="25">
        <f t="shared" si="1"/>
        <v>12.054970833333332</v>
      </c>
    </row>
    <row r="108" spans="1:10" x14ac:dyDescent="0.35">
      <c r="A108" s="22" t="s">
        <v>39</v>
      </c>
      <c r="B108" s="22" t="s">
        <v>163</v>
      </c>
      <c r="C108" s="17">
        <v>0</v>
      </c>
      <c r="D108" s="17"/>
      <c r="E108" s="17">
        <v>4.99003</v>
      </c>
      <c r="F108" s="17">
        <v>28.81851</v>
      </c>
      <c r="G108" s="17">
        <v>9.7976399999999995</v>
      </c>
      <c r="H108" s="17">
        <v>14.324400000000001</v>
      </c>
      <c r="I108" s="20">
        <v>8.2162400000000009</v>
      </c>
      <c r="J108" s="25">
        <f t="shared" si="1"/>
        <v>0</v>
      </c>
    </row>
    <row r="109" spans="1:10" x14ac:dyDescent="0.35">
      <c r="A109" s="22" t="s">
        <v>39</v>
      </c>
      <c r="B109" s="22" t="s">
        <v>112</v>
      </c>
      <c r="C109" s="17">
        <v>18.261520000000001</v>
      </c>
      <c r="D109" s="17">
        <v>6.9154600000000004</v>
      </c>
      <c r="E109" s="17">
        <v>2.1192700000000002</v>
      </c>
      <c r="F109" s="17">
        <v>30.888500000000001</v>
      </c>
      <c r="G109" s="17">
        <v>30.796790000000001</v>
      </c>
      <c r="H109" s="17">
        <v>62.453490000000002</v>
      </c>
      <c r="I109" s="20">
        <v>47.370469999999997</v>
      </c>
      <c r="J109" s="25">
        <f t="shared" si="1"/>
        <v>35.001246666666667</v>
      </c>
    </row>
    <row r="110" spans="1:10" x14ac:dyDescent="0.35">
      <c r="A110" s="22" t="s">
        <v>39</v>
      </c>
      <c r="B110" s="22" t="s">
        <v>100</v>
      </c>
      <c r="C110" s="17">
        <v>7.9477399999999996</v>
      </c>
      <c r="D110" s="17">
        <v>3.5539200000000002</v>
      </c>
      <c r="E110" s="17">
        <v>575.11416999999994</v>
      </c>
      <c r="F110" s="17">
        <v>200.25888</v>
      </c>
      <c r="G110" s="17">
        <v>2509.96596</v>
      </c>
      <c r="H110" s="17">
        <v>1108.3491899999999</v>
      </c>
      <c r="I110" s="20">
        <v>694.79485</v>
      </c>
      <c r="J110" s="25">
        <f t="shared" si="1"/>
        <v>15.233168333333332</v>
      </c>
    </row>
    <row r="111" spans="1:10" x14ac:dyDescent="0.35">
      <c r="A111" s="22" t="s">
        <v>39</v>
      </c>
      <c r="B111" s="22" t="s">
        <v>97</v>
      </c>
      <c r="C111" s="17">
        <v>2217.4525600000002</v>
      </c>
      <c r="D111" s="17">
        <v>286.35001999999997</v>
      </c>
      <c r="E111" s="17">
        <v>58.419280000000001</v>
      </c>
      <c r="F111" s="17">
        <v>225.06929</v>
      </c>
      <c r="G111" s="17">
        <v>455.61131999999998</v>
      </c>
      <c r="H111" s="17">
        <v>1778.90662</v>
      </c>
      <c r="I111" s="20">
        <v>3072.8156399999998</v>
      </c>
      <c r="J111" s="25">
        <f t="shared" si="1"/>
        <v>4250.1174066666672</v>
      </c>
    </row>
    <row r="112" spans="1:10" x14ac:dyDescent="0.35">
      <c r="A112" s="22" t="s">
        <v>39</v>
      </c>
      <c r="B112" s="22" t="s">
        <v>31</v>
      </c>
      <c r="C112" s="17">
        <v>24171.071749999999</v>
      </c>
      <c r="D112" s="17">
        <v>26532.995500000001</v>
      </c>
      <c r="E112" s="17">
        <v>31865.884910000001</v>
      </c>
      <c r="F112" s="17">
        <v>28456.860860000001</v>
      </c>
      <c r="G112" s="17">
        <v>29968.140019999999</v>
      </c>
      <c r="H112" s="17">
        <v>32235.475030000001</v>
      </c>
      <c r="I112" s="20">
        <v>37480.917240000002</v>
      </c>
      <c r="J112" s="25">
        <f t="shared" si="1"/>
        <v>46327.887520833327</v>
      </c>
    </row>
    <row r="113" spans="1:10" x14ac:dyDescent="0.35">
      <c r="A113" s="22" t="s">
        <v>39</v>
      </c>
      <c r="B113" s="22" t="s">
        <v>32</v>
      </c>
      <c r="C113" s="17">
        <v>191.73991000000001</v>
      </c>
      <c r="D113" s="17">
        <v>77.885419999999996</v>
      </c>
      <c r="E113" s="17">
        <v>234.14388</v>
      </c>
      <c r="F113" s="17">
        <v>346.00675000000001</v>
      </c>
      <c r="G113" s="17">
        <v>1058.1310100000001</v>
      </c>
      <c r="H113" s="17">
        <v>876.21528999999998</v>
      </c>
      <c r="I113" s="20">
        <v>2004.0738799999999</v>
      </c>
      <c r="J113" s="25">
        <f t="shared" si="1"/>
        <v>367.5014941666667</v>
      </c>
    </row>
    <row r="114" spans="1:10" x14ac:dyDescent="0.35">
      <c r="A114" s="22" t="s">
        <v>39</v>
      </c>
      <c r="B114" s="22" t="s">
        <v>161</v>
      </c>
      <c r="C114" s="17">
        <v>0</v>
      </c>
      <c r="D114" s="17">
        <v>16.15072</v>
      </c>
      <c r="E114" s="17">
        <v>5.0108199999999998</v>
      </c>
      <c r="F114" s="17">
        <v>11.65015</v>
      </c>
      <c r="G114" s="17">
        <v>383.97687000000002</v>
      </c>
      <c r="H114" s="17">
        <v>8.1420200000000005</v>
      </c>
      <c r="I114" s="20">
        <v>14.53328</v>
      </c>
      <c r="J114" s="25">
        <f t="shared" si="1"/>
        <v>0</v>
      </c>
    </row>
    <row r="115" spans="1:10" x14ac:dyDescent="0.35">
      <c r="A115" s="22" t="s">
        <v>39</v>
      </c>
      <c r="B115" s="28" t="s">
        <v>35</v>
      </c>
      <c r="C115" s="18">
        <v>74112.244160000002</v>
      </c>
      <c r="D115" s="18">
        <v>84096.445800000001</v>
      </c>
      <c r="E115" s="18">
        <v>84005.274229999995</v>
      </c>
      <c r="F115" s="18">
        <v>101004.24984</v>
      </c>
      <c r="G115" s="18">
        <v>121527.19096000001</v>
      </c>
      <c r="H115" s="18">
        <v>123939.52098</v>
      </c>
      <c r="I115" s="26">
        <v>153069.82793</v>
      </c>
      <c r="J115" s="25">
        <f t="shared" si="1"/>
        <v>142048.46797333335</v>
      </c>
    </row>
    <row r="116" spans="1:10" x14ac:dyDescent="0.35">
      <c r="A116" s="22" t="s">
        <v>40</v>
      </c>
      <c r="B116" s="22" t="s">
        <v>52</v>
      </c>
      <c r="C116" s="17">
        <v>5021.18941</v>
      </c>
      <c r="D116" s="17">
        <v>3915.0607300000001</v>
      </c>
      <c r="E116" s="17">
        <v>3655.6334000000002</v>
      </c>
      <c r="F116" s="17">
        <v>5247.2471299999997</v>
      </c>
      <c r="G116" s="17">
        <v>6683.9362899999996</v>
      </c>
      <c r="H116" s="17">
        <v>7309.6711599999999</v>
      </c>
      <c r="I116" s="20">
        <v>10617.23777</v>
      </c>
      <c r="J116" s="25">
        <f t="shared" si="1"/>
        <v>9623.9463691666679</v>
      </c>
    </row>
    <row r="117" spans="1:10" x14ac:dyDescent="0.35">
      <c r="A117" s="22" t="s">
        <v>40</v>
      </c>
      <c r="B117" s="22" t="s">
        <v>104</v>
      </c>
      <c r="C117" s="17">
        <v>5.3607399999999998</v>
      </c>
      <c r="D117" s="17">
        <v>433.99371000000002</v>
      </c>
      <c r="E117" s="17">
        <v>83.030429999999996</v>
      </c>
      <c r="F117" s="17">
        <v>95.174180000000007</v>
      </c>
      <c r="G117" s="17">
        <v>195.98633000000001</v>
      </c>
      <c r="H117" s="17">
        <v>0</v>
      </c>
      <c r="I117" s="20">
        <v>0</v>
      </c>
      <c r="J117" s="25">
        <f t="shared" si="1"/>
        <v>10.274751666666667</v>
      </c>
    </row>
    <row r="118" spans="1:10" x14ac:dyDescent="0.35">
      <c r="A118" s="22" t="s">
        <v>40</v>
      </c>
      <c r="B118" s="22" t="s">
        <v>115</v>
      </c>
      <c r="C118" s="17">
        <v>0</v>
      </c>
      <c r="D118" s="17">
        <v>297.12560999999999</v>
      </c>
      <c r="E118" s="17">
        <v>299.21212000000003</v>
      </c>
      <c r="F118" s="17">
        <v>53.893410000000003</v>
      </c>
      <c r="G118" s="17">
        <v>5.6586999999999996</v>
      </c>
      <c r="H118" s="17">
        <v>10.8874</v>
      </c>
      <c r="I118" s="20">
        <v>63.473309999999998</v>
      </c>
      <c r="J118" s="25">
        <f t="shared" si="1"/>
        <v>0</v>
      </c>
    </row>
    <row r="119" spans="1:10" x14ac:dyDescent="0.35">
      <c r="A119" s="22" t="s">
        <v>40</v>
      </c>
      <c r="B119" s="22" t="s">
        <v>156</v>
      </c>
      <c r="C119" s="17">
        <v>2266.0212499999998</v>
      </c>
      <c r="D119" s="17">
        <v>519.69010000000003</v>
      </c>
      <c r="E119" s="17">
        <v>321.46190000000001</v>
      </c>
      <c r="F119" s="17">
        <v>158.13155</v>
      </c>
      <c r="G119" s="17">
        <v>60.381909999999998</v>
      </c>
      <c r="H119" s="17">
        <v>2409.6783700000001</v>
      </c>
      <c r="I119" s="20">
        <v>3675.1901200000002</v>
      </c>
      <c r="J119" s="25">
        <f t="shared" si="1"/>
        <v>4343.2073958333331</v>
      </c>
    </row>
    <row r="120" spans="1:10" x14ac:dyDescent="0.35">
      <c r="A120" s="22" t="s">
        <v>40</v>
      </c>
      <c r="B120" s="22" t="s">
        <v>113</v>
      </c>
      <c r="C120" s="17">
        <v>60.878979999999999</v>
      </c>
      <c r="D120" s="17"/>
      <c r="E120" s="17">
        <v>9.8229999999999998E-2</v>
      </c>
      <c r="F120" s="17"/>
      <c r="G120" s="17">
        <v>9.6241199999999996</v>
      </c>
      <c r="H120" s="17">
        <v>16.579529999999998</v>
      </c>
      <c r="I120" s="20"/>
      <c r="J120" s="25">
        <f t="shared" si="1"/>
        <v>116.68471166666666</v>
      </c>
    </row>
    <row r="121" spans="1:10" x14ac:dyDescent="0.35">
      <c r="A121" s="22" t="s">
        <v>40</v>
      </c>
      <c r="B121" s="22" t="s">
        <v>53</v>
      </c>
      <c r="C121" s="17">
        <v>1576.9707900000001</v>
      </c>
      <c r="D121" s="17">
        <v>1193.89588</v>
      </c>
      <c r="E121" s="17">
        <v>1035.6536000000001</v>
      </c>
      <c r="F121" s="17">
        <v>1414.67012</v>
      </c>
      <c r="G121" s="17">
        <v>1663.4727399999999</v>
      </c>
      <c r="H121" s="17">
        <v>2334.91372</v>
      </c>
      <c r="I121" s="20">
        <v>3622.9122600000001</v>
      </c>
      <c r="J121" s="25">
        <f t="shared" si="1"/>
        <v>3022.5273474999999</v>
      </c>
    </row>
    <row r="122" spans="1:10" x14ac:dyDescent="0.35">
      <c r="A122" s="22" t="s">
        <v>40</v>
      </c>
      <c r="B122" s="22" t="s">
        <v>27</v>
      </c>
      <c r="C122" s="17">
        <v>2501.1886</v>
      </c>
      <c r="D122" s="17">
        <v>3067.48254</v>
      </c>
      <c r="E122" s="17">
        <v>2070.0578799999998</v>
      </c>
      <c r="F122" s="17">
        <v>2821.59321</v>
      </c>
      <c r="G122" s="17">
        <v>4660.5755200000003</v>
      </c>
      <c r="H122" s="17">
        <v>5756.2776999999996</v>
      </c>
      <c r="I122" s="20">
        <v>6657.5245800000002</v>
      </c>
      <c r="J122" s="25">
        <f t="shared" si="1"/>
        <v>4793.9448166666662</v>
      </c>
    </row>
    <row r="123" spans="1:10" x14ac:dyDescent="0.35">
      <c r="A123" s="22" t="s">
        <v>40</v>
      </c>
      <c r="B123" s="22" t="s">
        <v>95</v>
      </c>
      <c r="C123" s="17">
        <v>75.92841</v>
      </c>
      <c r="D123" s="17">
        <v>253.56550999999999</v>
      </c>
      <c r="E123" s="17">
        <v>224.60238000000001</v>
      </c>
      <c r="F123" s="17">
        <v>312.71039000000002</v>
      </c>
      <c r="G123" s="17">
        <v>434.73392999999999</v>
      </c>
      <c r="H123" s="17">
        <v>363.98957999999999</v>
      </c>
      <c r="I123" s="20">
        <v>59.080449999999999</v>
      </c>
      <c r="J123" s="25">
        <f t="shared" si="1"/>
        <v>145.52945250000002</v>
      </c>
    </row>
    <row r="124" spans="1:10" x14ac:dyDescent="0.35">
      <c r="A124" s="22" t="s">
        <v>40</v>
      </c>
      <c r="B124" s="22" t="s">
        <v>28</v>
      </c>
      <c r="C124" s="17">
        <v>865.86121000000003</v>
      </c>
      <c r="D124" s="17">
        <v>1926.46831</v>
      </c>
      <c r="E124" s="17">
        <v>1571.1777</v>
      </c>
      <c r="F124" s="17">
        <v>1436.0033100000001</v>
      </c>
      <c r="G124" s="17">
        <v>2329.1845699999999</v>
      </c>
      <c r="H124" s="17">
        <v>2097.6170299999999</v>
      </c>
      <c r="I124" s="20">
        <v>2380.5446099999999</v>
      </c>
      <c r="J124" s="25">
        <f t="shared" si="1"/>
        <v>1659.5673191666667</v>
      </c>
    </row>
    <row r="125" spans="1:10" x14ac:dyDescent="0.35">
      <c r="A125" s="22" t="s">
        <v>40</v>
      </c>
      <c r="B125" s="22" t="s">
        <v>55</v>
      </c>
      <c r="C125" s="17">
        <v>132.55734000000001</v>
      </c>
      <c r="D125" s="17">
        <v>107.85988</v>
      </c>
      <c r="E125" s="17">
        <v>90.374510000000001</v>
      </c>
      <c r="F125" s="17">
        <v>235.29840999999999</v>
      </c>
      <c r="G125" s="17">
        <v>186.27766</v>
      </c>
      <c r="H125" s="17">
        <v>159.19719000000001</v>
      </c>
      <c r="I125" s="20">
        <v>422.94011999999998</v>
      </c>
      <c r="J125" s="25">
        <f t="shared" si="1"/>
        <v>254.06823500000002</v>
      </c>
    </row>
    <row r="126" spans="1:10" x14ac:dyDescent="0.35">
      <c r="A126" s="22" t="s">
        <v>40</v>
      </c>
      <c r="B126" s="22" t="s">
        <v>92</v>
      </c>
      <c r="C126" s="17">
        <v>7508.7746800000004</v>
      </c>
      <c r="D126" s="17">
        <v>6438.2936600000003</v>
      </c>
      <c r="E126" s="17">
        <v>6336.5072700000001</v>
      </c>
      <c r="F126" s="17">
        <v>6945.4565000000002</v>
      </c>
      <c r="G126" s="17">
        <v>11105.22451</v>
      </c>
      <c r="H126" s="17">
        <v>11334.05805</v>
      </c>
      <c r="I126" s="20">
        <v>12252.94672</v>
      </c>
      <c r="J126" s="25">
        <f t="shared" si="1"/>
        <v>14391.818136666667</v>
      </c>
    </row>
    <row r="127" spans="1:10" x14ac:dyDescent="0.35">
      <c r="A127" s="22" t="s">
        <v>40</v>
      </c>
      <c r="B127" s="22" t="s">
        <v>101</v>
      </c>
      <c r="C127" s="17">
        <v>0</v>
      </c>
      <c r="D127" s="17">
        <v>10.845409999999999</v>
      </c>
      <c r="E127" s="17">
        <v>13.9628</v>
      </c>
      <c r="F127" s="17">
        <v>43.421639999999996</v>
      </c>
      <c r="G127" s="17">
        <v>8.9744499999999992</v>
      </c>
      <c r="H127" s="17">
        <v>1.0789999999999999E-2</v>
      </c>
      <c r="I127" s="20">
        <v>9.4916599999999995</v>
      </c>
      <c r="J127" s="25">
        <f t="shared" si="1"/>
        <v>0</v>
      </c>
    </row>
    <row r="128" spans="1:10" x14ac:dyDescent="0.35">
      <c r="A128" s="22" t="s">
        <v>40</v>
      </c>
      <c r="B128" s="22" t="s">
        <v>102</v>
      </c>
      <c r="C128" s="17">
        <v>3119.4262100000001</v>
      </c>
      <c r="D128" s="17">
        <v>1597.2997700000001</v>
      </c>
      <c r="E128" s="17">
        <v>980.85405000000003</v>
      </c>
      <c r="F128" s="17">
        <v>1322.7129600000001</v>
      </c>
      <c r="G128" s="17">
        <v>3615.2366499999998</v>
      </c>
      <c r="H128" s="17">
        <v>4969.6122299999997</v>
      </c>
      <c r="I128" s="20">
        <v>6785.87673</v>
      </c>
      <c r="J128" s="25">
        <f t="shared" si="1"/>
        <v>5978.9002358333328</v>
      </c>
    </row>
    <row r="129" spans="1:10" x14ac:dyDescent="0.35">
      <c r="A129" s="22" t="s">
        <v>40</v>
      </c>
      <c r="B129" s="22" t="s">
        <v>107</v>
      </c>
      <c r="C129" s="17">
        <v>167.41183000000001</v>
      </c>
      <c r="D129" s="17">
        <v>161.84304</v>
      </c>
      <c r="E129" s="17">
        <v>159.16014999999999</v>
      </c>
      <c r="F129" s="17">
        <v>147.46673000000001</v>
      </c>
      <c r="G129" s="17">
        <v>146.30953</v>
      </c>
      <c r="H129" s="17">
        <v>234.05352999999999</v>
      </c>
      <c r="I129" s="20">
        <v>688.51558999999997</v>
      </c>
      <c r="J129" s="25">
        <f t="shared" si="1"/>
        <v>320.87267416666668</v>
      </c>
    </row>
    <row r="130" spans="1:10" x14ac:dyDescent="0.35">
      <c r="A130" s="22" t="s">
        <v>40</v>
      </c>
      <c r="B130" s="22" t="s">
        <v>93</v>
      </c>
      <c r="C130" s="17">
        <v>498.44535000000002</v>
      </c>
      <c r="D130" s="17">
        <v>166.54417000000001</v>
      </c>
      <c r="E130" s="17">
        <v>143.16794999999999</v>
      </c>
      <c r="F130" s="17">
        <v>233.00134</v>
      </c>
      <c r="G130" s="17">
        <v>271.16097000000002</v>
      </c>
      <c r="H130" s="17">
        <v>409.08398999999997</v>
      </c>
      <c r="I130" s="20">
        <v>619.94476999999995</v>
      </c>
      <c r="J130" s="25">
        <f t="shared" si="1"/>
        <v>955.3535875</v>
      </c>
    </row>
    <row r="131" spans="1:10" x14ac:dyDescent="0.35">
      <c r="A131" s="22" t="s">
        <v>40</v>
      </c>
      <c r="B131" s="22" t="s">
        <v>160</v>
      </c>
      <c r="C131" s="17">
        <v>2022.8891599999999</v>
      </c>
      <c r="D131" s="17">
        <v>5591.2531799999997</v>
      </c>
      <c r="E131" s="17">
        <v>3658.5838399999998</v>
      </c>
      <c r="F131" s="17">
        <v>3025.4694</v>
      </c>
      <c r="G131" s="17">
        <v>3188.4868200000001</v>
      </c>
      <c r="H131" s="17">
        <v>2383.9286200000001</v>
      </c>
      <c r="I131" s="20">
        <v>3371.1389199999999</v>
      </c>
      <c r="J131" s="25">
        <f t="shared" si="1"/>
        <v>3877.2042233333332</v>
      </c>
    </row>
    <row r="132" spans="1:10" x14ac:dyDescent="0.35">
      <c r="A132" s="22" t="s">
        <v>40</v>
      </c>
      <c r="B132" s="22" t="s">
        <v>30</v>
      </c>
      <c r="C132" s="17">
        <v>22331.178169999999</v>
      </c>
      <c r="D132" s="17">
        <v>15844.065199999999</v>
      </c>
      <c r="E132" s="17">
        <v>13384.94347</v>
      </c>
      <c r="F132" s="17">
        <v>13966.432940000001</v>
      </c>
      <c r="G132" s="17">
        <v>36279.282859999999</v>
      </c>
      <c r="H132" s="17">
        <v>31799.006580000001</v>
      </c>
      <c r="I132" s="20">
        <v>38000.607779999998</v>
      </c>
      <c r="J132" s="25">
        <f t="shared" si="1"/>
        <v>42801.424825833332</v>
      </c>
    </row>
    <row r="133" spans="1:10" x14ac:dyDescent="0.35">
      <c r="A133" s="22" t="s">
        <v>40</v>
      </c>
      <c r="B133" s="22" t="s">
        <v>96</v>
      </c>
      <c r="C133" s="17">
        <v>119.25679</v>
      </c>
      <c r="D133" s="17">
        <v>281.50509</v>
      </c>
      <c r="E133" s="17">
        <v>257.02672000000001</v>
      </c>
      <c r="F133" s="17">
        <v>197.09449000000001</v>
      </c>
      <c r="G133" s="17">
        <v>260.63434000000001</v>
      </c>
      <c r="H133" s="17">
        <v>311.62821000000002</v>
      </c>
      <c r="I133" s="20">
        <v>277.91872999999998</v>
      </c>
      <c r="J133" s="25">
        <f t="shared" ref="J133:J196" si="2">C133/$J$1*11.5</f>
        <v>228.57551416666666</v>
      </c>
    </row>
    <row r="134" spans="1:10" x14ac:dyDescent="0.35">
      <c r="A134" s="22" t="s">
        <v>40</v>
      </c>
      <c r="B134" s="22" t="s">
        <v>110</v>
      </c>
      <c r="C134" s="17">
        <v>853.84501</v>
      </c>
      <c r="D134" s="17">
        <v>621.09903999999995</v>
      </c>
      <c r="E134" s="17">
        <v>177.49968999999999</v>
      </c>
      <c r="F134" s="17">
        <v>717.65723000000003</v>
      </c>
      <c r="G134" s="17">
        <v>2187.2992199999999</v>
      </c>
      <c r="H134" s="17">
        <v>1046.5462500000001</v>
      </c>
      <c r="I134" s="20">
        <v>1207.53286</v>
      </c>
      <c r="J134" s="25">
        <f t="shared" si="2"/>
        <v>1636.5362691666667</v>
      </c>
    </row>
    <row r="135" spans="1:10" x14ac:dyDescent="0.35">
      <c r="A135" s="22" t="s">
        <v>40</v>
      </c>
      <c r="B135" s="22" t="s">
        <v>162</v>
      </c>
      <c r="C135" s="17">
        <v>23.798010000000001</v>
      </c>
      <c r="D135" s="17">
        <v>21.75074</v>
      </c>
      <c r="E135" s="17">
        <v>36.02908</v>
      </c>
      <c r="F135" s="17">
        <v>28.102869999999999</v>
      </c>
      <c r="G135" s="17">
        <v>47.540930000000003</v>
      </c>
      <c r="H135" s="17">
        <v>37.403179999999999</v>
      </c>
      <c r="I135" s="20">
        <v>50</v>
      </c>
      <c r="J135" s="25">
        <f t="shared" si="2"/>
        <v>45.612852500000002</v>
      </c>
    </row>
    <row r="136" spans="1:10" x14ac:dyDescent="0.35">
      <c r="A136" s="22" t="s">
        <v>40</v>
      </c>
      <c r="B136" s="22" t="s">
        <v>163</v>
      </c>
      <c r="C136" s="17"/>
      <c r="D136" s="17"/>
      <c r="E136" s="17"/>
      <c r="F136" s="17"/>
      <c r="G136" s="17">
        <v>1.17E-3</v>
      </c>
      <c r="H136" s="17"/>
      <c r="I136" s="20"/>
      <c r="J136" s="25">
        <f t="shared" si="2"/>
        <v>0</v>
      </c>
    </row>
    <row r="137" spans="1:10" x14ac:dyDescent="0.35">
      <c r="A137" s="22" t="s">
        <v>40</v>
      </c>
      <c r="B137" s="22" t="s">
        <v>112</v>
      </c>
      <c r="C137" s="17">
        <v>2122.4242100000001</v>
      </c>
      <c r="D137" s="17">
        <v>944.69327999999996</v>
      </c>
      <c r="E137" s="17">
        <v>1573.15157</v>
      </c>
      <c r="F137" s="17">
        <v>1790.1579200000001</v>
      </c>
      <c r="G137" s="17">
        <v>1913.91417</v>
      </c>
      <c r="H137" s="17">
        <v>2656.2639300000001</v>
      </c>
      <c r="I137" s="20">
        <v>2893.2285400000001</v>
      </c>
      <c r="J137" s="25">
        <f t="shared" si="2"/>
        <v>4067.9797358333335</v>
      </c>
    </row>
    <row r="138" spans="1:10" x14ac:dyDescent="0.35">
      <c r="A138" s="22" t="s">
        <v>40</v>
      </c>
      <c r="B138" s="22" t="s">
        <v>100</v>
      </c>
      <c r="C138" s="17">
        <v>0</v>
      </c>
      <c r="D138" s="17">
        <v>18.43769</v>
      </c>
      <c r="E138" s="17">
        <v>12.37405</v>
      </c>
      <c r="F138" s="17"/>
      <c r="G138" s="17">
        <v>10.30768</v>
      </c>
      <c r="H138" s="17">
        <v>207.27769000000001</v>
      </c>
      <c r="I138" s="20">
        <v>711.63581999999997</v>
      </c>
      <c r="J138" s="25">
        <f t="shared" si="2"/>
        <v>0</v>
      </c>
    </row>
    <row r="139" spans="1:10" x14ac:dyDescent="0.35">
      <c r="A139" s="22" t="s">
        <v>40</v>
      </c>
      <c r="B139" s="22" t="s">
        <v>97</v>
      </c>
      <c r="C139" s="17">
        <v>33.642069999999997</v>
      </c>
      <c r="D139" s="17">
        <v>453.12806999999998</v>
      </c>
      <c r="E139" s="17">
        <v>140.75098</v>
      </c>
      <c r="F139" s="17">
        <v>412.48457000000002</v>
      </c>
      <c r="G139" s="17">
        <v>1067.21317</v>
      </c>
      <c r="H139" s="17">
        <v>2.0371600000000001</v>
      </c>
      <c r="I139" s="20">
        <v>0.67327000000000004</v>
      </c>
      <c r="J139" s="25">
        <f t="shared" si="2"/>
        <v>64.480634166666661</v>
      </c>
    </row>
    <row r="140" spans="1:10" x14ac:dyDescent="0.35">
      <c r="A140" s="22" t="s">
        <v>40</v>
      </c>
      <c r="B140" s="22" t="s">
        <v>31</v>
      </c>
      <c r="C140" s="17">
        <v>20083.47206</v>
      </c>
      <c r="D140" s="17">
        <v>13084.951419999999</v>
      </c>
      <c r="E140" s="17">
        <v>14140.089970000001</v>
      </c>
      <c r="F140" s="17">
        <v>30227.454300000001</v>
      </c>
      <c r="G140" s="17">
        <v>26360.61346</v>
      </c>
      <c r="H140" s="17">
        <v>31472.441849999999</v>
      </c>
      <c r="I140" s="20">
        <v>32363.065050000001</v>
      </c>
      <c r="J140" s="25">
        <f t="shared" si="2"/>
        <v>38493.321448333336</v>
      </c>
    </row>
    <row r="141" spans="1:10" x14ac:dyDescent="0.35">
      <c r="A141" s="22" t="s">
        <v>40</v>
      </c>
      <c r="B141" s="22" t="s">
        <v>32</v>
      </c>
      <c r="C141" s="17">
        <v>624.95933000000002</v>
      </c>
      <c r="D141" s="17">
        <v>1237.40886</v>
      </c>
      <c r="E141" s="17">
        <v>1477.0091600000001</v>
      </c>
      <c r="F141" s="17">
        <v>1414.13436</v>
      </c>
      <c r="G141" s="17">
        <v>1031.78235</v>
      </c>
      <c r="H141" s="17">
        <v>995.48172999999997</v>
      </c>
      <c r="I141" s="20">
        <v>769.39691000000005</v>
      </c>
      <c r="J141" s="25">
        <f t="shared" si="2"/>
        <v>1197.8387158333335</v>
      </c>
    </row>
    <row r="142" spans="1:10" x14ac:dyDescent="0.35">
      <c r="A142" s="22" t="s">
        <v>40</v>
      </c>
      <c r="B142" s="22" t="s">
        <v>161</v>
      </c>
      <c r="C142" s="17"/>
      <c r="D142" s="17"/>
      <c r="E142" s="17"/>
      <c r="F142" s="17">
        <v>0.38047999999999998</v>
      </c>
      <c r="G142" s="17">
        <v>0</v>
      </c>
      <c r="H142" s="17">
        <v>-2.34314</v>
      </c>
      <c r="I142" s="20"/>
      <c r="J142" s="25">
        <f t="shared" si="2"/>
        <v>0</v>
      </c>
    </row>
    <row r="143" spans="1:10" x14ac:dyDescent="0.35">
      <c r="A143" s="22" t="s">
        <v>40</v>
      </c>
      <c r="B143" s="28" t="s">
        <v>35</v>
      </c>
      <c r="C143" s="18">
        <v>72015.479609999995</v>
      </c>
      <c r="D143" s="18">
        <v>58188.260889999998</v>
      </c>
      <c r="E143" s="18">
        <v>51842.412900000003</v>
      </c>
      <c r="F143" s="18">
        <v>72246.149439999994</v>
      </c>
      <c r="G143" s="18">
        <v>103723.81405</v>
      </c>
      <c r="H143" s="18">
        <v>108315.30233000001</v>
      </c>
      <c r="I143" s="26">
        <v>127500.87656999999</v>
      </c>
      <c r="J143" s="25">
        <f t="shared" si="2"/>
        <v>138029.6692525</v>
      </c>
    </row>
    <row r="144" spans="1:10" x14ac:dyDescent="0.35">
      <c r="A144" s="22" t="s">
        <v>41</v>
      </c>
      <c r="B144" s="22" t="s">
        <v>52</v>
      </c>
      <c r="C144" s="17">
        <v>15235.409390000001</v>
      </c>
      <c r="D144" s="17">
        <v>16291.852370000001</v>
      </c>
      <c r="E144" s="17">
        <v>12069.90625</v>
      </c>
      <c r="F144" s="17">
        <v>15720.459849999999</v>
      </c>
      <c r="G144" s="17">
        <v>18030.57331</v>
      </c>
      <c r="H144" s="17">
        <v>25977.089349999998</v>
      </c>
      <c r="I144" s="20">
        <v>26776.464309999999</v>
      </c>
      <c r="J144" s="25">
        <f t="shared" si="2"/>
        <v>29201.201330833337</v>
      </c>
    </row>
    <row r="145" spans="1:10" x14ac:dyDescent="0.35">
      <c r="A145" s="22" t="s">
        <v>41</v>
      </c>
      <c r="B145" s="22" t="s">
        <v>104</v>
      </c>
      <c r="C145" s="17">
        <v>254.20908</v>
      </c>
      <c r="D145" s="17">
        <v>1611.68984</v>
      </c>
      <c r="E145" s="17">
        <v>2620.30285</v>
      </c>
      <c r="F145" s="17">
        <v>2479.6012799999999</v>
      </c>
      <c r="G145" s="17">
        <v>2053.16489</v>
      </c>
      <c r="H145" s="17">
        <v>1705.7829200000001</v>
      </c>
      <c r="I145" s="20">
        <v>1981.08088</v>
      </c>
      <c r="J145" s="25">
        <f t="shared" si="2"/>
        <v>487.23407000000003</v>
      </c>
    </row>
    <row r="146" spans="1:10" x14ac:dyDescent="0.35">
      <c r="A146" s="22" t="s">
        <v>41</v>
      </c>
      <c r="B146" s="22" t="s">
        <v>115</v>
      </c>
      <c r="C146" s="17">
        <v>251.38964999999999</v>
      </c>
      <c r="D146" s="17">
        <v>16.790849999999999</v>
      </c>
      <c r="E146" s="17">
        <v>39.884480000000003</v>
      </c>
      <c r="F146" s="17">
        <v>145.40797000000001</v>
      </c>
      <c r="G146" s="17">
        <v>387.09003999999999</v>
      </c>
      <c r="H146" s="17">
        <v>492.76898</v>
      </c>
      <c r="I146" s="20">
        <v>5377.2584999999999</v>
      </c>
      <c r="J146" s="25">
        <f t="shared" si="2"/>
        <v>481.83016249999997</v>
      </c>
    </row>
    <row r="147" spans="1:10" x14ac:dyDescent="0.35">
      <c r="A147" s="22" t="s">
        <v>41</v>
      </c>
      <c r="B147" s="22" t="s">
        <v>156</v>
      </c>
      <c r="C147" s="17">
        <v>1058.1646699999999</v>
      </c>
      <c r="D147" s="17">
        <v>620.74896999999999</v>
      </c>
      <c r="E147" s="17">
        <v>9196.6615099999999</v>
      </c>
      <c r="F147" s="17">
        <v>465.79401000000001</v>
      </c>
      <c r="G147" s="17">
        <v>130.26340999999999</v>
      </c>
      <c r="H147" s="17">
        <v>710.79894000000002</v>
      </c>
      <c r="I147" s="20">
        <v>2055.80654</v>
      </c>
      <c r="J147" s="25">
        <f t="shared" si="2"/>
        <v>2028.1489508333332</v>
      </c>
    </row>
    <row r="148" spans="1:10" x14ac:dyDescent="0.35">
      <c r="A148" s="22" t="s">
        <v>41</v>
      </c>
      <c r="B148" s="22" t="s">
        <v>113</v>
      </c>
      <c r="C148" s="17">
        <v>736.84555999999998</v>
      </c>
      <c r="D148" s="17">
        <v>154.32642000000001</v>
      </c>
      <c r="E148" s="17">
        <v>644.06416000000002</v>
      </c>
      <c r="F148" s="17">
        <v>640.80877999999996</v>
      </c>
      <c r="G148" s="17">
        <v>1585.9314400000001</v>
      </c>
      <c r="H148" s="17">
        <v>739.73531000000003</v>
      </c>
      <c r="I148" s="20">
        <v>908.28114000000005</v>
      </c>
      <c r="J148" s="25">
        <f t="shared" si="2"/>
        <v>1412.2873233333332</v>
      </c>
    </row>
    <row r="149" spans="1:10" x14ac:dyDescent="0.35">
      <c r="A149" s="22" t="s">
        <v>41</v>
      </c>
      <c r="B149" s="22" t="s">
        <v>53</v>
      </c>
      <c r="C149" s="17">
        <v>1076.0421799999999</v>
      </c>
      <c r="D149" s="17">
        <v>64.993139999999997</v>
      </c>
      <c r="E149" s="17">
        <v>165.38489000000001</v>
      </c>
      <c r="F149" s="17">
        <v>1960.78115</v>
      </c>
      <c r="G149" s="17">
        <v>2668.0149900000001</v>
      </c>
      <c r="H149" s="17">
        <v>3351.4846600000001</v>
      </c>
      <c r="I149" s="20">
        <v>3783.0354600000001</v>
      </c>
      <c r="J149" s="25">
        <f t="shared" si="2"/>
        <v>2062.4141783333334</v>
      </c>
    </row>
    <row r="150" spans="1:10" x14ac:dyDescent="0.35">
      <c r="A150" s="22" t="s">
        <v>41</v>
      </c>
      <c r="B150" s="22" t="s">
        <v>27</v>
      </c>
      <c r="C150" s="17">
        <v>6754.0510700000004</v>
      </c>
      <c r="D150" s="17">
        <v>6897.3888999999999</v>
      </c>
      <c r="E150" s="17">
        <v>10274.765020000001</v>
      </c>
      <c r="F150" s="17">
        <v>13478.791670000001</v>
      </c>
      <c r="G150" s="17">
        <v>15760.070470000001</v>
      </c>
      <c r="H150" s="17">
        <v>14469.32819</v>
      </c>
      <c r="I150" s="20">
        <v>18691.214059999998</v>
      </c>
      <c r="J150" s="25">
        <f t="shared" si="2"/>
        <v>12945.264550833333</v>
      </c>
    </row>
    <row r="151" spans="1:10" x14ac:dyDescent="0.35">
      <c r="A151" s="22" t="s">
        <v>41</v>
      </c>
      <c r="B151" s="22" t="s">
        <v>95</v>
      </c>
      <c r="C151" s="17">
        <v>2577.5627599999998</v>
      </c>
      <c r="D151" s="17">
        <v>24.568110000000001</v>
      </c>
      <c r="E151" s="17">
        <v>112.77204999999999</v>
      </c>
      <c r="F151" s="17">
        <v>3248.7558100000001</v>
      </c>
      <c r="G151" s="17">
        <v>6719.9214000000002</v>
      </c>
      <c r="H151" s="17">
        <v>13894.40344</v>
      </c>
      <c r="I151" s="20">
        <v>14615.584000000001</v>
      </c>
      <c r="J151" s="25">
        <f t="shared" si="2"/>
        <v>4940.3286233333329</v>
      </c>
    </row>
    <row r="152" spans="1:10" x14ac:dyDescent="0.35">
      <c r="A152" s="22" t="s">
        <v>41</v>
      </c>
      <c r="B152" s="22" t="s">
        <v>28</v>
      </c>
      <c r="C152" s="17">
        <v>3045.4389999999999</v>
      </c>
      <c r="D152" s="17">
        <v>1155.25326</v>
      </c>
      <c r="E152" s="17">
        <v>1027.0247199999999</v>
      </c>
      <c r="F152" s="17">
        <v>4103.0323600000002</v>
      </c>
      <c r="G152" s="17">
        <v>4135.9405800000004</v>
      </c>
      <c r="H152" s="17">
        <v>6169.3940700000003</v>
      </c>
      <c r="I152" s="20">
        <v>6390.8557899999996</v>
      </c>
      <c r="J152" s="25">
        <f t="shared" si="2"/>
        <v>5837.0914166666662</v>
      </c>
    </row>
    <row r="153" spans="1:10" x14ac:dyDescent="0.35">
      <c r="A153" s="22" t="s">
        <v>41</v>
      </c>
      <c r="B153" s="22" t="s">
        <v>55</v>
      </c>
      <c r="C153" s="17">
        <v>712.43978000000004</v>
      </c>
      <c r="D153" s="17">
        <v>443.13403</v>
      </c>
      <c r="E153" s="17">
        <v>91.601240000000004</v>
      </c>
      <c r="F153" s="17">
        <v>1538.7209700000001</v>
      </c>
      <c r="G153" s="17">
        <v>1161.6903199999999</v>
      </c>
      <c r="H153" s="17">
        <v>875.55051000000003</v>
      </c>
      <c r="I153" s="20">
        <v>1346.5377699999999</v>
      </c>
      <c r="J153" s="25">
        <f t="shared" si="2"/>
        <v>1365.5095783333334</v>
      </c>
    </row>
    <row r="154" spans="1:10" x14ac:dyDescent="0.35">
      <c r="A154" s="22" t="s">
        <v>41</v>
      </c>
      <c r="B154" s="22" t="s">
        <v>92</v>
      </c>
      <c r="C154" s="17">
        <v>4189.5057900000002</v>
      </c>
      <c r="D154" s="17">
        <v>18154.22452</v>
      </c>
      <c r="E154" s="17">
        <v>8809.3851799999993</v>
      </c>
      <c r="F154" s="17">
        <v>9273.6208900000001</v>
      </c>
      <c r="G154" s="17">
        <v>6836.5897599999998</v>
      </c>
      <c r="H154" s="17">
        <v>9315.7647400000005</v>
      </c>
      <c r="I154" s="20">
        <v>13066.864949999999</v>
      </c>
      <c r="J154" s="25">
        <f t="shared" si="2"/>
        <v>8029.8860975000007</v>
      </c>
    </row>
    <row r="155" spans="1:10" x14ac:dyDescent="0.35">
      <c r="A155" s="22" t="s">
        <v>41</v>
      </c>
      <c r="B155" s="22" t="s">
        <v>101</v>
      </c>
      <c r="C155" s="17">
        <v>130.78259</v>
      </c>
      <c r="D155" s="17"/>
      <c r="E155" s="17">
        <v>12.36004</v>
      </c>
      <c r="F155" s="17">
        <v>84.731629999999996</v>
      </c>
      <c r="G155" s="17">
        <v>184.13933</v>
      </c>
      <c r="H155" s="17">
        <v>284.72550999999999</v>
      </c>
      <c r="I155" s="20">
        <v>90.32</v>
      </c>
      <c r="J155" s="25">
        <f t="shared" si="2"/>
        <v>250.66663083333336</v>
      </c>
    </row>
    <row r="156" spans="1:10" x14ac:dyDescent="0.35">
      <c r="A156" s="22" t="s">
        <v>41</v>
      </c>
      <c r="B156" s="22" t="s">
        <v>165</v>
      </c>
      <c r="C156" s="17">
        <v>0</v>
      </c>
      <c r="D156" s="17"/>
      <c r="E156" s="17"/>
      <c r="F156" s="17"/>
      <c r="G156" s="17"/>
      <c r="H156" s="17">
        <v>1.72499</v>
      </c>
      <c r="I156" s="20">
        <v>1.72499</v>
      </c>
      <c r="J156" s="25">
        <f t="shared" si="2"/>
        <v>0</v>
      </c>
    </row>
    <row r="157" spans="1:10" x14ac:dyDescent="0.35">
      <c r="A157" s="22" t="s">
        <v>41</v>
      </c>
      <c r="B157" s="22" t="s">
        <v>102</v>
      </c>
      <c r="C157" s="17">
        <v>19720.386699999999</v>
      </c>
      <c r="D157" s="17">
        <v>3832.1255500000002</v>
      </c>
      <c r="E157" s="17">
        <v>7486.0203499999998</v>
      </c>
      <c r="F157" s="17">
        <v>11600.920770000001</v>
      </c>
      <c r="G157" s="17">
        <v>16096.64351</v>
      </c>
      <c r="H157" s="17">
        <v>20993.823179999999</v>
      </c>
      <c r="I157" s="20">
        <v>27745.949280000001</v>
      </c>
      <c r="J157" s="25">
        <f t="shared" si="2"/>
        <v>37797.40784166666</v>
      </c>
    </row>
    <row r="158" spans="1:10" x14ac:dyDescent="0.35">
      <c r="A158" s="22" t="s">
        <v>41</v>
      </c>
      <c r="B158" s="22" t="s">
        <v>107</v>
      </c>
      <c r="C158" s="17">
        <v>871.27120000000002</v>
      </c>
      <c r="D158" s="17">
        <v>1782.46777</v>
      </c>
      <c r="E158" s="17">
        <v>1291.9400800000001</v>
      </c>
      <c r="F158" s="17">
        <v>1463.1724099999999</v>
      </c>
      <c r="G158" s="17">
        <v>2294.7058200000001</v>
      </c>
      <c r="H158" s="17">
        <v>2018.1478</v>
      </c>
      <c r="I158" s="20">
        <v>2326.20228</v>
      </c>
      <c r="J158" s="25">
        <f t="shared" si="2"/>
        <v>1669.9364666666668</v>
      </c>
    </row>
    <row r="159" spans="1:10" x14ac:dyDescent="0.35">
      <c r="A159" s="22" t="s">
        <v>41</v>
      </c>
      <c r="B159" s="22" t="s">
        <v>93</v>
      </c>
      <c r="C159" s="17">
        <v>1081.9411299999999</v>
      </c>
      <c r="D159" s="17">
        <v>589.18002999999999</v>
      </c>
      <c r="E159" s="17">
        <v>441.63866999999999</v>
      </c>
      <c r="F159" s="17">
        <v>1605.02531</v>
      </c>
      <c r="G159" s="17">
        <v>2064.6770999999999</v>
      </c>
      <c r="H159" s="17">
        <v>2398.9396099999999</v>
      </c>
      <c r="I159" s="20">
        <v>3801.1577499999999</v>
      </c>
      <c r="J159" s="25">
        <f t="shared" si="2"/>
        <v>2073.7204991666667</v>
      </c>
    </row>
    <row r="160" spans="1:10" x14ac:dyDescent="0.35">
      <c r="A160" s="22" t="s">
        <v>41</v>
      </c>
      <c r="B160" s="22" t="s">
        <v>160</v>
      </c>
      <c r="C160" s="17">
        <v>8201.7217799999999</v>
      </c>
      <c r="D160" s="17">
        <v>8683.4642299999996</v>
      </c>
      <c r="E160" s="17">
        <v>7327.1727899999996</v>
      </c>
      <c r="F160" s="17">
        <v>8880.4925999999996</v>
      </c>
      <c r="G160" s="17">
        <v>12994.00585</v>
      </c>
      <c r="H160" s="17">
        <v>11680.05622</v>
      </c>
      <c r="I160" s="20">
        <v>15687.27903</v>
      </c>
      <c r="J160" s="25">
        <f t="shared" si="2"/>
        <v>15719.966745</v>
      </c>
    </row>
    <row r="161" spans="1:10" x14ac:dyDescent="0.35">
      <c r="A161" s="22" t="s">
        <v>41</v>
      </c>
      <c r="B161" s="22" t="s">
        <v>30</v>
      </c>
      <c r="C161" s="17">
        <v>16511.197749999999</v>
      </c>
      <c r="D161" s="17">
        <v>14695.31817</v>
      </c>
      <c r="E161" s="17">
        <v>18290.896089999998</v>
      </c>
      <c r="F161" s="17">
        <v>22552.102169999998</v>
      </c>
      <c r="G161" s="17">
        <v>32683.357960000001</v>
      </c>
      <c r="H161" s="17">
        <v>36694.874080000001</v>
      </c>
      <c r="I161" s="20">
        <v>37632.672489999997</v>
      </c>
      <c r="J161" s="25">
        <f t="shared" si="2"/>
        <v>31646.462354166666</v>
      </c>
    </row>
    <row r="162" spans="1:10" x14ac:dyDescent="0.35">
      <c r="A162" s="22" t="s">
        <v>41</v>
      </c>
      <c r="B162" s="22" t="s">
        <v>96</v>
      </c>
      <c r="C162" s="17">
        <v>2127.7203599999998</v>
      </c>
      <c r="D162" s="17">
        <v>58.800339999999998</v>
      </c>
      <c r="E162" s="17">
        <v>85.584360000000004</v>
      </c>
      <c r="F162" s="17">
        <v>1389.2561000000001</v>
      </c>
      <c r="G162" s="17">
        <v>1343.66164</v>
      </c>
      <c r="H162" s="17">
        <v>2014.7143100000001</v>
      </c>
      <c r="I162" s="20">
        <v>4396.40852</v>
      </c>
      <c r="J162" s="25">
        <f t="shared" si="2"/>
        <v>4078.1306899999995</v>
      </c>
    </row>
    <row r="163" spans="1:10" x14ac:dyDescent="0.35">
      <c r="A163" s="22" t="s">
        <v>41</v>
      </c>
      <c r="B163" s="22" t="s">
        <v>110</v>
      </c>
      <c r="C163" s="17">
        <v>232.02721</v>
      </c>
      <c r="D163" s="17">
        <v>173.82607999999999</v>
      </c>
      <c r="E163" s="17">
        <v>886.43313999999998</v>
      </c>
      <c r="F163" s="17">
        <v>426.40514000000002</v>
      </c>
      <c r="G163" s="17">
        <v>284.31959000000001</v>
      </c>
      <c r="H163" s="17">
        <v>567.12351999999998</v>
      </c>
      <c r="I163" s="20">
        <v>358.84078</v>
      </c>
      <c r="J163" s="25">
        <f t="shared" si="2"/>
        <v>444.71881916666666</v>
      </c>
    </row>
    <row r="164" spans="1:10" x14ac:dyDescent="0.35">
      <c r="A164" s="22" t="s">
        <v>41</v>
      </c>
      <c r="B164" s="22" t="s">
        <v>162</v>
      </c>
      <c r="C164" s="17">
        <v>3.67136</v>
      </c>
      <c r="D164" s="17"/>
      <c r="E164" s="17">
        <v>3.13809</v>
      </c>
      <c r="F164" s="17">
        <v>9.2639399999999998</v>
      </c>
      <c r="G164" s="17">
        <v>5.2363299999999997</v>
      </c>
      <c r="H164" s="17">
        <v>11.272119999999999</v>
      </c>
      <c r="I164" s="20">
        <v>6.8625100000000003</v>
      </c>
      <c r="J164" s="25">
        <f t="shared" si="2"/>
        <v>7.0367733333333327</v>
      </c>
    </row>
    <row r="165" spans="1:10" x14ac:dyDescent="0.35">
      <c r="A165" s="22" t="s">
        <v>41</v>
      </c>
      <c r="B165" s="22" t="s">
        <v>163</v>
      </c>
      <c r="C165" s="17">
        <v>19.17971</v>
      </c>
      <c r="D165" s="17"/>
      <c r="E165" s="17"/>
      <c r="F165" s="17">
        <v>10.699730000000001</v>
      </c>
      <c r="G165" s="17">
        <v>3.1880999999999999</v>
      </c>
      <c r="H165" s="17">
        <v>12.25155</v>
      </c>
      <c r="I165" s="20">
        <v>4.8924700000000003</v>
      </c>
      <c r="J165" s="25">
        <f t="shared" si="2"/>
        <v>36.761110833333333</v>
      </c>
    </row>
    <row r="166" spans="1:10" x14ac:dyDescent="0.35">
      <c r="A166" s="22" t="s">
        <v>41</v>
      </c>
      <c r="B166" s="22" t="s">
        <v>112</v>
      </c>
      <c r="C166" s="17">
        <v>12.051019999999999</v>
      </c>
      <c r="D166" s="17"/>
      <c r="E166" s="17">
        <v>1.4295899999999999</v>
      </c>
      <c r="F166" s="17">
        <v>24.21686</v>
      </c>
      <c r="G166" s="17">
        <v>24.943709999999999</v>
      </c>
      <c r="H166" s="17">
        <v>2.1010900000000001</v>
      </c>
      <c r="I166" s="20">
        <v>216.1421</v>
      </c>
      <c r="J166" s="25">
        <f t="shared" si="2"/>
        <v>23.09778833333333</v>
      </c>
    </row>
    <row r="167" spans="1:10" x14ac:dyDescent="0.35">
      <c r="A167" s="22" t="s">
        <v>41</v>
      </c>
      <c r="B167" s="22" t="s">
        <v>100</v>
      </c>
      <c r="C167" s="17">
        <v>2622.9279299999998</v>
      </c>
      <c r="D167" s="17">
        <v>1118.5259599999999</v>
      </c>
      <c r="E167" s="17">
        <v>4886.6869500000003</v>
      </c>
      <c r="F167" s="17">
        <v>6402.72451</v>
      </c>
      <c r="G167" s="17">
        <v>7069.2733099999996</v>
      </c>
      <c r="H167" s="17">
        <v>6621.0640899999999</v>
      </c>
      <c r="I167" s="20">
        <v>5725.7197999999999</v>
      </c>
      <c r="J167" s="25">
        <f t="shared" si="2"/>
        <v>5027.2785324999995</v>
      </c>
    </row>
    <row r="168" spans="1:10" x14ac:dyDescent="0.35">
      <c r="A168" s="22" t="s">
        <v>41</v>
      </c>
      <c r="B168" s="22" t="s">
        <v>97</v>
      </c>
      <c r="C168" s="17">
        <v>802.44696999999996</v>
      </c>
      <c r="D168" s="17">
        <v>3.9668899999999998</v>
      </c>
      <c r="E168" s="17">
        <v>63.428080000000001</v>
      </c>
      <c r="F168" s="17">
        <v>1772.67164</v>
      </c>
      <c r="G168" s="17">
        <v>1332.04546</v>
      </c>
      <c r="H168" s="17">
        <v>1302.73389</v>
      </c>
      <c r="I168" s="20">
        <v>1885.91203</v>
      </c>
      <c r="J168" s="25">
        <f t="shared" si="2"/>
        <v>1538.0233591666668</v>
      </c>
    </row>
    <row r="169" spans="1:10" x14ac:dyDescent="0.35">
      <c r="A169" s="22" t="s">
        <v>41</v>
      </c>
      <c r="B169" s="22" t="s">
        <v>31</v>
      </c>
      <c r="C169" s="17">
        <v>35299.114200000004</v>
      </c>
      <c r="D169" s="17">
        <v>21248.4529</v>
      </c>
      <c r="E169" s="17">
        <v>31198.940699999999</v>
      </c>
      <c r="F169" s="17">
        <v>50240.963640000002</v>
      </c>
      <c r="G169" s="17">
        <v>58794.10269</v>
      </c>
      <c r="H169" s="17">
        <v>71475.594509999995</v>
      </c>
      <c r="I169" s="20">
        <v>73793.574590000004</v>
      </c>
      <c r="J169" s="25">
        <f t="shared" si="2"/>
        <v>67656.635550000006</v>
      </c>
    </row>
    <row r="170" spans="1:10" x14ac:dyDescent="0.35">
      <c r="A170" s="22" t="s">
        <v>41</v>
      </c>
      <c r="B170" s="22" t="s">
        <v>32</v>
      </c>
      <c r="C170" s="17">
        <v>6449.7755500000003</v>
      </c>
      <c r="D170" s="17">
        <v>125.2666</v>
      </c>
      <c r="E170" s="17">
        <v>82.585480000000004</v>
      </c>
      <c r="F170" s="17">
        <v>502.94454000000002</v>
      </c>
      <c r="G170" s="17">
        <v>726.48342000000002</v>
      </c>
      <c r="H170" s="17">
        <v>2745.1563999999998</v>
      </c>
      <c r="I170" s="20">
        <v>12087.67562</v>
      </c>
      <c r="J170" s="25">
        <f t="shared" si="2"/>
        <v>12362.069804166666</v>
      </c>
    </row>
    <row r="171" spans="1:10" x14ac:dyDescent="0.35">
      <c r="A171" s="22" t="s">
        <v>41</v>
      </c>
      <c r="B171" s="22" t="s">
        <v>161</v>
      </c>
      <c r="C171" s="17">
        <v>7.5472799999999998</v>
      </c>
      <c r="D171" s="17">
        <v>6.8262400000000003</v>
      </c>
      <c r="E171" s="17">
        <v>39.331069999999997</v>
      </c>
      <c r="F171" s="17">
        <v>0</v>
      </c>
      <c r="G171" s="17">
        <v>1.16537</v>
      </c>
      <c r="H171" s="17">
        <v>0</v>
      </c>
      <c r="I171" s="20"/>
      <c r="J171" s="25">
        <f t="shared" si="2"/>
        <v>14.465619999999999</v>
      </c>
    </row>
    <row r="172" spans="1:10" x14ac:dyDescent="0.35">
      <c r="A172" s="22" t="s">
        <v>41</v>
      </c>
      <c r="B172" s="28" t="s">
        <v>35</v>
      </c>
      <c r="C172" s="18">
        <v>129984.82167</v>
      </c>
      <c r="D172" s="18">
        <v>97753.191170000006</v>
      </c>
      <c r="E172" s="18">
        <v>117149.33783</v>
      </c>
      <c r="F172" s="18">
        <v>160021.36572999999</v>
      </c>
      <c r="G172" s="18">
        <v>195371.1998</v>
      </c>
      <c r="H172" s="18">
        <v>236526.40398</v>
      </c>
      <c r="I172" s="26">
        <v>280754.31764000002</v>
      </c>
      <c r="J172" s="25">
        <f t="shared" si="2"/>
        <v>249137.57486750002</v>
      </c>
    </row>
    <row r="173" spans="1:10" x14ac:dyDescent="0.35">
      <c r="A173" s="22" t="s">
        <v>42</v>
      </c>
      <c r="B173" s="22" t="s">
        <v>52</v>
      </c>
      <c r="C173" s="17">
        <v>2769.74073</v>
      </c>
      <c r="D173" s="17">
        <v>2425.3725199999999</v>
      </c>
      <c r="E173" s="17">
        <v>3041.5172499999999</v>
      </c>
      <c r="F173" s="17">
        <v>6243.2811799999999</v>
      </c>
      <c r="G173" s="17">
        <v>7782.0163400000001</v>
      </c>
      <c r="H173" s="17">
        <v>6014.8733899999997</v>
      </c>
      <c r="I173" s="20">
        <v>10546.39078</v>
      </c>
      <c r="J173" s="25">
        <f t="shared" si="2"/>
        <v>5308.6697324999996</v>
      </c>
    </row>
    <row r="174" spans="1:10" x14ac:dyDescent="0.35">
      <c r="A174" s="22" t="s">
        <v>42</v>
      </c>
      <c r="B174" s="22" t="s">
        <v>104</v>
      </c>
      <c r="C174" s="17">
        <v>64.448779999999999</v>
      </c>
      <c r="D174" s="17"/>
      <c r="E174" s="17">
        <v>71.679010000000005</v>
      </c>
      <c r="F174" s="17">
        <v>94.24</v>
      </c>
      <c r="G174" s="17">
        <v>311.13848999999999</v>
      </c>
      <c r="H174" s="17"/>
      <c r="I174" s="20">
        <v>11.767239999999999</v>
      </c>
      <c r="J174" s="25">
        <f t="shared" si="2"/>
        <v>123.52682833333334</v>
      </c>
    </row>
    <row r="175" spans="1:10" x14ac:dyDescent="0.35">
      <c r="A175" s="22" t="s">
        <v>42</v>
      </c>
      <c r="B175" s="22" t="s">
        <v>115</v>
      </c>
      <c r="C175" s="17">
        <v>49.338769999999997</v>
      </c>
      <c r="D175" s="17">
        <v>177.77789999999999</v>
      </c>
      <c r="E175" s="17">
        <v>186.72345000000001</v>
      </c>
      <c r="F175" s="17">
        <v>116.20956</v>
      </c>
      <c r="G175" s="17">
        <v>166.04232999999999</v>
      </c>
      <c r="H175" s="17">
        <v>95.095579999999998</v>
      </c>
      <c r="I175" s="20">
        <v>275.65728999999999</v>
      </c>
      <c r="J175" s="25">
        <f t="shared" si="2"/>
        <v>94.56597583333334</v>
      </c>
    </row>
    <row r="176" spans="1:10" x14ac:dyDescent="0.35">
      <c r="A176" s="22" t="s">
        <v>42</v>
      </c>
      <c r="B176" s="22" t="s">
        <v>156</v>
      </c>
      <c r="C176" s="17">
        <v>7953.5772900000002</v>
      </c>
      <c r="D176" s="17">
        <v>0.32558999999999999</v>
      </c>
      <c r="E176" s="17">
        <v>343.31241</v>
      </c>
      <c r="F176" s="17">
        <v>74.262590000000003</v>
      </c>
      <c r="G176" s="17">
        <v>131.93087</v>
      </c>
      <c r="H176" s="17">
        <v>4761.04313</v>
      </c>
      <c r="I176" s="20">
        <v>15820.402239999999</v>
      </c>
      <c r="J176" s="25">
        <f t="shared" si="2"/>
        <v>15244.3564725</v>
      </c>
    </row>
    <row r="177" spans="1:10" x14ac:dyDescent="0.35">
      <c r="A177" s="22" t="s">
        <v>42</v>
      </c>
      <c r="B177" s="22" t="s">
        <v>113</v>
      </c>
      <c r="C177" s="17">
        <v>333.35014000000001</v>
      </c>
      <c r="D177" s="17"/>
      <c r="E177" s="17"/>
      <c r="F177" s="17"/>
      <c r="G177" s="17"/>
      <c r="H177" s="17">
        <v>103.06516000000001</v>
      </c>
      <c r="I177" s="20">
        <v>1107.8093899999999</v>
      </c>
      <c r="J177" s="25">
        <f t="shared" si="2"/>
        <v>638.92110166666669</v>
      </c>
    </row>
    <row r="178" spans="1:10" x14ac:dyDescent="0.35">
      <c r="A178" s="22" t="s">
        <v>42</v>
      </c>
      <c r="B178" s="22" t="s">
        <v>53</v>
      </c>
      <c r="C178" s="17">
        <v>774.61937999999998</v>
      </c>
      <c r="D178" s="17">
        <v>1214.1355799999999</v>
      </c>
      <c r="E178" s="17">
        <v>875.16893000000005</v>
      </c>
      <c r="F178" s="17">
        <v>2775.5197600000001</v>
      </c>
      <c r="G178" s="17">
        <v>1931.2943</v>
      </c>
      <c r="H178" s="17">
        <v>1965.1580799999999</v>
      </c>
      <c r="I178" s="20">
        <v>2549.7665200000001</v>
      </c>
      <c r="J178" s="25">
        <f t="shared" si="2"/>
        <v>1484.6871449999999</v>
      </c>
    </row>
    <row r="179" spans="1:10" x14ac:dyDescent="0.35">
      <c r="A179" s="22" t="s">
        <v>42</v>
      </c>
      <c r="B179" s="22" t="s">
        <v>27</v>
      </c>
      <c r="C179" s="17">
        <v>3771.4272299999998</v>
      </c>
      <c r="D179" s="17">
        <v>2495.0380300000002</v>
      </c>
      <c r="E179" s="17">
        <v>13938.68352</v>
      </c>
      <c r="F179" s="17">
        <v>24266.51251</v>
      </c>
      <c r="G179" s="17">
        <v>24317.451359999999</v>
      </c>
      <c r="H179" s="17">
        <v>9710.1328900000008</v>
      </c>
      <c r="I179" s="20">
        <v>9825.1194500000001</v>
      </c>
      <c r="J179" s="25">
        <f t="shared" si="2"/>
        <v>7228.5688574999995</v>
      </c>
    </row>
    <row r="180" spans="1:10" x14ac:dyDescent="0.35">
      <c r="A180" s="22" t="s">
        <v>42</v>
      </c>
      <c r="B180" s="22" t="s">
        <v>95</v>
      </c>
      <c r="C180" s="17">
        <v>2733.9195300000001</v>
      </c>
      <c r="D180" s="17">
        <v>327.67380000000003</v>
      </c>
      <c r="E180" s="17">
        <v>1286.7774999999999</v>
      </c>
      <c r="F180" s="17">
        <v>4185.35142</v>
      </c>
      <c r="G180" s="17">
        <v>10363.833199999999</v>
      </c>
      <c r="H180" s="17">
        <v>9191.9099399999996</v>
      </c>
      <c r="I180" s="20">
        <v>10795.654560000001</v>
      </c>
      <c r="J180" s="25">
        <f t="shared" si="2"/>
        <v>5240.0124324999997</v>
      </c>
    </row>
    <row r="181" spans="1:10" x14ac:dyDescent="0.35">
      <c r="A181" s="22" t="s">
        <v>42</v>
      </c>
      <c r="B181" s="22" t="s">
        <v>28</v>
      </c>
      <c r="C181" s="17">
        <v>647.41249000000005</v>
      </c>
      <c r="D181" s="17">
        <v>150.88200000000001</v>
      </c>
      <c r="E181" s="17">
        <v>296.59476000000001</v>
      </c>
      <c r="F181" s="17">
        <v>2047.7226700000001</v>
      </c>
      <c r="G181" s="17">
        <v>2302.0986699999999</v>
      </c>
      <c r="H181" s="17">
        <v>847.3424</v>
      </c>
      <c r="I181" s="20">
        <v>2240.1385300000002</v>
      </c>
      <c r="J181" s="25">
        <f t="shared" si="2"/>
        <v>1240.8739391666668</v>
      </c>
    </row>
    <row r="182" spans="1:10" x14ac:dyDescent="0.35">
      <c r="A182" s="22" t="s">
        <v>42</v>
      </c>
      <c r="B182" s="22" t="s">
        <v>55</v>
      </c>
      <c r="C182" s="17">
        <v>1155.0663199999999</v>
      </c>
      <c r="D182" s="17">
        <v>13.10737</v>
      </c>
      <c r="E182" s="17">
        <v>33.689109999999999</v>
      </c>
      <c r="F182" s="17">
        <v>295.16059999999999</v>
      </c>
      <c r="G182" s="17">
        <v>1915.1117400000001</v>
      </c>
      <c r="H182" s="17">
        <v>1159.26917</v>
      </c>
      <c r="I182" s="20">
        <v>1138.2133899999999</v>
      </c>
      <c r="J182" s="25">
        <f t="shared" si="2"/>
        <v>2213.877113333333</v>
      </c>
    </row>
    <row r="183" spans="1:10" x14ac:dyDescent="0.35">
      <c r="A183" s="22" t="s">
        <v>42</v>
      </c>
      <c r="B183" s="22" t="s">
        <v>92</v>
      </c>
      <c r="C183" s="17">
        <v>6522.5843000000004</v>
      </c>
      <c r="D183" s="17">
        <v>4927.1630699999996</v>
      </c>
      <c r="E183" s="17">
        <v>5593.1511700000001</v>
      </c>
      <c r="F183" s="17">
        <v>15163.6965</v>
      </c>
      <c r="G183" s="17">
        <v>27344.80876</v>
      </c>
      <c r="H183" s="17">
        <v>9243.6756399999995</v>
      </c>
      <c r="I183" s="20">
        <v>21532.718669999998</v>
      </c>
      <c r="J183" s="25">
        <f t="shared" si="2"/>
        <v>12501.619908333336</v>
      </c>
    </row>
    <row r="184" spans="1:10" x14ac:dyDescent="0.35">
      <c r="A184" s="22" t="s">
        <v>42</v>
      </c>
      <c r="B184" s="22" t="s">
        <v>101</v>
      </c>
      <c r="C184" s="17">
        <v>182.61170000000001</v>
      </c>
      <c r="D184" s="17"/>
      <c r="E184" s="17"/>
      <c r="F184" s="17">
        <v>2.2827899999999999</v>
      </c>
      <c r="G184" s="17">
        <v>62.914050000000003</v>
      </c>
      <c r="H184" s="17">
        <v>177.38511</v>
      </c>
      <c r="I184" s="20">
        <v>421.76499999999999</v>
      </c>
      <c r="J184" s="25">
        <f t="shared" si="2"/>
        <v>350.00575833333335</v>
      </c>
    </row>
    <row r="185" spans="1:10" x14ac:dyDescent="0.35">
      <c r="A185" s="22" t="s">
        <v>42</v>
      </c>
      <c r="B185" s="22" t="s">
        <v>102</v>
      </c>
      <c r="C185" s="17">
        <v>16679.21804</v>
      </c>
      <c r="D185" s="17">
        <v>2399.8315899999998</v>
      </c>
      <c r="E185" s="17">
        <v>3373.7614100000001</v>
      </c>
      <c r="F185" s="17">
        <v>6077.3483900000001</v>
      </c>
      <c r="G185" s="17">
        <v>31232.031780000001</v>
      </c>
      <c r="H185" s="17">
        <v>36619.96344</v>
      </c>
      <c r="I185" s="20">
        <v>60802.962769999998</v>
      </c>
      <c r="J185" s="25">
        <f t="shared" si="2"/>
        <v>31968.501243333332</v>
      </c>
    </row>
    <row r="186" spans="1:10" x14ac:dyDescent="0.35">
      <c r="A186" s="22" t="s">
        <v>42</v>
      </c>
      <c r="B186" s="22" t="s">
        <v>107</v>
      </c>
      <c r="C186" s="17">
        <v>2502.8420000000001</v>
      </c>
      <c r="D186" s="17"/>
      <c r="E186" s="17">
        <v>17.61298</v>
      </c>
      <c r="F186" s="17">
        <v>891.34168999999997</v>
      </c>
      <c r="G186" s="17">
        <v>428.21606000000003</v>
      </c>
      <c r="H186" s="17">
        <v>1085.6666</v>
      </c>
      <c r="I186" s="20">
        <v>4995.7968000000001</v>
      </c>
      <c r="J186" s="25">
        <f t="shared" si="2"/>
        <v>4797.1138333333329</v>
      </c>
    </row>
    <row r="187" spans="1:10" x14ac:dyDescent="0.35">
      <c r="A187" s="22" t="s">
        <v>42</v>
      </c>
      <c r="B187" s="22" t="s">
        <v>93</v>
      </c>
      <c r="C187" s="17">
        <v>1673.6598300000001</v>
      </c>
      <c r="D187" s="17">
        <v>725.04078000000004</v>
      </c>
      <c r="E187" s="17">
        <v>245.77626000000001</v>
      </c>
      <c r="F187" s="17">
        <v>281.41505000000001</v>
      </c>
      <c r="G187" s="17">
        <v>116.73260000000001</v>
      </c>
      <c r="H187" s="17">
        <v>293.38693000000001</v>
      </c>
      <c r="I187" s="20">
        <v>2046.4828199999999</v>
      </c>
      <c r="J187" s="25">
        <f t="shared" si="2"/>
        <v>3207.8480075000002</v>
      </c>
    </row>
    <row r="188" spans="1:10" x14ac:dyDescent="0.35">
      <c r="A188" s="22" t="s">
        <v>42</v>
      </c>
      <c r="B188" s="22" t="s">
        <v>160</v>
      </c>
      <c r="C188" s="17">
        <v>9555.1079200000004</v>
      </c>
      <c r="D188" s="17">
        <v>10062.666740000001</v>
      </c>
      <c r="E188" s="17">
        <v>11561.25841</v>
      </c>
      <c r="F188" s="17">
        <v>13399.752930000001</v>
      </c>
      <c r="G188" s="17">
        <v>18455.53138</v>
      </c>
      <c r="H188" s="17">
        <v>13006.542439999999</v>
      </c>
      <c r="I188" s="20">
        <v>24544.602180000002</v>
      </c>
      <c r="J188" s="25">
        <f t="shared" si="2"/>
        <v>18313.956846666668</v>
      </c>
    </row>
    <row r="189" spans="1:10" x14ac:dyDescent="0.35">
      <c r="A189" s="22" t="s">
        <v>42</v>
      </c>
      <c r="B189" s="22" t="s">
        <v>30</v>
      </c>
      <c r="C189" s="17">
        <v>78337.557060000006</v>
      </c>
      <c r="D189" s="17">
        <v>56809.03944</v>
      </c>
      <c r="E189" s="17">
        <v>35616.015670000001</v>
      </c>
      <c r="F189" s="17">
        <v>51734.282370000001</v>
      </c>
      <c r="G189" s="17">
        <v>102223.03778</v>
      </c>
      <c r="H189" s="17">
        <v>132484.51397</v>
      </c>
      <c r="I189" s="20">
        <v>152400.68492999999</v>
      </c>
      <c r="J189" s="25">
        <f t="shared" si="2"/>
        <v>150146.98436500001</v>
      </c>
    </row>
    <row r="190" spans="1:10" x14ac:dyDescent="0.35">
      <c r="A190" s="22" t="s">
        <v>42</v>
      </c>
      <c r="B190" s="22" t="s">
        <v>96</v>
      </c>
      <c r="C190" s="17">
        <v>6107.8753100000004</v>
      </c>
      <c r="D190" s="17">
        <v>2908.1624299999999</v>
      </c>
      <c r="E190" s="17">
        <v>5632.7095200000003</v>
      </c>
      <c r="F190" s="17">
        <v>12091.46601</v>
      </c>
      <c r="G190" s="17">
        <v>14120.87357</v>
      </c>
      <c r="H190" s="17">
        <v>10017.310170000001</v>
      </c>
      <c r="I190" s="20">
        <v>13425.41123</v>
      </c>
      <c r="J190" s="25">
        <f t="shared" si="2"/>
        <v>11706.761010833334</v>
      </c>
    </row>
    <row r="191" spans="1:10" x14ac:dyDescent="0.35">
      <c r="A191" s="22" t="s">
        <v>42</v>
      </c>
      <c r="B191" s="22" t="s">
        <v>110</v>
      </c>
      <c r="C191" s="17">
        <v>758.90404999999998</v>
      </c>
      <c r="D191" s="17">
        <v>706.44037000000003</v>
      </c>
      <c r="E191" s="17">
        <v>2148.40479</v>
      </c>
      <c r="F191" s="17">
        <v>19786.483080000002</v>
      </c>
      <c r="G191" s="17">
        <v>2185.88211</v>
      </c>
      <c r="H191" s="17">
        <v>1365.5480600000001</v>
      </c>
      <c r="I191" s="20">
        <v>2974.37192</v>
      </c>
      <c r="J191" s="25">
        <f t="shared" si="2"/>
        <v>1454.5660958333333</v>
      </c>
    </row>
    <row r="192" spans="1:10" x14ac:dyDescent="0.35">
      <c r="A192" s="22" t="s">
        <v>42</v>
      </c>
      <c r="B192" s="22" t="s">
        <v>162</v>
      </c>
      <c r="C192" s="17">
        <v>9.66</v>
      </c>
      <c r="D192" s="17"/>
      <c r="E192" s="17">
        <v>9.7727799999999991</v>
      </c>
      <c r="F192" s="17">
        <v>2.4367399999999999</v>
      </c>
      <c r="G192" s="17">
        <v>355.17250999999999</v>
      </c>
      <c r="H192" s="17">
        <v>141.28899999999999</v>
      </c>
      <c r="I192" s="20">
        <v>30.59403</v>
      </c>
      <c r="J192" s="25">
        <f t="shared" si="2"/>
        <v>18.515000000000001</v>
      </c>
    </row>
    <row r="193" spans="1:10" x14ac:dyDescent="0.35">
      <c r="A193" s="22" t="s">
        <v>42</v>
      </c>
      <c r="B193" s="22" t="s">
        <v>163</v>
      </c>
      <c r="C193" s="17">
        <v>48.649360000000001</v>
      </c>
      <c r="D193" s="17">
        <v>5.7089400000000001</v>
      </c>
      <c r="E193" s="17">
        <v>10.361649999999999</v>
      </c>
      <c r="F193" s="17">
        <v>321.72998000000001</v>
      </c>
      <c r="G193" s="17">
        <v>512.87022999999999</v>
      </c>
      <c r="H193" s="17">
        <v>439.83778999999998</v>
      </c>
      <c r="I193" s="20">
        <v>223.51199</v>
      </c>
      <c r="J193" s="25">
        <f t="shared" si="2"/>
        <v>93.24460666666667</v>
      </c>
    </row>
    <row r="194" spans="1:10" x14ac:dyDescent="0.35">
      <c r="A194" s="22" t="s">
        <v>42</v>
      </c>
      <c r="B194" s="22" t="s">
        <v>100</v>
      </c>
      <c r="C194" s="17">
        <v>9535.0077899999997</v>
      </c>
      <c r="D194" s="17">
        <v>5898.3187099999996</v>
      </c>
      <c r="E194" s="17">
        <v>5900.2400799999996</v>
      </c>
      <c r="F194" s="17">
        <v>4383.49665</v>
      </c>
      <c r="G194" s="17">
        <v>1870.0199700000001</v>
      </c>
      <c r="H194" s="17">
        <v>8381.7973099999999</v>
      </c>
      <c r="I194" s="20">
        <v>9947.4861400000009</v>
      </c>
      <c r="J194" s="25">
        <f t="shared" si="2"/>
        <v>18275.431597499999</v>
      </c>
    </row>
    <row r="195" spans="1:10" x14ac:dyDescent="0.35">
      <c r="A195" s="22" t="s">
        <v>42</v>
      </c>
      <c r="B195" s="22" t="s">
        <v>97</v>
      </c>
      <c r="C195" s="17">
        <v>3051.6362300000001</v>
      </c>
      <c r="D195" s="17">
        <v>6927.8856299999998</v>
      </c>
      <c r="E195" s="17">
        <v>10634.040419999999</v>
      </c>
      <c r="F195" s="17">
        <v>8336.4921799999993</v>
      </c>
      <c r="G195" s="17">
        <v>10121.62386</v>
      </c>
      <c r="H195" s="17">
        <v>3860.35475</v>
      </c>
      <c r="I195" s="20">
        <v>5591.7481600000001</v>
      </c>
      <c r="J195" s="25">
        <f t="shared" si="2"/>
        <v>5848.9694408333335</v>
      </c>
    </row>
    <row r="196" spans="1:10" x14ac:dyDescent="0.35">
      <c r="A196" s="22" t="s">
        <v>42</v>
      </c>
      <c r="B196" s="22" t="s">
        <v>31</v>
      </c>
      <c r="C196" s="17">
        <v>20758.133949999999</v>
      </c>
      <c r="D196" s="17">
        <v>16578.600269999999</v>
      </c>
      <c r="E196" s="17">
        <v>17238.388719999999</v>
      </c>
      <c r="F196" s="17">
        <v>31174.477490000001</v>
      </c>
      <c r="G196" s="17">
        <v>57359.295129999999</v>
      </c>
      <c r="H196" s="17">
        <v>46510.22795</v>
      </c>
      <c r="I196" s="20">
        <v>52028.69629</v>
      </c>
      <c r="J196" s="25">
        <f t="shared" si="2"/>
        <v>39786.423404166664</v>
      </c>
    </row>
    <row r="197" spans="1:10" x14ac:dyDescent="0.35">
      <c r="A197" s="22" t="s">
        <v>42</v>
      </c>
      <c r="B197" s="22" t="s">
        <v>32</v>
      </c>
      <c r="C197" s="17">
        <v>1629.31359</v>
      </c>
      <c r="D197" s="17">
        <v>10702.45933</v>
      </c>
      <c r="E197" s="17">
        <v>5292.2682699999996</v>
      </c>
      <c r="F197" s="17">
        <v>15315.60527</v>
      </c>
      <c r="G197" s="17">
        <v>4056.7264100000002</v>
      </c>
      <c r="H197" s="17">
        <v>3159.2458700000002</v>
      </c>
      <c r="I197" s="20">
        <v>5455.1881000000003</v>
      </c>
      <c r="J197" s="25">
        <f t="shared" ref="J197:J228" si="3">C197/$J$1*11.5</f>
        <v>3122.8510474999998</v>
      </c>
    </row>
    <row r="198" spans="1:10" x14ac:dyDescent="0.35">
      <c r="A198" s="22" t="s">
        <v>42</v>
      </c>
      <c r="B198" s="22" t="s">
        <v>161</v>
      </c>
      <c r="C198" s="17">
        <v>44.252870000000001</v>
      </c>
      <c r="D198" s="17">
        <v>155.73182</v>
      </c>
      <c r="E198" s="17">
        <v>284.87988000000001</v>
      </c>
      <c r="F198" s="17">
        <v>475.12482</v>
      </c>
      <c r="G198" s="17">
        <v>86.614069999999998</v>
      </c>
      <c r="H198" s="17">
        <v>161.46342999999999</v>
      </c>
      <c r="I198" s="20">
        <v>161.31915000000001</v>
      </c>
      <c r="J198" s="25">
        <f t="shared" si="3"/>
        <v>84.818000833333343</v>
      </c>
    </row>
    <row r="199" spans="1:10" x14ac:dyDescent="0.35">
      <c r="A199" s="22" t="s">
        <v>42</v>
      </c>
      <c r="B199" s="28" t="s">
        <v>35</v>
      </c>
      <c r="C199" s="18">
        <v>177649.91466000001</v>
      </c>
      <c r="D199" s="18">
        <v>125611.36191000001</v>
      </c>
      <c r="E199" s="18">
        <v>123632.78795</v>
      </c>
      <c r="F199" s="18">
        <v>219535.69222999999</v>
      </c>
      <c r="G199" s="18">
        <v>319753.26757000003</v>
      </c>
      <c r="H199" s="18">
        <v>300796.09820000001</v>
      </c>
      <c r="I199" s="26">
        <v>410894.25956999999</v>
      </c>
      <c r="J199" s="25">
        <f t="shared" si="3"/>
        <v>340495.669765</v>
      </c>
    </row>
    <row r="200" spans="1:10" x14ac:dyDescent="0.35">
      <c r="A200" s="22" t="s">
        <v>43</v>
      </c>
      <c r="B200" s="22" t="s">
        <v>52</v>
      </c>
      <c r="C200" s="17">
        <v>867.36162000000002</v>
      </c>
      <c r="D200" s="17">
        <v>499.03451999999999</v>
      </c>
      <c r="E200" s="17">
        <v>926.61909000000003</v>
      </c>
      <c r="F200" s="17">
        <v>4361.0612899999996</v>
      </c>
      <c r="G200" s="17">
        <v>4047.7030800000002</v>
      </c>
      <c r="H200" s="17">
        <v>1375.4703199999999</v>
      </c>
      <c r="I200" s="20">
        <v>5353.7572799999998</v>
      </c>
      <c r="J200" s="25">
        <f t="shared" si="3"/>
        <v>1662.4431050000001</v>
      </c>
    </row>
    <row r="201" spans="1:10" x14ac:dyDescent="0.35">
      <c r="A201" s="22" t="s">
        <v>43</v>
      </c>
      <c r="B201" s="22" t="s">
        <v>104</v>
      </c>
      <c r="C201" s="17">
        <v>124.25421</v>
      </c>
      <c r="D201" s="17">
        <v>3513.4399100000001</v>
      </c>
      <c r="E201" s="17">
        <v>1897.61267</v>
      </c>
      <c r="F201" s="17">
        <v>931.87607000000003</v>
      </c>
      <c r="G201" s="17">
        <v>33.172289999999997</v>
      </c>
      <c r="H201" s="17">
        <v>1.80294</v>
      </c>
      <c r="I201" s="20">
        <v>0.92673000000000005</v>
      </c>
      <c r="J201" s="25">
        <f t="shared" si="3"/>
        <v>238.15390250000002</v>
      </c>
    </row>
    <row r="202" spans="1:10" x14ac:dyDescent="0.35">
      <c r="A202" s="22" t="s">
        <v>43</v>
      </c>
      <c r="B202" s="22" t="s">
        <v>115</v>
      </c>
      <c r="C202" s="17">
        <v>0</v>
      </c>
      <c r="D202" s="17">
        <v>6.6729999999999998E-2</v>
      </c>
      <c r="E202" s="17">
        <v>5.21E-2</v>
      </c>
      <c r="F202" s="17">
        <v>6.2990000000000004E-2</v>
      </c>
      <c r="G202" s="17"/>
      <c r="H202" s="17">
        <v>0.64978999999999998</v>
      </c>
      <c r="I202" s="20"/>
      <c r="J202" s="25">
        <f t="shared" si="3"/>
        <v>0</v>
      </c>
    </row>
    <row r="203" spans="1:10" x14ac:dyDescent="0.35">
      <c r="A203" s="22" t="s">
        <v>43</v>
      </c>
      <c r="B203" s="22" t="s">
        <v>156</v>
      </c>
      <c r="C203" s="17">
        <v>1082.2544499999999</v>
      </c>
      <c r="D203" s="17">
        <v>584.70974000000001</v>
      </c>
      <c r="E203" s="17">
        <v>194.93395000000001</v>
      </c>
      <c r="F203" s="17">
        <v>302.47913999999997</v>
      </c>
      <c r="G203" s="17">
        <v>532.03287</v>
      </c>
      <c r="H203" s="17">
        <v>636.23523</v>
      </c>
      <c r="I203" s="20">
        <v>1451.6587099999999</v>
      </c>
      <c r="J203" s="25">
        <f t="shared" si="3"/>
        <v>2074.3210291666664</v>
      </c>
    </row>
    <row r="204" spans="1:10" x14ac:dyDescent="0.35">
      <c r="A204" s="22" t="s">
        <v>43</v>
      </c>
      <c r="B204" s="22" t="s">
        <v>53</v>
      </c>
      <c r="C204" s="17">
        <v>11.818289999999999</v>
      </c>
      <c r="D204" s="17">
        <v>138.02994000000001</v>
      </c>
      <c r="E204" s="17">
        <v>124.70291</v>
      </c>
      <c r="F204" s="17">
        <v>115.27094</v>
      </c>
      <c r="G204" s="17">
        <v>208.70785000000001</v>
      </c>
      <c r="H204" s="17">
        <v>39.747610000000002</v>
      </c>
      <c r="I204" s="20">
        <v>534.51886999999999</v>
      </c>
      <c r="J204" s="25">
        <f t="shared" si="3"/>
        <v>22.651722499999998</v>
      </c>
    </row>
    <row r="205" spans="1:10" x14ac:dyDescent="0.35">
      <c r="A205" s="22" t="s">
        <v>43</v>
      </c>
      <c r="B205" s="22" t="s">
        <v>27</v>
      </c>
      <c r="C205" s="17">
        <v>18555.82778</v>
      </c>
      <c r="D205" s="17">
        <v>17597.070800000001</v>
      </c>
      <c r="E205" s="17">
        <v>18486.129069999999</v>
      </c>
      <c r="F205" s="17">
        <v>25590.261269999999</v>
      </c>
      <c r="G205" s="17">
        <v>32501.496330000002</v>
      </c>
      <c r="H205" s="17">
        <v>31802.950049999999</v>
      </c>
      <c r="I205" s="20">
        <v>35669.661979999997</v>
      </c>
      <c r="J205" s="25">
        <f t="shared" si="3"/>
        <v>35565.336578333328</v>
      </c>
    </row>
    <row r="206" spans="1:10" x14ac:dyDescent="0.35">
      <c r="A206" s="22" t="s">
        <v>43</v>
      </c>
      <c r="B206" s="22" t="s">
        <v>95</v>
      </c>
      <c r="C206" s="17">
        <v>-1.0399999999999999E-3</v>
      </c>
      <c r="D206" s="17"/>
      <c r="E206" s="17"/>
      <c r="F206" s="17">
        <v>3.1013899999999999</v>
      </c>
      <c r="G206" s="17">
        <v>-2.4000000000000001E-4</v>
      </c>
      <c r="H206" s="17">
        <v>-1.3999999999999999E-4</v>
      </c>
      <c r="I206" s="20"/>
      <c r="J206" s="25">
        <f t="shared" si="3"/>
        <v>-1.9933333333333331E-3</v>
      </c>
    </row>
    <row r="207" spans="1:10" x14ac:dyDescent="0.35">
      <c r="A207" s="22" t="s">
        <v>43</v>
      </c>
      <c r="B207" s="22" t="s">
        <v>28</v>
      </c>
      <c r="C207" s="17">
        <v>339.41518000000002</v>
      </c>
      <c r="D207" s="17">
        <v>951.92429000000004</v>
      </c>
      <c r="E207" s="17">
        <v>766.51571999999999</v>
      </c>
      <c r="F207" s="17">
        <v>609.80310999999995</v>
      </c>
      <c r="G207" s="17">
        <v>747.22374000000002</v>
      </c>
      <c r="H207" s="17">
        <v>1576.00677</v>
      </c>
      <c r="I207" s="20">
        <v>1184.6567600000001</v>
      </c>
      <c r="J207" s="25">
        <f t="shared" si="3"/>
        <v>650.54576166666675</v>
      </c>
    </row>
    <row r="208" spans="1:10" x14ac:dyDescent="0.35">
      <c r="A208" s="22" t="s">
        <v>43</v>
      </c>
      <c r="B208" s="22" t="s">
        <v>55</v>
      </c>
      <c r="C208" s="17">
        <v>599.2731</v>
      </c>
      <c r="D208" s="17">
        <v>780.69772</v>
      </c>
      <c r="E208" s="17">
        <v>883.54758000000004</v>
      </c>
      <c r="F208" s="17">
        <v>1245.34032</v>
      </c>
      <c r="G208" s="17">
        <v>1970.4470899999999</v>
      </c>
      <c r="H208" s="17">
        <v>1571.1737499999999</v>
      </c>
      <c r="I208" s="20">
        <v>1433.1471899999999</v>
      </c>
      <c r="J208" s="25">
        <f t="shared" si="3"/>
        <v>1148.606775</v>
      </c>
    </row>
    <row r="209" spans="1:10" x14ac:dyDescent="0.35">
      <c r="A209" s="22" t="s">
        <v>43</v>
      </c>
      <c r="B209" s="22" t="s">
        <v>92</v>
      </c>
      <c r="C209" s="17">
        <v>7083.7725</v>
      </c>
      <c r="D209" s="17">
        <v>19405.202249999998</v>
      </c>
      <c r="E209" s="17">
        <v>18648.927329999999</v>
      </c>
      <c r="F209" s="17">
        <v>11400.94255</v>
      </c>
      <c r="G209" s="17">
        <v>13342.88147</v>
      </c>
      <c r="H209" s="17">
        <v>16468.278269999999</v>
      </c>
      <c r="I209" s="20">
        <v>17651.667229999999</v>
      </c>
      <c r="J209" s="25">
        <f t="shared" si="3"/>
        <v>13577.230625</v>
      </c>
    </row>
    <row r="210" spans="1:10" x14ac:dyDescent="0.35">
      <c r="A210" s="22" t="s">
        <v>43</v>
      </c>
      <c r="B210" s="22" t="s">
        <v>101</v>
      </c>
      <c r="C210" s="17"/>
      <c r="D210" s="17"/>
      <c r="E210" s="17">
        <v>2.3985699999999999</v>
      </c>
      <c r="F210" s="17">
        <v>4.8635400000000004</v>
      </c>
      <c r="G210" s="17"/>
      <c r="H210" s="17"/>
      <c r="I210" s="20"/>
      <c r="J210" s="25">
        <f t="shared" si="3"/>
        <v>0</v>
      </c>
    </row>
    <row r="211" spans="1:10" x14ac:dyDescent="0.35">
      <c r="A211" s="22" t="s">
        <v>43</v>
      </c>
      <c r="B211" s="22" t="s">
        <v>165</v>
      </c>
      <c r="C211" s="17">
        <v>21.08156</v>
      </c>
      <c r="D211" s="17">
        <v>36.955919999999999</v>
      </c>
      <c r="E211" s="17">
        <v>16.35858</v>
      </c>
      <c r="F211" s="17">
        <v>1.2659800000000001</v>
      </c>
      <c r="G211" s="17">
        <v>4.3670200000000001</v>
      </c>
      <c r="H211" s="17">
        <v>115.6609</v>
      </c>
      <c r="I211" s="20"/>
      <c r="J211" s="25">
        <f t="shared" si="3"/>
        <v>40.406323333333333</v>
      </c>
    </row>
    <row r="212" spans="1:10" x14ac:dyDescent="0.35">
      <c r="A212" s="22" t="s">
        <v>43</v>
      </c>
      <c r="B212" s="22" t="s">
        <v>102</v>
      </c>
      <c r="C212" s="17">
        <v>2182.64761</v>
      </c>
      <c r="D212" s="17">
        <v>6435.4491500000004</v>
      </c>
      <c r="E212" s="17">
        <v>3218.07656</v>
      </c>
      <c r="F212" s="17">
        <v>3724.4244800000001</v>
      </c>
      <c r="G212" s="17">
        <v>6206.2681599999996</v>
      </c>
      <c r="H212" s="17">
        <v>6329.6430799999998</v>
      </c>
      <c r="I212" s="20">
        <v>7896.6454199999998</v>
      </c>
      <c r="J212" s="25">
        <f t="shared" si="3"/>
        <v>4183.4079191666669</v>
      </c>
    </row>
    <row r="213" spans="1:10" x14ac:dyDescent="0.35">
      <c r="A213" s="22" t="s">
        <v>43</v>
      </c>
      <c r="B213" s="22" t="s">
        <v>107</v>
      </c>
      <c r="C213" s="17">
        <v>0</v>
      </c>
      <c r="D213" s="17"/>
      <c r="E213" s="17"/>
      <c r="F213" s="17">
        <v>0</v>
      </c>
      <c r="G213" s="17"/>
      <c r="H213" s="17">
        <v>0.73751999999999995</v>
      </c>
      <c r="I213" s="20">
        <v>0.39983000000000002</v>
      </c>
      <c r="J213" s="25">
        <f t="shared" si="3"/>
        <v>0</v>
      </c>
    </row>
    <row r="214" spans="1:10" x14ac:dyDescent="0.35">
      <c r="A214" s="22" t="s">
        <v>43</v>
      </c>
      <c r="B214" s="22" t="s">
        <v>93</v>
      </c>
      <c r="C214" s="17">
        <v>461.86448000000001</v>
      </c>
      <c r="D214" s="17">
        <v>387.43123000000003</v>
      </c>
      <c r="E214" s="17">
        <v>229.86474999999999</v>
      </c>
      <c r="F214" s="17">
        <v>346.02839999999998</v>
      </c>
      <c r="G214" s="17">
        <v>345.51947999999999</v>
      </c>
      <c r="H214" s="17">
        <v>777.37644999999998</v>
      </c>
      <c r="I214" s="20">
        <v>676.91211999999996</v>
      </c>
      <c r="J214" s="25">
        <f t="shared" si="3"/>
        <v>885.24025333333327</v>
      </c>
    </row>
    <row r="215" spans="1:10" x14ac:dyDescent="0.35">
      <c r="A215" s="22" t="s">
        <v>43</v>
      </c>
      <c r="B215" s="22" t="s">
        <v>160</v>
      </c>
      <c r="C215" s="17">
        <v>5992.8353299999999</v>
      </c>
      <c r="D215" s="17">
        <v>7189.7694199999996</v>
      </c>
      <c r="E215" s="17">
        <v>5233.5172300000004</v>
      </c>
      <c r="F215" s="17">
        <v>5196.1637000000001</v>
      </c>
      <c r="G215" s="17">
        <v>8745.3493999999992</v>
      </c>
      <c r="H215" s="17">
        <v>10520.057989999999</v>
      </c>
      <c r="I215" s="20">
        <v>10194.059590000001</v>
      </c>
      <c r="J215" s="25">
        <f t="shared" si="3"/>
        <v>11486.267715833334</v>
      </c>
    </row>
    <row r="216" spans="1:10" x14ac:dyDescent="0.35">
      <c r="A216" s="22" t="s">
        <v>43</v>
      </c>
      <c r="B216" s="22" t="s">
        <v>30</v>
      </c>
      <c r="C216" s="17">
        <v>10646.93159</v>
      </c>
      <c r="D216" s="17">
        <v>15615.90677</v>
      </c>
      <c r="E216" s="17">
        <v>9477.6453999999994</v>
      </c>
      <c r="F216" s="17">
        <v>19131.344489999999</v>
      </c>
      <c r="G216" s="17">
        <v>41261.268109999997</v>
      </c>
      <c r="H216" s="17">
        <v>14667.420469999999</v>
      </c>
      <c r="I216" s="20">
        <v>22318.272280000001</v>
      </c>
      <c r="J216" s="25">
        <f t="shared" si="3"/>
        <v>20406.618880833332</v>
      </c>
    </row>
    <row r="217" spans="1:10" x14ac:dyDescent="0.35">
      <c r="A217" s="22" t="s">
        <v>43</v>
      </c>
      <c r="B217" s="22" t="s">
        <v>96</v>
      </c>
      <c r="C217" s="17">
        <v>297.85079000000002</v>
      </c>
      <c r="D217" s="17">
        <v>641.47463000000005</v>
      </c>
      <c r="E217" s="17">
        <v>512.18075999999996</v>
      </c>
      <c r="F217" s="17">
        <v>571.28574000000003</v>
      </c>
      <c r="G217" s="17">
        <v>591.84477000000004</v>
      </c>
      <c r="H217" s="17">
        <v>728.49401999999998</v>
      </c>
      <c r="I217" s="20">
        <v>862.91259000000002</v>
      </c>
      <c r="J217" s="25">
        <f t="shared" si="3"/>
        <v>570.88068083333337</v>
      </c>
    </row>
    <row r="218" spans="1:10" x14ac:dyDescent="0.35">
      <c r="A218" s="22" t="s">
        <v>43</v>
      </c>
      <c r="B218" s="22" t="s">
        <v>110</v>
      </c>
      <c r="C218" s="17">
        <v>9.9607799999999997</v>
      </c>
      <c r="D218" s="17">
        <v>34.864429999999999</v>
      </c>
      <c r="E218" s="17">
        <v>21.524419999999999</v>
      </c>
      <c r="F218" s="17">
        <v>2.9657800000000001</v>
      </c>
      <c r="G218" s="17">
        <v>0.51276999999999995</v>
      </c>
      <c r="H218" s="17">
        <v>0</v>
      </c>
      <c r="I218" s="20"/>
      <c r="J218" s="25">
        <f t="shared" si="3"/>
        <v>19.091494999999998</v>
      </c>
    </row>
    <row r="219" spans="1:10" x14ac:dyDescent="0.35">
      <c r="A219" s="22" t="s">
        <v>43</v>
      </c>
      <c r="B219" s="22" t="s">
        <v>162</v>
      </c>
      <c r="C219" s="17">
        <v>11.323539999999999</v>
      </c>
      <c r="D219" s="17">
        <v>14.805529999999999</v>
      </c>
      <c r="E219" s="17">
        <v>10.685140000000001</v>
      </c>
      <c r="F219" s="17">
        <v>9.4970599999999994</v>
      </c>
      <c r="G219" s="17">
        <v>12.96017</v>
      </c>
      <c r="H219" s="17">
        <v>7.2095099999999999</v>
      </c>
      <c r="I219" s="20"/>
      <c r="J219" s="25">
        <f t="shared" si="3"/>
        <v>21.703451666666666</v>
      </c>
    </row>
    <row r="220" spans="1:10" x14ac:dyDescent="0.35">
      <c r="A220" s="22" t="s">
        <v>43</v>
      </c>
      <c r="B220" s="22" t="s">
        <v>163</v>
      </c>
      <c r="C220" s="17"/>
      <c r="D220" s="17"/>
      <c r="E220" s="17"/>
      <c r="F220" s="17">
        <v>4.1440000000000001</v>
      </c>
      <c r="G220" s="17">
        <v>9.9959999999999993E-2</v>
      </c>
      <c r="H220" s="17"/>
      <c r="I220" s="20"/>
      <c r="J220" s="25">
        <f t="shared" si="3"/>
        <v>0</v>
      </c>
    </row>
    <row r="221" spans="1:10" x14ac:dyDescent="0.35">
      <c r="A221" s="22" t="s">
        <v>43</v>
      </c>
      <c r="B221" s="22" t="s">
        <v>112</v>
      </c>
      <c r="C221" s="17">
        <v>139.24455</v>
      </c>
      <c r="D221" s="17">
        <v>115.80143</v>
      </c>
      <c r="E221" s="17">
        <v>127.16381</v>
      </c>
      <c r="F221" s="17">
        <v>129.452</v>
      </c>
      <c r="G221" s="17">
        <v>207.51821000000001</v>
      </c>
      <c r="H221" s="17">
        <v>285.23137000000003</v>
      </c>
      <c r="I221" s="20">
        <v>269.48136</v>
      </c>
      <c r="J221" s="25">
        <f t="shared" si="3"/>
        <v>266.88538749999998</v>
      </c>
    </row>
    <row r="222" spans="1:10" x14ac:dyDescent="0.35">
      <c r="A222" s="22" t="s">
        <v>43</v>
      </c>
      <c r="B222" s="22" t="s">
        <v>100</v>
      </c>
      <c r="C222" s="17">
        <v>2.6018400000000002</v>
      </c>
      <c r="D222" s="17">
        <v>5107.5108200000004</v>
      </c>
      <c r="E222" s="17">
        <v>2876.4789700000001</v>
      </c>
      <c r="F222" s="17">
        <v>2155.0029</v>
      </c>
      <c r="G222" s="17">
        <v>98.513319999999993</v>
      </c>
      <c r="H222" s="17">
        <v>102.08589000000001</v>
      </c>
      <c r="I222" s="20">
        <v>86.688860000000005</v>
      </c>
      <c r="J222" s="25">
        <f t="shared" si="3"/>
        <v>4.9868600000000001</v>
      </c>
    </row>
    <row r="223" spans="1:10" x14ac:dyDescent="0.35">
      <c r="A223" s="22" t="s">
        <v>43</v>
      </c>
      <c r="B223" s="22" t="s">
        <v>97</v>
      </c>
      <c r="C223" s="17">
        <v>30.524100000000001</v>
      </c>
      <c r="D223" s="17">
        <v>1.5288900000000001</v>
      </c>
      <c r="E223" s="17">
        <v>1.32918</v>
      </c>
      <c r="F223" s="17">
        <v>0.29376999999999998</v>
      </c>
      <c r="G223" s="17">
        <v>0.13173000000000001</v>
      </c>
      <c r="H223" s="17">
        <v>12.27631</v>
      </c>
      <c r="I223" s="20">
        <v>51.45364</v>
      </c>
      <c r="J223" s="25">
        <f t="shared" si="3"/>
        <v>58.504525000000001</v>
      </c>
    </row>
    <row r="224" spans="1:10" x14ac:dyDescent="0.35">
      <c r="A224" s="22" t="s">
        <v>43</v>
      </c>
      <c r="B224" s="22" t="s">
        <v>31</v>
      </c>
      <c r="C224" s="17">
        <v>6453.4379200000003</v>
      </c>
      <c r="D224" s="17">
        <v>12810.45472</v>
      </c>
      <c r="E224" s="17">
        <v>8621.6046200000001</v>
      </c>
      <c r="F224" s="17">
        <v>9280.7767100000001</v>
      </c>
      <c r="G224" s="17">
        <v>11631.05097</v>
      </c>
      <c r="H224" s="17">
        <v>12816.32531</v>
      </c>
      <c r="I224" s="20">
        <v>17624.34101</v>
      </c>
      <c r="J224" s="25">
        <f t="shared" si="3"/>
        <v>12369.089346666668</v>
      </c>
    </row>
    <row r="225" spans="1:10" x14ac:dyDescent="0.35">
      <c r="A225" s="22" t="s">
        <v>43</v>
      </c>
      <c r="B225" s="22" t="s">
        <v>32</v>
      </c>
      <c r="C225" s="17">
        <v>25.331140000000001</v>
      </c>
      <c r="D225" s="17">
        <v>38.776800000000001</v>
      </c>
      <c r="E225" s="17">
        <v>30.079409999999999</v>
      </c>
      <c r="F225" s="17">
        <v>34.798850000000002</v>
      </c>
      <c r="G225" s="17">
        <v>74.035210000000006</v>
      </c>
      <c r="H225" s="17">
        <v>50.336190000000002</v>
      </c>
      <c r="I225" s="20">
        <v>117.66834</v>
      </c>
      <c r="J225" s="25">
        <f t="shared" si="3"/>
        <v>48.551351666666669</v>
      </c>
    </row>
    <row r="226" spans="1:10" x14ac:dyDescent="0.35">
      <c r="A226" s="22" t="s">
        <v>43</v>
      </c>
      <c r="B226" s="22" t="s">
        <v>161</v>
      </c>
      <c r="C226" s="17"/>
      <c r="D226" s="17"/>
      <c r="E226" s="17"/>
      <c r="F226" s="17">
        <v>0</v>
      </c>
      <c r="G226" s="17"/>
      <c r="H226" s="17">
        <v>0</v>
      </c>
      <c r="I226" s="20">
        <v>19.986750000000001</v>
      </c>
      <c r="J226" s="25">
        <f t="shared" si="3"/>
        <v>0</v>
      </c>
    </row>
    <row r="227" spans="1:10" x14ac:dyDescent="0.35">
      <c r="A227" s="22" t="s">
        <v>43</v>
      </c>
      <c r="B227" s="28" t="s">
        <v>35</v>
      </c>
      <c r="C227" s="18">
        <v>54939.611320000004</v>
      </c>
      <c r="D227" s="18">
        <v>91900.905639999997</v>
      </c>
      <c r="E227" s="18">
        <v>72307.947820000001</v>
      </c>
      <c r="F227" s="18">
        <v>85152.506469999993</v>
      </c>
      <c r="G227" s="18">
        <v>122563.10376</v>
      </c>
      <c r="H227" s="18">
        <v>99885.169599999994</v>
      </c>
      <c r="I227" s="26">
        <v>123398.81654</v>
      </c>
      <c r="J227" s="25">
        <f t="shared" si="3"/>
        <v>105300.92169666667</v>
      </c>
    </row>
    <row r="228" spans="1:10" x14ac:dyDescent="0.35">
      <c r="A228" s="29" t="s">
        <v>75</v>
      </c>
      <c r="B228" s="27"/>
      <c r="C228" s="19">
        <v>1704189.3923299999</v>
      </c>
      <c r="D228" s="19">
        <v>1740611.3295499999</v>
      </c>
      <c r="E228" s="19">
        <v>1789740.2013600001</v>
      </c>
      <c r="F228" s="19">
        <v>2161462.62739</v>
      </c>
      <c r="G228" s="19">
        <v>2722094.8521799999</v>
      </c>
      <c r="H228" s="19">
        <v>2872432.32437</v>
      </c>
      <c r="I228" s="21">
        <v>3372864.8312300001</v>
      </c>
      <c r="J228" s="25">
        <f t="shared" si="3"/>
        <v>3266363.0019658334</v>
      </c>
    </row>
    <row r="610" spans="1:10" x14ac:dyDescent="0.35">
      <c r="A610" s="30" t="s">
        <v>26</v>
      </c>
      <c r="B610" s="22" t="s">
        <v>52</v>
      </c>
      <c r="C610" s="416">
        <f>SUMIFS(C$4:C$600,$B$4:$B$600,$B610)</f>
        <v>48618.618870000006</v>
      </c>
      <c r="D610" s="416">
        <f t="shared" ref="D610:I625" si="4">SUMIFS(D$4:D$600,$B$4:$B$600,$B610)</f>
        <v>46268.330730000001</v>
      </c>
      <c r="E610" s="416">
        <f t="shared" si="4"/>
        <v>41176.08799</v>
      </c>
      <c r="F610" s="416">
        <f t="shared" si="4"/>
        <v>57708.301369999994</v>
      </c>
      <c r="G610" s="416">
        <f t="shared" si="4"/>
        <v>65703.121800000008</v>
      </c>
      <c r="H610" s="416">
        <f t="shared" si="4"/>
        <v>85808.558049999978</v>
      </c>
      <c r="I610" s="416">
        <f t="shared" si="4"/>
        <v>130340.49774000001</v>
      </c>
      <c r="J610" s="416">
        <f t="shared" ref="J610:J616" si="5">C610/$J$1*11.5</f>
        <v>93185.686167500011</v>
      </c>
    </row>
    <row r="611" spans="1:10" x14ac:dyDescent="0.35">
      <c r="A611" s="30" t="s">
        <v>26</v>
      </c>
      <c r="B611" s="22" t="s">
        <v>104</v>
      </c>
      <c r="C611" s="416">
        <f t="shared" ref="C611:I626" si="6">SUMIFS(C$4:C$600,$B$4:$B$600,$B611)</f>
        <v>585.80444999999997</v>
      </c>
      <c r="D611" s="416">
        <f t="shared" si="4"/>
        <v>5715.9364500000001</v>
      </c>
      <c r="E611" s="416">
        <f t="shared" si="4"/>
        <v>4963.0803999999998</v>
      </c>
      <c r="F611" s="416">
        <f t="shared" si="4"/>
        <v>3863.5223699999997</v>
      </c>
      <c r="G611" s="416">
        <f t="shared" si="4"/>
        <v>3661.6032999999998</v>
      </c>
      <c r="H611" s="416">
        <f t="shared" si="4"/>
        <v>2083.29826</v>
      </c>
      <c r="I611" s="416">
        <f t="shared" si="4"/>
        <v>2119.2023100000001</v>
      </c>
      <c r="J611" s="416">
        <f t="shared" si="5"/>
        <v>1122.7918625</v>
      </c>
    </row>
    <row r="612" spans="1:10" x14ac:dyDescent="0.35">
      <c r="A612" s="30" t="s">
        <v>26</v>
      </c>
      <c r="B612" s="22" t="s">
        <v>115</v>
      </c>
      <c r="C612" s="416">
        <f t="shared" si="6"/>
        <v>831.05918999999994</v>
      </c>
      <c r="D612" s="416">
        <f t="shared" si="4"/>
        <v>1024.5024199999998</v>
      </c>
      <c r="E612" s="416">
        <f t="shared" si="4"/>
        <v>1298.90425</v>
      </c>
      <c r="F612" s="416">
        <f t="shared" si="4"/>
        <v>2319.7327300000002</v>
      </c>
      <c r="G612" s="416">
        <f t="shared" si="4"/>
        <v>2753.3636399999996</v>
      </c>
      <c r="H612" s="416">
        <f t="shared" si="4"/>
        <v>1697.3067100000001</v>
      </c>
      <c r="I612" s="416">
        <f t="shared" si="4"/>
        <v>6506.2992299999996</v>
      </c>
      <c r="J612" s="416">
        <f t="shared" si="5"/>
        <v>1592.8634474999999</v>
      </c>
    </row>
    <row r="613" spans="1:10" x14ac:dyDescent="0.35">
      <c r="A613" s="30" t="s">
        <v>26</v>
      </c>
      <c r="B613" s="22" t="s">
        <v>156</v>
      </c>
      <c r="C613" s="416">
        <f t="shared" si="6"/>
        <v>40459.727609999994</v>
      </c>
      <c r="D613" s="416">
        <f t="shared" si="4"/>
        <v>13389.743540000001</v>
      </c>
      <c r="E613" s="416">
        <f t="shared" si="4"/>
        <v>19202.39213</v>
      </c>
      <c r="F613" s="416">
        <f t="shared" si="4"/>
        <v>9253.9361299999982</v>
      </c>
      <c r="G613" s="416">
        <f t="shared" si="4"/>
        <v>14592.52217</v>
      </c>
      <c r="H613" s="416">
        <f t="shared" si="4"/>
        <v>26508.78224</v>
      </c>
      <c r="I613" s="416">
        <f t="shared" si="4"/>
        <v>59939.817999999999</v>
      </c>
      <c r="J613" s="416">
        <f t="shared" si="5"/>
        <v>77547.811252499989</v>
      </c>
    </row>
    <row r="614" spans="1:10" x14ac:dyDescent="0.35">
      <c r="A614" s="30" t="s">
        <v>26</v>
      </c>
      <c r="B614" s="22" t="s">
        <v>113</v>
      </c>
      <c r="C614" s="416">
        <f t="shared" si="6"/>
        <v>3298.2424699999997</v>
      </c>
      <c r="D614" s="416">
        <f t="shared" si="4"/>
        <v>3668.94661</v>
      </c>
      <c r="E614" s="416">
        <f t="shared" si="4"/>
        <v>7668.7429000000002</v>
      </c>
      <c r="F614" s="416">
        <f t="shared" si="4"/>
        <v>5543.4125299999996</v>
      </c>
      <c r="G614" s="416">
        <f t="shared" si="4"/>
        <v>9463.4204200000004</v>
      </c>
      <c r="H614" s="416">
        <f t="shared" si="4"/>
        <v>7455.9058000000005</v>
      </c>
      <c r="I614" s="416">
        <f t="shared" si="4"/>
        <v>8958.3956099999996</v>
      </c>
      <c r="J614" s="416">
        <f t="shared" si="5"/>
        <v>6321.631400833332</v>
      </c>
    </row>
    <row r="615" spans="1:10" x14ac:dyDescent="0.35">
      <c r="A615" s="30" t="s">
        <v>26</v>
      </c>
      <c r="B615" s="22" t="s">
        <v>53</v>
      </c>
      <c r="C615" s="416">
        <f t="shared" si="6"/>
        <v>31115.658629999998</v>
      </c>
      <c r="D615" s="416">
        <f t="shared" si="4"/>
        <v>32784.103989999996</v>
      </c>
      <c r="E615" s="416">
        <f t="shared" si="4"/>
        <v>32384.853130000003</v>
      </c>
      <c r="F615" s="416">
        <f t="shared" si="4"/>
        <v>40784.084680000007</v>
      </c>
      <c r="G615" s="416">
        <f t="shared" si="4"/>
        <v>49632.577749999997</v>
      </c>
      <c r="H615" s="416">
        <f t="shared" si="4"/>
        <v>53383.404170000009</v>
      </c>
      <c r="I615" s="416">
        <f t="shared" si="4"/>
        <v>71888.734410000005</v>
      </c>
      <c r="J615" s="416">
        <f t="shared" si="5"/>
        <v>59638.34570749999</v>
      </c>
    </row>
    <row r="616" spans="1:10" x14ac:dyDescent="0.35">
      <c r="A616" s="30" t="s">
        <v>26</v>
      </c>
      <c r="B616" s="22" t="s">
        <v>27</v>
      </c>
      <c r="C616" s="416">
        <f t="shared" si="6"/>
        <v>159506.73908999999</v>
      </c>
      <c r="D616" s="416">
        <f t="shared" si="4"/>
        <v>165750.23109999998</v>
      </c>
      <c r="E616" s="416">
        <f t="shared" si="4"/>
        <v>181957.77745999998</v>
      </c>
      <c r="F616" s="416">
        <f t="shared" si="4"/>
        <v>226908.62823</v>
      </c>
      <c r="G616" s="416">
        <f t="shared" si="4"/>
        <v>276035.89745000005</v>
      </c>
      <c r="H616" s="416">
        <f t="shared" si="4"/>
        <v>280994.41069000005</v>
      </c>
      <c r="I616" s="416">
        <f t="shared" si="4"/>
        <v>315705.68929000001</v>
      </c>
      <c r="J616" s="416">
        <f t="shared" si="5"/>
        <v>305721.24992249999</v>
      </c>
    </row>
    <row r="617" spans="1:10" x14ac:dyDescent="0.35">
      <c r="A617" s="30" t="s">
        <v>26</v>
      </c>
      <c r="B617" s="22" t="s">
        <v>95</v>
      </c>
      <c r="C617" s="416">
        <f t="shared" si="6"/>
        <v>14903.691870000002</v>
      </c>
      <c r="D617" s="416">
        <f t="shared" si="4"/>
        <v>17013.411670000001</v>
      </c>
      <c r="E617" s="416">
        <f t="shared" si="4"/>
        <v>21170.18403</v>
      </c>
      <c r="F617" s="416">
        <f t="shared" si="4"/>
        <v>28514.915189999996</v>
      </c>
      <c r="G617" s="416">
        <f t="shared" si="4"/>
        <v>40777.017489999991</v>
      </c>
      <c r="H617" s="416">
        <f t="shared" si="4"/>
        <v>41758.994180000002</v>
      </c>
      <c r="I617" s="416">
        <f t="shared" si="4"/>
        <v>43010.928510000005</v>
      </c>
      <c r="J617" s="416">
        <f t="shared" ref="J617:J637" si="7">C617/$J$1*11.5</f>
        <v>28565.409417500006</v>
      </c>
    </row>
    <row r="618" spans="1:10" x14ac:dyDescent="0.35">
      <c r="A618" s="30" t="s">
        <v>26</v>
      </c>
      <c r="B618" s="22" t="s">
        <v>28</v>
      </c>
      <c r="C618" s="416">
        <f t="shared" si="6"/>
        <v>52843.881750000008</v>
      </c>
      <c r="D618" s="416">
        <f t="shared" si="4"/>
        <v>66580.990330000001</v>
      </c>
      <c r="E618" s="416">
        <f t="shared" si="4"/>
        <v>67226.292390000002</v>
      </c>
      <c r="F618" s="416">
        <f t="shared" si="4"/>
        <v>80465.685010000001</v>
      </c>
      <c r="G618" s="416">
        <f t="shared" si="4"/>
        <v>98636.942999999999</v>
      </c>
      <c r="H618" s="416">
        <f t="shared" si="4"/>
        <v>97626.814669999992</v>
      </c>
      <c r="I618" s="416">
        <f t="shared" si="4"/>
        <v>108229.72432999998</v>
      </c>
      <c r="J618" s="416">
        <f t="shared" si="7"/>
        <v>101284.10668750001</v>
      </c>
    </row>
    <row r="619" spans="1:10" x14ac:dyDescent="0.35">
      <c r="A619" s="30" t="s">
        <v>26</v>
      </c>
      <c r="B619" s="22" t="s">
        <v>55</v>
      </c>
      <c r="C619" s="416">
        <f t="shared" si="6"/>
        <v>22106.446679999994</v>
      </c>
      <c r="D619" s="416">
        <f t="shared" si="4"/>
        <v>17870.570729999999</v>
      </c>
      <c r="E619" s="416">
        <f t="shared" si="4"/>
        <v>19985.714520000001</v>
      </c>
      <c r="F619" s="416">
        <f t="shared" si="4"/>
        <v>28609.524579999998</v>
      </c>
      <c r="G619" s="416">
        <f t="shared" si="4"/>
        <v>39322.915690000002</v>
      </c>
      <c r="H619" s="416">
        <f t="shared" si="4"/>
        <v>42548.417690000002</v>
      </c>
      <c r="I619" s="416">
        <f t="shared" si="4"/>
        <v>54903.806709999997</v>
      </c>
      <c r="J619" s="416">
        <f t="shared" si="7"/>
        <v>42370.68946999999</v>
      </c>
    </row>
    <row r="620" spans="1:10" x14ac:dyDescent="0.35">
      <c r="A620" s="30" t="s">
        <v>26</v>
      </c>
      <c r="B620" s="22" t="s">
        <v>92</v>
      </c>
      <c r="C620" s="416">
        <f t="shared" si="6"/>
        <v>156183.12440999996</v>
      </c>
      <c r="D620" s="416">
        <f t="shared" si="4"/>
        <v>199597.07159000001</v>
      </c>
      <c r="E620" s="416">
        <f t="shared" si="4"/>
        <v>213617.82737000001</v>
      </c>
      <c r="F620" s="416">
        <f t="shared" si="4"/>
        <v>219925.99755999999</v>
      </c>
      <c r="G620" s="416">
        <f t="shared" si="4"/>
        <v>267950.63660999999</v>
      </c>
      <c r="H620" s="416">
        <f t="shared" si="4"/>
        <v>276102.33049000002</v>
      </c>
      <c r="I620" s="416">
        <f t="shared" si="4"/>
        <v>319822.03326000005</v>
      </c>
      <c r="J620" s="416">
        <f t="shared" si="7"/>
        <v>299350.98845249997</v>
      </c>
    </row>
    <row r="621" spans="1:10" x14ac:dyDescent="0.35">
      <c r="A621" s="30" t="s">
        <v>26</v>
      </c>
      <c r="B621" s="22" t="s">
        <v>101</v>
      </c>
      <c r="C621" s="416">
        <f t="shared" si="6"/>
        <v>421.72256000000004</v>
      </c>
      <c r="D621" s="416">
        <f t="shared" si="4"/>
        <v>10.845409999999999</v>
      </c>
      <c r="E621" s="416">
        <f t="shared" si="4"/>
        <v>28.721409999999999</v>
      </c>
      <c r="F621" s="416">
        <f t="shared" si="4"/>
        <v>161.72914</v>
      </c>
      <c r="G621" s="416">
        <f t="shared" si="4"/>
        <v>360.07011999999997</v>
      </c>
      <c r="H621" s="416">
        <f t="shared" si="4"/>
        <v>490.35638999999998</v>
      </c>
      <c r="I621" s="416">
        <f t="shared" si="4"/>
        <v>949.80175999999994</v>
      </c>
      <c r="J621" s="416">
        <f t="shared" si="7"/>
        <v>808.30157333333352</v>
      </c>
    </row>
    <row r="622" spans="1:10" x14ac:dyDescent="0.35">
      <c r="A622" s="30" t="s">
        <v>26</v>
      </c>
      <c r="B622" s="22" t="s">
        <v>165</v>
      </c>
      <c r="C622" s="416">
        <f t="shared" si="6"/>
        <v>51.746949999999998</v>
      </c>
      <c r="D622" s="416">
        <f t="shared" si="4"/>
        <v>46.045699999999997</v>
      </c>
      <c r="E622" s="416">
        <f t="shared" si="4"/>
        <v>28.61739</v>
      </c>
      <c r="F622" s="416">
        <f t="shared" si="4"/>
        <v>38.125779999999999</v>
      </c>
      <c r="G622" s="416">
        <f t="shared" si="4"/>
        <v>100.28916</v>
      </c>
      <c r="H622" s="416">
        <f t="shared" si="4"/>
        <v>262.96064999999999</v>
      </c>
      <c r="I622" s="416">
        <f t="shared" si="4"/>
        <v>206.22440999999998</v>
      </c>
      <c r="J622" s="416">
        <f t="shared" si="7"/>
        <v>99.181654166666661</v>
      </c>
    </row>
    <row r="623" spans="1:10" x14ac:dyDescent="0.35">
      <c r="A623" s="30" t="s">
        <v>26</v>
      </c>
      <c r="B623" s="22" t="s">
        <v>102</v>
      </c>
      <c r="C623" s="416">
        <f t="shared" si="6"/>
        <v>71935.525489999985</v>
      </c>
      <c r="D623" s="416">
        <f t="shared" si="4"/>
        <v>27033.317069999997</v>
      </c>
      <c r="E623" s="416">
        <f t="shared" si="4"/>
        <v>29932.782210000001</v>
      </c>
      <c r="F623" s="416">
        <f t="shared" si="4"/>
        <v>49121.398849999998</v>
      </c>
      <c r="G623" s="416">
        <f t="shared" si="4"/>
        <v>98105.443800000008</v>
      </c>
      <c r="H623" s="416">
        <f t="shared" si="4"/>
        <v>113736.91067999999</v>
      </c>
      <c r="I623" s="416">
        <f t="shared" si="4"/>
        <v>152559.74643999999</v>
      </c>
      <c r="J623" s="416">
        <f t="shared" si="7"/>
        <v>137876.4238558333</v>
      </c>
    </row>
    <row r="624" spans="1:10" x14ac:dyDescent="0.35">
      <c r="A624" s="30" t="s">
        <v>26</v>
      </c>
      <c r="B624" s="22" t="s">
        <v>107</v>
      </c>
      <c r="C624" s="416">
        <f t="shared" si="6"/>
        <v>6103.4119700000001</v>
      </c>
      <c r="D624" s="416">
        <f t="shared" si="4"/>
        <v>3319.0540099999998</v>
      </c>
      <c r="E624" s="416">
        <f t="shared" si="4"/>
        <v>2689.82008</v>
      </c>
      <c r="F624" s="416">
        <f t="shared" si="4"/>
        <v>4394.7582400000001</v>
      </c>
      <c r="G624" s="416">
        <f t="shared" si="4"/>
        <v>6041.6362199999994</v>
      </c>
      <c r="H624" s="416">
        <f t="shared" si="4"/>
        <v>6470.93343</v>
      </c>
      <c r="I624" s="416">
        <f t="shared" si="4"/>
        <v>15206.663500000001</v>
      </c>
      <c r="J624" s="416">
        <f t="shared" si="7"/>
        <v>11698.206275833332</v>
      </c>
    </row>
    <row r="625" spans="1:10" x14ac:dyDescent="0.35">
      <c r="A625" s="30" t="s">
        <v>26</v>
      </c>
      <c r="B625" s="22" t="s">
        <v>93</v>
      </c>
      <c r="C625" s="416">
        <f t="shared" si="6"/>
        <v>26411.684060000003</v>
      </c>
      <c r="D625" s="416">
        <f t="shared" si="4"/>
        <v>15717.981549999999</v>
      </c>
      <c r="E625" s="416">
        <f t="shared" si="4"/>
        <v>15595.09972</v>
      </c>
      <c r="F625" s="416">
        <f t="shared" si="4"/>
        <v>19258.535479999995</v>
      </c>
      <c r="G625" s="416">
        <f t="shared" si="4"/>
        <v>23269.646900000003</v>
      </c>
      <c r="H625" s="416">
        <f t="shared" si="4"/>
        <v>28528.25863</v>
      </c>
      <c r="I625" s="416">
        <f t="shared" si="4"/>
        <v>44337.70119</v>
      </c>
      <c r="J625" s="416">
        <f t="shared" si="7"/>
        <v>50622.39444833334</v>
      </c>
    </row>
    <row r="626" spans="1:10" x14ac:dyDescent="0.35">
      <c r="A626" s="30" t="s">
        <v>26</v>
      </c>
      <c r="B626" s="22" t="s">
        <v>160</v>
      </c>
      <c r="C626" s="416">
        <f t="shared" si="6"/>
        <v>56369.36346</v>
      </c>
      <c r="D626" s="416">
        <f t="shared" si="6"/>
        <v>63109.311859999994</v>
      </c>
      <c r="E626" s="416">
        <f t="shared" si="6"/>
        <v>59652.08653</v>
      </c>
      <c r="F626" s="416">
        <f t="shared" si="6"/>
        <v>69198.7212</v>
      </c>
      <c r="G626" s="416">
        <f t="shared" si="6"/>
        <v>90633.328420000005</v>
      </c>
      <c r="H626" s="416">
        <f t="shared" si="6"/>
        <v>77011.672940000004</v>
      </c>
      <c r="I626" s="416">
        <f t="shared" si="6"/>
        <v>104008.55722</v>
      </c>
      <c r="J626" s="416">
        <f t="shared" si="7"/>
        <v>108041.27996500001</v>
      </c>
    </row>
    <row r="627" spans="1:10" x14ac:dyDescent="0.35">
      <c r="A627" s="30" t="s">
        <v>26</v>
      </c>
      <c r="B627" s="22" t="s">
        <v>30</v>
      </c>
      <c r="C627" s="416">
        <f t="shared" ref="C627:I637" si="8">SUMIFS(C$4:C$600,$B$4:$B$600,$B627)</f>
        <v>444523.03176000004</v>
      </c>
      <c r="D627" s="416">
        <f t="shared" si="8"/>
        <v>448512.78396999999</v>
      </c>
      <c r="E627" s="416">
        <f t="shared" si="8"/>
        <v>450562.19097999996</v>
      </c>
      <c r="F627" s="416">
        <f t="shared" si="8"/>
        <v>524179.19444000005</v>
      </c>
      <c r="G627" s="416">
        <f t="shared" si="8"/>
        <v>718522.88468999998</v>
      </c>
      <c r="H627" s="416">
        <f t="shared" si="8"/>
        <v>752985.70366</v>
      </c>
      <c r="I627" s="416">
        <f t="shared" si="8"/>
        <v>839003.30644000007</v>
      </c>
      <c r="J627" s="416">
        <f t="shared" si="7"/>
        <v>852002.47754000011</v>
      </c>
    </row>
    <row r="628" spans="1:10" x14ac:dyDescent="0.35">
      <c r="A628" s="30" t="s">
        <v>26</v>
      </c>
      <c r="B628" s="22" t="s">
        <v>96</v>
      </c>
      <c r="C628" s="416">
        <f t="shared" si="8"/>
        <v>27312.535699999997</v>
      </c>
      <c r="D628" s="416">
        <f t="shared" si="8"/>
        <v>22701.774590000001</v>
      </c>
      <c r="E628" s="416">
        <f t="shared" si="8"/>
        <v>20255.462439999999</v>
      </c>
      <c r="F628" s="416">
        <f t="shared" si="8"/>
        <v>53890.795009999994</v>
      </c>
      <c r="G628" s="416">
        <f t="shared" si="8"/>
        <v>65437.562929999993</v>
      </c>
      <c r="H628" s="416">
        <f t="shared" si="8"/>
        <v>55275.180869999997</v>
      </c>
      <c r="I628" s="416">
        <f t="shared" si="8"/>
        <v>64304.654949999996</v>
      </c>
      <c r="J628" s="416">
        <f t="shared" si="7"/>
        <v>52349.026758333326</v>
      </c>
    </row>
    <row r="629" spans="1:10" x14ac:dyDescent="0.35">
      <c r="A629" s="30" t="s">
        <v>26</v>
      </c>
      <c r="B629" s="22" t="s">
        <v>110</v>
      </c>
      <c r="C629" s="416">
        <f t="shared" si="8"/>
        <v>7109.8953900000015</v>
      </c>
      <c r="D629" s="416">
        <f t="shared" si="8"/>
        <v>9626.3921599999994</v>
      </c>
      <c r="E629" s="416">
        <f t="shared" si="8"/>
        <v>12070.834680000002</v>
      </c>
      <c r="F629" s="416">
        <f t="shared" si="8"/>
        <v>29009.236750000004</v>
      </c>
      <c r="G629" s="416">
        <f t="shared" si="8"/>
        <v>13411.382759999997</v>
      </c>
      <c r="H629" s="416">
        <f t="shared" si="8"/>
        <v>12142.471039999997</v>
      </c>
      <c r="I629" s="416">
        <f t="shared" si="8"/>
        <v>15618.990839999999</v>
      </c>
      <c r="J629" s="416">
        <f t="shared" si="7"/>
        <v>13627.299497500004</v>
      </c>
    </row>
    <row r="630" spans="1:10" x14ac:dyDescent="0.35">
      <c r="A630" s="30" t="s">
        <v>26</v>
      </c>
      <c r="B630" s="22" t="s">
        <v>162</v>
      </c>
      <c r="C630" s="416">
        <f t="shared" si="8"/>
        <v>2049.5900900000001</v>
      </c>
      <c r="D630" s="416">
        <f t="shared" si="8"/>
        <v>2052.9477099999999</v>
      </c>
      <c r="E630" s="416">
        <f t="shared" si="8"/>
        <v>1757.8440699999999</v>
      </c>
      <c r="F630" s="416">
        <f t="shared" si="8"/>
        <v>3858.4966100000001</v>
      </c>
      <c r="G630" s="416">
        <f t="shared" si="8"/>
        <v>5069.8161100000007</v>
      </c>
      <c r="H630" s="416">
        <f t="shared" si="8"/>
        <v>1307.5926399999998</v>
      </c>
      <c r="I630" s="416">
        <f t="shared" si="8"/>
        <v>2437.3773900000001</v>
      </c>
      <c r="J630" s="416">
        <f t="shared" si="7"/>
        <v>3928.3810058333338</v>
      </c>
    </row>
    <row r="631" spans="1:10" x14ac:dyDescent="0.35">
      <c r="A631" s="30" t="s">
        <v>26</v>
      </c>
      <c r="B631" s="22" t="s">
        <v>163</v>
      </c>
      <c r="C631" s="416">
        <f t="shared" si="8"/>
        <v>375.88936000000001</v>
      </c>
      <c r="D631" s="416">
        <f t="shared" si="8"/>
        <v>184.43234000000001</v>
      </c>
      <c r="E631" s="416">
        <f t="shared" si="8"/>
        <v>419.88076000000001</v>
      </c>
      <c r="F631" s="416">
        <f t="shared" si="8"/>
        <v>619.36665999999991</v>
      </c>
      <c r="G631" s="416">
        <f t="shared" si="8"/>
        <v>1055.06331</v>
      </c>
      <c r="H631" s="416">
        <f t="shared" si="8"/>
        <v>870.26034000000004</v>
      </c>
      <c r="I631" s="416">
        <f t="shared" si="8"/>
        <v>1308.29512</v>
      </c>
      <c r="J631" s="416">
        <f t="shared" si="7"/>
        <v>720.45460666666668</v>
      </c>
    </row>
    <row r="632" spans="1:10" x14ac:dyDescent="0.35">
      <c r="A632" s="30" t="s">
        <v>26</v>
      </c>
      <c r="B632" s="22" t="s">
        <v>112</v>
      </c>
      <c r="C632" s="416">
        <f t="shared" si="8"/>
        <v>3072.3634200000001</v>
      </c>
      <c r="D632" s="416">
        <f t="shared" si="8"/>
        <v>1865.70444</v>
      </c>
      <c r="E632" s="416">
        <f t="shared" si="8"/>
        <v>2843.8290099999999</v>
      </c>
      <c r="F632" s="416">
        <f t="shared" si="8"/>
        <v>3250.55224</v>
      </c>
      <c r="G632" s="416">
        <f t="shared" si="8"/>
        <v>3554.31493</v>
      </c>
      <c r="H632" s="416">
        <f t="shared" si="8"/>
        <v>4613.9407300000012</v>
      </c>
      <c r="I632" s="416">
        <f t="shared" si="8"/>
        <v>4985.5381800000005</v>
      </c>
      <c r="J632" s="416">
        <f t="shared" si="7"/>
        <v>5888.6965549999995</v>
      </c>
    </row>
    <row r="633" spans="1:10" x14ac:dyDescent="0.35">
      <c r="A633" s="30" t="s">
        <v>26</v>
      </c>
      <c r="B633" s="22" t="s">
        <v>100</v>
      </c>
      <c r="C633" s="416">
        <f t="shared" si="8"/>
        <v>13403.465359999998</v>
      </c>
      <c r="D633" s="416">
        <f t="shared" si="8"/>
        <v>12475.750240000001</v>
      </c>
      <c r="E633" s="416">
        <f t="shared" si="8"/>
        <v>14634.75064</v>
      </c>
      <c r="F633" s="416">
        <f t="shared" si="8"/>
        <v>13579.47013</v>
      </c>
      <c r="G633" s="416">
        <f t="shared" si="8"/>
        <v>13630.200829999998</v>
      </c>
      <c r="H633" s="416">
        <f t="shared" si="8"/>
        <v>18129.543139999998</v>
      </c>
      <c r="I633" s="416">
        <f t="shared" si="8"/>
        <v>22541.634869999998</v>
      </c>
      <c r="J633" s="416">
        <f t="shared" si="7"/>
        <v>25689.975273333333</v>
      </c>
    </row>
    <row r="634" spans="1:10" x14ac:dyDescent="0.35">
      <c r="A634" s="30" t="s">
        <v>26</v>
      </c>
      <c r="B634" s="22" t="s">
        <v>97</v>
      </c>
      <c r="C634" s="416">
        <f t="shared" si="8"/>
        <v>16536.625799999998</v>
      </c>
      <c r="D634" s="416">
        <f t="shared" si="8"/>
        <v>12547.291669999999</v>
      </c>
      <c r="E634" s="416">
        <f t="shared" si="8"/>
        <v>16714.915509999999</v>
      </c>
      <c r="F634" s="416">
        <f t="shared" si="8"/>
        <v>20646.17484</v>
      </c>
      <c r="G634" s="416">
        <f t="shared" si="8"/>
        <v>28971.91965</v>
      </c>
      <c r="H634" s="416">
        <f t="shared" si="8"/>
        <v>22422.154710000003</v>
      </c>
      <c r="I634" s="416">
        <f t="shared" si="8"/>
        <v>26039.226269999999</v>
      </c>
      <c r="J634" s="416">
        <f t="shared" si="7"/>
        <v>31695.199449999993</v>
      </c>
    </row>
    <row r="635" spans="1:10" x14ac:dyDescent="0.35">
      <c r="A635" s="30" t="s">
        <v>26</v>
      </c>
      <c r="B635" s="22" t="s">
        <v>31</v>
      </c>
      <c r="C635" s="416">
        <f t="shared" si="8"/>
        <v>472071.26910999999</v>
      </c>
      <c r="D635" s="416">
        <f t="shared" si="8"/>
        <v>533046.83031999995</v>
      </c>
      <c r="E635" s="416">
        <f t="shared" si="8"/>
        <v>537175.07310000004</v>
      </c>
      <c r="F635" s="416">
        <f t="shared" si="8"/>
        <v>639488.88425999996</v>
      </c>
      <c r="G635" s="416">
        <f t="shared" si="8"/>
        <v>765275.68308999995</v>
      </c>
      <c r="H635" s="416">
        <f t="shared" si="8"/>
        <v>818637.61130999983</v>
      </c>
      <c r="I635" s="416">
        <f t="shared" si="8"/>
        <v>913728.67258999997</v>
      </c>
      <c r="J635" s="416">
        <f t="shared" si="7"/>
        <v>904803.2657941666</v>
      </c>
    </row>
    <row r="636" spans="1:10" x14ac:dyDescent="0.35">
      <c r="A636" s="30" t="s">
        <v>26</v>
      </c>
      <c r="B636" s="22" t="s">
        <v>32</v>
      </c>
      <c r="C636" s="416">
        <f t="shared" si="8"/>
        <v>25910.91691</v>
      </c>
      <c r="D636" s="416">
        <f t="shared" si="8"/>
        <v>17862.578369999999</v>
      </c>
      <c r="E636" s="416">
        <f t="shared" si="8"/>
        <v>13869.647070000001</v>
      </c>
      <c r="F636" s="416">
        <f t="shared" si="8"/>
        <v>26047.57302</v>
      </c>
      <c r="G636" s="416">
        <f t="shared" si="8"/>
        <v>19449.724180000005</v>
      </c>
      <c r="H636" s="416">
        <f t="shared" si="8"/>
        <v>43366.980579999996</v>
      </c>
      <c r="I636" s="416">
        <f t="shared" si="8"/>
        <v>43846.600309999994</v>
      </c>
      <c r="J636" s="416">
        <f t="shared" si="7"/>
        <v>49662.590744166671</v>
      </c>
    </row>
    <row r="637" spans="1:10" x14ac:dyDescent="0.35">
      <c r="A637" s="30" t="s">
        <v>26</v>
      </c>
      <c r="B637" s="28" t="s">
        <v>35</v>
      </c>
      <c r="C637" s="416">
        <f t="shared" si="8"/>
        <v>1704189.3923299999</v>
      </c>
      <c r="D637" s="416">
        <f t="shared" si="8"/>
        <v>1740611.3295500001</v>
      </c>
      <c r="E637" s="416">
        <f t="shared" si="8"/>
        <v>1789740.2013600003</v>
      </c>
      <c r="F637" s="416">
        <f t="shared" si="8"/>
        <v>2161462.62739</v>
      </c>
      <c r="G637" s="416">
        <f t="shared" si="8"/>
        <v>2722094.8521799999</v>
      </c>
      <c r="H637" s="416">
        <f t="shared" si="8"/>
        <v>2872432.3243699996</v>
      </c>
      <c r="I637" s="416">
        <f t="shared" si="8"/>
        <v>3372864.8312299997</v>
      </c>
      <c r="J637" s="416">
        <f t="shared" si="7"/>
        <v>3266363.0019658334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F69A-B8F8-4572-96E1-4FF1B28826EB}">
  <dimension ref="A1:BQ13213"/>
  <sheetViews>
    <sheetView zoomScale="85" zoomScaleNormal="85" workbookViewId="0">
      <selection activeCell="G232" sqref="G232"/>
    </sheetView>
  </sheetViews>
  <sheetFormatPr defaultColWidth="9.1796875" defaultRowHeight="14.5" x14ac:dyDescent="0.35"/>
  <cols>
    <col min="1" max="1" width="14.1796875" bestFit="1" customWidth="1"/>
    <col min="2" max="2" width="24.54296875" bestFit="1" customWidth="1"/>
    <col min="3" max="3" width="19.81640625" bestFit="1" customWidth="1"/>
    <col min="4" max="4" width="27" bestFit="1" customWidth="1"/>
    <col min="5" max="5" width="12.81640625" bestFit="1" customWidth="1"/>
    <col min="6" max="6" width="16.453125" bestFit="1" customWidth="1"/>
    <col min="7" max="7" width="12.81640625" bestFit="1" customWidth="1"/>
    <col min="8" max="8" width="14.1796875" bestFit="1" customWidth="1"/>
    <col min="9" max="9" width="24.54296875" bestFit="1" customWidth="1"/>
    <col min="10" max="10" width="19.81640625" bestFit="1" customWidth="1"/>
    <col min="11" max="11" width="27" bestFit="1" customWidth="1"/>
    <col min="12" max="12" width="12.81640625" bestFit="1" customWidth="1"/>
    <col min="13" max="13" width="17.453125" bestFit="1" customWidth="1"/>
    <col min="14" max="14" width="14.1796875" bestFit="1" customWidth="1"/>
    <col min="15" max="15" width="24.54296875" bestFit="1" customWidth="1"/>
    <col min="16" max="17" width="12.81640625" bestFit="1" customWidth="1"/>
    <col min="18" max="18" width="14.1796875" bestFit="1" customWidth="1"/>
    <col min="19" max="19" width="24.54296875" bestFit="1" customWidth="1"/>
    <col min="20" max="20" width="12.81640625" bestFit="1" customWidth="1"/>
    <col min="21" max="21" width="16.453125" bestFit="1" customWidth="1"/>
    <col min="22" max="22" width="27" bestFit="1" customWidth="1"/>
    <col min="23" max="23" width="7.54296875" bestFit="1" customWidth="1"/>
    <col min="24" max="24" width="24.54296875" bestFit="1" customWidth="1"/>
    <col min="25" max="25" width="12.81640625" bestFit="1" customWidth="1"/>
    <col min="26" max="26" width="19.1796875" bestFit="1" customWidth="1"/>
    <col min="27" max="27" width="16.453125" bestFit="1" customWidth="1"/>
    <col min="28" max="28" width="17.81640625" bestFit="1" customWidth="1"/>
    <col min="29" max="29" width="16.453125" bestFit="1" customWidth="1"/>
    <col min="30" max="30" width="14.81640625" bestFit="1" customWidth="1"/>
    <col min="31" max="31" width="17" bestFit="1" customWidth="1"/>
    <col min="32" max="32" width="16.453125" bestFit="1" customWidth="1"/>
    <col min="33" max="33" width="17.81640625" bestFit="1" customWidth="1"/>
    <col min="34" max="34" width="18.453125" bestFit="1" customWidth="1"/>
    <col min="35" max="35" width="19.1796875" bestFit="1" customWidth="1"/>
    <col min="36" max="36" width="12.81640625" bestFit="1" customWidth="1"/>
    <col min="37" max="37" width="17.81640625" bestFit="1" customWidth="1"/>
    <col min="38" max="38" width="12.81640625" bestFit="1" customWidth="1"/>
    <col min="39" max="39" width="14.81640625" bestFit="1" customWidth="1"/>
    <col min="40" max="40" width="17" bestFit="1" customWidth="1"/>
    <col min="41" max="41" width="16.453125" bestFit="1" customWidth="1"/>
    <col min="42" max="42" width="17.81640625" bestFit="1" customWidth="1"/>
    <col min="43" max="43" width="18.453125" bestFit="1" customWidth="1"/>
    <col min="44" max="44" width="19.1796875" bestFit="1" customWidth="1"/>
    <col min="45" max="45" width="12.81640625" bestFit="1" customWidth="1"/>
    <col min="46" max="46" width="17.81640625" bestFit="1" customWidth="1"/>
    <col min="47" max="47" width="12.81640625" bestFit="1" customWidth="1"/>
    <col min="48" max="48" width="14.1796875" bestFit="1" customWidth="1"/>
    <col min="49" max="49" width="17" bestFit="1" customWidth="1"/>
    <col min="50" max="50" width="16.453125" bestFit="1" customWidth="1"/>
    <col min="51" max="51" width="17.81640625" bestFit="1" customWidth="1"/>
    <col min="52" max="52" width="18.453125" bestFit="1" customWidth="1"/>
    <col min="53" max="53" width="19.1796875" bestFit="1" customWidth="1"/>
    <col min="54" max="54" width="12.81640625" bestFit="1" customWidth="1"/>
    <col min="55" max="55" width="17.81640625" bestFit="1" customWidth="1"/>
    <col min="56" max="56" width="14.1796875" bestFit="1" customWidth="1"/>
    <col min="57" max="57" width="14.81640625" bestFit="1" customWidth="1"/>
    <col min="58" max="58" width="17" bestFit="1" customWidth="1"/>
    <col min="59" max="59" width="16.453125" bestFit="1" customWidth="1"/>
    <col min="60" max="60" width="17.81640625" bestFit="1" customWidth="1"/>
    <col min="61" max="61" width="18.453125" bestFit="1" customWidth="1"/>
    <col min="62" max="62" width="19.1796875" bestFit="1" customWidth="1"/>
    <col min="63" max="63" width="12.81640625" bestFit="1" customWidth="1"/>
    <col min="64" max="64" width="17.81640625" bestFit="1" customWidth="1"/>
    <col min="65" max="65" width="14.1796875" bestFit="1" customWidth="1"/>
    <col min="66" max="68" width="12.81640625" bestFit="1" customWidth="1"/>
    <col min="69" max="69" width="14.81640625" bestFit="1" customWidth="1"/>
    <col min="70" max="70" width="15.54296875" bestFit="1" customWidth="1"/>
    <col min="71" max="71" width="17" bestFit="1" customWidth="1"/>
    <col min="72" max="73" width="12.81640625" bestFit="1" customWidth="1"/>
    <col min="74" max="74" width="16.54296875" bestFit="1" customWidth="1"/>
    <col min="75" max="75" width="13.7265625" bestFit="1" customWidth="1"/>
    <col min="76" max="76" width="19.81640625" bestFit="1" customWidth="1"/>
    <col min="77" max="77" width="16.453125" bestFit="1" customWidth="1"/>
    <col min="78" max="78" width="17.81640625" bestFit="1" customWidth="1"/>
    <col min="79" max="79" width="14" bestFit="1" customWidth="1"/>
    <col min="80" max="80" width="18" bestFit="1" customWidth="1"/>
    <col min="81" max="81" width="18.453125" bestFit="1" customWidth="1"/>
    <col min="82" max="82" width="19.1796875" bestFit="1" customWidth="1"/>
    <col min="83" max="83" width="12.81640625" bestFit="1" customWidth="1"/>
    <col min="84" max="84" width="17.81640625" bestFit="1" customWidth="1"/>
    <col min="85" max="85" width="12.81640625" bestFit="1" customWidth="1"/>
    <col min="86" max="86" width="14.1796875" bestFit="1" customWidth="1"/>
    <col min="87" max="89" width="12.81640625" bestFit="1" customWidth="1"/>
    <col min="90" max="90" width="14.81640625" bestFit="1" customWidth="1"/>
    <col min="91" max="91" width="15.54296875" bestFit="1" customWidth="1"/>
    <col min="92" max="92" width="17" bestFit="1" customWidth="1"/>
    <col min="93" max="94" width="12.81640625" bestFit="1" customWidth="1"/>
    <col min="95" max="95" width="16.54296875" bestFit="1" customWidth="1"/>
    <col min="96" max="96" width="13.7265625" bestFit="1" customWidth="1"/>
    <col min="97" max="97" width="19.81640625" bestFit="1" customWidth="1"/>
    <col min="98" max="98" width="16.453125" bestFit="1" customWidth="1"/>
    <col min="99" max="99" width="17.81640625" bestFit="1" customWidth="1"/>
    <col min="100" max="100" width="14" bestFit="1" customWidth="1"/>
    <col min="101" max="101" width="18" bestFit="1" customWidth="1"/>
    <col min="102" max="102" width="18.453125" bestFit="1" customWidth="1"/>
    <col min="103" max="103" width="19.1796875" bestFit="1" customWidth="1"/>
    <col min="104" max="104" width="12.81640625" bestFit="1" customWidth="1"/>
    <col min="105" max="105" width="17.81640625" bestFit="1" customWidth="1"/>
    <col min="106" max="106" width="12.81640625" bestFit="1" customWidth="1"/>
    <col min="107" max="107" width="14.1796875" bestFit="1" customWidth="1"/>
    <col min="108" max="110" width="12.81640625" bestFit="1" customWidth="1"/>
    <col min="111" max="111" width="14.81640625" bestFit="1" customWidth="1"/>
    <col min="112" max="112" width="15.54296875" bestFit="1" customWidth="1"/>
    <col min="113" max="113" width="17" bestFit="1" customWidth="1"/>
    <col min="114" max="115" width="12.81640625" bestFit="1" customWidth="1"/>
    <col min="116" max="116" width="16.54296875" bestFit="1" customWidth="1"/>
    <col min="117" max="117" width="13.7265625" bestFit="1" customWidth="1"/>
    <col min="118" max="118" width="19.81640625" bestFit="1" customWidth="1"/>
    <col min="119" max="119" width="16.453125" bestFit="1" customWidth="1"/>
    <col min="120" max="120" width="17.81640625" bestFit="1" customWidth="1"/>
    <col min="121" max="121" width="14" bestFit="1" customWidth="1"/>
    <col min="122" max="122" width="18" bestFit="1" customWidth="1"/>
    <col min="123" max="123" width="18.453125" bestFit="1" customWidth="1"/>
    <col min="124" max="124" width="19.1796875" bestFit="1" customWidth="1"/>
    <col min="125" max="125" width="12.81640625" bestFit="1" customWidth="1"/>
    <col min="126" max="126" width="17.81640625" bestFit="1" customWidth="1"/>
    <col min="127" max="127" width="12.81640625" bestFit="1" customWidth="1"/>
    <col min="128" max="128" width="14.1796875" bestFit="1" customWidth="1"/>
    <col min="129" max="131" width="12.81640625" bestFit="1" customWidth="1"/>
    <col min="132" max="132" width="14.81640625" bestFit="1" customWidth="1"/>
    <col min="133" max="133" width="15.54296875" bestFit="1" customWidth="1"/>
    <col min="134" max="134" width="17" bestFit="1" customWidth="1"/>
    <col min="135" max="136" width="12.81640625" bestFit="1" customWidth="1"/>
    <col min="137" max="137" width="16.54296875" bestFit="1" customWidth="1"/>
    <col min="138" max="138" width="13.7265625" bestFit="1" customWidth="1"/>
    <col min="139" max="139" width="19.81640625" bestFit="1" customWidth="1"/>
    <col min="140" max="140" width="16.453125" bestFit="1" customWidth="1"/>
    <col min="141" max="141" width="17.81640625" bestFit="1" customWidth="1"/>
    <col min="142" max="142" width="14" bestFit="1" customWidth="1"/>
    <col min="143" max="143" width="18" bestFit="1" customWidth="1"/>
    <col min="144" max="144" width="18.453125" bestFit="1" customWidth="1"/>
    <col min="145" max="145" width="19.1796875" bestFit="1" customWidth="1"/>
    <col min="146" max="146" width="12.81640625" bestFit="1" customWidth="1"/>
    <col min="147" max="147" width="17.81640625" bestFit="1" customWidth="1"/>
    <col min="148" max="148" width="12.81640625" bestFit="1" customWidth="1"/>
    <col min="149" max="149" width="14.1796875" bestFit="1" customWidth="1"/>
  </cols>
  <sheetData>
    <row r="1" spans="1:69" x14ac:dyDescent="0.35">
      <c r="A1" s="410" t="s">
        <v>152</v>
      </c>
      <c r="B1" s="410" t="s">
        <v>152</v>
      </c>
      <c r="C1" s="410" t="s">
        <v>152</v>
      </c>
      <c r="D1" s="410" t="s">
        <v>152</v>
      </c>
      <c r="E1" s="22" t="s">
        <v>166</v>
      </c>
      <c r="H1" s="410" t="s">
        <v>152</v>
      </c>
      <c r="I1" s="410" t="s">
        <v>152</v>
      </c>
      <c r="J1" s="410" t="s">
        <v>152</v>
      </c>
      <c r="K1" s="410" t="s">
        <v>152</v>
      </c>
      <c r="L1" s="22" t="s">
        <v>166</v>
      </c>
      <c r="N1" s="410" t="s">
        <v>152</v>
      </c>
      <c r="O1" s="410" t="s">
        <v>152</v>
      </c>
      <c r="P1" s="22" t="s">
        <v>166</v>
      </c>
      <c r="R1" s="410" t="s">
        <v>152</v>
      </c>
      <c r="S1" s="410" t="s">
        <v>152</v>
      </c>
      <c r="T1" s="22" t="s">
        <v>166</v>
      </c>
      <c r="V1" s="410" t="s">
        <v>152</v>
      </c>
      <c r="W1" s="410" t="s">
        <v>152</v>
      </c>
      <c r="X1" s="410" t="s">
        <v>152</v>
      </c>
      <c r="Y1" s="22" t="s">
        <v>166</v>
      </c>
    </row>
    <row r="2" spans="1:69" x14ac:dyDescent="0.35">
      <c r="A2" s="410" t="s">
        <v>3</v>
      </c>
      <c r="B2" s="410" t="s">
        <v>167</v>
      </c>
      <c r="C2" s="410" t="s">
        <v>151</v>
      </c>
      <c r="D2" s="410" t="s">
        <v>123</v>
      </c>
      <c r="E2" s="415" t="s">
        <v>175</v>
      </c>
      <c r="H2" s="410" t="s">
        <v>3</v>
      </c>
      <c r="I2" s="410" t="s">
        <v>167</v>
      </c>
      <c r="J2" s="410" t="s">
        <v>151</v>
      </c>
      <c r="K2" s="410" t="s">
        <v>123</v>
      </c>
      <c r="L2" s="415" t="s">
        <v>175</v>
      </c>
      <c r="N2" s="410" t="s">
        <v>3</v>
      </c>
      <c r="O2" s="410" t="s">
        <v>167</v>
      </c>
      <c r="P2" s="415" t="s">
        <v>175</v>
      </c>
      <c r="R2" s="410" t="s">
        <v>176</v>
      </c>
      <c r="S2" s="410" t="s">
        <v>167</v>
      </c>
      <c r="T2" s="415" t="s">
        <v>175</v>
      </c>
      <c r="V2" s="410" t="s">
        <v>123</v>
      </c>
      <c r="W2" s="410" t="s">
        <v>3</v>
      </c>
      <c r="X2" s="410" t="s">
        <v>167</v>
      </c>
      <c r="Y2" s="415" t="s">
        <v>175</v>
      </c>
      <c r="BQ2" s="22" t="s">
        <v>169</v>
      </c>
    </row>
    <row r="3" spans="1:69" ht="21.5" x14ac:dyDescent="0.35">
      <c r="A3" s="22" t="s">
        <v>36</v>
      </c>
      <c r="B3" s="22" t="s">
        <v>169</v>
      </c>
      <c r="C3" s="22" t="s">
        <v>52</v>
      </c>
      <c r="D3" s="22" t="s">
        <v>52</v>
      </c>
      <c r="E3" s="20">
        <v>426.58758999999998</v>
      </c>
      <c r="H3" s="22" t="s">
        <v>36</v>
      </c>
      <c r="I3" s="23" t="s">
        <v>48</v>
      </c>
      <c r="J3" s="22" t="s">
        <v>52</v>
      </c>
      <c r="K3" s="22" t="s">
        <v>52</v>
      </c>
      <c r="L3" s="20">
        <v>862.04497000000003</v>
      </c>
      <c r="N3" s="22" t="s">
        <v>36</v>
      </c>
      <c r="O3" s="23" t="s">
        <v>48</v>
      </c>
      <c r="P3" s="20">
        <v>1623855.73389</v>
      </c>
      <c r="R3" s="22" t="s">
        <v>77</v>
      </c>
      <c r="S3" s="23" t="s">
        <v>48</v>
      </c>
      <c r="T3" s="20">
        <v>2438741.1786400001</v>
      </c>
      <c r="V3" s="22" t="s">
        <v>52</v>
      </c>
      <c r="W3" s="22" t="s">
        <v>36</v>
      </c>
      <c r="X3" s="23" t="s">
        <v>48</v>
      </c>
      <c r="Y3" s="20">
        <v>45519.160609999999</v>
      </c>
      <c r="BQ3" s="22" t="s">
        <v>170</v>
      </c>
    </row>
    <row r="4" spans="1:69" ht="21.5" x14ac:dyDescent="0.35">
      <c r="A4" s="22" t="s">
        <v>36</v>
      </c>
      <c r="B4" s="22" t="s">
        <v>169</v>
      </c>
      <c r="C4" s="22" t="s">
        <v>52</v>
      </c>
      <c r="D4" s="22" t="s">
        <v>104</v>
      </c>
      <c r="E4" s="20">
        <v>0.39019999999999999</v>
      </c>
      <c r="H4" s="22" t="s">
        <v>36</v>
      </c>
      <c r="I4" s="23" t="s">
        <v>48</v>
      </c>
      <c r="J4" s="22" t="s">
        <v>52</v>
      </c>
      <c r="K4" s="22" t="s">
        <v>104</v>
      </c>
      <c r="L4" s="20">
        <v>41.65</v>
      </c>
      <c r="N4" s="22" t="s">
        <v>37</v>
      </c>
      <c r="O4" s="23" t="s">
        <v>48</v>
      </c>
      <c r="P4" s="20">
        <v>303109.50014000002</v>
      </c>
      <c r="R4" s="22" t="s">
        <v>89</v>
      </c>
      <c r="S4" s="23" t="s">
        <v>48</v>
      </c>
      <c r="T4" s="20">
        <v>533768.36953999999</v>
      </c>
      <c r="V4" s="22" t="s">
        <v>52</v>
      </c>
      <c r="W4" s="22" t="s">
        <v>37</v>
      </c>
      <c r="X4" s="23" t="s">
        <v>48</v>
      </c>
      <c r="Y4" s="20">
        <v>12303.197340000001</v>
      </c>
      <c r="BQ4" s="22" t="s">
        <v>171</v>
      </c>
    </row>
    <row r="5" spans="1:69" ht="21.5" x14ac:dyDescent="0.35">
      <c r="A5" s="22" t="s">
        <v>36</v>
      </c>
      <c r="B5" s="22" t="s">
        <v>169</v>
      </c>
      <c r="C5" s="22" t="s">
        <v>52</v>
      </c>
      <c r="D5" s="22" t="s">
        <v>115</v>
      </c>
      <c r="E5" s="20">
        <v>25.75311</v>
      </c>
      <c r="H5" s="22" t="s">
        <v>36</v>
      </c>
      <c r="I5" s="23" t="s">
        <v>48</v>
      </c>
      <c r="J5" s="22" t="s">
        <v>52</v>
      </c>
      <c r="K5" s="22" t="s">
        <v>115</v>
      </c>
      <c r="L5" s="20">
        <v>76.900019999999998</v>
      </c>
      <c r="N5" s="22" t="s">
        <v>38</v>
      </c>
      <c r="O5" s="23" t="s">
        <v>48</v>
      </c>
      <c r="P5" s="20">
        <v>350281.49894999998</v>
      </c>
      <c r="R5" s="22" t="s">
        <v>177</v>
      </c>
      <c r="S5" s="23" t="s">
        <v>48</v>
      </c>
      <c r="T5" s="20">
        <v>141762.58817</v>
      </c>
      <c r="V5" s="22" t="s">
        <v>52</v>
      </c>
      <c r="W5" s="22" t="s">
        <v>38</v>
      </c>
      <c r="X5" s="23" t="s">
        <v>48</v>
      </c>
      <c r="Y5" s="20">
        <v>9809.1519100000005</v>
      </c>
      <c r="BQ5" s="22" t="s">
        <v>172</v>
      </c>
    </row>
    <row r="6" spans="1:69" ht="21.5" x14ac:dyDescent="0.35">
      <c r="A6" s="22" t="s">
        <v>36</v>
      </c>
      <c r="B6" s="22" t="s">
        <v>169</v>
      </c>
      <c r="C6" s="22" t="s">
        <v>52</v>
      </c>
      <c r="D6" s="22" t="s">
        <v>156</v>
      </c>
      <c r="E6" s="20">
        <v>56.55547</v>
      </c>
      <c r="H6" s="22" t="s">
        <v>36</v>
      </c>
      <c r="I6" s="23" t="s">
        <v>48</v>
      </c>
      <c r="J6" s="22" t="s">
        <v>52</v>
      </c>
      <c r="K6" s="22" t="s">
        <v>156</v>
      </c>
      <c r="L6" s="20">
        <v>1991.0812100000001</v>
      </c>
      <c r="N6" s="22" t="s">
        <v>39</v>
      </c>
      <c r="O6" s="23" t="s">
        <v>48</v>
      </c>
      <c r="P6" s="20">
        <v>153069.82793</v>
      </c>
      <c r="R6" s="22" t="s">
        <v>161</v>
      </c>
      <c r="S6" s="23" t="s">
        <v>48</v>
      </c>
      <c r="T6" s="20">
        <v>258592.69488</v>
      </c>
      <c r="V6" s="22" t="s">
        <v>52</v>
      </c>
      <c r="W6" s="22" t="s">
        <v>39</v>
      </c>
      <c r="X6" s="23" t="s">
        <v>48</v>
      </c>
      <c r="Y6" s="20">
        <v>9415.1377400000001</v>
      </c>
      <c r="BQ6" s="22" t="s">
        <v>173</v>
      </c>
    </row>
    <row r="7" spans="1:69" ht="21.5" x14ac:dyDescent="0.35">
      <c r="A7" s="22" t="s">
        <v>36</v>
      </c>
      <c r="B7" s="22" t="s">
        <v>169</v>
      </c>
      <c r="C7" s="22" t="s">
        <v>52</v>
      </c>
      <c r="D7" s="22" t="s">
        <v>53</v>
      </c>
      <c r="E7" s="20">
        <v>883.09802000000002</v>
      </c>
      <c r="H7" s="22" t="s">
        <v>36</v>
      </c>
      <c r="I7" s="23" t="s">
        <v>48</v>
      </c>
      <c r="J7" s="22" t="s">
        <v>52</v>
      </c>
      <c r="K7" s="22" t="s">
        <v>53</v>
      </c>
      <c r="L7" s="20">
        <v>1877.22299</v>
      </c>
      <c r="N7" s="22" t="s">
        <v>40</v>
      </c>
      <c r="O7" s="23" t="s">
        <v>48</v>
      </c>
      <c r="P7" s="20">
        <v>127500.87656999999</v>
      </c>
      <c r="R7" s="29" t="s">
        <v>75</v>
      </c>
      <c r="S7" s="732" t="s">
        <v>48</v>
      </c>
      <c r="T7" s="21">
        <v>3372864.8312300001</v>
      </c>
      <c r="V7" s="22" t="s">
        <v>52</v>
      </c>
      <c r="W7" s="22" t="s">
        <v>40</v>
      </c>
      <c r="X7" s="23" t="s">
        <v>48</v>
      </c>
      <c r="Y7" s="20">
        <v>10617.23777</v>
      </c>
      <c r="BQ7" s="23" t="s">
        <v>48</v>
      </c>
    </row>
    <row r="8" spans="1:69" ht="21.5" x14ac:dyDescent="0.35">
      <c r="A8" s="22" t="s">
        <v>36</v>
      </c>
      <c r="B8" s="22" t="s">
        <v>169</v>
      </c>
      <c r="C8" s="22" t="s">
        <v>52</v>
      </c>
      <c r="D8" s="22" t="s">
        <v>27</v>
      </c>
      <c r="E8" s="20">
        <v>216.06254999999999</v>
      </c>
      <c r="H8" s="22" t="s">
        <v>36</v>
      </c>
      <c r="I8" s="23" t="s">
        <v>48</v>
      </c>
      <c r="J8" s="22" t="s">
        <v>52</v>
      </c>
      <c r="K8" s="22" t="s">
        <v>27</v>
      </c>
      <c r="L8" s="20">
        <v>738.31375000000003</v>
      </c>
      <c r="N8" s="22" t="s">
        <v>41</v>
      </c>
      <c r="O8" s="23" t="s">
        <v>48</v>
      </c>
      <c r="P8" s="20">
        <v>280754.31764000002</v>
      </c>
      <c r="V8" s="22" t="s">
        <v>52</v>
      </c>
      <c r="W8" s="22" t="s">
        <v>41</v>
      </c>
      <c r="X8" s="23" t="s">
        <v>48</v>
      </c>
      <c r="Y8" s="20">
        <v>26776.464309999999</v>
      </c>
      <c r="BQ8" s="22" t="s">
        <v>178</v>
      </c>
    </row>
    <row r="9" spans="1:69" ht="21.5" x14ac:dyDescent="0.35">
      <c r="A9" s="22" t="s">
        <v>36</v>
      </c>
      <c r="B9" s="22" t="s">
        <v>169</v>
      </c>
      <c r="C9" s="22" t="s">
        <v>52</v>
      </c>
      <c r="D9" s="22" t="s">
        <v>95</v>
      </c>
      <c r="E9" s="20">
        <v>874.56439999999998</v>
      </c>
      <c r="H9" s="22" t="s">
        <v>36</v>
      </c>
      <c r="I9" s="23" t="s">
        <v>48</v>
      </c>
      <c r="J9" s="22" t="s">
        <v>52</v>
      </c>
      <c r="K9" s="22" t="s">
        <v>95</v>
      </c>
      <c r="L9" s="20">
        <v>807.91075999999998</v>
      </c>
      <c r="N9" s="22" t="s">
        <v>42</v>
      </c>
      <c r="O9" s="23" t="s">
        <v>48</v>
      </c>
      <c r="P9" s="20">
        <v>410894.25956999999</v>
      </c>
      <c r="V9" s="22" t="s">
        <v>52</v>
      </c>
      <c r="W9" s="22" t="s">
        <v>42</v>
      </c>
      <c r="X9" s="23" t="s">
        <v>48</v>
      </c>
      <c r="Y9" s="20">
        <v>10546.39078</v>
      </c>
    </row>
    <row r="10" spans="1:69" ht="21.5" x14ac:dyDescent="0.35">
      <c r="A10" s="22" t="s">
        <v>36</v>
      </c>
      <c r="B10" s="22" t="s">
        <v>169</v>
      </c>
      <c r="C10" s="22" t="s">
        <v>52</v>
      </c>
      <c r="D10" s="22" t="s">
        <v>28</v>
      </c>
      <c r="E10" s="20">
        <v>130.49250000000001</v>
      </c>
      <c r="H10" s="22" t="s">
        <v>36</v>
      </c>
      <c r="I10" s="23" t="s">
        <v>48</v>
      </c>
      <c r="J10" s="22" t="s">
        <v>52</v>
      </c>
      <c r="K10" s="22" t="s">
        <v>28</v>
      </c>
      <c r="L10" s="20">
        <v>537.32156999999995</v>
      </c>
      <c r="N10" s="22" t="s">
        <v>43</v>
      </c>
      <c r="O10" s="23" t="s">
        <v>48</v>
      </c>
      <c r="P10" s="20">
        <v>123398.81654</v>
      </c>
      <c r="V10" s="22" t="s">
        <v>52</v>
      </c>
      <c r="W10" s="22" t="s">
        <v>43</v>
      </c>
      <c r="X10" s="23" t="s">
        <v>48</v>
      </c>
      <c r="Y10" s="20">
        <v>5353.7572799999998</v>
      </c>
    </row>
    <row r="11" spans="1:69" ht="21.5" x14ac:dyDescent="0.35">
      <c r="A11" s="22" t="s">
        <v>36</v>
      </c>
      <c r="B11" s="22" t="s">
        <v>169</v>
      </c>
      <c r="C11" s="22" t="s">
        <v>52</v>
      </c>
      <c r="D11" s="22" t="s">
        <v>55</v>
      </c>
      <c r="E11" s="20">
        <v>2421.0532400000002</v>
      </c>
      <c r="H11" s="22" t="s">
        <v>36</v>
      </c>
      <c r="I11" s="23" t="s">
        <v>48</v>
      </c>
      <c r="J11" s="22" t="s">
        <v>52</v>
      </c>
      <c r="K11" s="22" t="s">
        <v>55</v>
      </c>
      <c r="L11" s="20">
        <v>7432.0469400000002</v>
      </c>
      <c r="N11" s="29" t="s">
        <v>75</v>
      </c>
      <c r="O11" s="732" t="s">
        <v>48</v>
      </c>
      <c r="P11" s="21">
        <v>3372864.8312300001</v>
      </c>
      <c r="V11" s="22" t="s">
        <v>52</v>
      </c>
      <c r="W11" s="120" t="s">
        <v>35</v>
      </c>
      <c r="X11" s="735" t="s">
        <v>48</v>
      </c>
      <c r="Y11" s="26">
        <v>130340.49774000001</v>
      </c>
    </row>
    <row r="12" spans="1:69" ht="21.5" x14ac:dyDescent="0.35">
      <c r="A12" s="22" t="s">
        <v>36</v>
      </c>
      <c r="B12" s="22" t="s">
        <v>169</v>
      </c>
      <c r="C12" s="22" t="s">
        <v>52</v>
      </c>
      <c r="D12" s="22" t="s">
        <v>92</v>
      </c>
      <c r="E12" s="20">
        <v>1457.5441900000001</v>
      </c>
      <c r="H12" s="22" t="s">
        <v>36</v>
      </c>
      <c r="I12" s="23" t="s">
        <v>48</v>
      </c>
      <c r="J12" s="22" t="s">
        <v>52</v>
      </c>
      <c r="K12" s="22" t="s">
        <v>92</v>
      </c>
      <c r="L12" s="20">
        <v>2901.3613300000002</v>
      </c>
      <c r="V12" s="22" t="s">
        <v>104</v>
      </c>
      <c r="W12" s="22" t="s">
        <v>36</v>
      </c>
      <c r="X12" s="23" t="s">
        <v>48</v>
      </c>
      <c r="Y12" s="20">
        <v>88.746499999999997</v>
      </c>
    </row>
    <row r="13" spans="1:69" ht="21.5" x14ac:dyDescent="0.35">
      <c r="A13" s="22" t="s">
        <v>36</v>
      </c>
      <c r="B13" s="22" t="s">
        <v>169</v>
      </c>
      <c r="C13" s="22" t="s">
        <v>52</v>
      </c>
      <c r="D13" s="22" t="s">
        <v>107</v>
      </c>
      <c r="E13" s="20">
        <v>9.6219999999999999</v>
      </c>
      <c r="H13" s="22" t="s">
        <v>36</v>
      </c>
      <c r="I13" s="23" t="s">
        <v>48</v>
      </c>
      <c r="J13" s="22" t="s">
        <v>52</v>
      </c>
      <c r="K13" s="22" t="s">
        <v>107</v>
      </c>
      <c r="L13" s="20">
        <v>1.6728099999999999</v>
      </c>
      <c r="V13" s="22" t="s">
        <v>104</v>
      </c>
      <c r="W13" s="22" t="s">
        <v>38</v>
      </c>
      <c r="X13" s="23" t="s">
        <v>48</v>
      </c>
      <c r="Y13" s="20">
        <v>4.6020000000000003</v>
      </c>
    </row>
    <row r="14" spans="1:69" ht="21.5" x14ac:dyDescent="0.35">
      <c r="A14" s="22" t="s">
        <v>36</v>
      </c>
      <c r="B14" s="22" t="s">
        <v>169</v>
      </c>
      <c r="C14" s="22" t="s">
        <v>52</v>
      </c>
      <c r="D14" s="22" t="s">
        <v>93</v>
      </c>
      <c r="E14" s="20">
        <v>159.93093999999999</v>
      </c>
      <c r="H14" s="22" t="s">
        <v>36</v>
      </c>
      <c r="I14" s="23" t="s">
        <v>48</v>
      </c>
      <c r="J14" s="22" t="s">
        <v>52</v>
      </c>
      <c r="K14" s="22" t="s">
        <v>93</v>
      </c>
      <c r="L14" s="20">
        <v>5254.6923800000004</v>
      </c>
      <c r="V14" s="22" t="s">
        <v>104</v>
      </c>
      <c r="W14" s="22" t="s">
        <v>39</v>
      </c>
      <c r="X14" s="23" t="s">
        <v>48</v>
      </c>
      <c r="Y14" s="20">
        <v>32.078960000000002</v>
      </c>
    </row>
    <row r="15" spans="1:69" ht="21.5" x14ac:dyDescent="0.35">
      <c r="A15" s="22" t="s">
        <v>36</v>
      </c>
      <c r="B15" s="22" t="s">
        <v>169</v>
      </c>
      <c r="C15" s="22" t="s">
        <v>52</v>
      </c>
      <c r="D15" s="22" t="s">
        <v>160</v>
      </c>
      <c r="E15" s="20">
        <v>1602.91642</v>
      </c>
      <c r="H15" s="22" t="s">
        <v>36</v>
      </c>
      <c r="I15" s="23" t="s">
        <v>48</v>
      </c>
      <c r="J15" s="22" t="s">
        <v>52</v>
      </c>
      <c r="K15" s="22" t="s">
        <v>160</v>
      </c>
      <c r="L15" s="20">
        <v>1610.1986400000001</v>
      </c>
      <c r="V15" s="22" t="s">
        <v>104</v>
      </c>
      <c r="W15" s="22" t="s">
        <v>41</v>
      </c>
      <c r="X15" s="23" t="s">
        <v>48</v>
      </c>
      <c r="Y15" s="20">
        <v>1981.08088</v>
      </c>
    </row>
    <row r="16" spans="1:69" ht="21.5" x14ac:dyDescent="0.35">
      <c r="A16" s="22" t="s">
        <v>36</v>
      </c>
      <c r="B16" s="22" t="s">
        <v>169</v>
      </c>
      <c r="C16" s="22" t="s">
        <v>52</v>
      </c>
      <c r="D16" s="22" t="s">
        <v>30</v>
      </c>
      <c r="E16" s="20">
        <v>2210.2249000000002</v>
      </c>
      <c r="H16" s="22" t="s">
        <v>36</v>
      </c>
      <c r="I16" s="23" t="s">
        <v>48</v>
      </c>
      <c r="J16" s="22" t="s">
        <v>52</v>
      </c>
      <c r="K16" s="22" t="s">
        <v>30</v>
      </c>
      <c r="L16" s="20">
        <v>5446.4565499999999</v>
      </c>
      <c r="V16" s="22" t="s">
        <v>104</v>
      </c>
      <c r="W16" s="22" t="s">
        <v>42</v>
      </c>
      <c r="X16" s="23" t="s">
        <v>48</v>
      </c>
      <c r="Y16" s="20">
        <v>11.767239999999999</v>
      </c>
    </row>
    <row r="17" spans="1:25" ht="21.5" x14ac:dyDescent="0.35">
      <c r="A17" s="22" t="s">
        <v>36</v>
      </c>
      <c r="B17" s="22" t="s">
        <v>169</v>
      </c>
      <c r="C17" s="22" t="s">
        <v>52</v>
      </c>
      <c r="D17" s="22" t="s">
        <v>96</v>
      </c>
      <c r="E17" s="20">
        <v>418.35462999999999</v>
      </c>
      <c r="H17" s="22" t="s">
        <v>36</v>
      </c>
      <c r="I17" s="23" t="s">
        <v>48</v>
      </c>
      <c r="J17" s="22" t="s">
        <v>52</v>
      </c>
      <c r="K17" s="22" t="s">
        <v>96</v>
      </c>
      <c r="L17" s="20">
        <v>1361.9498599999999</v>
      </c>
      <c r="V17" s="22" t="s">
        <v>104</v>
      </c>
      <c r="W17" s="22" t="s">
        <v>43</v>
      </c>
      <c r="X17" s="23" t="s">
        <v>48</v>
      </c>
      <c r="Y17" s="20">
        <v>0.92673000000000005</v>
      </c>
    </row>
    <row r="18" spans="1:25" ht="21.5" x14ac:dyDescent="0.35">
      <c r="A18" s="22" t="s">
        <v>36</v>
      </c>
      <c r="B18" s="22" t="s">
        <v>169</v>
      </c>
      <c r="C18" s="22" t="s">
        <v>52</v>
      </c>
      <c r="D18" s="22" t="s">
        <v>110</v>
      </c>
      <c r="E18" s="20">
        <v>308.69835</v>
      </c>
      <c r="H18" s="22" t="s">
        <v>36</v>
      </c>
      <c r="I18" s="23" t="s">
        <v>48</v>
      </c>
      <c r="J18" s="22" t="s">
        <v>52</v>
      </c>
      <c r="K18" s="22" t="s">
        <v>110</v>
      </c>
      <c r="L18" s="20">
        <v>965.20356000000004</v>
      </c>
      <c r="V18" s="22" t="s">
        <v>104</v>
      </c>
      <c r="W18" s="120" t="s">
        <v>35</v>
      </c>
      <c r="X18" s="735" t="s">
        <v>48</v>
      </c>
      <c r="Y18" s="26">
        <v>2119.2023100000001</v>
      </c>
    </row>
    <row r="19" spans="1:25" ht="21.5" x14ac:dyDescent="0.35">
      <c r="A19" s="22" t="s">
        <v>36</v>
      </c>
      <c r="B19" s="22" t="s">
        <v>169</v>
      </c>
      <c r="C19" s="22" t="s">
        <v>52</v>
      </c>
      <c r="D19" s="22" t="s">
        <v>162</v>
      </c>
      <c r="E19" s="20">
        <v>24.823399999999999</v>
      </c>
      <c r="H19" s="22" t="s">
        <v>36</v>
      </c>
      <c r="I19" s="23" t="s">
        <v>48</v>
      </c>
      <c r="J19" s="22" t="s">
        <v>52</v>
      </c>
      <c r="K19" s="22" t="s">
        <v>162</v>
      </c>
      <c r="L19" s="20">
        <v>39.757989999999999</v>
      </c>
      <c r="V19" s="22" t="s">
        <v>115</v>
      </c>
      <c r="W19" s="22" t="s">
        <v>36</v>
      </c>
      <c r="X19" s="23" t="s">
        <v>48</v>
      </c>
      <c r="Y19" s="20">
        <v>779.36533999999995</v>
      </c>
    </row>
    <row r="20" spans="1:25" ht="21.5" x14ac:dyDescent="0.35">
      <c r="A20" s="22" t="s">
        <v>36</v>
      </c>
      <c r="B20" s="22" t="s">
        <v>169</v>
      </c>
      <c r="C20" s="22" t="s">
        <v>52</v>
      </c>
      <c r="D20" s="22" t="s">
        <v>163</v>
      </c>
      <c r="E20" s="20">
        <v>167.18440000000001</v>
      </c>
      <c r="H20" s="22" t="s">
        <v>36</v>
      </c>
      <c r="I20" s="23" t="s">
        <v>48</v>
      </c>
      <c r="J20" s="22" t="s">
        <v>52</v>
      </c>
      <c r="K20" s="22" t="s">
        <v>112</v>
      </c>
      <c r="L20" s="20">
        <v>12.987299999999999</v>
      </c>
      <c r="V20" s="22" t="s">
        <v>115</v>
      </c>
      <c r="W20" s="22" t="s">
        <v>37</v>
      </c>
      <c r="X20" s="23" t="s">
        <v>48</v>
      </c>
      <c r="Y20" s="20">
        <v>6.3447899999999997</v>
      </c>
    </row>
    <row r="21" spans="1:25" ht="21.5" x14ac:dyDescent="0.35">
      <c r="A21" s="22" t="s">
        <v>36</v>
      </c>
      <c r="B21" s="22" t="s">
        <v>169</v>
      </c>
      <c r="C21" s="22" t="s">
        <v>52</v>
      </c>
      <c r="D21" s="22" t="s">
        <v>112</v>
      </c>
      <c r="E21" s="20">
        <v>40.81212</v>
      </c>
      <c r="H21" s="22" t="s">
        <v>36</v>
      </c>
      <c r="I21" s="23" t="s">
        <v>48</v>
      </c>
      <c r="J21" s="22" t="s">
        <v>52</v>
      </c>
      <c r="K21" s="22" t="s">
        <v>100</v>
      </c>
      <c r="L21" s="20">
        <v>136.25147999999999</v>
      </c>
      <c r="V21" s="22" t="s">
        <v>115</v>
      </c>
      <c r="W21" s="22" t="s">
        <v>38</v>
      </c>
      <c r="X21" s="23" t="s">
        <v>48</v>
      </c>
      <c r="Y21" s="20">
        <v>4.2</v>
      </c>
    </row>
    <row r="22" spans="1:25" ht="21.5" x14ac:dyDescent="0.35">
      <c r="A22" s="22" t="s">
        <v>36</v>
      </c>
      <c r="B22" s="22" t="s">
        <v>169</v>
      </c>
      <c r="C22" s="22" t="s">
        <v>52</v>
      </c>
      <c r="D22" s="22" t="s">
        <v>97</v>
      </c>
      <c r="E22" s="20">
        <v>235.36561</v>
      </c>
      <c r="H22" s="22" t="s">
        <v>36</v>
      </c>
      <c r="I22" s="23" t="s">
        <v>48</v>
      </c>
      <c r="J22" s="22" t="s">
        <v>52</v>
      </c>
      <c r="K22" s="22" t="s">
        <v>97</v>
      </c>
      <c r="L22" s="20">
        <v>939.59355000000005</v>
      </c>
      <c r="V22" s="22" t="s">
        <v>115</v>
      </c>
      <c r="W22" s="22" t="s">
        <v>40</v>
      </c>
      <c r="X22" s="23" t="s">
        <v>48</v>
      </c>
      <c r="Y22" s="20">
        <v>63.473309999999998</v>
      </c>
    </row>
    <row r="23" spans="1:25" ht="21.5" x14ac:dyDescent="0.35">
      <c r="A23" s="22" t="s">
        <v>36</v>
      </c>
      <c r="B23" s="22" t="s">
        <v>169</v>
      </c>
      <c r="C23" s="22" t="s">
        <v>52</v>
      </c>
      <c r="D23" s="22" t="s">
        <v>31</v>
      </c>
      <c r="E23" s="20">
        <v>984.94568000000004</v>
      </c>
      <c r="H23" s="22" t="s">
        <v>36</v>
      </c>
      <c r="I23" s="23" t="s">
        <v>48</v>
      </c>
      <c r="J23" s="22" t="s">
        <v>52</v>
      </c>
      <c r="K23" s="22" t="s">
        <v>31</v>
      </c>
      <c r="L23" s="20">
        <v>3025.06531</v>
      </c>
      <c r="V23" s="22" t="s">
        <v>115</v>
      </c>
      <c r="W23" s="22" t="s">
        <v>41</v>
      </c>
      <c r="X23" s="23" t="s">
        <v>48</v>
      </c>
      <c r="Y23" s="20">
        <v>5377.2584999999999</v>
      </c>
    </row>
    <row r="24" spans="1:25" ht="21.5" x14ac:dyDescent="0.35">
      <c r="A24" s="22" t="s">
        <v>36</v>
      </c>
      <c r="B24" s="22" t="s">
        <v>169</v>
      </c>
      <c r="C24" s="22" t="s">
        <v>52</v>
      </c>
      <c r="D24" s="22" t="s">
        <v>32</v>
      </c>
      <c r="E24" s="20">
        <v>91.675179999999997</v>
      </c>
      <c r="H24" s="22" t="s">
        <v>36</v>
      </c>
      <c r="I24" s="23" t="s">
        <v>48</v>
      </c>
      <c r="J24" s="22" t="s">
        <v>52</v>
      </c>
      <c r="K24" s="22" t="s">
        <v>32</v>
      </c>
      <c r="L24" s="20">
        <v>197.18369000000001</v>
      </c>
      <c r="V24" s="22" t="s">
        <v>115</v>
      </c>
      <c r="W24" s="22" t="s">
        <v>42</v>
      </c>
      <c r="X24" s="23" t="s">
        <v>48</v>
      </c>
      <c r="Y24" s="20">
        <v>275.65728999999999</v>
      </c>
    </row>
    <row r="25" spans="1:25" ht="21.5" x14ac:dyDescent="0.35">
      <c r="A25" s="22" t="s">
        <v>36</v>
      </c>
      <c r="B25" s="22" t="s">
        <v>169</v>
      </c>
      <c r="C25" s="22" t="s">
        <v>52</v>
      </c>
      <c r="D25" s="22" t="s">
        <v>161</v>
      </c>
      <c r="E25" s="20">
        <v>4.1273299999999997</v>
      </c>
      <c r="H25" s="22" t="s">
        <v>36</v>
      </c>
      <c r="I25" s="23" t="s">
        <v>48</v>
      </c>
      <c r="J25" s="22" t="s">
        <v>52</v>
      </c>
      <c r="K25" s="28" t="s">
        <v>35</v>
      </c>
      <c r="L25" s="26">
        <v>36256.86666</v>
      </c>
      <c r="V25" s="22" t="s">
        <v>115</v>
      </c>
      <c r="W25" s="120" t="s">
        <v>35</v>
      </c>
      <c r="X25" s="735" t="s">
        <v>48</v>
      </c>
      <c r="Y25" s="26">
        <v>6506.2992299999996</v>
      </c>
    </row>
    <row r="26" spans="1:25" ht="21.5" x14ac:dyDescent="0.35">
      <c r="A26" s="22" t="s">
        <v>36</v>
      </c>
      <c r="B26" s="22" t="s">
        <v>169</v>
      </c>
      <c r="C26" s="22" t="s">
        <v>52</v>
      </c>
      <c r="D26" s="28" t="s">
        <v>35</v>
      </c>
      <c r="E26" s="26">
        <v>12750.782230000001</v>
      </c>
      <c r="H26" s="22" t="s">
        <v>36</v>
      </c>
      <c r="I26" s="23" t="s">
        <v>48</v>
      </c>
      <c r="J26" s="22" t="s">
        <v>155</v>
      </c>
      <c r="K26" s="22" t="s">
        <v>112</v>
      </c>
      <c r="L26" s="20">
        <v>0.3</v>
      </c>
      <c r="V26" s="22" t="s">
        <v>156</v>
      </c>
      <c r="W26" s="22" t="s">
        <v>36</v>
      </c>
      <c r="X26" s="23" t="s">
        <v>48</v>
      </c>
      <c r="Y26" s="20">
        <v>34715.589919999999</v>
      </c>
    </row>
    <row r="27" spans="1:25" ht="21.5" x14ac:dyDescent="0.35">
      <c r="A27" s="22" t="s">
        <v>36</v>
      </c>
      <c r="B27" s="22" t="s">
        <v>169</v>
      </c>
      <c r="C27" s="22" t="s">
        <v>60</v>
      </c>
      <c r="D27" s="22" t="s">
        <v>113</v>
      </c>
      <c r="E27" s="20">
        <v>400.42500000000001</v>
      </c>
      <c r="H27" s="22" t="s">
        <v>36</v>
      </c>
      <c r="I27" s="23" t="s">
        <v>48</v>
      </c>
      <c r="J27" s="22" t="s">
        <v>155</v>
      </c>
      <c r="K27" s="28" t="s">
        <v>35</v>
      </c>
      <c r="L27" s="26">
        <v>0.3</v>
      </c>
      <c r="V27" s="22" t="s">
        <v>156</v>
      </c>
      <c r="W27" s="22" t="s">
        <v>37</v>
      </c>
      <c r="X27" s="23" t="s">
        <v>48</v>
      </c>
      <c r="Y27" s="20">
        <v>0.97928000000000004</v>
      </c>
    </row>
    <row r="28" spans="1:25" ht="21.5" x14ac:dyDescent="0.35">
      <c r="A28" s="22" t="s">
        <v>36</v>
      </c>
      <c r="B28" s="22" t="s">
        <v>169</v>
      </c>
      <c r="C28" s="22" t="s">
        <v>60</v>
      </c>
      <c r="D28" s="28" t="s">
        <v>35</v>
      </c>
      <c r="E28" s="26">
        <v>400.42500000000001</v>
      </c>
      <c r="H28" s="22" t="s">
        <v>36</v>
      </c>
      <c r="I28" s="23" t="s">
        <v>48</v>
      </c>
      <c r="J28" s="22" t="s">
        <v>53</v>
      </c>
      <c r="K28" s="22" t="s">
        <v>52</v>
      </c>
      <c r="L28" s="20">
        <v>2575.2760499999999</v>
      </c>
      <c r="V28" s="22" t="s">
        <v>156</v>
      </c>
      <c r="W28" s="22" t="s">
        <v>38</v>
      </c>
      <c r="X28" s="23" t="s">
        <v>48</v>
      </c>
      <c r="Y28" s="20">
        <v>915.74378999999999</v>
      </c>
    </row>
    <row r="29" spans="1:25" ht="21.5" x14ac:dyDescent="0.35">
      <c r="A29" s="22" t="s">
        <v>36</v>
      </c>
      <c r="B29" s="22" t="s">
        <v>169</v>
      </c>
      <c r="C29" s="22" t="s">
        <v>53</v>
      </c>
      <c r="D29" s="22" t="s">
        <v>52</v>
      </c>
      <c r="E29" s="20">
        <v>2001.2986000000001</v>
      </c>
      <c r="H29" s="22" t="s">
        <v>36</v>
      </c>
      <c r="I29" s="23" t="s">
        <v>48</v>
      </c>
      <c r="J29" s="22" t="s">
        <v>53</v>
      </c>
      <c r="K29" s="22" t="s">
        <v>104</v>
      </c>
      <c r="L29" s="20">
        <v>0.77651999999999999</v>
      </c>
      <c r="V29" s="22" t="s">
        <v>156</v>
      </c>
      <c r="W29" s="22" t="s">
        <v>39</v>
      </c>
      <c r="X29" s="23" t="s">
        <v>48</v>
      </c>
      <c r="Y29" s="20">
        <v>1304.4474</v>
      </c>
    </row>
    <row r="30" spans="1:25" ht="21.5" x14ac:dyDescent="0.35">
      <c r="A30" s="22" t="s">
        <v>36</v>
      </c>
      <c r="B30" s="22" t="s">
        <v>169</v>
      </c>
      <c r="C30" s="22" t="s">
        <v>53</v>
      </c>
      <c r="D30" s="22" t="s">
        <v>104</v>
      </c>
      <c r="E30" s="20">
        <v>2.87392</v>
      </c>
      <c r="H30" s="22" t="s">
        <v>36</v>
      </c>
      <c r="I30" s="23" t="s">
        <v>48</v>
      </c>
      <c r="J30" s="22" t="s">
        <v>53</v>
      </c>
      <c r="K30" s="22" t="s">
        <v>156</v>
      </c>
      <c r="L30" s="20">
        <v>2264.5040899999999</v>
      </c>
      <c r="V30" s="22" t="s">
        <v>156</v>
      </c>
      <c r="W30" s="22" t="s">
        <v>40</v>
      </c>
      <c r="X30" s="23" t="s">
        <v>48</v>
      </c>
      <c r="Y30" s="20">
        <v>3675.1901200000002</v>
      </c>
    </row>
    <row r="31" spans="1:25" ht="21.5" x14ac:dyDescent="0.35">
      <c r="A31" s="22" t="s">
        <v>36</v>
      </c>
      <c r="B31" s="22" t="s">
        <v>169</v>
      </c>
      <c r="C31" s="22" t="s">
        <v>53</v>
      </c>
      <c r="D31" s="22" t="s">
        <v>115</v>
      </c>
      <c r="E31" s="20">
        <v>0.43099999999999999</v>
      </c>
      <c r="H31" s="22" t="s">
        <v>36</v>
      </c>
      <c r="I31" s="23" t="s">
        <v>48</v>
      </c>
      <c r="J31" s="22" t="s">
        <v>53</v>
      </c>
      <c r="K31" s="22" t="s">
        <v>53</v>
      </c>
      <c r="L31" s="20">
        <v>29118.18334</v>
      </c>
      <c r="V31" s="22" t="s">
        <v>156</v>
      </c>
      <c r="W31" s="22" t="s">
        <v>41</v>
      </c>
      <c r="X31" s="23" t="s">
        <v>48</v>
      </c>
      <c r="Y31" s="20">
        <v>2055.80654</v>
      </c>
    </row>
    <row r="32" spans="1:25" ht="21.5" x14ac:dyDescent="0.35">
      <c r="A32" s="22" t="s">
        <v>36</v>
      </c>
      <c r="B32" s="22" t="s">
        <v>169</v>
      </c>
      <c r="C32" s="22" t="s">
        <v>53</v>
      </c>
      <c r="D32" s="22" t="s">
        <v>156</v>
      </c>
      <c r="E32" s="20">
        <v>13.768689999999999</v>
      </c>
      <c r="H32" s="22" t="s">
        <v>36</v>
      </c>
      <c r="I32" s="23" t="s">
        <v>48</v>
      </c>
      <c r="J32" s="22" t="s">
        <v>53</v>
      </c>
      <c r="K32" s="22" t="s">
        <v>27</v>
      </c>
      <c r="L32" s="20">
        <v>822.40374999999995</v>
      </c>
      <c r="V32" s="22" t="s">
        <v>156</v>
      </c>
      <c r="W32" s="22" t="s">
        <v>42</v>
      </c>
      <c r="X32" s="23" t="s">
        <v>48</v>
      </c>
      <c r="Y32" s="20">
        <v>15820.402239999999</v>
      </c>
    </row>
    <row r="33" spans="1:25" ht="21.5" x14ac:dyDescent="0.35">
      <c r="A33" s="22" t="s">
        <v>36</v>
      </c>
      <c r="B33" s="22" t="s">
        <v>169</v>
      </c>
      <c r="C33" s="22" t="s">
        <v>53</v>
      </c>
      <c r="D33" s="22" t="s">
        <v>53</v>
      </c>
      <c r="E33" s="20">
        <v>20608.786789999998</v>
      </c>
      <c r="H33" s="22" t="s">
        <v>36</v>
      </c>
      <c r="I33" s="23" t="s">
        <v>48</v>
      </c>
      <c r="J33" s="22" t="s">
        <v>53</v>
      </c>
      <c r="K33" s="22" t="s">
        <v>95</v>
      </c>
      <c r="L33" s="20">
        <v>4262.43282</v>
      </c>
      <c r="V33" s="22" t="s">
        <v>156</v>
      </c>
      <c r="W33" s="22" t="s">
        <v>43</v>
      </c>
      <c r="X33" s="23" t="s">
        <v>48</v>
      </c>
      <c r="Y33" s="20">
        <v>1451.6587099999999</v>
      </c>
    </row>
    <row r="34" spans="1:25" ht="21.5" x14ac:dyDescent="0.35">
      <c r="A34" s="22" t="s">
        <v>36</v>
      </c>
      <c r="B34" s="22" t="s">
        <v>169</v>
      </c>
      <c r="C34" s="22" t="s">
        <v>53</v>
      </c>
      <c r="D34" s="22" t="s">
        <v>27</v>
      </c>
      <c r="E34" s="20">
        <v>332.41248000000002</v>
      </c>
      <c r="H34" s="22" t="s">
        <v>36</v>
      </c>
      <c r="I34" s="23" t="s">
        <v>48</v>
      </c>
      <c r="J34" s="22" t="s">
        <v>53</v>
      </c>
      <c r="K34" s="22" t="s">
        <v>28</v>
      </c>
      <c r="L34" s="20">
        <v>1212.6623</v>
      </c>
      <c r="V34" s="22" t="s">
        <v>156</v>
      </c>
      <c r="W34" s="120" t="s">
        <v>35</v>
      </c>
      <c r="X34" s="735" t="s">
        <v>48</v>
      </c>
      <c r="Y34" s="26">
        <v>59939.817999999999</v>
      </c>
    </row>
    <row r="35" spans="1:25" ht="21.5" x14ac:dyDescent="0.35">
      <c r="A35" s="22" t="s">
        <v>36</v>
      </c>
      <c r="B35" s="22" t="s">
        <v>169</v>
      </c>
      <c r="C35" s="22" t="s">
        <v>53</v>
      </c>
      <c r="D35" s="22" t="s">
        <v>95</v>
      </c>
      <c r="E35" s="20">
        <v>3140.8485700000001</v>
      </c>
      <c r="H35" s="22" t="s">
        <v>36</v>
      </c>
      <c r="I35" s="23" t="s">
        <v>48</v>
      </c>
      <c r="J35" s="22" t="s">
        <v>53</v>
      </c>
      <c r="K35" s="22" t="s">
        <v>55</v>
      </c>
      <c r="L35" s="20">
        <v>2649.9671199999998</v>
      </c>
      <c r="V35" s="22" t="s">
        <v>113</v>
      </c>
      <c r="W35" s="22" t="s">
        <v>36</v>
      </c>
      <c r="X35" s="23" t="s">
        <v>48</v>
      </c>
      <c r="Y35" s="20">
        <v>269.71550000000002</v>
      </c>
    </row>
    <row r="36" spans="1:25" ht="21.5" x14ac:dyDescent="0.35">
      <c r="A36" s="22" t="s">
        <v>36</v>
      </c>
      <c r="B36" s="22" t="s">
        <v>169</v>
      </c>
      <c r="C36" s="22" t="s">
        <v>53</v>
      </c>
      <c r="D36" s="22" t="s">
        <v>28</v>
      </c>
      <c r="E36" s="20">
        <v>387.86093</v>
      </c>
      <c r="H36" s="22" t="s">
        <v>36</v>
      </c>
      <c r="I36" s="23" t="s">
        <v>48</v>
      </c>
      <c r="J36" s="22" t="s">
        <v>53</v>
      </c>
      <c r="K36" s="22" t="s">
        <v>92</v>
      </c>
      <c r="L36" s="20">
        <v>1733.86958</v>
      </c>
      <c r="V36" s="22" t="s">
        <v>113</v>
      </c>
      <c r="W36" s="22" t="s">
        <v>37</v>
      </c>
      <c r="X36" s="23" t="s">
        <v>48</v>
      </c>
      <c r="Y36" s="20">
        <v>6662.8115799999996</v>
      </c>
    </row>
    <row r="37" spans="1:25" ht="21.5" x14ac:dyDescent="0.35">
      <c r="A37" s="22" t="s">
        <v>36</v>
      </c>
      <c r="B37" s="22" t="s">
        <v>169</v>
      </c>
      <c r="C37" s="22" t="s">
        <v>53</v>
      </c>
      <c r="D37" s="22" t="s">
        <v>55</v>
      </c>
      <c r="E37" s="20">
        <v>1959.58232</v>
      </c>
      <c r="H37" s="22" t="s">
        <v>36</v>
      </c>
      <c r="I37" s="23" t="s">
        <v>48</v>
      </c>
      <c r="J37" s="22" t="s">
        <v>53</v>
      </c>
      <c r="K37" s="22" t="s">
        <v>165</v>
      </c>
      <c r="L37" s="20">
        <v>3.0503999999999998</v>
      </c>
      <c r="V37" s="22" t="s">
        <v>113</v>
      </c>
      <c r="W37" s="22" t="s">
        <v>38</v>
      </c>
      <c r="X37" s="23" t="s">
        <v>48</v>
      </c>
      <c r="Y37" s="20">
        <v>9.7780000000000005</v>
      </c>
    </row>
    <row r="38" spans="1:25" ht="21.5" x14ac:dyDescent="0.35">
      <c r="A38" s="22" t="s">
        <v>36</v>
      </c>
      <c r="B38" s="22" t="s">
        <v>169</v>
      </c>
      <c r="C38" s="22" t="s">
        <v>53</v>
      </c>
      <c r="D38" s="22" t="s">
        <v>92</v>
      </c>
      <c r="E38" s="20">
        <v>2805.4303100000002</v>
      </c>
      <c r="H38" s="22" t="s">
        <v>36</v>
      </c>
      <c r="I38" s="23" t="s">
        <v>48</v>
      </c>
      <c r="J38" s="22" t="s">
        <v>53</v>
      </c>
      <c r="K38" s="22" t="s">
        <v>102</v>
      </c>
      <c r="L38" s="20">
        <v>1248.2828199999999</v>
      </c>
      <c r="V38" s="22" t="s">
        <v>113</v>
      </c>
      <c r="W38" s="22" t="s">
        <v>41</v>
      </c>
      <c r="X38" s="23" t="s">
        <v>48</v>
      </c>
      <c r="Y38" s="20">
        <v>908.28114000000005</v>
      </c>
    </row>
    <row r="39" spans="1:25" ht="21.5" x14ac:dyDescent="0.35">
      <c r="A39" s="22" t="s">
        <v>36</v>
      </c>
      <c r="B39" s="22" t="s">
        <v>169</v>
      </c>
      <c r="C39" s="22" t="s">
        <v>53</v>
      </c>
      <c r="D39" s="22" t="s">
        <v>165</v>
      </c>
      <c r="E39" s="20">
        <v>0.75700000000000001</v>
      </c>
      <c r="H39" s="22" t="s">
        <v>36</v>
      </c>
      <c r="I39" s="23" t="s">
        <v>48</v>
      </c>
      <c r="J39" s="22" t="s">
        <v>53</v>
      </c>
      <c r="K39" s="22" t="s">
        <v>107</v>
      </c>
      <c r="L39" s="20">
        <v>332.05831000000001</v>
      </c>
      <c r="V39" s="22" t="s">
        <v>113</v>
      </c>
      <c r="W39" s="22" t="s">
        <v>42</v>
      </c>
      <c r="X39" s="23" t="s">
        <v>48</v>
      </c>
      <c r="Y39" s="20">
        <v>1107.8093899999999</v>
      </c>
    </row>
    <row r="40" spans="1:25" ht="21.5" x14ac:dyDescent="0.35">
      <c r="A40" s="22" t="s">
        <v>36</v>
      </c>
      <c r="B40" s="22" t="s">
        <v>169</v>
      </c>
      <c r="C40" s="22" t="s">
        <v>53</v>
      </c>
      <c r="D40" s="22" t="s">
        <v>102</v>
      </c>
      <c r="E40" s="20">
        <v>198.44274999999999</v>
      </c>
      <c r="H40" s="22" t="s">
        <v>36</v>
      </c>
      <c r="I40" s="23" t="s">
        <v>48</v>
      </c>
      <c r="J40" s="22" t="s">
        <v>53</v>
      </c>
      <c r="K40" s="22" t="s">
        <v>93</v>
      </c>
      <c r="L40" s="20">
        <v>775.66890999999998</v>
      </c>
      <c r="V40" s="22" t="s">
        <v>113</v>
      </c>
      <c r="W40" s="120" t="s">
        <v>35</v>
      </c>
      <c r="X40" s="735" t="s">
        <v>48</v>
      </c>
      <c r="Y40" s="26">
        <v>8958.3956099999996</v>
      </c>
    </row>
    <row r="41" spans="1:25" ht="21.5" x14ac:dyDescent="0.35">
      <c r="A41" s="22" t="s">
        <v>36</v>
      </c>
      <c r="B41" s="22" t="s">
        <v>169</v>
      </c>
      <c r="C41" s="22" t="s">
        <v>53</v>
      </c>
      <c r="D41" s="22" t="s">
        <v>107</v>
      </c>
      <c r="E41" s="20">
        <v>137.04041000000001</v>
      </c>
      <c r="H41" s="22" t="s">
        <v>36</v>
      </c>
      <c r="I41" s="23" t="s">
        <v>48</v>
      </c>
      <c r="J41" s="22" t="s">
        <v>53</v>
      </c>
      <c r="K41" s="22" t="s">
        <v>160</v>
      </c>
      <c r="L41" s="20">
        <v>2401.1499699999999</v>
      </c>
      <c r="V41" s="22" t="s">
        <v>53</v>
      </c>
      <c r="W41" s="22" t="s">
        <v>36</v>
      </c>
      <c r="X41" s="23" t="s">
        <v>48</v>
      </c>
      <c r="Y41" s="20">
        <v>51659.203589999997</v>
      </c>
    </row>
    <row r="42" spans="1:25" ht="21.5" x14ac:dyDescent="0.35">
      <c r="A42" s="22" t="s">
        <v>36</v>
      </c>
      <c r="B42" s="22" t="s">
        <v>169</v>
      </c>
      <c r="C42" s="22" t="s">
        <v>53</v>
      </c>
      <c r="D42" s="22" t="s">
        <v>93</v>
      </c>
      <c r="E42" s="20">
        <v>237.33767</v>
      </c>
      <c r="H42" s="22" t="s">
        <v>36</v>
      </c>
      <c r="I42" s="23" t="s">
        <v>48</v>
      </c>
      <c r="J42" s="22" t="s">
        <v>53</v>
      </c>
      <c r="K42" s="22" t="s">
        <v>30</v>
      </c>
      <c r="L42" s="20">
        <v>3166.6873099999998</v>
      </c>
      <c r="V42" s="22" t="s">
        <v>53</v>
      </c>
      <c r="W42" s="22" t="s">
        <v>37</v>
      </c>
      <c r="X42" s="23" t="s">
        <v>48</v>
      </c>
      <c r="Y42" s="20">
        <v>1680.47225</v>
      </c>
    </row>
    <row r="43" spans="1:25" ht="21.5" x14ac:dyDescent="0.35">
      <c r="A43" s="22" t="s">
        <v>36</v>
      </c>
      <c r="B43" s="22" t="s">
        <v>169</v>
      </c>
      <c r="C43" s="22" t="s">
        <v>53</v>
      </c>
      <c r="D43" s="22" t="s">
        <v>160</v>
      </c>
      <c r="E43" s="20">
        <v>1196.7468899999999</v>
      </c>
      <c r="H43" s="22" t="s">
        <v>36</v>
      </c>
      <c r="I43" s="23" t="s">
        <v>48</v>
      </c>
      <c r="J43" s="22" t="s">
        <v>53</v>
      </c>
      <c r="K43" s="22" t="s">
        <v>96</v>
      </c>
      <c r="L43" s="20">
        <v>1520.2833800000001</v>
      </c>
      <c r="V43" s="22" t="s">
        <v>53</v>
      </c>
      <c r="W43" s="22" t="s">
        <v>38</v>
      </c>
      <c r="X43" s="23" t="s">
        <v>48</v>
      </c>
      <c r="Y43" s="20">
        <v>4255.7490799999996</v>
      </c>
    </row>
    <row r="44" spans="1:25" ht="21.5" x14ac:dyDescent="0.35">
      <c r="A44" s="22" t="s">
        <v>36</v>
      </c>
      <c r="B44" s="22" t="s">
        <v>169</v>
      </c>
      <c r="C44" s="22" t="s">
        <v>53</v>
      </c>
      <c r="D44" s="22" t="s">
        <v>30</v>
      </c>
      <c r="E44" s="20">
        <v>1292.5061000000001</v>
      </c>
      <c r="H44" s="22" t="s">
        <v>36</v>
      </c>
      <c r="I44" s="23" t="s">
        <v>48</v>
      </c>
      <c r="J44" s="22" t="s">
        <v>53</v>
      </c>
      <c r="K44" s="22" t="s">
        <v>110</v>
      </c>
      <c r="L44" s="20">
        <v>68.852459999999994</v>
      </c>
      <c r="V44" s="22" t="s">
        <v>53</v>
      </c>
      <c r="W44" s="22" t="s">
        <v>39</v>
      </c>
      <c r="X44" s="23" t="s">
        <v>48</v>
      </c>
      <c r="Y44" s="20">
        <v>3803.07638</v>
      </c>
    </row>
    <row r="45" spans="1:25" ht="21.5" x14ac:dyDescent="0.35">
      <c r="A45" s="22" t="s">
        <v>36</v>
      </c>
      <c r="B45" s="22" t="s">
        <v>169</v>
      </c>
      <c r="C45" s="22" t="s">
        <v>53</v>
      </c>
      <c r="D45" s="22" t="s">
        <v>96</v>
      </c>
      <c r="E45" s="20">
        <v>1165.03379</v>
      </c>
      <c r="H45" s="22" t="s">
        <v>36</v>
      </c>
      <c r="I45" s="23" t="s">
        <v>48</v>
      </c>
      <c r="J45" s="22" t="s">
        <v>53</v>
      </c>
      <c r="K45" s="22" t="s">
        <v>162</v>
      </c>
      <c r="L45" s="20">
        <v>880.04677000000004</v>
      </c>
      <c r="V45" s="22" t="s">
        <v>53</v>
      </c>
      <c r="W45" s="22" t="s">
        <v>40</v>
      </c>
      <c r="X45" s="23" t="s">
        <v>48</v>
      </c>
      <c r="Y45" s="20">
        <v>3622.9122600000001</v>
      </c>
    </row>
    <row r="46" spans="1:25" ht="21.5" x14ac:dyDescent="0.35">
      <c r="A46" s="22" t="s">
        <v>36</v>
      </c>
      <c r="B46" s="22" t="s">
        <v>169</v>
      </c>
      <c r="C46" s="22" t="s">
        <v>53</v>
      </c>
      <c r="D46" s="22" t="s">
        <v>110</v>
      </c>
      <c r="E46" s="20">
        <v>48.20467</v>
      </c>
      <c r="H46" s="22" t="s">
        <v>36</v>
      </c>
      <c r="I46" s="23" t="s">
        <v>48</v>
      </c>
      <c r="J46" s="22" t="s">
        <v>53</v>
      </c>
      <c r="K46" s="22" t="s">
        <v>163</v>
      </c>
      <c r="L46" s="20">
        <v>56.397350000000003</v>
      </c>
      <c r="V46" s="22" t="s">
        <v>53</v>
      </c>
      <c r="W46" s="22" t="s">
        <v>41</v>
      </c>
      <c r="X46" s="23" t="s">
        <v>48</v>
      </c>
      <c r="Y46" s="20">
        <v>3783.0354600000001</v>
      </c>
    </row>
    <row r="47" spans="1:25" ht="21.5" x14ac:dyDescent="0.35">
      <c r="A47" s="22" t="s">
        <v>36</v>
      </c>
      <c r="B47" s="22" t="s">
        <v>169</v>
      </c>
      <c r="C47" s="22" t="s">
        <v>53</v>
      </c>
      <c r="D47" s="22" t="s">
        <v>162</v>
      </c>
      <c r="E47" s="20">
        <v>1684.7946899999999</v>
      </c>
      <c r="H47" s="22" t="s">
        <v>36</v>
      </c>
      <c r="I47" s="23" t="s">
        <v>48</v>
      </c>
      <c r="J47" s="22" t="s">
        <v>53</v>
      </c>
      <c r="K47" s="22" t="s">
        <v>112</v>
      </c>
      <c r="L47" s="20">
        <v>56.145699999999998</v>
      </c>
      <c r="V47" s="22" t="s">
        <v>53</v>
      </c>
      <c r="W47" s="22" t="s">
        <v>42</v>
      </c>
      <c r="X47" s="23" t="s">
        <v>48</v>
      </c>
      <c r="Y47" s="20">
        <v>2549.7665200000001</v>
      </c>
    </row>
    <row r="48" spans="1:25" ht="21.5" x14ac:dyDescent="0.35">
      <c r="A48" s="22" t="s">
        <v>36</v>
      </c>
      <c r="B48" s="22" t="s">
        <v>169</v>
      </c>
      <c r="C48" s="22" t="s">
        <v>53</v>
      </c>
      <c r="D48" s="22" t="s">
        <v>163</v>
      </c>
      <c r="E48" s="20">
        <v>2.7103999999999999</v>
      </c>
      <c r="H48" s="22" t="s">
        <v>36</v>
      </c>
      <c r="I48" s="23" t="s">
        <v>48</v>
      </c>
      <c r="J48" s="22" t="s">
        <v>53</v>
      </c>
      <c r="K48" s="22" t="s">
        <v>100</v>
      </c>
      <c r="L48" s="20">
        <v>240.00001</v>
      </c>
      <c r="V48" s="22" t="s">
        <v>53</v>
      </c>
      <c r="W48" s="22" t="s">
        <v>43</v>
      </c>
      <c r="X48" s="23" t="s">
        <v>48</v>
      </c>
      <c r="Y48" s="20">
        <v>534.51886999999999</v>
      </c>
    </row>
    <row r="49" spans="1:25" ht="21.5" x14ac:dyDescent="0.35">
      <c r="A49" s="22" t="s">
        <v>36</v>
      </c>
      <c r="B49" s="22" t="s">
        <v>169</v>
      </c>
      <c r="C49" s="22" t="s">
        <v>53</v>
      </c>
      <c r="D49" s="22" t="s">
        <v>112</v>
      </c>
      <c r="E49" s="20">
        <v>9.9714399999999994</v>
      </c>
      <c r="H49" s="22" t="s">
        <v>36</v>
      </c>
      <c r="I49" s="23" t="s">
        <v>48</v>
      </c>
      <c r="J49" s="22" t="s">
        <v>53</v>
      </c>
      <c r="K49" s="22" t="s">
        <v>97</v>
      </c>
      <c r="L49" s="20">
        <v>2124.3783199999998</v>
      </c>
      <c r="V49" s="22" t="s">
        <v>53</v>
      </c>
      <c r="W49" s="120" t="s">
        <v>35</v>
      </c>
      <c r="X49" s="735" t="s">
        <v>48</v>
      </c>
      <c r="Y49" s="26">
        <v>71888.734410000005</v>
      </c>
    </row>
    <row r="50" spans="1:25" ht="21.5" x14ac:dyDescent="0.35">
      <c r="A50" s="22" t="s">
        <v>36</v>
      </c>
      <c r="B50" s="22" t="s">
        <v>169</v>
      </c>
      <c r="C50" s="22" t="s">
        <v>53</v>
      </c>
      <c r="D50" s="22" t="s">
        <v>100</v>
      </c>
      <c r="E50" s="20">
        <v>-1.34015</v>
      </c>
      <c r="H50" s="22" t="s">
        <v>36</v>
      </c>
      <c r="I50" s="23" t="s">
        <v>48</v>
      </c>
      <c r="J50" s="22" t="s">
        <v>53</v>
      </c>
      <c r="K50" s="22" t="s">
        <v>31</v>
      </c>
      <c r="L50" s="20">
        <v>4613.6828699999996</v>
      </c>
      <c r="V50" s="22" t="s">
        <v>27</v>
      </c>
      <c r="W50" s="22" t="s">
        <v>36</v>
      </c>
      <c r="X50" s="23" t="s">
        <v>48</v>
      </c>
      <c r="Y50" s="20">
        <v>140278.69789000001</v>
      </c>
    </row>
    <row r="51" spans="1:25" ht="21.5" x14ac:dyDescent="0.35">
      <c r="A51" s="22" t="s">
        <v>36</v>
      </c>
      <c r="B51" s="22" t="s">
        <v>169</v>
      </c>
      <c r="C51" s="22" t="s">
        <v>53</v>
      </c>
      <c r="D51" s="22" t="s">
        <v>97</v>
      </c>
      <c r="E51" s="20">
        <v>218.29763</v>
      </c>
      <c r="H51" s="22" t="s">
        <v>36</v>
      </c>
      <c r="I51" s="23" t="s">
        <v>48</v>
      </c>
      <c r="J51" s="22" t="s">
        <v>53</v>
      </c>
      <c r="K51" s="22" t="s">
        <v>32</v>
      </c>
      <c r="L51" s="20">
        <v>127.54243</v>
      </c>
      <c r="V51" s="22" t="s">
        <v>27</v>
      </c>
      <c r="W51" s="22" t="s">
        <v>37</v>
      </c>
      <c r="X51" s="23" t="s">
        <v>48</v>
      </c>
      <c r="Y51" s="20">
        <v>83286.073449999996</v>
      </c>
    </row>
    <row r="52" spans="1:25" ht="21.5" x14ac:dyDescent="0.35">
      <c r="A52" s="22" t="s">
        <v>36</v>
      </c>
      <c r="B52" s="22" t="s">
        <v>169</v>
      </c>
      <c r="C52" s="22" t="s">
        <v>53</v>
      </c>
      <c r="D52" s="22" t="s">
        <v>31</v>
      </c>
      <c r="E52" s="20">
        <v>1453.9577200000001</v>
      </c>
      <c r="H52" s="22" t="s">
        <v>36</v>
      </c>
      <c r="I52" s="23" t="s">
        <v>48</v>
      </c>
      <c r="J52" s="22" t="s">
        <v>53</v>
      </c>
      <c r="K52" s="28" t="s">
        <v>35</v>
      </c>
      <c r="L52" s="26">
        <v>62254.302580000003</v>
      </c>
      <c r="V52" s="22" t="s">
        <v>27</v>
      </c>
      <c r="W52" s="22" t="s">
        <v>38</v>
      </c>
      <c r="X52" s="23" t="s">
        <v>48</v>
      </c>
      <c r="Y52" s="20">
        <v>20831.86879</v>
      </c>
    </row>
    <row r="53" spans="1:25" ht="21.5" x14ac:dyDescent="0.35">
      <c r="A53" s="22" t="s">
        <v>36</v>
      </c>
      <c r="B53" s="22" t="s">
        <v>169</v>
      </c>
      <c r="C53" s="22" t="s">
        <v>53</v>
      </c>
      <c r="D53" s="22" t="s">
        <v>32</v>
      </c>
      <c r="E53" s="20">
        <v>294.05725000000001</v>
      </c>
      <c r="H53" s="22" t="s">
        <v>36</v>
      </c>
      <c r="I53" s="23" t="s">
        <v>48</v>
      </c>
      <c r="J53" s="22" t="s">
        <v>12</v>
      </c>
      <c r="K53" s="22" t="s">
        <v>52</v>
      </c>
      <c r="L53" s="20">
        <v>41.43</v>
      </c>
      <c r="V53" s="22" t="s">
        <v>27</v>
      </c>
      <c r="W53" s="22" t="s">
        <v>39</v>
      </c>
      <c r="X53" s="23" t="s">
        <v>48</v>
      </c>
      <c r="Y53" s="20">
        <v>465.52909</v>
      </c>
    </row>
    <row r="54" spans="1:25" ht="21.5" x14ac:dyDescent="0.35">
      <c r="A54" s="22" t="s">
        <v>36</v>
      </c>
      <c r="B54" s="22" t="s">
        <v>169</v>
      </c>
      <c r="C54" s="22" t="s">
        <v>53</v>
      </c>
      <c r="D54" s="22" t="s">
        <v>161</v>
      </c>
      <c r="E54" s="20">
        <v>12.70293</v>
      </c>
      <c r="H54" s="22" t="s">
        <v>36</v>
      </c>
      <c r="I54" s="23" t="s">
        <v>48</v>
      </c>
      <c r="J54" s="22" t="s">
        <v>12</v>
      </c>
      <c r="K54" s="22" t="s">
        <v>156</v>
      </c>
      <c r="L54" s="20">
        <v>162.33748</v>
      </c>
      <c r="V54" s="22" t="s">
        <v>27</v>
      </c>
      <c r="W54" s="22" t="s">
        <v>40</v>
      </c>
      <c r="X54" s="23" t="s">
        <v>48</v>
      </c>
      <c r="Y54" s="20">
        <v>6657.5245800000002</v>
      </c>
    </row>
    <row r="55" spans="1:25" ht="21.5" x14ac:dyDescent="0.35">
      <c r="A55" s="22" t="s">
        <v>36</v>
      </c>
      <c r="B55" s="22" t="s">
        <v>169</v>
      </c>
      <c r="C55" s="22" t="s">
        <v>53</v>
      </c>
      <c r="D55" s="28" t="s">
        <v>35</v>
      </c>
      <c r="E55" s="26">
        <v>39204.514799999997</v>
      </c>
      <c r="H55" s="22" t="s">
        <v>36</v>
      </c>
      <c r="I55" s="23" t="s">
        <v>48</v>
      </c>
      <c r="J55" s="22" t="s">
        <v>12</v>
      </c>
      <c r="K55" s="22" t="s">
        <v>53</v>
      </c>
      <c r="L55" s="20">
        <v>231.54103000000001</v>
      </c>
      <c r="V55" s="22" t="s">
        <v>27</v>
      </c>
      <c r="W55" s="22" t="s">
        <v>41</v>
      </c>
      <c r="X55" s="23" t="s">
        <v>48</v>
      </c>
      <c r="Y55" s="20">
        <v>18691.214059999998</v>
      </c>
    </row>
    <row r="56" spans="1:25" ht="21.5" x14ac:dyDescent="0.35">
      <c r="A56" s="22" t="s">
        <v>36</v>
      </c>
      <c r="B56" s="22" t="s">
        <v>169</v>
      </c>
      <c r="C56" s="22" t="s">
        <v>12</v>
      </c>
      <c r="D56" s="22" t="s">
        <v>52</v>
      </c>
      <c r="E56" s="20">
        <v>30.09282</v>
      </c>
      <c r="H56" s="22" t="s">
        <v>36</v>
      </c>
      <c r="I56" s="23" t="s">
        <v>48</v>
      </c>
      <c r="J56" s="22" t="s">
        <v>12</v>
      </c>
      <c r="K56" s="22" t="s">
        <v>27</v>
      </c>
      <c r="L56" s="20">
        <v>50498.582770000001</v>
      </c>
      <c r="V56" s="22" t="s">
        <v>27</v>
      </c>
      <c r="W56" s="22" t="s">
        <v>42</v>
      </c>
      <c r="X56" s="23" t="s">
        <v>48</v>
      </c>
      <c r="Y56" s="20">
        <v>9825.1194500000001</v>
      </c>
    </row>
    <row r="57" spans="1:25" ht="21.5" x14ac:dyDescent="0.35">
      <c r="A57" s="22" t="s">
        <v>36</v>
      </c>
      <c r="B57" s="22" t="s">
        <v>169</v>
      </c>
      <c r="C57" s="22" t="s">
        <v>12</v>
      </c>
      <c r="D57" s="22" t="s">
        <v>156</v>
      </c>
      <c r="E57" s="20">
        <v>85.075909999999993</v>
      </c>
      <c r="H57" s="22" t="s">
        <v>36</v>
      </c>
      <c r="I57" s="23" t="s">
        <v>48</v>
      </c>
      <c r="J57" s="22" t="s">
        <v>12</v>
      </c>
      <c r="K57" s="22" t="s">
        <v>28</v>
      </c>
      <c r="L57" s="20">
        <v>235.18046000000001</v>
      </c>
      <c r="V57" s="22" t="s">
        <v>27</v>
      </c>
      <c r="W57" s="22" t="s">
        <v>43</v>
      </c>
      <c r="X57" s="23" t="s">
        <v>48</v>
      </c>
      <c r="Y57" s="20">
        <v>35669.661979999997</v>
      </c>
    </row>
    <row r="58" spans="1:25" ht="21.5" x14ac:dyDescent="0.35">
      <c r="A58" s="22" t="s">
        <v>36</v>
      </c>
      <c r="B58" s="22" t="s">
        <v>169</v>
      </c>
      <c r="C58" s="22" t="s">
        <v>12</v>
      </c>
      <c r="D58" s="22" t="s">
        <v>53</v>
      </c>
      <c r="E58" s="20">
        <v>1.4907999999999999</v>
      </c>
      <c r="H58" s="22" t="s">
        <v>36</v>
      </c>
      <c r="I58" s="23" t="s">
        <v>48</v>
      </c>
      <c r="J58" s="22" t="s">
        <v>12</v>
      </c>
      <c r="K58" s="22" t="s">
        <v>55</v>
      </c>
      <c r="L58" s="20">
        <v>21.050899999999999</v>
      </c>
      <c r="V58" s="22" t="s">
        <v>27</v>
      </c>
      <c r="W58" s="120" t="s">
        <v>35</v>
      </c>
      <c r="X58" s="735" t="s">
        <v>48</v>
      </c>
      <c r="Y58" s="26">
        <v>315705.68929000001</v>
      </c>
    </row>
    <row r="59" spans="1:25" ht="21.5" x14ac:dyDescent="0.35">
      <c r="A59" s="22" t="s">
        <v>36</v>
      </c>
      <c r="B59" s="22" t="s">
        <v>169</v>
      </c>
      <c r="C59" s="22" t="s">
        <v>12</v>
      </c>
      <c r="D59" s="22" t="s">
        <v>27</v>
      </c>
      <c r="E59" s="20">
        <v>36414.963759999999</v>
      </c>
      <c r="H59" s="22" t="s">
        <v>36</v>
      </c>
      <c r="I59" s="23" t="s">
        <v>48</v>
      </c>
      <c r="J59" s="22" t="s">
        <v>12</v>
      </c>
      <c r="K59" s="22" t="s">
        <v>92</v>
      </c>
      <c r="L59" s="20">
        <v>79.2</v>
      </c>
      <c r="V59" s="22" t="s">
        <v>95</v>
      </c>
      <c r="W59" s="22" t="s">
        <v>36</v>
      </c>
      <c r="X59" s="23" t="s">
        <v>48</v>
      </c>
      <c r="Y59" s="20">
        <v>15615.8078</v>
      </c>
    </row>
    <row r="60" spans="1:25" ht="21.5" x14ac:dyDescent="0.35">
      <c r="A60" s="22" t="s">
        <v>36</v>
      </c>
      <c r="B60" s="22" t="s">
        <v>169</v>
      </c>
      <c r="C60" s="22" t="s">
        <v>12</v>
      </c>
      <c r="D60" s="22" t="s">
        <v>28</v>
      </c>
      <c r="E60" s="20">
        <v>328.88632999999999</v>
      </c>
      <c r="H60" s="22" t="s">
        <v>36</v>
      </c>
      <c r="I60" s="23" t="s">
        <v>48</v>
      </c>
      <c r="J60" s="22" t="s">
        <v>12</v>
      </c>
      <c r="K60" s="22" t="s">
        <v>102</v>
      </c>
      <c r="L60" s="20">
        <v>2.13</v>
      </c>
      <c r="V60" s="22" t="s">
        <v>95</v>
      </c>
      <c r="W60" s="22" t="s">
        <v>38</v>
      </c>
      <c r="X60" s="23" t="s">
        <v>48</v>
      </c>
      <c r="Y60" s="20">
        <v>884.46537999999998</v>
      </c>
    </row>
    <row r="61" spans="1:25" ht="21.5" x14ac:dyDescent="0.35">
      <c r="A61" s="22" t="s">
        <v>36</v>
      </c>
      <c r="B61" s="22" t="s">
        <v>169</v>
      </c>
      <c r="C61" s="22" t="s">
        <v>12</v>
      </c>
      <c r="D61" s="22" t="s">
        <v>55</v>
      </c>
      <c r="E61" s="20">
        <v>71.614170000000001</v>
      </c>
      <c r="H61" s="22" t="s">
        <v>36</v>
      </c>
      <c r="I61" s="23" t="s">
        <v>48</v>
      </c>
      <c r="J61" s="22" t="s">
        <v>12</v>
      </c>
      <c r="K61" s="22" t="s">
        <v>107</v>
      </c>
      <c r="L61" s="20">
        <v>325.22399999999999</v>
      </c>
      <c r="V61" s="22" t="s">
        <v>95</v>
      </c>
      <c r="W61" s="22" t="s">
        <v>39</v>
      </c>
      <c r="X61" s="23" t="s">
        <v>48</v>
      </c>
      <c r="Y61" s="20">
        <v>1040.3363199999999</v>
      </c>
    </row>
    <row r="62" spans="1:25" ht="21.5" x14ac:dyDescent="0.35">
      <c r="A62" s="22" t="s">
        <v>36</v>
      </c>
      <c r="B62" s="22" t="s">
        <v>169</v>
      </c>
      <c r="C62" s="22" t="s">
        <v>12</v>
      </c>
      <c r="D62" s="22" t="s">
        <v>102</v>
      </c>
      <c r="E62" s="20">
        <v>3.1998000000000002</v>
      </c>
      <c r="H62" s="22" t="s">
        <v>36</v>
      </c>
      <c r="I62" s="23" t="s">
        <v>48</v>
      </c>
      <c r="J62" s="22" t="s">
        <v>12</v>
      </c>
      <c r="K62" s="22" t="s">
        <v>93</v>
      </c>
      <c r="L62" s="20">
        <v>59.425069999999998</v>
      </c>
      <c r="V62" s="22" t="s">
        <v>95</v>
      </c>
      <c r="W62" s="22" t="s">
        <v>40</v>
      </c>
      <c r="X62" s="23" t="s">
        <v>48</v>
      </c>
      <c r="Y62" s="20">
        <v>59.080449999999999</v>
      </c>
    </row>
    <row r="63" spans="1:25" ht="21.5" x14ac:dyDescent="0.35">
      <c r="A63" s="22" t="s">
        <v>36</v>
      </c>
      <c r="B63" s="22" t="s">
        <v>169</v>
      </c>
      <c r="C63" s="22" t="s">
        <v>12</v>
      </c>
      <c r="D63" s="22" t="s">
        <v>107</v>
      </c>
      <c r="E63" s="20">
        <v>1.5760000000000001</v>
      </c>
      <c r="H63" s="22" t="s">
        <v>36</v>
      </c>
      <c r="I63" s="23" t="s">
        <v>48</v>
      </c>
      <c r="J63" s="22" t="s">
        <v>12</v>
      </c>
      <c r="K63" s="22" t="s">
        <v>160</v>
      </c>
      <c r="L63" s="20">
        <v>218.73106999999999</v>
      </c>
      <c r="V63" s="22" t="s">
        <v>95</v>
      </c>
      <c r="W63" s="22" t="s">
        <v>41</v>
      </c>
      <c r="X63" s="23" t="s">
        <v>48</v>
      </c>
      <c r="Y63" s="20">
        <v>14615.584000000001</v>
      </c>
    </row>
    <row r="64" spans="1:25" ht="21.5" x14ac:dyDescent="0.35">
      <c r="A64" s="22" t="s">
        <v>36</v>
      </c>
      <c r="B64" s="22" t="s">
        <v>169</v>
      </c>
      <c r="C64" s="22" t="s">
        <v>12</v>
      </c>
      <c r="D64" s="22" t="s">
        <v>93</v>
      </c>
      <c r="E64" s="20">
        <v>3.81</v>
      </c>
      <c r="H64" s="22" t="s">
        <v>36</v>
      </c>
      <c r="I64" s="23" t="s">
        <v>48</v>
      </c>
      <c r="J64" s="22" t="s">
        <v>12</v>
      </c>
      <c r="K64" s="22" t="s">
        <v>30</v>
      </c>
      <c r="L64" s="20">
        <v>169.70613</v>
      </c>
      <c r="V64" s="22" t="s">
        <v>95</v>
      </c>
      <c r="W64" s="22" t="s">
        <v>42</v>
      </c>
      <c r="X64" s="23" t="s">
        <v>48</v>
      </c>
      <c r="Y64" s="20">
        <v>10795.654560000001</v>
      </c>
    </row>
    <row r="65" spans="1:25" ht="21.5" x14ac:dyDescent="0.35">
      <c r="A65" s="22" t="s">
        <v>36</v>
      </c>
      <c r="B65" s="22" t="s">
        <v>169</v>
      </c>
      <c r="C65" s="22" t="s">
        <v>12</v>
      </c>
      <c r="D65" s="22" t="s">
        <v>160</v>
      </c>
      <c r="E65" s="20">
        <v>180.53892999999999</v>
      </c>
      <c r="H65" s="22" t="s">
        <v>36</v>
      </c>
      <c r="I65" s="23" t="s">
        <v>48</v>
      </c>
      <c r="J65" s="22" t="s">
        <v>12</v>
      </c>
      <c r="K65" s="22" t="s">
        <v>96</v>
      </c>
      <c r="L65" s="20">
        <v>376.37045000000001</v>
      </c>
      <c r="V65" s="22" t="s">
        <v>95</v>
      </c>
      <c r="W65" s="120" t="s">
        <v>35</v>
      </c>
      <c r="X65" s="735" t="s">
        <v>48</v>
      </c>
      <c r="Y65" s="26">
        <v>43010.928509999998</v>
      </c>
    </row>
    <row r="66" spans="1:25" ht="21.5" x14ac:dyDescent="0.35">
      <c r="A66" s="22" t="s">
        <v>36</v>
      </c>
      <c r="B66" s="22" t="s">
        <v>169</v>
      </c>
      <c r="C66" s="22" t="s">
        <v>12</v>
      </c>
      <c r="D66" s="22" t="s">
        <v>30</v>
      </c>
      <c r="E66" s="20">
        <v>245.60968</v>
      </c>
      <c r="H66" s="22" t="s">
        <v>36</v>
      </c>
      <c r="I66" s="23" t="s">
        <v>48</v>
      </c>
      <c r="J66" s="22" t="s">
        <v>12</v>
      </c>
      <c r="K66" s="22" t="s">
        <v>163</v>
      </c>
      <c r="L66" s="20">
        <v>156.36598000000001</v>
      </c>
      <c r="V66" s="22" t="s">
        <v>28</v>
      </c>
      <c r="W66" s="22" t="s">
        <v>36</v>
      </c>
      <c r="X66" s="23" t="s">
        <v>48</v>
      </c>
      <c r="Y66" s="20">
        <v>73883.299769999998</v>
      </c>
    </row>
    <row r="67" spans="1:25" ht="21.5" x14ac:dyDescent="0.35">
      <c r="A67" s="22" t="s">
        <v>36</v>
      </c>
      <c r="B67" s="22" t="s">
        <v>169</v>
      </c>
      <c r="C67" s="22" t="s">
        <v>12</v>
      </c>
      <c r="D67" s="22" t="s">
        <v>96</v>
      </c>
      <c r="E67" s="20">
        <v>162.72882000000001</v>
      </c>
      <c r="H67" s="22" t="s">
        <v>36</v>
      </c>
      <c r="I67" s="23" t="s">
        <v>48</v>
      </c>
      <c r="J67" s="22" t="s">
        <v>12</v>
      </c>
      <c r="K67" s="22" t="s">
        <v>112</v>
      </c>
      <c r="L67" s="20">
        <v>35.999989999999997</v>
      </c>
      <c r="V67" s="22" t="s">
        <v>28</v>
      </c>
      <c r="W67" s="22" t="s">
        <v>37</v>
      </c>
      <c r="X67" s="23" t="s">
        <v>48</v>
      </c>
      <c r="Y67" s="20">
        <v>10913.151760000001</v>
      </c>
    </row>
    <row r="68" spans="1:25" ht="21.5" x14ac:dyDescent="0.35">
      <c r="A68" s="22" t="s">
        <v>36</v>
      </c>
      <c r="B68" s="22" t="s">
        <v>169</v>
      </c>
      <c r="C68" s="22" t="s">
        <v>12</v>
      </c>
      <c r="D68" s="22" t="s">
        <v>112</v>
      </c>
      <c r="E68" s="20">
        <v>61.953940000000003</v>
      </c>
      <c r="H68" s="22" t="s">
        <v>36</v>
      </c>
      <c r="I68" s="23" t="s">
        <v>48</v>
      </c>
      <c r="J68" s="22" t="s">
        <v>12</v>
      </c>
      <c r="K68" s="22" t="s">
        <v>31</v>
      </c>
      <c r="L68" s="20">
        <v>3054.7009200000002</v>
      </c>
      <c r="V68" s="22" t="s">
        <v>28</v>
      </c>
      <c r="W68" s="22" t="s">
        <v>38</v>
      </c>
      <c r="X68" s="23" t="s">
        <v>48</v>
      </c>
      <c r="Y68" s="20">
        <v>9638.9156500000008</v>
      </c>
    </row>
    <row r="69" spans="1:25" ht="21.5" x14ac:dyDescent="0.35">
      <c r="A69" s="22" t="s">
        <v>36</v>
      </c>
      <c r="B69" s="22" t="s">
        <v>169</v>
      </c>
      <c r="C69" s="22" t="s">
        <v>12</v>
      </c>
      <c r="D69" s="22" t="s">
        <v>31</v>
      </c>
      <c r="E69" s="20">
        <v>2443.3709399999998</v>
      </c>
      <c r="H69" s="22" t="s">
        <v>36</v>
      </c>
      <c r="I69" s="23" t="s">
        <v>48</v>
      </c>
      <c r="J69" s="22" t="s">
        <v>12</v>
      </c>
      <c r="K69" s="22" t="s">
        <v>32</v>
      </c>
      <c r="L69" s="20">
        <v>0.76300000000000001</v>
      </c>
      <c r="V69" s="22" t="s">
        <v>28</v>
      </c>
      <c r="W69" s="22" t="s">
        <v>39</v>
      </c>
      <c r="X69" s="23" t="s">
        <v>48</v>
      </c>
      <c r="Y69" s="20">
        <v>1598.16146</v>
      </c>
    </row>
    <row r="70" spans="1:25" ht="21.5" x14ac:dyDescent="0.35">
      <c r="A70" s="22" t="s">
        <v>36</v>
      </c>
      <c r="B70" s="22" t="s">
        <v>169</v>
      </c>
      <c r="C70" s="22" t="s">
        <v>12</v>
      </c>
      <c r="D70" s="28" t="s">
        <v>35</v>
      </c>
      <c r="E70" s="26">
        <v>40034.911899999999</v>
      </c>
      <c r="H70" s="22" t="s">
        <v>36</v>
      </c>
      <c r="I70" s="23" t="s">
        <v>48</v>
      </c>
      <c r="J70" s="22" t="s">
        <v>12</v>
      </c>
      <c r="K70" s="28" t="s">
        <v>35</v>
      </c>
      <c r="L70" s="26">
        <v>55668.739249999999</v>
      </c>
      <c r="V70" s="22" t="s">
        <v>28</v>
      </c>
      <c r="W70" s="22" t="s">
        <v>40</v>
      </c>
      <c r="X70" s="23" t="s">
        <v>48</v>
      </c>
      <c r="Y70" s="20">
        <v>2380.5446099999999</v>
      </c>
    </row>
    <row r="71" spans="1:25" ht="21.5" x14ac:dyDescent="0.35">
      <c r="A71" s="22" t="s">
        <v>36</v>
      </c>
      <c r="B71" s="22" t="s">
        <v>169</v>
      </c>
      <c r="C71" s="22" t="s">
        <v>54</v>
      </c>
      <c r="D71" s="22" t="s">
        <v>52</v>
      </c>
      <c r="E71" s="20">
        <v>664.33157000000006</v>
      </c>
      <c r="H71" s="22" t="s">
        <v>36</v>
      </c>
      <c r="I71" s="23" t="s">
        <v>48</v>
      </c>
      <c r="J71" s="22" t="s">
        <v>54</v>
      </c>
      <c r="K71" s="22" t="s">
        <v>52</v>
      </c>
      <c r="L71" s="20">
        <v>1191.84086</v>
      </c>
      <c r="V71" s="22" t="s">
        <v>28</v>
      </c>
      <c r="W71" s="22" t="s">
        <v>41</v>
      </c>
      <c r="X71" s="23" t="s">
        <v>48</v>
      </c>
      <c r="Y71" s="20">
        <v>6390.8557899999996</v>
      </c>
    </row>
    <row r="72" spans="1:25" ht="21.5" x14ac:dyDescent="0.35">
      <c r="A72" s="22" t="s">
        <v>36</v>
      </c>
      <c r="B72" s="22" t="s">
        <v>169</v>
      </c>
      <c r="C72" s="22" t="s">
        <v>54</v>
      </c>
      <c r="D72" s="22" t="s">
        <v>115</v>
      </c>
      <c r="E72" s="20">
        <v>3.0773999999999999</v>
      </c>
      <c r="H72" s="22" t="s">
        <v>36</v>
      </c>
      <c r="I72" s="23" t="s">
        <v>48</v>
      </c>
      <c r="J72" s="22" t="s">
        <v>54</v>
      </c>
      <c r="K72" s="22" t="s">
        <v>156</v>
      </c>
      <c r="L72" s="20">
        <v>105.34294</v>
      </c>
      <c r="V72" s="22" t="s">
        <v>28</v>
      </c>
      <c r="W72" s="22" t="s">
        <v>42</v>
      </c>
      <c r="X72" s="23" t="s">
        <v>48</v>
      </c>
      <c r="Y72" s="20">
        <v>2240.1385300000002</v>
      </c>
    </row>
    <row r="73" spans="1:25" ht="21.5" x14ac:dyDescent="0.35">
      <c r="A73" s="22" t="s">
        <v>36</v>
      </c>
      <c r="B73" s="22" t="s">
        <v>169</v>
      </c>
      <c r="C73" s="22" t="s">
        <v>54</v>
      </c>
      <c r="D73" s="22" t="s">
        <v>156</v>
      </c>
      <c r="E73" s="20">
        <v>258.65784000000002</v>
      </c>
      <c r="H73" s="22" t="s">
        <v>36</v>
      </c>
      <c r="I73" s="23" t="s">
        <v>48</v>
      </c>
      <c r="J73" s="22" t="s">
        <v>54</v>
      </c>
      <c r="K73" s="22" t="s">
        <v>53</v>
      </c>
      <c r="L73" s="20">
        <v>2296.8854299999998</v>
      </c>
      <c r="V73" s="22" t="s">
        <v>28</v>
      </c>
      <c r="W73" s="22" t="s">
        <v>43</v>
      </c>
      <c r="X73" s="23" t="s">
        <v>48</v>
      </c>
      <c r="Y73" s="20">
        <v>1184.6567600000001</v>
      </c>
    </row>
    <row r="74" spans="1:25" ht="21.5" x14ac:dyDescent="0.35">
      <c r="A74" s="22" t="s">
        <v>36</v>
      </c>
      <c r="B74" s="22" t="s">
        <v>169</v>
      </c>
      <c r="C74" s="22" t="s">
        <v>54</v>
      </c>
      <c r="D74" s="22" t="s">
        <v>113</v>
      </c>
      <c r="E74" s="20">
        <v>383.14600000000002</v>
      </c>
      <c r="H74" s="22" t="s">
        <v>36</v>
      </c>
      <c r="I74" s="23" t="s">
        <v>48</v>
      </c>
      <c r="J74" s="22" t="s">
        <v>54</v>
      </c>
      <c r="K74" s="22" t="s">
        <v>95</v>
      </c>
      <c r="L74" s="20">
        <v>6850.7381999999998</v>
      </c>
      <c r="V74" s="22" t="s">
        <v>28</v>
      </c>
      <c r="W74" s="120" t="s">
        <v>35</v>
      </c>
      <c r="X74" s="735" t="s">
        <v>48</v>
      </c>
      <c r="Y74" s="26">
        <v>108229.72433</v>
      </c>
    </row>
    <row r="75" spans="1:25" ht="21.5" x14ac:dyDescent="0.35">
      <c r="A75" s="22" t="s">
        <v>36</v>
      </c>
      <c r="B75" s="22" t="s">
        <v>169</v>
      </c>
      <c r="C75" s="22" t="s">
        <v>54</v>
      </c>
      <c r="D75" s="22" t="s">
        <v>53</v>
      </c>
      <c r="E75" s="20">
        <v>1717.7690399999999</v>
      </c>
      <c r="H75" s="22" t="s">
        <v>36</v>
      </c>
      <c r="I75" s="23" t="s">
        <v>48</v>
      </c>
      <c r="J75" s="22" t="s">
        <v>54</v>
      </c>
      <c r="K75" s="22" t="s">
        <v>55</v>
      </c>
      <c r="L75" s="20">
        <v>348.09230000000002</v>
      </c>
      <c r="V75" s="22" t="s">
        <v>55</v>
      </c>
      <c r="W75" s="22" t="s">
        <v>36</v>
      </c>
      <c r="X75" s="23" t="s">
        <v>48</v>
      </c>
      <c r="Y75" s="20">
        <v>34391.346799999999</v>
      </c>
    </row>
    <row r="76" spans="1:25" ht="21.5" x14ac:dyDescent="0.35">
      <c r="A76" s="22" t="s">
        <v>36</v>
      </c>
      <c r="B76" s="22" t="s">
        <v>169</v>
      </c>
      <c r="C76" s="22" t="s">
        <v>54</v>
      </c>
      <c r="D76" s="22" t="s">
        <v>27</v>
      </c>
      <c r="E76" s="20">
        <v>0.70650000000000002</v>
      </c>
      <c r="H76" s="22" t="s">
        <v>36</v>
      </c>
      <c r="I76" s="23" t="s">
        <v>48</v>
      </c>
      <c r="J76" s="22" t="s">
        <v>54</v>
      </c>
      <c r="K76" s="22" t="s">
        <v>92</v>
      </c>
      <c r="L76" s="20">
        <v>443.79219999999998</v>
      </c>
      <c r="V76" s="22" t="s">
        <v>55</v>
      </c>
      <c r="W76" s="22" t="s">
        <v>37</v>
      </c>
      <c r="X76" s="23" t="s">
        <v>48</v>
      </c>
      <c r="Y76" s="20">
        <v>8080.8628699999999</v>
      </c>
    </row>
    <row r="77" spans="1:25" ht="21.5" x14ac:dyDescent="0.35">
      <c r="A77" s="22" t="s">
        <v>36</v>
      </c>
      <c r="B77" s="22" t="s">
        <v>169</v>
      </c>
      <c r="C77" s="22" t="s">
        <v>54</v>
      </c>
      <c r="D77" s="22" t="s">
        <v>95</v>
      </c>
      <c r="E77" s="20">
        <v>10603.377200000001</v>
      </c>
      <c r="H77" s="22" t="s">
        <v>36</v>
      </c>
      <c r="I77" s="23" t="s">
        <v>48</v>
      </c>
      <c r="J77" s="22" t="s">
        <v>54</v>
      </c>
      <c r="K77" s="22" t="s">
        <v>107</v>
      </c>
      <c r="L77" s="20">
        <v>92.682329999999993</v>
      </c>
      <c r="V77" s="22" t="s">
        <v>55</v>
      </c>
      <c r="W77" s="22" t="s">
        <v>38</v>
      </c>
      <c r="X77" s="23" t="s">
        <v>48</v>
      </c>
      <c r="Y77" s="20">
        <v>2141.0949000000001</v>
      </c>
    </row>
    <row r="78" spans="1:25" ht="21.5" x14ac:dyDescent="0.35">
      <c r="A78" s="22" t="s">
        <v>36</v>
      </c>
      <c r="B78" s="22" t="s">
        <v>169</v>
      </c>
      <c r="C78" s="22" t="s">
        <v>54</v>
      </c>
      <c r="D78" s="22" t="s">
        <v>55</v>
      </c>
      <c r="E78" s="20">
        <v>234.72887</v>
      </c>
      <c r="H78" s="22" t="s">
        <v>36</v>
      </c>
      <c r="I78" s="23" t="s">
        <v>48</v>
      </c>
      <c r="J78" s="22" t="s">
        <v>54</v>
      </c>
      <c r="K78" s="22" t="s">
        <v>93</v>
      </c>
      <c r="L78" s="20">
        <v>41.244689999999999</v>
      </c>
      <c r="V78" s="22" t="s">
        <v>55</v>
      </c>
      <c r="W78" s="22" t="s">
        <v>39</v>
      </c>
      <c r="X78" s="23" t="s">
        <v>48</v>
      </c>
      <c r="Y78" s="20">
        <v>5949.6636699999999</v>
      </c>
    </row>
    <row r="79" spans="1:25" ht="21.5" x14ac:dyDescent="0.35">
      <c r="A79" s="22" t="s">
        <v>36</v>
      </c>
      <c r="B79" s="22" t="s">
        <v>169</v>
      </c>
      <c r="C79" s="22" t="s">
        <v>54</v>
      </c>
      <c r="D79" s="22" t="s">
        <v>92</v>
      </c>
      <c r="E79" s="20">
        <v>286.04754000000003</v>
      </c>
      <c r="H79" s="22" t="s">
        <v>36</v>
      </c>
      <c r="I79" s="23" t="s">
        <v>48</v>
      </c>
      <c r="J79" s="22" t="s">
        <v>54</v>
      </c>
      <c r="K79" s="22" t="s">
        <v>160</v>
      </c>
      <c r="L79" s="20">
        <v>135.17185000000001</v>
      </c>
      <c r="V79" s="22" t="s">
        <v>55</v>
      </c>
      <c r="W79" s="22" t="s">
        <v>40</v>
      </c>
      <c r="X79" s="23" t="s">
        <v>48</v>
      </c>
      <c r="Y79" s="20">
        <v>422.94011999999998</v>
      </c>
    </row>
    <row r="80" spans="1:25" ht="21.5" x14ac:dyDescent="0.35">
      <c r="A80" s="22" t="s">
        <v>36</v>
      </c>
      <c r="B80" s="22" t="s">
        <v>169</v>
      </c>
      <c r="C80" s="22" t="s">
        <v>54</v>
      </c>
      <c r="D80" s="22" t="s">
        <v>102</v>
      </c>
      <c r="E80" s="20">
        <v>0.79600000000000004</v>
      </c>
      <c r="H80" s="22" t="s">
        <v>36</v>
      </c>
      <c r="I80" s="23" t="s">
        <v>48</v>
      </c>
      <c r="J80" s="22" t="s">
        <v>54</v>
      </c>
      <c r="K80" s="22" t="s">
        <v>96</v>
      </c>
      <c r="L80" s="20">
        <v>149.50375</v>
      </c>
      <c r="V80" s="22" t="s">
        <v>55</v>
      </c>
      <c r="W80" s="22" t="s">
        <v>41</v>
      </c>
      <c r="X80" s="23" t="s">
        <v>48</v>
      </c>
      <c r="Y80" s="20">
        <v>1346.5377699999999</v>
      </c>
    </row>
    <row r="81" spans="1:25" ht="21.5" x14ac:dyDescent="0.35">
      <c r="A81" s="22" t="s">
        <v>36</v>
      </c>
      <c r="B81" s="22" t="s">
        <v>169</v>
      </c>
      <c r="C81" s="22" t="s">
        <v>54</v>
      </c>
      <c r="D81" s="22" t="s">
        <v>107</v>
      </c>
      <c r="E81" s="20">
        <v>13.148999999999999</v>
      </c>
      <c r="H81" s="22" t="s">
        <v>36</v>
      </c>
      <c r="I81" s="23" t="s">
        <v>48</v>
      </c>
      <c r="J81" s="22" t="s">
        <v>54</v>
      </c>
      <c r="K81" s="22" t="s">
        <v>110</v>
      </c>
      <c r="L81" s="20">
        <v>19.41283</v>
      </c>
      <c r="V81" s="22" t="s">
        <v>55</v>
      </c>
      <c r="W81" s="22" t="s">
        <v>42</v>
      </c>
      <c r="X81" s="23" t="s">
        <v>48</v>
      </c>
      <c r="Y81" s="20">
        <v>1138.2133899999999</v>
      </c>
    </row>
    <row r="82" spans="1:25" ht="21.5" x14ac:dyDescent="0.35">
      <c r="A82" s="22" t="s">
        <v>36</v>
      </c>
      <c r="B82" s="22" t="s">
        <v>169</v>
      </c>
      <c r="C82" s="22" t="s">
        <v>54</v>
      </c>
      <c r="D82" s="22" t="s">
        <v>93</v>
      </c>
      <c r="E82" s="20">
        <v>1.08443</v>
      </c>
      <c r="H82" s="22" t="s">
        <v>36</v>
      </c>
      <c r="I82" s="23" t="s">
        <v>48</v>
      </c>
      <c r="J82" s="22" t="s">
        <v>54</v>
      </c>
      <c r="K82" s="22" t="s">
        <v>162</v>
      </c>
      <c r="L82" s="20">
        <v>0.18</v>
      </c>
      <c r="V82" s="22" t="s">
        <v>55</v>
      </c>
      <c r="W82" s="22" t="s">
        <v>43</v>
      </c>
      <c r="X82" s="23" t="s">
        <v>48</v>
      </c>
      <c r="Y82" s="20">
        <v>1433.1471899999999</v>
      </c>
    </row>
    <row r="83" spans="1:25" ht="21.5" x14ac:dyDescent="0.35">
      <c r="A83" s="22" t="s">
        <v>36</v>
      </c>
      <c r="B83" s="22" t="s">
        <v>169</v>
      </c>
      <c r="C83" s="22" t="s">
        <v>54</v>
      </c>
      <c r="D83" s="22" t="s">
        <v>160</v>
      </c>
      <c r="E83" s="20">
        <v>103.72838</v>
      </c>
      <c r="H83" s="22" t="s">
        <v>36</v>
      </c>
      <c r="I83" s="23" t="s">
        <v>48</v>
      </c>
      <c r="J83" s="22" t="s">
        <v>54</v>
      </c>
      <c r="K83" s="22" t="s">
        <v>100</v>
      </c>
      <c r="L83" s="20">
        <v>643.71794</v>
      </c>
      <c r="V83" s="22" t="s">
        <v>55</v>
      </c>
      <c r="W83" s="120" t="s">
        <v>35</v>
      </c>
      <c r="X83" s="735" t="s">
        <v>48</v>
      </c>
      <c r="Y83" s="26">
        <v>54903.806709999997</v>
      </c>
    </row>
    <row r="84" spans="1:25" ht="21.5" x14ac:dyDescent="0.35">
      <c r="A84" s="22" t="s">
        <v>36</v>
      </c>
      <c r="B84" s="22" t="s">
        <v>169</v>
      </c>
      <c r="C84" s="22" t="s">
        <v>54</v>
      </c>
      <c r="D84" s="22" t="s">
        <v>96</v>
      </c>
      <c r="E84" s="20">
        <v>40.119399999999999</v>
      </c>
      <c r="H84" s="22" t="s">
        <v>36</v>
      </c>
      <c r="I84" s="23" t="s">
        <v>48</v>
      </c>
      <c r="J84" s="22" t="s">
        <v>54</v>
      </c>
      <c r="K84" s="22" t="s">
        <v>97</v>
      </c>
      <c r="L84" s="20">
        <v>4118.49377</v>
      </c>
      <c r="V84" s="22" t="s">
        <v>92</v>
      </c>
      <c r="W84" s="22" t="s">
        <v>36</v>
      </c>
      <c r="X84" s="23" t="s">
        <v>48</v>
      </c>
      <c r="Y84" s="20">
        <v>156832.22652</v>
      </c>
    </row>
    <row r="85" spans="1:25" ht="21.5" x14ac:dyDescent="0.35">
      <c r="A85" s="22" t="s">
        <v>36</v>
      </c>
      <c r="B85" s="22" t="s">
        <v>169</v>
      </c>
      <c r="C85" s="22" t="s">
        <v>54</v>
      </c>
      <c r="D85" s="22" t="s">
        <v>110</v>
      </c>
      <c r="E85" s="20">
        <v>8.6537699999999997</v>
      </c>
      <c r="H85" s="22" t="s">
        <v>36</v>
      </c>
      <c r="I85" s="23" t="s">
        <v>48</v>
      </c>
      <c r="J85" s="22" t="s">
        <v>54</v>
      </c>
      <c r="K85" s="22" t="s">
        <v>31</v>
      </c>
      <c r="L85" s="20">
        <v>10.58426</v>
      </c>
      <c r="V85" s="22" t="s">
        <v>92</v>
      </c>
      <c r="W85" s="22" t="s">
        <v>37</v>
      </c>
      <c r="X85" s="23" t="s">
        <v>48</v>
      </c>
      <c r="Y85" s="20">
        <v>10700.194240000001</v>
      </c>
    </row>
    <row r="86" spans="1:25" ht="21.5" x14ac:dyDescent="0.35">
      <c r="A86" s="22" t="s">
        <v>36</v>
      </c>
      <c r="B86" s="22" t="s">
        <v>169</v>
      </c>
      <c r="C86" s="22" t="s">
        <v>54</v>
      </c>
      <c r="D86" s="22" t="s">
        <v>97</v>
      </c>
      <c r="E86" s="20">
        <v>746.00063999999998</v>
      </c>
      <c r="H86" s="22" t="s">
        <v>36</v>
      </c>
      <c r="I86" s="23" t="s">
        <v>48</v>
      </c>
      <c r="J86" s="22" t="s">
        <v>54</v>
      </c>
      <c r="K86" s="22" t="s">
        <v>32</v>
      </c>
      <c r="L86" s="20">
        <v>234.36602999999999</v>
      </c>
      <c r="V86" s="22" t="s">
        <v>92</v>
      </c>
      <c r="W86" s="22" t="s">
        <v>38</v>
      </c>
      <c r="X86" s="23" t="s">
        <v>48</v>
      </c>
      <c r="Y86" s="20">
        <v>78224.317670000004</v>
      </c>
    </row>
    <row r="87" spans="1:25" ht="21.5" x14ac:dyDescent="0.35">
      <c r="A87" s="22" t="s">
        <v>36</v>
      </c>
      <c r="B87" s="22" t="s">
        <v>169</v>
      </c>
      <c r="C87" s="22" t="s">
        <v>54</v>
      </c>
      <c r="D87" s="22" t="s">
        <v>31</v>
      </c>
      <c r="E87" s="20">
        <v>1.0702</v>
      </c>
      <c r="H87" s="22" t="s">
        <v>36</v>
      </c>
      <c r="I87" s="23" t="s">
        <v>48</v>
      </c>
      <c r="J87" s="22" t="s">
        <v>54</v>
      </c>
      <c r="K87" s="28" t="s">
        <v>35</v>
      </c>
      <c r="L87" s="26">
        <v>16682.04938</v>
      </c>
      <c r="V87" s="22" t="s">
        <v>92</v>
      </c>
      <c r="W87" s="22" t="s">
        <v>39</v>
      </c>
      <c r="X87" s="23" t="s">
        <v>48</v>
      </c>
      <c r="Y87" s="20">
        <v>9561.0972600000005</v>
      </c>
    </row>
    <row r="88" spans="1:25" ht="21.5" x14ac:dyDescent="0.35">
      <c r="A88" s="22" t="s">
        <v>36</v>
      </c>
      <c r="B88" s="22" t="s">
        <v>169</v>
      </c>
      <c r="C88" s="22" t="s">
        <v>54</v>
      </c>
      <c r="D88" s="22" t="s">
        <v>32</v>
      </c>
      <c r="E88" s="20">
        <v>274.04572000000002</v>
      </c>
      <c r="H88" s="22" t="s">
        <v>36</v>
      </c>
      <c r="I88" s="23" t="s">
        <v>48</v>
      </c>
      <c r="J88" s="22" t="s">
        <v>13</v>
      </c>
      <c r="K88" s="22" t="s">
        <v>52</v>
      </c>
      <c r="L88" s="20">
        <v>57.775210000000001</v>
      </c>
      <c r="V88" s="22" t="s">
        <v>92</v>
      </c>
      <c r="W88" s="22" t="s">
        <v>40</v>
      </c>
      <c r="X88" s="23" t="s">
        <v>48</v>
      </c>
      <c r="Y88" s="20">
        <v>12252.94672</v>
      </c>
    </row>
    <row r="89" spans="1:25" ht="21.5" x14ac:dyDescent="0.35">
      <c r="A89" s="22" t="s">
        <v>36</v>
      </c>
      <c r="B89" s="22" t="s">
        <v>169</v>
      </c>
      <c r="C89" s="22" t="s">
        <v>54</v>
      </c>
      <c r="D89" s="22" t="s">
        <v>161</v>
      </c>
      <c r="E89" s="20">
        <v>29.972850000000001</v>
      </c>
      <c r="H89" s="22" t="s">
        <v>36</v>
      </c>
      <c r="I89" s="23" t="s">
        <v>48</v>
      </c>
      <c r="J89" s="22" t="s">
        <v>13</v>
      </c>
      <c r="K89" s="22" t="s">
        <v>156</v>
      </c>
      <c r="L89" s="20">
        <v>4.0525099999999998</v>
      </c>
      <c r="V89" s="22" t="s">
        <v>92</v>
      </c>
      <c r="W89" s="22" t="s">
        <v>41</v>
      </c>
      <c r="X89" s="23" t="s">
        <v>48</v>
      </c>
      <c r="Y89" s="20">
        <v>13066.864949999999</v>
      </c>
    </row>
    <row r="90" spans="1:25" ht="21.5" x14ac:dyDescent="0.35">
      <c r="A90" s="22" t="s">
        <v>36</v>
      </c>
      <c r="B90" s="22" t="s">
        <v>169</v>
      </c>
      <c r="C90" s="22" t="s">
        <v>54</v>
      </c>
      <c r="D90" s="28" t="s">
        <v>35</v>
      </c>
      <c r="E90" s="26">
        <v>15370.46235</v>
      </c>
      <c r="H90" s="22" t="s">
        <v>36</v>
      </c>
      <c r="I90" s="23" t="s">
        <v>48</v>
      </c>
      <c r="J90" s="22" t="s">
        <v>13</v>
      </c>
      <c r="K90" s="22" t="s">
        <v>53</v>
      </c>
      <c r="L90" s="20">
        <v>217.69379000000001</v>
      </c>
      <c r="V90" s="22" t="s">
        <v>92</v>
      </c>
      <c r="W90" s="22" t="s">
        <v>42</v>
      </c>
      <c r="X90" s="23" t="s">
        <v>48</v>
      </c>
      <c r="Y90" s="20">
        <v>21532.718669999998</v>
      </c>
    </row>
    <row r="91" spans="1:25" ht="21.5" x14ac:dyDescent="0.35">
      <c r="A91" s="22" t="s">
        <v>36</v>
      </c>
      <c r="B91" s="22" t="s">
        <v>169</v>
      </c>
      <c r="C91" s="22" t="s">
        <v>13</v>
      </c>
      <c r="D91" s="22" t="s">
        <v>52</v>
      </c>
      <c r="E91" s="20">
        <v>27.209009999999999</v>
      </c>
      <c r="H91" s="22" t="s">
        <v>36</v>
      </c>
      <c r="I91" s="23" t="s">
        <v>48</v>
      </c>
      <c r="J91" s="22" t="s">
        <v>13</v>
      </c>
      <c r="K91" s="22" t="s">
        <v>27</v>
      </c>
      <c r="L91" s="20">
        <v>23110.507099999999</v>
      </c>
      <c r="V91" s="22" t="s">
        <v>92</v>
      </c>
      <c r="W91" s="22" t="s">
        <v>43</v>
      </c>
      <c r="X91" s="23" t="s">
        <v>48</v>
      </c>
      <c r="Y91" s="20">
        <v>17651.667229999999</v>
      </c>
    </row>
    <row r="92" spans="1:25" ht="21.5" x14ac:dyDescent="0.35">
      <c r="A92" s="22" t="s">
        <v>36</v>
      </c>
      <c r="B92" s="22" t="s">
        <v>169</v>
      </c>
      <c r="C92" s="22" t="s">
        <v>13</v>
      </c>
      <c r="D92" s="22" t="s">
        <v>156</v>
      </c>
      <c r="E92" s="20">
        <v>183.96519000000001</v>
      </c>
      <c r="H92" s="22" t="s">
        <v>36</v>
      </c>
      <c r="I92" s="23" t="s">
        <v>48</v>
      </c>
      <c r="J92" s="22" t="s">
        <v>13</v>
      </c>
      <c r="K92" s="22" t="s">
        <v>28</v>
      </c>
      <c r="L92" s="20">
        <v>46397.294779999997</v>
      </c>
      <c r="V92" s="22" t="s">
        <v>92</v>
      </c>
      <c r="W92" s="120" t="s">
        <v>35</v>
      </c>
      <c r="X92" s="735" t="s">
        <v>48</v>
      </c>
      <c r="Y92" s="26">
        <v>319822.03326</v>
      </c>
    </row>
    <row r="93" spans="1:25" ht="21.5" x14ac:dyDescent="0.35">
      <c r="A93" s="22" t="s">
        <v>36</v>
      </c>
      <c r="B93" s="22" t="s">
        <v>169</v>
      </c>
      <c r="C93" s="22" t="s">
        <v>13</v>
      </c>
      <c r="D93" s="22" t="s">
        <v>53</v>
      </c>
      <c r="E93" s="20">
        <v>276.39855999999997</v>
      </c>
      <c r="H93" s="22" t="s">
        <v>36</v>
      </c>
      <c r="I93" s="23" t="s">
        <v>48</v>
      </c>
      <c r="J93" s="22" t="s">
        <v>13</v>
      </c>
      <c r="K93" s="22" t="s">
        <v>55</v>
      </c>
      <c r="L93" s="20">
        <v>97.173220000000001</v>
      </c>
      <c r="V93" s="22" t="s">
        <v>101</v>
      </c>
      <c r="W93" s="22" t="s">
        <v>36</v>
      </c>
      <c r="X93" s="23" t="s">
        <v>48</v>
      </c>
      <c r="Y93" s="20">
        <v>405.19914999999997</v>
      </c>
    </row>
    <row r="94" spans="1:25" ht="21.5" x14ac:dyDescent="0.35">
      <c r="A94" s="22" t="s">
        <v>36</v>
      </c>
      <c r="B94" s="22" t="s">
        <v>169</v>
      </c>
      <c r="C94" s="22" t="s">
        <v>13</v>
      </c>
      <c r="D94" s="22" t="s">
        <v>27</v>
      </c>
      <c r="E94" s="20">
        <v>26020.580269999999</v>
      </c>
      <c r="H94" s="22" t="s">
        <v>36</v>
      </c>
      <c r="I94" s="23" t="s">
        <v>48</v>
      </c>
      <c r="J94" s="22" t="s">
        <v>13</v>
      </c>
      <c r="K94" s="22" t="s">
        <v>92</v>
      </c>
      <c r="L94" s="20">
        <v>245.07959</v>
      </c>
      <c r="V94" s="22" t="s">
        <v>101</v>
      </c>
      <c r="W94" s="22" t="s">
        <v>39</v>
      </c>
      <c r="X94" s="23" t="s">
        <v>48</v>
      </c>
      <c r="Y94" s="20">
        <v>23.025950000000002</v>
      </c>
    </row>
    <row r="95" spans="1:25" ht="21.5" x14ac:dyDescent="0.35">
      <c r="A95" s="22" t="s">
        <v>36</v>
      </c>
      <c r="B95" s="22" t="s">
        <v>169</v>
      </c>
      <c r="C95" s="22" t="s">
        <v>13</v>
      </c>
      <c r="D95" s="22" t="s">
        <v>28</v>
      </c>
      <c r="E95" s="20">
        <v>36360.741909999997</v>
      </c>
      <c r="H95" s="22" t="s">
        <v>36</v>
      </c>
      <c r="I95" s="23" t="s">
        <v>48</v>
      </c>
      <c r="J95" s="22" t="s">
        <v>13</v>
      </c>
      <c r="K95" s="22" t="s">
        <v>102</v>
      </c>
      <c r="L95" s="20">
        <v>6.9702700000000002</v>
      </c>
      <c r="V95" s="22" t="s">
        <v>101</v>
      </c>
      <c r="W95" s="22" t="s">
        <v>40</v>
      </c>
      <c r="X95" s="23" t="s">
        <v>48</v>
      </c>
      <c r="Y95" s="20">
        <v>9.4916599999999995</v>
      </c>
    </row>
    <row r="96" spans="1:25" ht="21.5" x14ac:dyDescent="0.35">
      <c r="A96" s="22" t="s">
        <v>36</v>
      </c>
      <c r="B96" s="22" t="s">
        <v>169</v>
      </c>
      <c r="C96" s="22" t="s">
        <v>13</v>
      </c>
      <c r="D96" s="22" t="s">
        <v>55</v>
      </c>
      <c r="E96" s="20">
        <v>127.26938</v>
      </c>
      <c r="H96" s="22" t="s">
        <v>36</v>
      </c>
      <c r="I96" s="23" t="s">
        <v>48</v>
      </c>
      <c r="J96" s="22" t="s">
        <v>13</v>
      </c>
      <c r="K96" s="22" t="s">
        <v>107</v>
      </c>
      <c r="L96" s="20">
        <v>35.549999999999997</v>
      </c>
      <c r="V96" s="22" t="s">
        <v>101</v>
      </c>
      <c r="W96" s="22" t="s">
        <v>41</v>
      </c>
      <c r="X96" s="23" t="s">
        <v>48</v>
      </c>
      <c r="Y96" s="20">
        <v>90.32</v>
      </c>
    </row>
    <row r="97" spans="1:25" ht="21.5" x14ac:dyDescent="0.35">
      <c r="A97" s="22" t="s">
        <v>36</v>
      </c>
      <c r="B97" s="22" t="s">
        <v>169</v>
      </c>
      <c r="C97" s="22" t="s">
        <v>13</v>
      </c>
      <c r="D97" s="22" t="s">
        <v>92</v>
      </c>
      <c r="E97" s="20">
        <v>242.58445</v>
      </c>
      <c r="H97" s="22" t="s">
        <v>36</v>
      </c>
      <c r="I97" s="23" t="s">
        <v>48</v>
      </c>
      <c r="J97" s="22" t="s">
        <v>13</v>
      </c>
      <c r="K97" s="22" t="s">
        <v>93</v>
      </c>
      <c r="L97" s="20">
        <v>173.01177999999999</v>
      </c>
      <c r="V97" s="22" t="s">
        <v>101</v>
      </c>
      <c r="W97" s="22" t="s">
        <v>42</v>
      </c>
      <c r="X97" s="23" t="s">
        <v>48</v>
      </c>
      <c r="Y97" s="20">
        <v>421.76499999999999</v>
      </c>
    </row>
    <row r="98" spans="1:25" ht="21.5" x14ac:dyDescent="0.35">
      <c r="A98" s="22" t="s">
        <v>36</v>
      </c>
      <c r="B98" s="22" t="s">
        <v>169</v>
      </c>
      <c r="C98" s="22" t="s">
        <v>13</v>
      </c>
      <c r="D98" s="22" t="s">
        <v>165</v>
      </c>
      <c r="E98" s="20">
        <v>3.5479999999999998E-2</v>
      </c>
      <c r="H98" s="22" t="s">
        <v>36</v>
      </c>
      <c r="I98" s="23" t="s">
        <v>48</v>
      </c>
      <c r="J98" s="22" t="s">
        <v>13</v>
      </c>
      <c r="K98" s="22" t="s">
        <v>160</v>
      </c>
      <c r="L98" s="20">
        <v>625.70425</v>
      </c>
      <c r="V98" s="22" t="s">
        <v>101</v>
      </c>
      <c r="W98" s="120" t="s">
        <v>35</v>
      </c>
      <c r="X98" s="735" t="s">
        <v>48</v>
      </c>
      <c r="Y98" s="26">
        <v>949.80175999999994</v>
      </c>
    </row>
    <row r="99" spans="1:25" ht="21.5" x14ac:dyDescent="0.35">
      <c r="A99" s="22" t="s">
        <v>36</v>
      </c>
      <c r="B99" s="22" t="s">
        <v>169</v>
      </c>
      <c r="C99" s="22" t="s">
        <v>13</v>
      </c>
      <c r="D99" s="22" t="s">
        <v>102</v>
      </c>
      <c r="E99" s="20">
        <v>2.7111299999999998</v>
      </c>
      <c r="H99" s="22" t="s">
        <v>36</v>
      </c>
      <c r="I99" s="23" t="s">
        <v>48</v>
      </c>
      <c r="J99" s="22" t="s">
        <v>13</v>
      </c>
      <c r="K99" s="22" t="s">
        <v>30</v>
      </c>
      <c r="L99" s="20">
        <v>1090.35574</v>
      </c>
      <c r="V99" s="22" t="s">
        <v>165</v>
      </c>
      <c r="W99" s="22" t="s">
        <v>36</v>
      </c>
      <c r="X99" s="23" t="s">
        <v>48</v>
      </c>
      <c r="Y99" s="20">
        <v>55.27646</v>
      </c>
    </row>
    <row r="100" spans="1:25" ht="21.5" x14ac:dyDescent="0.35">
      <c r="A100" s="22" t="s">
        <v>36</v>
      </c>
      <c r="B100" s="22" t="s">
        <v>169</v>
      </c>
      <c r="C100" s="22" t="s">
        <v>13</v>
      </c>
      <c r="D100" s="22" t="s">
        <v>107</v>
      </c>
      <c r="E100" s="20">
        <v>14.45884</v>
      </c>
      <c r="H100" s="22" t="s">
        <v>36</v>
      </c>
      <c r="I100" s="23" t="s">
        <v>48</v>
      </c>
      <c r="J100" s="22" t="s">
        <v>13</v>
      </c>
      <c r="K100" s="22" t="s">
        <v>96</v>
      </c>
      <c r="L100" s="20">
        <v>184.51197999999999</v>
      </c>
      <c r="V100" s="22" t="s">
        <v>165</v>
      </c>
      <c r="W100" s="22" t="s">
        <v>39</v>
      </c>
      <c r="X100" s="23" t="s">
        <v>48</v>
      </c>
      <c r="Y100" s="20">
        <v>149.22296</v>
      </c>
    </row>
    <row r="101" spans="1:25" ht="21.5" x14ac:dyDescent="0.35">
      <c r="A101" s="22" t="s">
        <v>36</v>
      </c>
      <c r="B101" s="22" t="s">
        <v>169</v>
      </c>
      <c r="C101" s="22" t="s">
        <v>13</v>
      </c>
      <c r="D101" s="22" t="s">
        <v>93</v>
      </c>
      <c r="E101" s="20">
        <v>88.505240000000001</v>
      </c>
      <c r="H101" s="22" t="s">
        <v>36</v>
      </c>
      <c r="I101" s="23" t="s">
        <v>48</v>
      </c>
      <c r="J101" s="22" t="s">
        <v>13</v>
      </c>
      <c r="K101" s="22" t="s">
        <v>110</v>
      </c>
      <c r="L101" s="20">
        <v>5.25</v>
      </c>
      <c r="V101" s="22" t="s">
        <v>165</v>
      </c>
      <c r="W101" s="22" t="s">
        <v>41</v>
      </c>
      <c r="X101" s="23" t="s">
        <v>48</v>
      </c>
      <c r="Y101" s="20">
        <v>1.72499</v>
      </c>
    </row>
    <row r="102" spans="1:25" ht="21.5" x14ac:dyDescent="0.35">
      <c r="A102" s="22" t="s">
        <v>36</v>
      </c>
      <c r="B102" s="22" t="s">
        <v>169</v>
      </c>
      <c r="C102" s="22" t="s">
        <v>13</v>
      </c>
      <c r="D102" s="22" t="s">
        <v>160</v>
      </c>
      <c r="E102" s="20">
        <v>922.58478000000002</v>
      </c>
      <c r="H102" s="22" t="s">
        <v>36</v>
      </c>
      <c r="I102" s="23" t="s">
        <v>48</v>
      </c>
      <c r="J102" s="22" t="s">
        <v>13</v>
      </c>
      <c r="K102" s="22" t="s">
        <v>112</v>
      </c>
      <c r="L102" s="20">
        <v>68.321309999999997</v>
      </c>
      <c r="V102" s="22" t="s">
        <v>165</v>
      </c>
      <c r="W102" s="120" t="s">
        <v>35</v>
      </c>
      <c r="X102" s="735" t="s">
        <v>48</v>
      </c>
      <c r="Y102" s="26">
        <v>206.22441000000001</v>
      </c>
    </row>
    <row r="103" spans="1:25" ht="21.5" x14ac:dyDescent="0.35">
      <c r="A103" s="22" t="s">
        <v>36</v>
      </c>
      <c r="B103" s="22" t="s">
        <v>169</v>
      </c>
      <c r="C103" s="22" t="s">
        <v>13</v>
      </c>
      <c r="D103" s="22" t="s">
        <v>30</v>
      </c>
      <c r="E103" s="20">
        <v>854.67823999999996</v>
      </c>
      <c r="H103" s="22" t="s">
        <v>36</v>
      </c>
      <c r="I103" s="23" t="s">
        <v>48</v>
      </c>
      <c r="J103" s="22" t="s">
        <v>13</v>
      </c>
      <c r="K103" s="22" t="s">
        <v>100</v>
      </c>
      <c r="L103" s="20">
        <v>140.07266999999999</v>
      </c>
      <c r="V103" s="22" t="s">
        <v>102</v>
      </c>
      <c r="W103" s="22" t="s">
        <v>36</v>
      </c>
      <c r="X103" s="23" t="s">
        <v>48</v>
      </c>
      <c r="Y103" s="20">
        <v>29497.769209999999</v>
      </c>
    </row>
    <row r="104" spans="1:25" ht="21.5" x14ac:dyDescent="0.35">
      <c r="A104" s="22" t="s">
        <v>36</v>
      </c>
      <c r="B104" s="22" t="s">
        <v>169</v>
      </c>
      <c r="C104" s="22" t="s">
        <v>13</v>
      </c>
      <c r="D104" s="22" t="s">
        <v>96</v>
      </c>
      <c r="E104" s="20">
        <v>147.12299999999999</v>
      </c>
      <c r="H104" s="22" t="s">
        <v>36</v>
      </c>
      <c r="I104" s="23" t="s">
        <v>48</v>
      </c>
      <c r="J104" s="22" t="s">
        <v>13</v>
      </c>
      <c r="K104" s="22" t="s">
        <v>31</v>
      </c>
      <c r="L104" s="20">
        <v>10056.74833</v>
      </c>
      <c r="V104" s="22" t="s">
        <v>102</v>
      </c>
      <c r="W104" s="22" t="s">
        <v>37</v>
      </c>
      <c r="X104" s="23" t="s">
        <v>48</v>
      </c>
      <c r="Y104" s="20">
        <v>9504.9200600000004</v>
      </c>
    </row>
    <row r="105" spans="1:25" ht="21.5" x14ac:dyDescent="0.35">
      <c r="A105" s="22" t="s">
        <v>36</v>
      </c>
      <c r="B105" s="22" t="s">
        <v>169</v>
      </c>
      <c r="C105" s="22" t="s">
        <v>13</v>
      </c>
      <c r="D105" s="22" t="s">
        <v>110</v>
      </c>
      <c r="E105" s="20">
        <v>26.417000000000002</v>
      </c>
      <c r="H105" s="22" t="s">
        <v>36</v>
      </c>
      <c r="I105" s="23" t="s">
        <v>48</v>
      </c>
      <c r="J105" s="22" t="s">
        <v>13</v>
      </c>
      <c r="K105" s="22" t="s">
        <v>32</v>
      </c>
      <c r="L105" s="20">
        <v>20.582519999999999</v>
      </c>
      <c r="V105" s="22" t="s">
        <v>102</v>
      </c>
      <c r="W105" s="22" t="s">
        <v>38</v>
      </c>
      <c r="X105" s="23" t="s">
        <v>48</v>
      </c>
      <c r="Y105" s="20">
        <v>3514.8186700000001</v>
      </c>
    </row>
    <row r="106" spans="1:25" ht="21.5" x14ac:dyDescent="0.35">
      <c r="A106" s="22" t="s">
        <v>36</v>
      </c>
      <c r="B106" s="22" t="s">
        <v>169</v>
      </c>
      <c r="C106" s="22" t="s">
        <v>13</v>
      </c>
      <c r="D106" s="22" t="s">
        <v>112</v>
      </c>
      <c r="E106" s="20">
        <v>41.051319999999997</v>
      </c>
      <c r="H106" s="22" t="s">
        <v>36</v>
      </c>
      <c r="I106" s="23" t="s">
        <v>48</v>
      </c>
      <c r="J106" s="22" t="s">
        <v>13</v>
      </c>
      <c r="K106" s="28" t="s">
        <v>35</v>
      </c>
      <c r="L106" s="26">
        <v>82536.655050000001</v>
      </c>
      <c r="V106" s="22" t="s">
        <v>102</v>
      </c>
      <c r="W106" s="22" t="s">
        <v>39</v>
      </c>
      <c r="X106" s="23" t="s">
        <v>48</v>
      </c>
      <c r="Y106" s="20">
        <v>6810.8042999999998</v>
      </c>
    </row>
    <row r="107" spans="1:25" ht="21.5" x14ac:dyDescent="0.35">
      <c r="A107" s="22" t="s">
        <v>36</v>
      </c>
      <c r="B107" s="22" t="s">
        <v>169</v>
      </c>
      <c r="C107" s="22" t="s">
        <v>13</v>
      </c>
      <c r="D107" s="22" t="s">
        <v>31</v>
      </c>
      <c r="E107" s="20">
        <v>6120.3821500000004</v>
      </c>
      <c r="H107" s="22" t="s">
        <v>36</v>
      </c>
      <c r="I107" s="23" t="s">
        <v>48</v>
      </c>
      <c r="J107" s="22" t="s">
        <v>55</v>
      </c>
      <c r="K107" s="22" t="s">
        <v>52</v>
      </c>
      <c r="L107" s="20">
        <v>898.84343999999999</v>
      </c>
      <c r="V107" s="22" t="s">
        <v>102</v>
      </c>
      <c r="W107" s="22" t="s">
        <v>40</v>
      </c>
      <c r="X107" s="23" t="s">
        <v>48</v>
      </c>
      <c r="Y107" s="20">
        <v>6785.87673</v>
      </c>
    </row>
    <row r="108" spans="1:25" ht="21.5" x14ac:dyDescent="0.35">
      <c r="A108" s="22" t="s">
        <v>36</v>
      </c>
      <c r="B108" s="22" t="s">
        <v>169</v>
      </c>
      <c r="C108" s="22" t="s">
        <v>13</v>
      </c>
      <c r="D108" s="22" t="s">
        <v>32</v>
      </c>
      <c r="E108" s="20">
        <v>21.512</v>
      </c>
      <c r="H108" s="22" t="s">
        <v>36</v>
      </c>
      <c r="I108" s="23" t="s">
        <v>48</v>
      </c>
      <c r="J108" s="22" t="s">
        <v>55</v>
      </c>
      <c r="K108" s="22" t="s">
        <v>104</v>
      </c>
      <c r="L108" s="20">
        <v>2.3199999999999998</v>
      </c>
      <c r="V108" s="22" t="s">
        <v>102</v>
      </c>
      <c r="W108" s="22" t="s">
        <v>41</v>
      </c>
      <c r="X108" s="23" t="s">
        <v>48</v>
      </c>
      <c r="Y108" s="20">
        <v>27745.949280000001</v>
      </c>
    </row>
    <row r="109" spans="1:25" ht="21.5" x14ac:dyDescent="0.35">
      <c r="A109" s="22" t="s">
        <v>36</v>
      </c>
      <c r="B109" s="22" t="s">
        <v>169</v>
      </c>
      <c r="C109" s="22" t="s">
        <v>13</v>
      </c>
      <c r="D109" s="22" t="s">
        <v>161</v>
      </c>
      <c r="E109" s="20">
        <v>42.333410000000001</v>
      </c>
      <c r="H109" s="22" t="s">
        <v>36</v>
      </c>
      <c r="I109" s="23" t="s">
        <v>48</v>
      </c>
      <c r="J109" s="22" t="s">
        <v>55</v>
      </c>
      <c r="K109" s="22" t="s">
        <v>115</v>
      </c>
      <c r="L109" s="20">
        <v>0.70001000000000002</v>
      </c>
      <c r="V109" s="22" t="s">
        <v>102</v>
      </c>
      <c r="W109" s="22" t="s">
        <v>42</v>
      </c>
      <c r="X109" s="23" t="s">
        <v>48</v>
      </c>
      <c r="Y109" s="20">
        <v>60802.962769999998</v>
      </c>
    </row>
    <row r="110" spans="1:25" ht="21.5" x14ac:dyDescent="0.35">
      <c r="A110" s="22" t="s">
        <v>36</v>
      </c>
      <c r="B110" s="22" t="s">
        <v>169</v>
      </c>
      <c r="C110" s="22" t="s">
        <v>13</v>
      </c>
      <c r="D110" s="28" t="s">
        <v>35</v>
      </c>
      <c r="E110" s="26">
        <v>71520.541360000003</v>
      </c>
      <c r="H110" s="22" t="s">
        <v>36</v>
      </c>
      <c r="I110" s="23" t="s">
        <v>48</v>
      </c>
      <c r="J110" s="22" t="s">
        <v>55</v>
      </c>
      <c r="K110" s="22" t="s">
        <v>156</v>
      </c>
      <c r="L110" s="20">
        <v>22.327200000000001</v>
      </c>
      <c r="V110" s="22" t="s">
        <v>102</v>
      </c>
      <c r="W110" s="22" t="s">
        <v>43</v>
      </c>
      <c r="X110" s="23" t="s">
        <v>48</v>
      </c>
      <c r="Y110" s="20">
        <v>7896.6454199999998</v>
      </c>
    </row>
    <row r="111" spans="1:25" ht="21.5" x14ac:dyDescent="0.35">
      <c r="A111" s="22" t="s">
        <v>36</v>
      </c>
      <c r="B111" s="22" t="s">
        <v>169</v>
      </c>
      <c r="C111" s="22" t="s">
        <v>55</v>
      </c>
      <c r="D111" s="22" t="s">
        <v>52</v>
      </c>
      <c r="E111" s="20">
        <v>1275.7831799999999</v>
      </c>
      <c r="H111" s="22" t="s">
        <v>36</v>
      </c>
      <c r="I111" s="23" t="s">
        <v>48</v>
      </c>
      <c r="J111" s="22" t="s">
        <v>55</v>
      </c>
      <c r="K111" s="22" t="s">
        <v>53</v>
      </c>
      <c r="L111" s="20">
        <v>2361.4841999999999</v>
      </c>
      <c r="V111" s="22" t="s">
        <v>102</v>
      </c>
      <c r="W111" s="120" t="s">
        <v>35</v>
      </c>
      <c r="X111" s="735" t="s">
        <v>48</v>
      </c>
      <c r="Y111" s="26">
        <v>152559.74643999999</v>
      </c>
    </row>
    <row r="112" spans="1:25" ht="21.5" x14ac:dyDescent="0.35">
      <c r="A112" s="22" t="s">
        <v>36</v>
      </c>
      <c r="B112" s="22" t="s">
        <v>169</v>
      </c>
      <c r="C112" s="22" t="s">
        <v>55</v>
      </c>
      <c r="D112" s="22" t="s">
        <v>156</v>
      </c>
      <c r="E112" s="20">
        <v>104.30638</v>
      </c>
      <c r="H112" s="22" t="s">
        <v>36</v>
      </c>
      <c r="I112" s="23" t="s">
        <v>48</v>
      </c>
      <c r="J112" s="22" t="s">
        <v>55</v>
      </c>
      <c r="K112" s="22" t="s">
        <v>27</v>
      </c>
      <c r="L112" s="20">
        <v>178.69678999999999</v>
      </c>
      <c r="V112" s="22" t="s">
        <v>107</v>
      </c>
      <c r="W112" s="22" t="s">
        <v>36</v>
      </c>
      <c r="X112" s="23" t="s">
        <v>48</v>
      </c>
      <c r="Y112" s="20">
        <v>6988.2870000000003</v>
      </c>
    </row>
    <row r="113" spans="1:25" ht="21.5" x14ac:dyDescent="0.35">
      <c r="A113" s="22" t="s">
        <v>36</v>
      </c>
      <c r="B113" s="22" t="s">
        <v>169</v>
      </c>
      <c r="C113" s="22" t="s">
        <v>55</v>
      </c>
      <c r="D113" s="22" t="s">
        <v>113</v>
      </c>
      <c r="E113" s="20">
        <v>21.7485</v>
      </c>
      <c r="H113" s="22" t="s">
        <v>36</v>
      </c>
      <c r="I113" s="23" t="s">
        <v>48</v>
      </c>
      <c r="J113" s="22" t="s">
        <v>55</v>
      </c>
      <c r="K113" s="22" t="s">
        <v>95</v>
      </c>
      <c r="L113" s="20">
        <v>245.02440000000001</v>
      </c>
      <c r="V113" s="22" t="s">
        <v>107</v>
      </c>
      <c r="W113" s="22" t="s">
        <v>37</v>
      </c>
      <c r="X113" s="23" t="s">
        <v>48</v>
      </c>
      <c r="Y113" s="20">
        <v>207.46199999999999</v>
      </c>
    </row>
    <row r="114" spans="1:25" ht="21.5" x14ac:dyDescent="0.35">
      <c r="A114" s="22" t="s">
        <v>36</v>
      </c>
      <c r="B114" s="22" t="s">
        <v>169</v>
      </c>
      <c r="C114" s="22" t="s">
        <v>55</v>
      </c>
      <c r="D114" s="22" t="s">
        <v>53</v>
      </c>
      <c r="E114" s="20">
        <v>1285.36004</v>
      </c>
      <c r="H114" s="22" t="s">
        <v>36</v>
      </c>
      <c r="I114" s="23" t="s">
        <v>48</v>
      </c>
      <c r="J114" s="22" t="s">
        <v>55</v>
      </c>
      <c r="K114" s="22" t="s">
        <v>28</v>
      </c>
      <c r="L114" s="20">
        <v>1.7194400000000001</v>
      </c>
      <c r="V114" s="22" t="s">
        <v>107</v>
      </c>
      <c r="W114" s="22" t="s">
        <v>40</v>
      </c>
      <c r="X114" s="23" t="s">
        <v>48</v>
      </c>
      <c r="Y114" s="20">
        <v>688.51558999999997</v>
      </c>
    </row>
    <row r="115" spans="1:25" ht="21.5" x14ac:dyDescent="0.35">
      <c r="A115" s="22" t="s">
        <v>36</v>
      </c>
      <c r="B115" s="22" t="s">
        <v>169</v>
      </c>
      <c r="C115" s="22" t="s">
        <v>55</v>
      </c>
      <c r="D115" s="22" t="s">
        <v>27</v>
      </c>
      <c r="E115" s="20">
        <v>229.49501000000001</v>
      </c>
      <c r="H115" s="22" t="s">
        <v>36</v>
      </c>
      <c r="I115" s="23" t="s">
        <v>48</v>
      </c>
      <c r="J115" s="22" t="s">
        <v>55</v>
      </c>
      <c r="K115" s="22" t="s">
        <v>55</v>
      </c>
      <c r="L115" s="20">
        <v>14582.524960000001</v>
      </c>
      <c r="V115" s="22" t="s">
        <v>107</v>
      </c>
      <c r="W115" s="22" t="s">
        <v>41</v>
      </c>
      <c r="X115" s="23" t="s">
        <v>48</v>
      </c>
      <c r="Y115" s="20">
        <v>2326.20228</v>
      </c>
    </row>
    <row r="116" spans="1:25" ht="21.5" x14ac:dyDescent="0.35">
      <c r="A116" s="22" t="s">
        <v>36</v>
      </c>
      <c r="B116" s="22" t="s">
        <v>169</v>
      </c>
      <c r="C116" s="22" t="s">
        <v>55</v>
      </c>
      <c r="D116" s="22" t="s">
        <v>95</v>
      </c>
      <c r="E116" s="20">
        <v>455.61860999999999</v>
      </c>
      <c r="H116" s="22" t="s">
        <v>36</v>
      </c>
      <c r="I116" s="23" t="s">
        <v>48</v>
      </c>
      <c r="J116" s="22" t="s">
        <v>55</v>
      </c>
      <c r="K116" s="22" t="s">
        <v>92</v>
      </c>
      <c r="L116" s="20">
        <v>161.83099999999999</v>
      </c>
      <c r="V116" s="22" t="s">
        <v>107</v>
      </c>
      <c r="W116" s="22" t="s">
        <v>42</v>
      </c>
      <c r="X116" s="23" t="s">
        <v>48</v>
      </c>
      <c r="Y116" s="20">
        <v>4995.7968000000001</v>
      </c>
    </row>
    <row r="117" spans="1:25" ht="21.5" x14ac:dyDescent="0.35">
      <c r="A117" s="22" t="s">
        <v>36</v>
      </c>
      <c r="B117" s="22" t="s">
        <v>169</v>
      </c>
      <c r="C117" s="22" t="s">
        <v>55</v>
      </c>
      <c r="D117" s="22" t="s">
        <v>28</v>
      </c>
      <c r="E117" s="20">
        <v>49.340820000000001</v>
      </c>
      <c r="H117" s="22" t="s">
        <v>36</v>
      </c>
      <c r="I117" s="23" t="s">
        <v>48</v>
      </c>
      <c r="J117" s="22" t="s">
        <v>55</v>
      </c>
      <c r="K117" s="22" t="s">
        <v>165</v>
      </c>
      <c r="L117" s="20">
        <v>2.81623</v>
      </c>
      <c r="V117" s="22" t="s">
        <v>107</v>
      </c>
      <c r="W117" s="22" t="s">
        <v>43</v>
      </c>
      <c r="X117" s="23" t="s">
        <v>48</v>
      </c>
      <c r="Y117" s="20">
        <v>0.39983000000000002</v>
      </c>
    </row>
    <row r="118" spans="1:25" ht="21.5" x14ac:dyDescent="0.35">
      <c r="A118" s="22" t="s">
        <v>36</v>
      </c>
      <c r="B118" s="22" t="s">
        <v>169</v>
      </c>
      <c r="C118" s="22" t="s">
        <v>55</v>
      </c>
      <c r="D118" s="22" t="s">
        <v>55</v>
      </c>
      <c r="E118" s="20">
        <v>5184.9724900000001</v>
      </c>
      <c r="H118" s="22" t="s">
        <v>36</v>
      </c>
      <c r="I118" s="23" t="s">
        <v>48</v>
      </c>
      <c r="J118" s="22" t="s">
        <v>55</v>
      </c>
      <c r="K118" s="22" t="s">
        <v>102</v>
      </c>
      <c r="L118" s="20">
        <v>14.964359999999999</v>
      </c>
      <c r="V118" s="22" t="s">
        <v>107</v>
      </c>
      <c r="W118" s="120" t="s">
        <v>35</v>
      </c>
      <c r="X118" s="735" t="s">
        <v>48</v>
      </c>
      <c r="Y118" s="26">
        <v>15206.663500000001</v>
      </c>
    </row>
    <row r="119" spans="1:25" ht="21.5" x14ac:dyDescent="0.35">
      <c r="A119" s="22" t="s">
        <v>36</v>
      </c>
      <c r="B119" s="22" t="s">
        <v>169</v>
      </c>
      <c r="C119" s="22" t="s">
        <v>55</v>
      </c>
      <c r="D119" s="22" t="s">
        <v>92</v>
      </c>
      <c r="E119" s="20">
        <v>76.395799999999994</v>
      </c>
      <c r="H119" s="22" t="s">
        <v>36</v>
      </c>
      <c r="I119" s="23" t="s">
        <v>48</v>
      </c>
      <c r="J119" s="22" t="s">
        <v>55</v>
      </c>
      <c r="K119" s="22" t="s">
        <v>107</v>
      </c>
      <c r="L119" s="20">
        <v>672.05417999999997</v>
      </c>
      <c r="V119" s="22" t="s">
        <v>93</v>
      </c>
      <c r="W119" s="22" t="s">
        <v>36</v>
      </c>
      <c r="X119" s="23" t="s">
        <v>48</v>
      </c>
      <c r="Y119" s="20">
        <v>29608.002810000002</v>
      </c>
    </row>
    <row r="120" spans="1:25" ht="21.5" x14ac:dyDescent="0.35">
      <c r="A120" s="22" t="s">
        <v>36</v>
      </c>
      <c r="B120" s="22" t="s">
        <v>169</v>
      </c>
      <c r="C120" s="22" t="s">
        <v>55</v>
      </c>
      <c r="D120" s="22" t="s">
        <v>165</v>
      </c>
      <c r="E120" s="20">
        <v>2.173</v>
      </c>
      <c r="H120" s="22" t="s">
        <v>36</v>
      </c>
      <c r="I120" s="23" t="s">
        <v>48</v>
      </c>
      <c r="J120" s="22" t="s">
        <v>55</v>
      </c>
      <c r="K120" s="22" t="s">
        <v>93</v>
      </c>
      <c r="L120" s="20">
        <v>293.41534999999999</v>
      </c>
      <c r="V120" s="22" t="s">
        <v>93</v>
      </c>
      <c r="W120" s="22" t="s">
        <v>37</v>
      </c>
      <c r="X120" s="23" t="s">
        <v>48</v>
      </c>
      <c r="Y120" s="20">
        <v>2500.0297599999999</v>
      </c>
    </row>
    <row r="121" spans="1:25" ht="21.5" x14ac:dyDescent="0.35">
      <c r="A121" s="22" t="s">
        <v>36</v>
      </c>
      <c r="B121" s="22" t="s">
        <v>169</v>
      </c>
      <c r="C121" s="22" t="s">
        <v>55</v>
      </c>
      <c r="D121" s="22" t="s">
        <v>107</v>
      </c>
      <c r="E121" s="20">
        <v>25.94905</v>
      </c>
      <c r="H121" s="22" t="s">
        <v>36</v>
      </c>
      <c r="I121" s="23" t="s">
        <v>48</v>
      </c>
      <c r="J121" s="22" t="s">
        <v>55</v>
      </c>
      <c r="K121" s="22" t="s">
        <v>160</v>
      </c>
      <c r="L121" s="20">
        <v>550.87693999999999</v>
      </c>
      <c r="V121" s="22" t="s">
        <v>93</v>
      </c>
      <c r="W121" s="22" t="s">
        <v>38</v>
      </c>
      <c r="X121" s="23" t="s">
        <v>48</v>
      </c>
      <c r="Y121" s="20">
        <v>1096.8880999999999</v>
      </c>
    </row>
    <row r="122" spans="1:25" ht="21.5" x14ac:dyDescent="0.35">
      <c r="A122" s="22" t="s">
        <v>36</v>
      </c>
      <c r="B122" s="22" t="s">
        <v>169</v>
      </c>
      <c r="C122" s="22" t="s">
        <v>55</v>
      </c>
      <c r="D122" s="22" t="s">
        <v>93</v>
      </c>
      <c r="E122" s="20">
        <v>407.51132999999999</v>
      </c>
      <c r="H122" s="22" t="s">
        <v>36</v>
      </c>
      <c r="I122" s="23" t="s">
        <v>48</v>
      </c>
      <c r="J122" s="22" t="s">
        <v>55</v>
      </c>
      <c r="K122" s="22" t="s">
        <v>30</v>
      </c>
      <c r="L122" s="20">
        <v>249.95197999999999</v>
      </c>
      <c r="V122" s="22" t="s">
        <v>93</v>
      </c>
      <c r="W122" s="22" t="s">
        <v>39</v>
      </c>
      <c r="X122" s="23" t="s">
        <v>48</v>
      </c>
      <c r="Y122" s="20">
        <v>3988.2830600000002</v>
      </c>
    </row>
    <row r="123" spans="1:25" ht="21.5" x14ac:dyDescent="0.35">
      <c r="A123" s="22" t="s">
        <v>36</v>
      </c>
      <c r="B123" s="22" t="s">
        <v>169</v>
      </c>
      <c r="C123" s="22" t="s">
        <v>55</v>
      </c>
      <c r="D123" s="22" t="s">
        <v>160</v>
      </c>
      <c r="E123" s="20">
        <v>367.41277000000002</v>
      </c>
      <c r="H123" s="22" t="s">
        <v>36</v>
      </c>
      <c r="I123" s="23" t="s">
        <v>48</v>
      </c>
      <c r="J123" s="22" t="s">
        <v>55</v>
      </c>
      <c r="K123" s="22" t="s">
        <v>96</v>
      </c>
      <c r="L123" s="20">
        <v>61.627760000000002</v>
      </c>
      <c r="V123" s="22" t="s">
        <v>93</v>
      </c>
      <c r="W123" s="22" t="s">
        <v>40</v>
      </c>
      <c r="X123" s="23" t="s">
        <v>48</v>
      </c>
      <c r="Y123" s="20">
        <v>619.94476999999995</v>
      </c>
    </row>
    <row r="124" spans="1:25" ht="21.5" x14ac:dyDescent="0.35">
      <c r="A124" s="22" t="s">
        <v>36</v>
      </c>
      <c r="B124" s="22" t="s">
        <v>169</v>
      </c>
      <c r="C124" s="22" t="s">
        <v>55</v>
      </c>
      <c r="D124" s="22" t="s">
        <v>30</v>
      </c>
      <c r="E124" s="20">
        <v>119.97929000000001</v>
      </c>
      <c r="H124" s="22" t="s">
        <v>36</v>
      </c>
      <c r="I124" s="23" t="s">
        <v>48</v>
      </c>
      <c r="J124" s="22" t="s">
        <v>55</v>
      </c>
      <c r="K124" s="22" t="s">
        <v>110</v>
      </c>
      <c r="L124" s="20">
        <v>23.51549</v>
      </c>
      <c r="V124" s="22" t="s">
        <v>93</v>
      </c>
      <c r="W124" s="22" t="s">
        <v>41</v>
      </c>
      <c r="X124" s="23" t="s">
        <v>48</v>
      </c>
      <c r="Y124" s="20">
        <v>3801.1577499999999</v>
      </c>
    </row>
    <row r="125" spans="1:25" ht="21.5" x14ac:dyDescent="0.35">
      <c r="A125" s="22" t="s">
        <v>36</v>
      </c>
      <c r="B125" s="22" t="s">
        <v>169</v>
      </c>
      <c r="C125" s="22" t="s">
        <v>55</v>
      </c>
      <c r="D125" s="22" t="s">
        <v>96</v>
      </c>
      <c r="E125" s="20">
        <v>153.96424999999999</v>
      </c>
      <c r="H125" s="22" t="s">
        <v>36</v>
      </c>
      <c r="I125" s="23" t="s">
        <v>48</v>
      </c>
      <c r="J125" s="22" t="s">
        <v>55</v>
      </c>
      <c r="K125" s="22" t="s">
        <v>162</v>
      </c>
      <c r="L125" s="20">
        <v>157.80000000000001</v>
      </c>
      <c r="V125" s="22" t="s">
        <v>93</v>
      </c>
      <c r="W125" s="22" t="s">
        <v>42</v>
      </c>
      <c r="X125" s="23" t="s">
        <v>48</v>
      </c>
      <c r="Y125" s="20">
        <v>2046.4828199999999</v>
      </c>
    </row>
    <row r="126" spans="1:25" ht="21.5" x14ac:dyDescent="0.35">
      <c r="A126" s="22" t="s">
        <v>36</v>
      </c>
      <c r="B126" s="22" t="s">
        <v>169</v>
      </c>
      <c r="C126" s="22" t="s">
        <v>55</v>
      </c>
      <c r="D126" s="22" t="s">
        <v>110</v>
      </c>
      <c r="E126" s="20">
        <v>17.355499999999999</v>
      </c>
      <c r="H126" s="22" t="s">
        <v>36</v>
      </c>
      <c r="I126" s="23" t="s">
        <v>48</v>
      </c>
      <c r="J126" s="22" t="s">
        <v>55</v>
      </c>
      <c r="K126" s="22" t="s">
        <v>163</v>
      </c>
      <c r="L126" s="20">
        <v>242.66091</v>
      </c>
      <c r="V126" s="22" t="s">
        <v>93</v>
      </c>
      <c r="W126" s="22" t="s">
        <v>43</v>
      </c>
      <c r="X126" s="23" t="s">
        <v>48</v>
      </c>
      <c r="Y126" s="20">
        <v>676.91211999999996</v>
      </c>
    </row>
    <row r="127" spans="1:25" ht="21.5" x14ac:dyDescent="0.35">
      <c r="A127" s="22" t="s">
        <v>36</v>
      </c>
      <c r="B127" s="22" t="s">
        <v>169</v>
      </c>
      <c r="C127" s="22" t="s">
        <v>55</v>
      </c>
      <c r="D127" s="22" t="s">
        <v>163</v>
      </c>
      <c r="E127" s="20">
        <v>3.0306000000000002</v>
      </c>
      <c r="H127" s="22" t="s">
        <v>36</v>
      </c>
      <c r="I127" s="23" t="s">
        <v>48</v>
      </c>
      <c r="J127" s="22" t="s">
        <v>55</v>
      </c>
      <c r="K127" s="22" t="s">
        <v>112</v>
      </c>
      <c r="L127" s="20">
        <v>12.58982</v>
      </c>
      <c r="V127" s="22" t="s">
        <v>93</v>
      </c>
      <c r="W127" s="120" t="s">
        <v>35</v>
      </c>
      <c r="X127" s="735" t="s">
        <v>48</v>
      </c>
      <c r="Y127" s="26">
        <v>44337.70119</v>
      </c>
    </row>
    <row r="128" spans="1:25" ht="21.5" x14ac:dyDescent="0.35">
      <c r="A128" s="22" t="s">
        <v>36</v>
      </c>
      <c r="B128" s="22" t="s">
        <v>169</v>
      </c>
      <c r="C128" s="22" t="s">
        <v>55</v>
      </c>
      <c r="D128" s="22" t="s">
        <v>112</v>
      </c>
      <c r="E128" s="20">
        <v>1.6636599999999999</v>
      </c>
      <c r="H128" s="22" t="s">
        <v>36</v>
      </c>
      <c r="I128" s="23" t="s">
        <v>48</v>
      </c>
      <c r="J128" s="22" t="s">
        <v>55</v>
      </c>
      <c r="K128" s="22" t="s">
        <v>97</v>
      </c>
      <c r="L128" s="20">
        <v>149.06673000000001</v>
      </c>
      <c r="V128" s="22" t="s">
        <v>160</v>
      </c>
      <c r="W128" s="22" t="s">
        <v>36</v>
      </c>
      <c r="X128" s="23" t="s">
        <v>48</v>
      </c>
      <c r="Y128" s="20">
        <v>39152.819089999997</v>
      </c>
    </row>
    <row r="129" spans="1:25" ht="21.5" x14ac:dyDescent="0.35">
      <c r="A129" s="22" t="s">
        <v>36</v>
      </c>
      <c r="B129" s="22" t="s">
        <v>169</v>
      </c>
      <c r="C129" s="22" t="s">
        <v>55</v>
      </c>
      <c r="D129" s="22" t="s">
        <v>97</v>
      </c>
      <c r="E129" s="20">
        <v>140.98745</v>
      </c>
      <c r="H129" s="22" t="s">
        <v>36</v>
      </c>
      <c r="I129" s="23" t="s">
        <v>48</v>
      </c>
      <c r="J129" s="22" t="s">
        <v>55</v>
      </c>
      <c r="K129" s="22" t="s">
        <v>31</v>
      </c>
      <c r="L129" s="20">
        <v>342.24919</v>
      </c>
      <c r="V129" s="22" t="s">
        <v>160</v>
      </c>
      <c r="W129" s="22" t="s">
        <v>37</v>
      </c>
      <c r="X129" s="23" t="s">
        <v>48</v>
      </c>
      <c r="Y129" s="20">
        <v>408.30113999999998</v>
      </c>
    </row>
    <row r="130" spans="1:25" ht="21.5" x14ac:dyDescent="0.35">
      <c r="A130" s="22" t="s">
        <v>36</v>
      </c>
      <c r="B130" s="22" t="s">
        <v>169</v>
      </c>
      <c r="C130" s="22" t="s">
        <v>55</v>
      </c>
      <c r="D130" s="22" t="s">
        <v>31</v>
      </c>
      <c r="E130" s="20">
        <v>418.10210999999998</v>
      </c>
      <c r="H130" s="22" t="s">
        <v>36</v>
      </c>
      <c r="I130" s="23" t="s">
        <v>48</v>
      </c>
      <c r="J130" s="22" t="s">
        <v>55</v>
      </c>
      <c r="K130" s="22" t="s">
        <v>32</v>
      </c>
      <c r="L130" s="20">
        <v>69.987260000000006</v>
      </c>
      <c r="V130" s="22" t="s">
        <v>160</v>
      </c>
      <c r="W130" s="22" t="s">
        <v>38</v>
      </c>
      <c r="X130" s="23" t="s">
        <v>48</v>
      </c>
      <c r="Y130" s="20">
        <v>1649.7348500000001</v>
      </c>
    </row>
    <row r="131" spans="1:25" ht="21.5" x14ac:dyDescent="0.35">
      <c r="A131" s="22" t="s">
        <v>36</v>
      </c>
      <c r="B131" s="22" t="s">
        <v>169</v>
      </c>
      <c r="C131" s="22" t="s">
        <v>55</v>
      </c>
      <c r="D131" s="22" t="s">
        <v>32</v>
      </c>
      <c r="E131" s="20">
        <v>157.19659999999999</v>
      </c>
      <c r="H131" s="22" t="s">
        <v>36</v>
      </c>
      <c r="I131" s="23" t="s">
        <v>48</v>
      </c>
      <c r="J131" s="22" t="s">
        <v>55</v>
      </c>
      <c r="K131" s="28" t="s">
        <v>35</v>
      </c>
      <c r="L131" s="26">
        <v>21299.047640000001</v>
      </c>
      <c r="V131" s="22" t="s">
        <v>160</v>
      </c>
      <c r="W131" s="22" t="s">
        <v>39</v>
      </c>
      <c r="X131" s="23" t="s">
        <v>48</v>
      </c>
      <c r="Y131" s="20">
        <v>9000.6224199999997</v>
      </c>
    </row>
    <row r="132" spans="1:25" ht="21.5" x14ac:dyDescent="0.35">
      <c r="A132" s="22" t="s">
        <v>36</v>
      </c>
      <c r="B132" s="22" t="s">
        <v>169</v>
      </c>
      <c r="C132" s="22" t="s">
        <v>55</v>
      </c>
      <c r="D132" s="22" t="s">
        <v>161</v>
      </c>
      <c r="E132" s="20">
        <v>5.9675000000000002</v>
      </c>
      <c r="H132" s="22" t="s">
        <v>36</v>
      </c>
      <c r="I132" s="23" t="s">
        <v>48</v>
      </c>
      <c r="J132" s="22" t="s">
        <v>56</v>
      </c>
      <c r="K132" s="22" t="s">
        <v>52</v>
      </c>
      <c r="L132" s="20">
        <v>1656.5577599999999</v>
      </c>
      <c r="V132" s="22" t="s">
        <v>160</v>
      </c>
      <c r="W132" s="22" t="s">
        <v>40</v>
      </c>
      <c r="X132" s="23" t="s">
        <v>48</v>
      </c>
      <c r="Y132" s="20">
        <v>3371.1389199999999</v>
      </c>
    </row>
    <row r="133" spans="1:25" ht="21.5" x14ac:dyDescent="0.35">
      <c r="A133" s="22" t="s">
        <v>36</v>
      </c>
      <c r="B133" s="22" t="s">
        <v>169</v>
      </c>
      <c r="C133" s="22" t="s">
        <v>55</v>
      </c>
      <c r="D133" s="28" t="s">
        <v>35</v>
      </c>
      <c r="E133" s="26">
        <v>10504.31394</v>
      </c>
      <c r="H133" s="22" t="s">
        <v>36</v>
      </c>
      <c r="I133" s="23" t="s">
        <v>48</v>
      </c>
      <c r="J133" s="22" t="s">
        <v>56</v>
      </c>
      <c r="K133" s="22" t="s">
        <v>53</v>
      </c>
      <c r="L133" s="20">
        <v>438.25002000000001</v>
      </c>
      <c r="V133" s="22" t="s">
        <v>160</v>
      </c>
      <c r="W133" s="22" t="s">
        <v>41</v>
      </c>
      <c r="X133" s="23" t="s">
        <v>48</v>
      </c>
      <c r="Y133" s="20">
        <v>15687.27903</v>
      </c>
    </row>
    <row r="134" spans="1:25" ht="21.5" x14ac:dyDescent="0.35">
      <c r="A134" s="22" t="s">
        <v>36</v>
      </c>
      <c r="B134" s="22" t="s">
        <v>169</v>
      </c>
      <c r="C134" s="22" t="s">
        <v>56</v>
      </c>
      <c r="D134" s="22" t="s">
        <v>52</v>
      </c>
      <c r="E134" s="20">
        <v>1363.05384</v>
      </c>
      <c r="H134" s="22" t="s">
        <v>36</v>
      </c>
      <c r="I134" s="23" t="s">
        <v>48</v>
      </c>
      <c r="J134" s="22" t="s">
        <v>56</v>
      </c>
      <c r="K134" s="22" t="s">
        <v>27</v>
      </c>
      <c r="L134" s="20">
        <v>42.54862</v>
      </c>
      <c r="V134" s="22" t="s">
        <v>160</v>
      </c>
      <c r="W134" s="22" t="s">
        <v>42</v>
      </c>
      <c r="X134" s="23" t="s">
        <v>48</v>
      </c>
      <c r="Y134" s="20">
        <v>24544.602180000002</v>
      </c>
    </row>
    <row r="135" spans="1:25" ht="21.5" x14ac:dyDescent="0.35">
      <c r="A135" s="22" t="s">
        <v>36</v>
      </c>
      <c r="B135" s="22" t="s">
        <v>169</v>
      </c>
      <c r="C135" s="22" t="s">
        <v>56</v>
      </c>
      <c r="D135" s="22" t="s">
        <v>53</v>
      </c>
      <c r="E135" s="20">
        <v>43.476909999999997</v>
      </c>
      <c r="H135" s="22" t="s">
        <v>36</v>
      </c>
      <c r="I135" s="23" t="s">
        <v>48</v>
      </c>
      <c r="J135" s="22" t="s">
        <v>56</v>
      </c>
      <c r="K135" s="22" t="s">
        <v>28</v>
      </c>
      <c r="L135" s="20">
        <v>81.271100000000004</v>
      </c>
      <c r="V135" s="22" t="s">
        <v>160</v>
      </c>
      <c r="W135" s="22" t="s">
        <v>43</v>
      </c>
      <c r="X135" s="23" t="s">
        <v>48</v>
      </c>
      <c r="Y135" s="20">
        <v>10194.059590000001</v>
      </c>
    </row>
    <row r="136" spans="1:25" ht="21.5" x14ac:dyDescent="0.35">
      <c r="A136" s="22" t="s">
        <v>36</v>
      </c>
      <c r="B136" s="22" t="s">
        <v>169</v>
      </c>
      <c r="C136" s="22" t="s">
        <v>56</v>
      </c>
      <c r="D136" s="22" t="s">
        <v>27</v>
      </c>
      <c r="E136" s="20">
        <v>27.376200000000001</v>
      </c>
      <c r="H136" s="22" t="s">
        <v>36</v>
      </c>
      <c r="I136" s="23" t="s">
        <v>48</v>
      </c>
      <c r="J136" s="22" t="s">
        <v>56</v>
      </c>
      <c r="K136" s="22" t="s">
        <v>55</v>
      </c>
      <c r="L136" s="20">
        <v>1316.6309200000001</v>
      </c>
      <c r="V136" s="22" t="s">
        <v>160</v>
      </c>
      <c r="W136" s="120" t="s">
        <v>35</v>
      </c>
      <c r="X136" s="735" t="s">
        <v>48</v>
      </c>
      <c r="Y136" s="26">
        <v>104008.55722</v>
      </c>
    </row>
    <row r="137" spans="1:25" ht="21.5" x14ac:dyDescent="0.35">
      <c r="A137" s="22" t="s">
        <v>36</v>
      </c>
      <c r="B137" s="22" t="s">
        <v>169</v>
      </c>
      <c r="C137" s="22" t="s">
        <v>56</v>
      </c>
      <c r="D137" s="22" t="s">
        <v>95</v>
      </c>
      <c r="E137" s="20">
        <v>6.2323599999999999</v>
      </c>
      <c r="H137" s="22" t="s">
        <v>36</v>
      </c>
      <c r="I137" s="23" t="s">
        <v>48</v>
      </c>
      <c r="J137" s="22" t="s">
        <v>56</v>
      </c>
      <c r="K137" s="22" t="s">
        <v>92</v>
      </c>
      <c r="L137" s="20">
        <v>92.16771</v>
      </c>
      <c r="V137" s="22" t="s">
        <v>30</v>
      </c>
      <c r="W137" s="22" t="s">
        <v>36</v>
      </c>
      <c r="X137" s="23" t="s">
        <v>48</v>
      </c>
      <c r="Y137" s="20">
        <v>405596.79418000003</v>
      </c>
    </row>
    <row r="138" spans="1:25" ht="21.5" x14ac:dyDescent="0.35">
      <c r="A138" s="22" t="s">
        <v>36</v>
      </c>
      <c r="B138" s="22" t="s">
        <v>169</v>
      </c>
      <c r="C138" s="22" t="s">
        <v>56</v>
      </c>
      <c r="D138" s="22" t="s">
        <v>28</v>
      </c>
      <c r="E138" s="20">
        <v>52.414700000000003</v>
      </c>
      <c r="H138" s="22" t="s">
        <v>36</v>
      </c>
      <c r="I138" s="23" t="s">
        <v>48</v>
      </c>
      <c r="J138" s="22" t="s">
        <v>56</v>
      </c>
      <c r="K138" s="22" t="s">
        <v>102</v>
      </c>
      <c r="L138" s="20">
        <v>3.4104100000000002</v>
      </c>
      <c r="V138" s="22" t="s">
        <v>30</v>
      </c>
      <c r="W138" s="22" t="s">
        <v>37</v>
      </c>
      <c r="X138" s="23" t="s">
        <v>48</v>
      </c>
      <c r="Y138" s="20">
        <v>48234.835659999997</v>
      </c>
    </row>
    <row r="139" spans="1:25" ht="21.5" x14ac:dyDescent="0.35">
      <c r="A139" s="22" t="s">
        <v>36</v>
      </c>
      <c r="B139" s="22" t="s">
        <v>169</v>
      </c>
      <c r="C139" s="22" t="s">
        <v>56</v>
      </c>
      <c r="D139" s="22" t="s">
        <v>55</v>
      </c>
      <c r="E139" s="20">
        <v>93.071299999999994</v>
      </c>
      <c r="H139" s="22" t="s">
        <v>36</v>
      </c>
      <c r="I139" s="23" t="s">
        <v>48</v>
      </c>
      <c r="J139" s="22" t="s">
        <v>56</v>
      </c>
      <c r="K139" s="22" t="s">
        <v>107</v>
      </c>
      <c r="L139" s="20">
        <v>39.75</v>
      </c>
      <c r="V139" s="22" t="s">
        <v>30</v>
      </c>
      <c r="W139" s="22" t="s">
        <v>38</v>
      </c>
      <c r="X139" s="23" t="s">
        <v>48</v>
      </c>
      <c r="Y139" s="20">
        <v>86969.502689999994</v>
      </c>
    </row>
    <row r="140" spans="1:25" ht="21.5" x14ac:dyDescent="0.35">
      <c r="A140" s="22" t="s">
        <v>36</v>
      </c>
      <c r="B140" s="22" t="s">
        <v>169</v>
      </c>
      <c r="C140" s="22" t="s">
        <v>56</v>
      </c>
      <c r="D140" s="22" t="s">
        <v>92</v>
      </c>
      <c r="E140" s="20">
        <v>112.6104</v>
      </c>
      <c r="H140" s="22" t="s">
        <v>36</v>
      </c>
      <c r="I140" s="23" t="s">
        <v>48</v>
      </c>
      <c r="J140" s="22" t="s">
        <v>56</v>
      </c>
      <c r="K140" s="22" t="s">
        <v>93</v>
      </c>
      <c r="L140" s="20">
        <v>45.837960000000002</v>
      </c>
      <c r="V140" s="22" t="s">
        <v>30</v>
      </c>
      <c r="W140" s="22" t="s">
        <v>39</v>
      </c>
      <c r="X140" s="23" t="s">
        <v>48</v>
      </c>
      <c r="Y140" s="20">
        <v>47849.936430000002</v>
      </c>
    </row>
    <row r="141" spans="1:25" ht="21.5" x14ac:dyDescent="0.35">
      <c r="A141" s="22" t="s">
        <v>36</v>
      </c>
      <c r="B141" s="22" t="s">
        <v>169</v>
      </c>
      <c r="C141" s="22" t="s">
        <v>56</v>
      </c>
      <c r="D141" s="22" t="s">
        <v>102</v>
      </c>
      <c r="E141" s="20">
        <v>4.8678299999999997</v>
      </c>
      <c r="H141" s="22" t="s">
        <v>36</v>
      </c>
      <c r="I141" s="23" t="s">
        <v>48</v>
      </c>
      <c r="J141" s="22" t="s">
        <v>56</v>
      </c>
      <c r="K141" s="22" t="s">
        <v>160</v>
      </c>
      <c r="L141" s="20">
        <v>585.44906000000003</v>
      </c>
      <c r="V141" s="22" t="s">
        <v>30</v>
      </c>
      <c r="W141" s="22" t="s">
        <v>40</v>
      </c>
      <c r="X141" s="23" t="s">
        <v>48</v>
      </c>
      <c r="Y141" s="20">
        <v>38000.607779999998</v>
      </c>
    </row>
    <row r="142" spans="1:25" ht="21.5" x14ac:dyDescent="0.35">
      <c r="A142" s="22" t="s">
        <v>36</v>
      </c>
      <c r="B142" s="22" t="s">
        <v>169</v>
      </c>
      <c r="C142" s="22" t="s">
        <v>56</v>
      </c>
      <c r="D142" s="22" t="s">
        <v>107</v>
      </c>
      <c r="E142" s="20">
        <v>0.1525</v>
      </c>
      <c r="H142" s="22" t="s">
        <v>36</v>
      </c>
      <c r="I142" s="23" t="s">
        <v>48</v>
      </c>
      <c r="J142" s="22" t="s">
        <v>56</v>
      </c>
      <c r="K142" s="22" t="s">
        <v>30</v>
      </c>
      <c r="L142" s="20">
        <v>585.62395000000004</v>
      </c>
      <c r="V142" s="22" t="s">
        <v>30</v>
      </c>
      <c r="W142" s="22" t="s">
        <v>41</v>
      </c>
      <c r="X142" s="23" t="s">
        <v>48</v>
      </c>
      <c r="Y142" s="20">
        <v>37632.672489999997</v>
      </c>
    </row>
    <row r="143" spans="1:25" ht="21.5" x14ac:dyDescent="0.35">
      <c r="A143" s="22" t="s">
        <v>36</v>
      </c>
      <c r="B143" s="22" t="s">
        <v>169</v>
      </c>
      <c r="C143" s="22" t="s">
        <v>56</v>
      </c>
      <c r="D143" s="22" t="s">
        <v>93</v>
      </c>
      <c r="E143" s="20">
        <v>0.36315999999999998</v>
      </c>
      <c r="H143" s="22" t="s">
        <v>36</v>
      </c>
      <c r="I143" s="23" t="s">
        <v>48</v>
      </c>
      <c r="J143" s="22" t="s">
        <v>56</v>
      </c>
      <c r="K143" s="22" t="s">
        <v>96</v>
      </c>
      <c r="L143" s="20">
        <v>554.98221000000001</v>
      </c>
      <c r="V143" s="22" t="s">
        <v>30</v>
      </c>
      <c r="W143" s="22" t="s">
        <v>42</v>
      </c>
      <c r="X143" s="23" t="s">
        <v>48</v>
      </c>
      <c r="Y143" s="20">
        <v>152400.68492999999</v>
      </c>
    </row>
    <row r="144" spans="1:25" ht="21.5" x14ac:dyDescent="0.35">
      <c r="A144" s="22" t="s">
        <v>36</v>
      </c>
      <c r="B144" s="22" t="s">
        <v>169</v>
      </c>
      <c r="C144" s="22" t="s">
        <v>56</v>
      </c>
      <c r="D144" s="22" t="s">
        <v>160</v>
      </c>
      <c r="E144" s="20">
        <v>9.4557400000000005</v>
      </c>
      <c r="H144" s="22" t="s">
        <v>36</v>
      </c>
      <c r="I144" s="23" t="s">
        <v>48</v>
      </c>
      <c r="J144" s="22" t="s">
        <v>56</v>
      </c>
      <c r="K144" s="22" t="s">
        <v>100</v>
      </c>
      <c r="L144" s="20">
        <v>336.17137000000002</v>
      </c>
      <c r="V144" s="22" t="s">
        <v>30</v>
      </c>
      <c r="W144" s="22" t="s">
        <v>43</v>
      </c>
      <c r="X144" s="23" t="s">
        <v>48</v>
      </c>
      <c r="Y144" s="20">
        <v>22318.272280000001</v>
      </c>
    </row>
    <row r="145" spans="1:25" ht="21.5" x14ac:dyDescent="0.35">
      <c r="A145" s="22" t="s">
        <v>36</v>
      </c>
      <c r="B145" s="22" t="s">
        <v>169</v>
      </c>
      <c r="C145" s="22" t="s">
        <v>56</v>
      </c>
      <c r="D145" s="22" t="s">
        <v>30</v>
      </c>
      <c r="E145" s="20">
        <v>383.36689000000001</v>
      </c>
      <c r="H145" s="22" t="s">
        <v>36</v>
      </c>
      <c r="I145" s="23" t="s">
        <v>48</v>
      </c>
      <c r="J145" s="22" t="s">
        <v>56</v>
      </c>
      <c r="K145" s="22" t="s">
        <v>31</v>
      </c>
      <c r="L145" s="20">
        <v>493.10372999999998</v>
      </c>
      <c r="V145" s="22" t="s">
        <v>30</v>
      </c>
      <c r="W145" s="120" t="s">
        <v>35</v>
      </c>
      <c r="X145" s="735" t="s">
        <v>48</v>
      </c>
      <c r="Y145" s="26">
        <v>839003.30643999996</v>
      </c>
    </row>
    <row r="146" spans="1:25" ht="21.5" x14ac:dyDescent="0.35">
      <c r="A146" s="22" t="s">
        <v>36</v>
      </c>
      <c r="B146" s="22" t="s">
        <v>169</v>
      </c>
      <c r="C146" s="22" t="s">
        <v>56</v>
      </c>
      <c r="D146" s="22" t="s">
        <v>96</v>
      </c>
      <c r="E146" s="20">
        <v>254.63817</v>
      </c>
      <c r="H146" s="22" t="s">
        <v>36</v>
      </c>
      <c r="I146" s="23" t="s">
        <v>48</v>
      </c>
      <c r="J146" s="22" t="s">
        <v>56</v>
      </c>
      <c r="K146" s="22" t="s">
        <v>32</v>
      </c>
      <c r="L146" s="20">
        <v>5.1947999999999999</v>
      </c>
      <c r="V146" s="22" t="s">
        <v>96</v>
      </c>
      <c r="W146" s="22" t="s">
        <v>36</v>
      </c>
      <c r="X146" s="23" t="s">
        <v>48</v>
      </c>
      <c r="Y146" s="20">
        <v>35863.53729</v>
      </c>
    </row>
    <row r="147" spans="1:25" ht="21.5" x14ac:dyDescent="0.35">
      <c r="A147" s="22" t="s">
        <v>36</v>
      </c>
      <c r="B147" s="22" t="s">
        <v>169</v>
      </c>
      <c r="C147" s="22" t="s">
        <v>56</v>
      </c>
      <c r="D147" s="22" t="s">
        <v>110</v>
      </c>
      <c r="E147" s="20">
        <v>3.9218000000000002</v>
      </c>
      <c r="H147" s="22" t="s">
        <v>36</v>
      </c>
      <c r="I147" s="23" t="s">
        <v>48</v>
      </c>
      <c r="J147" s="22" t="s">
        <v>56</v>
      </c>
      <c r="K147" s="28" t="s">
        <v>35</v>
      </c>
      <c r="L147" s="26">
        <v>6276.9496200000003</v>
      </c>
      <c r="V147" s="22" t="s">
        <v>96</v>
      </c>
      <c r="W147" s="22" t="s">
        <v>37</v>
      </c>
      <c r="X147" s="23" t="s">
        <v>48</v>
      </c>
      <c r="Y147" s="20">
        <v>262.43621000000002</v>
      </c>
    </row>
    <row r="148" spans="1:25" ht="21.5" x14ac:dyDescent="0.35">
      <c r="A148" s="22" t="s">
        <v>36</v>
      </c>
      <c r="B148" s="22" t="s">
        <v>169</v>
      </c>
      <c r="C148" s="22" t="s">
        <v>56</v>
      </c>
      <c r="D148" s="22" t="s">
        <v>31</v>
      </c>
      <c r="E148" s="20">
        <v>292.16289999999998</v>
      </c>
      <c r="H148" s="22" t="s">
        <v>36</v>
      </c>
      <c r="I148" s="23" t="s">
        <v>48</v>
      </c>
      <c r="J148" s="22" t="s">
        <v>57</v>
      </c>
      <c r="K148" s="22" t="s">
        <v>52</v>
      </c>
      <c r="L148" s="20">
        <v>239.57492999999999</v>
      </c>
      <c r="V148" s="22" t="s">
        <v>96</v>
      </c>
      <c r="W148" s="22" t="s">
        <v>38</v>
      </c>
      <c r="X148" s="23" t="s">
        <v>48</v>
      </c>
      <c r="Y148" s="20">
        <v>901.10976000000005</v>
      </c>
    </row>
    <row r="149" spans="1:25" ht="21.5" x14ac:dyDescent="0.35">
      <c r="A149" s="22" t="s">
        <v>36</v>
      </c>
      <c r="B149" s="22" t="s">
        <v>169</v>
      </c>
      <c r="C149" s="22" t="s">
        <v>56</v>
      </c>
      <c r="D149" s="22" t="s">
        <v>32</v>
      </c>
      <c r="E149" s="20">
        <v>40.44256</v>
      </c>
      <c r="H149" s="22" t="s">
        <v>36</v>
      </c>
      <c r="I149" s="23" t="s">
        <v>48</v>
      </c>
      <c r="J149" s="22" t="s">
        <v>57</v>
      </c>
      <c r="K149" s="22" t="s">
        <v>115</v>
      </c>
      <c r="L149" s="20">
        <v>2.5642399999999999</v>
      </c>
      <c r="V149" s="22" t="s">
        <v>96</v>
      </c>
      <c r="W149" s="22" t="s">
        <v>39</v>
      </c>
      <c r="X149" s="23" t="s">
        <v>48</v>
      </c>
      <c r="Y149" s="20">
        <v>8314.9206200000008</v>
      </c>
    </row>
    <row r="150" spans="1:25" ht="21.5" x14ac:dyDescent="0.35">
      <c r="A150" s="22" t="s">
        <v>36</v>
      </c>
      <c r="B150" s="22" t="s">
        <v>169</v>
      </c>
      <c r="C150" s="22" t="s">
        <v>56</v>
      </c>
      <c r="D150" s="28" t="s">
        <v>35</v>
      </c>
      <c r="E150" s="26">
        <v>2687.6072600000002</v>
      </c>
      <c r="H150" s="22" t="s">
        <v>36</v>
      </c>
      <c r="I150" s="23" t="s">
        <v>48</v>
      </c>
      <c r="J150" s="22" t="s">
        <v>57</v>
      </c>
      <c r="K150" s="22" t="s">
        <v>156</v>
      </c>
      <c r="L150" s="20">
        <v>7.5385499999999999</v>
      </c>
      <c r="V150" s="22" t="s">
        <v>96</v>
      </c>
      <c r="W150" s="22" t="s">
        <v>40</v>
      </c>
      <c r="X150" s="23" t="s">
        <v>48</v>
      </c>
      <c r="Y150" s="20">
        <v>277.91872999999998</v>
      </c>
    </row>
    <row r="151" spans="1:25" ht="21.5" x14ac:dyDescent="0.35">
      <c r="A151" s="22" t="s">
        <v>36</v>
      </c>
      <c r="B151" s="22" t="s">
        <v>169</v>
      </c>
      <c r="C151" s="22" t="s">
        <v>57</v>
      </c>
      <c r="D151" s="22" t="s">
        <v>52</v>
      </c>
      <c r="E151" s="20">
        <v>227.36445000000001</v>
      </c>
      <c r="H151" s="22" t="s">
        <v>36</v>
      </c>
      <c r="I151" s="23" t="s">
        <v>48</v>
      </c>
      <c r="J151" s="22" t="s">
        <v>57</v>
      </c>
      <c r="K151" s="22" t="s">
        <v>53</v>
      </c>
      <c r="L151" s="20">
        <v>939.99980000000005</v>
      </c>
      <c r="V151" s="22" t="s">
        <v>96</v>
      </c>
      <c r="W151" s="22" t="s">
        <v>41</v>
      </c>
      <c r="X151" s="23" t="s">
        <v>48</v>
      </c>
      <c r="Y151" s="20">
        <v>4396.40852</v>
      </c>
    </row>
    <row r="152" spans="1:25" ht="21.5" x14ac:dyDescent="0.35">
      <c r="A152" s="22" t="s">
        <v>36</v>
      </c>
      <c r="B152" s="22" t="s">
        <v>169</v>
      </c>
      <c r="C152" s="22" t="s">
        <v>57</v>
      </c>
      <c r="D152" s="22" t="s">
        <v>115</v>
      </c>
      <c r="E152" s="20">
        <v>0.3392</v>
      </c>
      <c r="H152" s="22" t="s">
        <v>36</v>
      </c>
      <c r="I152" s="23" t="s">
        <v>48</v>
      </c>
      <c r="J152" s="22" t="s">
        <v>57</v>
      </c>
      <c r="K152" s="22" t="s">
        <v>27</v>
      </c>
      <c r="L152" s="20">
        <v>923.97041999999999</v>
      </c>
      <c r="V152" s="22" t="s">
        <v>96</v>
      </c>
      <c r="W152" s="22" t="s">
        <v>42</v>
      </c>
      <c r="X152" s="23" t="s">
        <v>48</v>
      </c>
      <c r="Y152" s="20">
        <v>13425.41123</v>
      </c>
    </row>
    <row r="153" spans="1:25" ht="21.5" x14ac:dyDescent="0.35">
      <c r="A153" s="22" t="s">
        <v>36</v>
      </c>
      <c r="B153" s="22" t="s">
        <v>169</v>
      </c>
      <c r="C153" s="22" t="s">
        <v>57</v>
      </c>
      <c r="D153" s="22" t="s">
        <v>156</v>
      </c>
      <c r="E153" s="20">
        <v>61.76802</v>
      </c>
      <c r="H153" s="22" t="s">
        <v>36</v>
      </c>
      <c r="I153" s="23" t="s">
        <v>48</v>
      </c>
      <c r="J153" s="22" t="s">
        <v>57</v>
      </c>
      <c r="K153" s="22" t="s">
        <v>95</v>
      </c>
      <c r="L153" s="20">
        <v>48.750030000000002</v>
      </c>
      <c r="V153" s="22" t="s">
        <v>96</v>
      </c>
      <c r="W153" s="22" t="s">
        <v>43</v>
      </c>
      <c r="X153" s="23" t="s">
        <v>48</v>
      </c>
      <c r="Y153" s="20">
        <v>862.91259000000002</v>
      </c>
    </row>
    <row r="154" spans="1:25" ht="21.5" x14ac:dyDescent="0.35">
      <c r="A154" s="22" t="s">
        <v>36</v>
      </c>
      <c r="B154" s="22" t="s">
        <v>169</v>
      </c>
      <c r="C154" s="22" t="s">
        <v>57</v>
      </c>
      <c r="D154" s="22" t="s">
        <v>53</v>
      </c>
      <c r="E154" s="20">
        <v>892.82512999999994</v>
      </c>
      <c r="H154" s="22" t="s">
        <v>36</v>
      </c>
      <c r="I154" s="23" t="s">
        <v>48</v>
      </c>
      <c r="J154" s="22" t="s">
        <v>57</v>
      </c>
      <c r="K154" s="22" t="s">
        <v>28</v>
      </c>
      <c r="L154" s="20">
        <v>1197.173</v>
      </c>
      <c r="V154" s="22" t="s">
        <v>96</v>
      </c>
      <c r="W154" s="120" t="s">
        <v>35</v>
      </c>
      <c r="X154" s="735" t="s">
        <v>48</v>
      </c>
      <c r="Y154" s="26">
        <v>64304.654949999996</v>
      </c>
    </row>
    <row r="155" spans="1:25" ht="21.5" x14ac:dyDescent="0.35">
      <c r="A155" s="22" t="s">
        <v>36</v>
      </c>
      <c r="B155" s="22" t="s">
        <v>169</v>
      </c>
      <c r="C155" s="22" t="s">
        <v>57</v>
      </c>
      <c r="D155" s="22" t="s">
        <v>27</v>
      </c>
      <c r="E155" s="20">
        <v>232.02461</v>
      </c>
      <c r="H155" s="22" t="s">
        <v>36</v>
      </c>
      <c r="I155" s="23" t="s">
        <v>48</v>
      </c>
      <c r="J155" s="22" t="s">
        <v>57</v>
      </c>
      <c r="K155" s="22" t="s">
        <v>55</v>
      </c>
      <c r="L155" s="20">
        <v>297.41187000000002</v>
      </c>
      <c r="V155" s="22" t="s">
        <v>110</v>
      </c>
      <c r="W155" s="22" t="s">
        <v>36</v>
      </c>
      <c r="X155" s="23" t="s">
        <v>48</v>
      </c>
      <c r="Y155" s="20">
        <v>10508.053190000001</v>
      </c>
    </row>
    <row r="156" spans="1:25" ht="21.5" x14ac:dyDescent="0.35">
      <c r="A156" s="22" t="s">
        <v>36</v>
      </c>
      <c r="B156" s="22" t="s">
        <v>169</v>
      </c>
      <c r="C156" s="22" t="s">
        <v>57</v>
      </c>
      <c r="D156" s="22" t="s">
        <v>95</v>
      </c>
      <c r="E156" s="20">
        <v>44.65278</v>
      </c>
      <c r="H156" s="22" t="s">
        <v>36</v>
      </c>
      <c r="I156" s="23" t="s">
        <v>48</v>
      </c>
      <c r="J156" s="22" t="s">
        <v>57</v>
      </c>
      <c r="K156" s="22" t="s">
        <v>92</v>
      </c>
      <c r="L156" s="20">
        <v>64089.764669999997</v>
      </c>
      <c r="V156" s="22" t="s">
        <v>110</v>
      </c>
      <c r="W156" s="22" t="s">
        <v>37</v>
      </c>
      <c r="X156" s="23" t="s">
        <v>48</v>
      </c>
      <c r="Y156" s="20">
        <v>1.3611200000000001</v>
      </c>
    </row>
    <row r="157" spans="1:25" ht="21.5" x14ac:dyDescent="0.35">
      <c r="A157" s="22" t="s">
        <v>36</v>
      </c>
      <c r="B157" s="22" t="s">
        <v>169</v>
      </c>
      <c r="C157" s="22" t="s">
        <v>57</v>
      </c>
      <c r="D157" s="22" t="s">
        <v>28</v>
      </c>
      <c r="E157" s="20">
        <v>1138.55755</v>
      </c>
      <c r="H157" s="22" t="s">
        <v>36</v>
      </c>
      <c r="I157" s="23" t="s">
        <v>48</v>
      </c>
      <c r="J157" s="22" t="s">
        <v>57</v>
      </c>
      <c r="K157" s="22" t="s">
        <v>165</v>
      </c>
      <c r="L157" s="20">
        <v>4.7245699999999999</v>
      </c>
      <c r="V157" s="22" t="s">
        <v>110</v>
      </c>
      <c r="W157" s="22" t="s">
        <v>38</v>
      </c>
      <c r="X157" s="23" t="s">
        <v>48</v>
      </c>
      <c r="Y157" s="20">
        <v>187.75895</v>
      </c>
    </row>
    <row r="158" spans="1:25" ht="21.5" x14ac:dyDescent="0.35">
      <c r="A158" s="22" t="s">
        <v>36</v>
      </c>
      <c r="B158" s="22" t="s">
        <v>169</v>
      </c>
      <c r="C158" s="22" t="s">
        <v>57</v>
      </c>
      <c r="D158" s="22" t="s">
        <v>55</v>
      </c>
      <c r="E158" s="20">
        <v>124.01367999999999</v>
      </c>
      <c r="H158" s="22" t="s">
        <v>36</v>
      </c>
      <c r="I158" s="23" t="s">
        <v>48</v>
      </c>
      <c r="J158" s="22" t="s">
        <v>57</v>
      </c>
      <c r="K158" s="22" t="s">
        <v>102</v>
      </c>
      <c r="L158" s="20">
        <v>1508.61985</v>
      </c>
      <c r="V158" s="22" t="s">
        <v>110</v>
      </c>
      <c r="W158" s="22" t="s">
        <v>39</v>
      </c>
      <c r="X158" s="23" t="s">
        <v>48</v>
      </c>
      <c r="Y158" s="20">
        <v>381.07202000000001</v>
      </c>
    </row>
    <row r="159" spans="1:25" ht="21.5" x14ac:dyDescent="0.35">
      <c r="A159" s="22" t="s">
        <v>36</v>
      </c>
      <c r="B159" s="22" t="s">
        <v>169</v>
      </c>
      <c r="C159" s="22" t="s">
        <v>57</v>
      </c>
      <c r="D159" s="22" t="s">
        <v>92</v>
      </c>
      <c r="E159" s="20">
        <v>61590.898560000001</v>
      </c>
      <c r="H159" s="22" t="s">
        <v>36</v>
      </c>
      <c r="I159" s="23" t="s">
        <v>48</v>
      </c>
      <c r="J159" s="22" t="s">
        <v>57</v>
      </c>
      <c r="K159" s="22" t="s">
        <v>107</v>
      </c>
      <c r="L159" s="20">
        <v>58.707070000000002</v>
      </c>
      <c r="V159" s="22" t="s">
        <v>110</v>
      </c>
      <c r="W159" s="22" t="s">
        <v>40</v>
      </c>
      <c r="X159" s="23" t="s">
        <v>48</v>
      </c>
      <c r="Y159" s="20">
        <v>1207.53286</v>
      </c>
    </row>
    <row r="160" spans="1:25" ht="21.5" x14ac:dyDescent="0.35">
      <c r="A160" s="22" t="s">
        <v>36</v>
      </c>
      <c r="B160" s="22" t="s">
        <v>169</v>
      </c>
      <c r="C160" s="22" t="s">
        <v>57</v>
      </c>
      <c r="D160" s="22" t="s">
        <v>102</v>
      </c>
      <c r="E160" s="20">
        <v>1461.0925099999999</v>
      </c>
      <c r="H160" s="22" t="s">
        <v>36</v>
      </c>
      <c r="I160" s="23" t="s">
        <v>48</v>
      </c>
      <c r="J160" s="22" t="s">
        <v>57</v>
      </c>
      <c r="K160" s="22" t="s">
        <v>93</v>
      </c>
      <c r="L160" s="20">
        <v>9751.8579399999999</v>
      </c>
      <c r="V160" s="22" t="s">
        <v>110</v>
      </c>
      <c r="W160" s="22" t="s">
        <v>41</v>
      </c>
      <c r="X160" s="23" t="s">
        <v>48</v>
      </c>
      <c r="Y160" s="20">
        <v>358.84078</v>
      </c>
    </row>
    <row r="161" spans="1:25" ht="21.5" x14ac:dyDescent="0.35">
      <c r="A161" s="22" t="s">
        <v>36</v>
      </c>
      <c r="B161" s="22" t="s">
        <v>169</v>
      </c>
      <c r="C161" s="22" t="s">
        <v>57</v>
      </c>
      <c r="D161" s="22" t="s">
        <v>107</v>
      </c>
      <c r="E161" s="20">
        <v>32.141330000000004</v>
      </c>
      <c r="H161" s="22" t="s">
        <v>36</v>
      </c>
      <c r="I161" s="23" t="s">
        <v>48</v>
      </c>
      <c r="J161" s="22" t="s">
        <v>57</v>
      </c>
      <c r="K161" s="22" t="s">
        <v>160</v>
      </c>
      <c r="L161" s="20">
        <v>1118.6901</v>
      </c>
      <c r="V161" s="22" t="s">
        <v>110</v>
      </c>
      <c r="W161" s="22" t="s">
        <v>42</v>
      </c>
      <c r="X161" s="23" t="s">
        <v>48</v>
      </c>
      <c r="Y161" s="20">
        <v>2974.37192</v>
      </c>
    </row>
    <row r="162" spans="1:25" ht="21.5" x14ac:dyDescent="0.35">
      <c r="A162" s="22" t="s">
        <v>36</v>
      </c>
      <c r="B162" s="22" t="s">
        <v>169</v>
      </c>
      <c r="C162" s="22" t="s">
        <v>57</v>
      </c>
      <c r="D162" s="22" t="s">
        <v>93</v>
      </c>
      <c r="E162" s="20">
        <v>7381.7545499999997</v>
      </c>
      <c r="H162" s="22" t="s">
        <v>36</v>
      </c>
      <c r="I162" s="23" t="s">
        <v>48</v>
      </c>
      <c r="J162" s="22" t="s">
        <v>57</v>
      </c>
      <c r="K162" s="22" t="s">
        <v>30</v>
      </c>
      <c r="L162" s="20">
        <v>6305.19632</v>
      </c>
      <c r="V162" s="22" t="s">
        <v>110</v>
      </c>
      <c r="W162" s="120" t="s">
        <v>35</v>
      </c>
      <c r="X162" s="735" t="s">
        <v>48</v>
      </c>
      <c r="Y162" s="26">
        <v>15618.99084</v>
      </c>
    </row>
    <row r="163" spans="1:25" ht="21.5" x14ac:dyDescent="0.35">
      <c r="A163" s="22" t="s">
        <v>36</v>
      </c>
      <c r="B163" s="22" t="s">
        <v>169</v>
      </c>
      <c r="C163" s="22" t="s">
        <v>57</v>
      </c>
      <c r="D163" s="22" t="s">
        <v>160</v>
      </c>
      <c r="E163" s="20">
        <v>972.90533000000005</v>
      </c>
      <c r="H163" s="22" t="s">
        <v>36</v>
      </c>
      <c r="I163" s="23" t="s">
        <v>48</v>
      </c>
      <c r="J163" s="22" t="s">
        <v>57</v>
      </c>
      <c r="K163" s="22" t="s">
        <v>96</v>
      </c>
      <c r="L163" s="20">
        <v>814.78385000000003</v>
      </c>
      <c r="V163" s="22" t="s">
        <v>162</v>
      </c>
      <c r="W163" s="22" t="s">
        <v>36</v>
      </c>
      <c r="X163" s="23" t="s">
        <v>48</v>
      </c>
      <c r="Y163" s="20">
        <v>2280.74926</v>
      </c>
    </row>
    <row r="164" spans="1:25" ht="21.5" x14ac:dyDescent="0.35">
      <c r="A164" s="22" t="s">
        <v>36</v>
      </c>
      <c r="B164" s="22" t="s">
        <v>169</v>
      </c>
      <c r="C164" s="22" t="s">
        <v>57</v>
      </c>
      <c r="D164" s="22" t="s">
        <v>30</v>
      </c>
      <c r="E164" s="20">
        <v>4945.5825999999997</v>
      </c>
      <c r="H164" s="22" t="s">
        <v>36</v>
      </c>
      <c r="I164" s="23" t="s">
        <v>48</v>
      </c>
      <c r="J164" s="22" t="s">
        <v>57</v>
      </c>
      <c r="K164" s="22" t="s">
        <v>110</v>
      </c>
      <c r="L164" s="20">
        <v>357.59285999999997</v>
      </c>
      <c r="V164" s="22" t="s">
        <v>162</v>
      </c>
      <c r="W164" s="22" t="s">
        <v>37</v>
      </c>
      <c r="X164" s="23" t="s">
        <v>48</v>
      </c>
      <c r="Y164" s="20">
        <v>0.76976</v>
      </c>
    </row>
    <row r="165" spans="1:25" ht="21.5" x14ac:dyDescent="0.35">
      <c r="A165" s="22" t="s">
        <v>36</v>
      </c>
      <c r="B165" s="22" t="s">
        <v>169</v>
      </c>
      <c r="C165" s="22" t="s">
        <v>57</v>
      </c>
      <c r="D165" s="22" t="s">
        <v>96</v>
      </c>
      <c r="E165" s="20">
        <v>213.93485999999999</v>
      </c>
      <c r="H165" s="22" t="s">
        <v>36</v>
      </c>
      <c r="I165" s="23" t="s">
        <v>48</v>
      </c>
      <c r="J165" s="22" t="s">
        <v>57</v>
      </c>
      <c r="K165" s="22" t="s">
        <v>112</v>
      </c>
      <c r="L165" s="20">
        <v>100.4508</v>
      </c>
      <c r="V165" s="22" t="s">
        <v>162</v>
      </c>
      <c r="W165" s="22" t="s">
        <v>38</v>
      </c>
      <c r="X165" s="23" t="s">
        <v>48</v>
      </c>
      <c r="Y165" s="20">
        <v>8.7115399999999994</v>
      </c>
    </row>
    <row r="166" spans="1:25" ht="21.5" x14ac:dyDescent="0.35">
      <c r="A166" s="22" t="s">
        <v>36</v>
      </c>
      <c r="B166" s="22" t="s">
        <v>169</v>
      </c>
      <c r="C166" s="22" t="s">
        <v>57</v>
      </c>
      <c r="D166" s="22" t="s">
        <v>110</v>
      </c>
      <c r="E166" s="20">
        <v>31.37527</v>
      </c>
      <c r="H166" s="22" t="s">
        <v>36</v>
      </c>
      <c r="I166" s="23" t="s">
        <v>48</v>
      </c>
      <c r="J166" s="22" t="s">
        <v>57</v>
      </c>
      <c r="K166" s="22" t="s">
        <v>100</v>
      </c>
      <c r="L166" s="20">
        <v>466.8546</v>
      </c>
      <c r="V166" s="22" t="s">
        <v>162</v>
      </c>
      <c r="W166" s="22" t="s">
        <v>39</v>
      </c>
      <c r="X166" s="23" t="s">
        <v>48</v>
      </c>
      <c r="Y166" s="20">
        <v>59.690289999999997</v>
      </c>
    </row>
    <row r="167" spans="1:25" ht="21.5" x14ac:dyDescent="0.35">
      <c r="A167" s="22" t="s">
        <v>36</v>
      </c>
      <c r="B167" s="22" t="s">
        <v>169</v>
      </c>
      <c r="C167" s="22" t="s">
        <v>57</v>
      </c>
      <c r="D167" s="22" t="s">
        <v>163</v>
      </c>
      <c r="E167" s="20">
        <v>0.30399999999999999</v>
      </c>
      <c r="H167" s="22" t="s">
        <v>36</v>
      </c>
      <c r="I167" s="23" t="s">
        <v>48</v>
      </c>
      <c r="J167" s="22" t="s">
        <v>57</v>
      </c>
      <c r="K167" s="22" t="s">
        <v>97</v>
      </c>
      <c r="L167" s="20">
        <v>3876.33466</v>
      </c>
      <c r="V167" s="22" t="s">
        <v>162</v>
      </c>
      <c r="W167" s="22" t="s">
        <v>40</v>
      </c>
      <c r="X167" s="23" t="s">
        <v>48</v>
      </c>
      <c r="Y167" s="20">
        <v>50</v>
      </c>
    </row>
    <row r="168" spans="1:25" ht="21.5" x14ac:dyDescent="0.35">
      <c r="A168" s="22" t="s">
        <v>36</v>
      </c>
      <c r="B168" s="22" t="s">
        <v>169</v>
      </c>
      <c r="C168" s="22" t="s">
        <v>57</v>
      </c>
      <c r="D168" s="22" t="s">
        <v>112</v>
      </c>
      <c r="E168" s="20">
        <v>33.962319999999998</v>
      </c>
      <c r="H168" s="22" t="s">
        <v>36</v>
      </c>
      <c r="I168" s="23" t="s">
        <v>48</v>
      </c>
      <c r="J168" s="22" t="s">
        <v>57</v>
      </c>
      <c r="K168" s="22" t="s">
        <v>31</v>
      </c>
      <c r="L168" s="20">
        <v>2774.9032299999999</v>
      </c>
      <c r="V168" s="22" t="s">
        <v>162</v>
      </c>
      <c r="W168" s="22" t="s">
        <v>41</v>
      </c>
      <c r="X168" s="23" t="s">
        <v>48</v>
      </c>
      <c r="Y168" s="20">
        <v>6.8625100000000003</v>
      </c>
    </row>
    <row r="169" spans="1:25" ht="21.5" x14ac:dyDescent="0.35">
      <c r="A169" s="22" t="s">
        <v>36</v>
      </c>
      <c r="B169" s="22" t="s">
        <v>169</v>
      </c>
      <c r="C169" s="22" t="s">
        <v>57</v>
      </c>
      <c r="D169" s="22" t="s">
        <v>97</v>
      </c>
      <c r="E169" s="20">
        <v>2006.18787</v>
      </c>
      <c r="H169" s="22" t="s">
        <v>36</v>
      </c>
      <c r="I169" s="23" t="s">
        <v>48</v>
      </c>
      <c r="J169" s="22" t="s">
        <v>57</v>
      </c>
      <c r="K169" s="28" t="s">
        <v>35</v>
      </c>
      <c r="L169" s="26">
        <v>94885.463359999994</v>
      </c>
      <c r="V169" s="22" t="s">
        <v>162</v>
      </c>
      <c r="W169" s="22" t="s">
        <v>42</v>
      </c>
      <c r="X169" s="23" t="s">
        <v>48</v>
      </c>
      <c r="Y169" s="20">
        <v>30.59403</v>
      </c>
    </row>
    <row r="170" spans="1:25" ht="21.5" x14ac:dyDescent="0.35">
      <c r="A170" s="22" t="s">
        <v>36</v>
      </c>
      <c r="B170" s="22" t="s">
        <v>169</v>
      </c>
      <c r="C170" s="22" t="s">
        <v>57</v>
      </c>
      <c r="D170" s="22" t="s">
        <v>31</v>
      </c>
      <c r="E170" s="20">
        <v>1602.7112</v>
      </c>
      <c r="H170" s="22" t="s">
        <v>36</v>
      </c>
      <c r="I170" s="23" t="s">
        <v>48</v>
      </c>
      <c r="J170" s="22" t="s">
        <v>58</v>
      </c>
      <c r="K170" s="22" t="s">
        <v>52</v>
      </c>
      <c r="L170" s="20">
        <v>11.72307</v>
      </c>
      <c r="V170" s="22" t="s">
        <v>162</v>
      </c>
      <c r="W170" s="120" t="s">
        <v>35</v>
      </c>
      <c r="X170" s="735" t="s">
        <v>48</v>
      </c>
      <c r="Y170" s="26">
        <v>2437.3773900000001</v>
      </c>
    </row>
    <row r="171" spans="1:25" ht="21.5" x14ac:dyDescent="0.35">
      <c r="A171" s="22" t="s">
        <v>36</v>
      </c>
      <c r="B171" s="22" t="s">
        <v>169</v>
      </c>
      <c r="C171" s="22" t="s">
        <v>57</v>
      </c>
      <c r="D171" s="22" t="s">
        <v>32</v>
      </c>
      <c r="E171" s="20">
        <v>11.22334</v>
      </c>
      <c r="H171" s="22" t="s">
        <v>36</v>
      </c>
      <c r="I171" s="23" t="s">
        <v>48</v>
      </c>
      <c r="J171" s="22" t="s">
        <v>58</v>
      </c>
      <c r="K171" s="22" t="s">
        <v>115</v>
      </c>
      <c r="L171" s="20">
        <v>13.77176</v>
      </c>
      <c r="V171" s="22" t="s">
        <v>163</v>
      </c>
      <c r="W171" s="22" t="s">
        <v>36</v>
      </c>
      <c r="X171" s="23" t="s">
        <v>48</v>
      </c>
      <c r="Y171" s="20">
        <v>1071.6744200000001</v>
      </c>
    </row>
    <row r="172" spans="1:25" ht="21.5" x14ac:dyDescent="0.35">
      <c r="A172" s="22" t="s">
        <v>36</v>
      </c>
      <c r="B172" s="22" t="s">
        <v>169</v>
      </c>
      <c r="C172" s="22" t="s">
        <v>57</v>
      </c>
      <c r="D172" s="22" t="s">
        <v>161</v>
      </c>
      <c r="E172" s="20">
        <v>22.521000000000001</v>
      </c>
      <c r="H172" s="22" t="s">
        <v>36</v>
      </c>
      <c r="I172" s="23" t="s">
        <v>48</v>
      </c>
      <c r="J172" s="22" t="s">
        <v>58</v>
      </c>
      <c r="K172" s="22" t="s">
        <v>27</v>
      </c>
      <c r="L172" s="20">
        <v>4.4000000000000004</v>
      </c>
      <c r="V172" s="22" t="s">
        <v>163</v>
      </c>
      <c r="W172" s="22" t="s">
        <v>39</v>
      </c>
      <c r="X172" s="23" t="s">
        <v>48</v>
      </c>
      <c r="Y172" s="20">
        <v>8.2162400000000009</v>
      </c>
    </row>
    <row r="173" spans="1:25" ht="21.5" x14ac:dyDescent="0.35">
      <c r="A173" s="22" t="s">
        <v>36</v>
      </c>
      <c r="B173" s="22" t="s">
        <v>169</v>
      </c>
      <c r="C173" s="22" t="s">
        <v>57</v>
      </c>
      <c r="D173" s="28" t="s">
        <v>35</v>
      </c>
      <c r="E173" s="26">
        <v>83028.140159999995</v>
      </c>
      <c r="H173" s="22" t="s">
        <v>36</v>
      </c>
      <c r="I173" s="23" t="s">
        <v>48</v>
      </c>
      <c r="J173" s="22" t="s">
        <v>58</v>
      </c>
      <c r="K173" s="22" t="s">
        <v>95</v>
      </c>
      <c r="L173" s="20">
        <v>1.6173</v>
      </c>
      <c r="V173" s="22" t="s">
        <v>163</v>
      </c>
      <c r="W173" s="22" t="s">
        <v>41</v>
      </c>
      <c r="X173" s="23" t="s">
        <v>48</v>
      </c>
      <c r="Y173" s="20">
        <v>4.8924700000000003</v>
      </c>
    </row>
    <row r="174" spans="1:25" ht="21.5" x14ac:dyDescent="0.35">
      <c r="A174" s="22" t="s">
        <v>36</v>
      </c>
      <c r="B174" s="22" t="s">
        <v>169</v>
      </c>
      <c r="C174" s="22" t="s">
        <v>58</v>
      </c>
      <c r="D174" s="22" t="s">
        <v>52</v>
      </c>
      <c r="E174" s="20">
        <v>8.5827500000000008</v>
      </c>
      <c r="H174" s="22" t="s">
        <v>36</v>
      </c>
      <c r="I174" s="23" t="s">
        <v>48</v>
      </c>
      <c r="J174" s="22" t="s">
        <v>58</v>
      </c>
      <c r="K174" s="22" t="s">
        <v>28</v>
      </c>
      <c r="L174" s="20">
        <v>3.99072</v>
      </c>
      <c r="V174" s="22" t="s">
        <v>163</v>
      </c>
      <c r="W174" s="22" t="s">
        <v>42</v>
      </c>
      <c r="X174" s="23" t="s">
        <v>48</v>
      </c>
      <c r="Y174" s="20">
        <v>223.51199</v>
      </c>
    </row>
    <row r="175" spans="1:25" ht="21.5" x14ac:dyDescent="0.35">
      <c r="A175" s="22" t="s">
        <v>36</v>
      </c>
      <c r="B175" s="22" t="s">
        <v>169</v>
      </c>
      <c r="C175" s="22" t="s">
        <v>58</v>
      </c>
      <c r="D175" s="22" t="s">
        <v>115</v>
      </c>
      <c r="E175" s="20">
        <v>0.26624999999999999</v>
      </c>
      <c r="H175" s="22" t="s">
        <v>36</v>
      </c>
      <c r="I175" s="23" t="s">
        <v>48</v>
      </c>
      <c r="J175" s="22" t="s">
        <v>58</v>
      </c>
      <c r="K175" s="22" t="s">
        <v>92</v>
      </c>
      <c r="L175" s="20">
        <v>13.2</v>
      </c>
      <c r="V175" s="22" t="s">
        <v>163</v>
      </c>
      <c r="W175" s="120" t="s">
        <v>35</v>
      </c>
      <c r="X175" s="735" t="s">
        <v>48</v>
      </c>
      <c r="Y175" s="26">
        <v>1308.29512</v>
      </c>
    </row>
    <row r="176" spans="1:25" ht="21.5" x14ac:dyDescent="0.35">
      <c r="A176" s="22" t="s">
        <v>36</v>
      </c>
      <c r="B176" s="22" t="s">
        <v>169</v>
      </c>
      <c r="C176" s="22" t="s">
        <v>58</v>
      </c>
      <c r="D176" s="22" t="s">
        <v>156</v>
      </c>
      <c r="E176" s="20">
        <v>18.71369</v>
      </c>
      <c r="H176" s="22" t="s">
        <v>36</v>
      </c>
      <c r="I176" s="23" t="s">
        <v>48</v>
      </c>
      <c r="J176" s="22" t="s">
        <v>58</v>
      </c>
      <c r="K176" s="22" t="s">
        <v>107</v>
      </c>
      <c r="L176" s="20">
        <v>211.0676</v>
      </c>
      <c r="V176" s="22" t="s">
        <v>112</v>
      </c>
      <c r="W176" s="22" t="s">
        <v>36</v>
      </c>
      <c r="X176" s="23" t="s">
        <v>48</v>
      </c>
      <c r="Y176" s="20">
        <v>897.78007000000002</v>
      </c>
    </row>
    <row r="177" spans="1:25" ht="21.5" x14ac:dyDescent="0.35">
      <c r="A177" s="22" t="s">
        <v>36</v>
      </c>
      <c r="B177" s="22" t="s">
        <v>169</v>
      </c>
      <c r="C177" s="22" t="s">
        <v>58</v>
      </c>
      <c r="D177" s="22" t="s">
        <v>28</v>
      </c>
      <c r="E177" s="20">
        <v>1.5295000000000001</v>
      </c>
      <c r="H177" s="22" t="s">
        <v>36</v>
      </c>
      <c r="I177" s="23" t="s">
        <v>48</v>
      </c>
      <c r="J177" s="22" t="s">
        <v>58</v>
      </c>
      <c r="K177" s="22" t="s">
        <v>160</v>
      </c>
      <c r="L177" s="20">
        <v>83.353020000000001</v>
      </c>
      <c r="V177" s="22" t="s">
        <v>112</v>
      </c>
      <c r="W177" s="22" t="s">
        <v>37</v>
      </c>
      <c r="X177" s="23" t="s">
        <v>48</v>
      </c>
      <c r="Y177" s="20">
        <v>100.83078</v>
      </c>
    </row>
    <row r="178" spans="1:25" ht="21.5" x14ac:dyDescent="0.35">
      <c r="A178" s="22" t="s">
        <v>36</v>
      </c>
      <c r="B178" s="22" t="s">
        <v>169</v>
      </c>
      <c r="C178" s="22" t="s">
        <v>58</v>
      </c>
      <c r="D178" s="22" t="s">
        <v>55</v>
      </c>
      <c r="E178" s="20">
        <v>2.0702500000000001</v>
      </c>
      <c r="H178" s="22" t="s">
        <v>36</v>
      </c>
      <c r="I178" s="23" t="s">
        <v>48</v>
      </c>
      <c r="J178" s="22" t="s">
        <v>58</v>
      </c>
      <c r="K178" s="22" t="s">
        <v>96</v>
      </c>
      <c r="L178" s="20">
        <v>141.70598000000001</v>
      </c>
      <c r="V178" s="22" t="s">
        <v>112</v>
      </c>
      <c r="W178" s="22" t="s">
        <v>38</v>
      </c>
      <c r="X178" s="23" t="s">
        <v>48</v>
      </c>
      <c r="Y178" s="20">
        <v>560.70486000000005</v>
      </c>
    </row>
    <row r="179" spans="1:25" ht="21.5" x14ac:dyDescent="0.35">
      <c r="A179" s="22" t="s">
        <v>36</v>
      </c>
      <c r="B179" s="22" t="s">
        <v>169</v>
      </c>
      <c r="C179" s="22" t="s">
        <v>58</v>
      </c>
      <c r="D179" s="22" t="s">
        <v>107</v>
      </c>
      <c r="E179" s="20">
        <v>96.827250000000006</v>
      </c>
      <c r="H179" s="22" t="s">
        <v>36</v>
      </c>
      <c r="I179" s="23" t="s">
        <v>48</v>
      </c>
      <c r="J179" s="22" t="s">
        <v>58</v>
      </c>
      <c r="K179" s="22" t="s">
        <v>110</v>
      </c>
      <c r="L179" s="20">
        <v>2485.3182400000001</v>
      </c>
      <c r="V179" s="22" t="s">
        <v>112</v>
      </c>
      <c r="W179" s="22" t="s">
        <v>39</v>
      </c>
      <c r="X179" s="23" t="s">
        <v>48</v>
      </c>
      <c r="Y179" s="20">
        <v>47.370469999999997</v>
      </c>
    </row>
    <row r="180" spans="1:25" ht="21.5" x14ac:dyDescent="0.35">
      <c r="A180" s="22" t="s">
        <v>36</v>
      </c>
      <c r="B180" s="22" t="s">
        <v>169</v>
      </c>
      <c r="C180" s="22" t="s">
        <v>58</v>
      </c>
      <c r="D180" s="22" t="s">
        <v>160</v>
      </c>
      <c r="E180" s="20">
        <v>3.1262500000000002</v>
      </c>
      <c r="H180" s="22" t="s">
        <v>36</v>
      </c>
      <c r="I180" s="23" t="s">
        <v>48</v>
      </c>
      <c r="J180" s="22" t="s">
        <v>58</v>
      </c>
      <c r="K180" s="22" t="s">
        <v>162</v>
      </c>
      <c r="L180" s="20">
        <v>34.092120000000001</v>
      </c>
      <c r="V180" s="22" t="s">
        <v>112</v>
      </c>
      <c r="W180" s="22" t="s">
        <v>40</v>
      </c>
      <c r="X180" s="23" t="s">
        <v>48</v>
      </c>
      <c r="Y180" s="20">
        <v>2893.2285400000001</v>
      </c>
    </row>
    <row r="181" spans="1:25" ht="21.5" x14ac:dyDescent="0.35">
      <c r="A181" s="22" t="s">
        <v>36</v>
      </c>
      <c r="B181" s="22" t="s">
        <v>169</v>
      </c>
      <c r="C181" s="22" t="s">
        <v>58</v>
      </c>
      <c r="D181" s="22" t="s">
        <v>96</v>
      </c>
      <c r="E181" s="20">
        <v>86.460250000000002</v>
      </c>
      <c r="H181" s="22" t="s">
        <v>36</v>
      </c>
      <c r="I181" s="23" t="s">
        <v>48</v>
      </c>
      <c r="J181" s="22" t="s">
        <v>58</v>
      </c>
      <c r="K181" s="22" t="s">
        <v>112</v>
      </c>
      <c r="L181" s="20">
        <v>27.40915</v>
      </c>
      <c r="V181" s="22" t="s">
        <v>112</v>
      </c>
      <c r="W181" s="22" t="s">
        <v>41</v>
      </c>
      <c r="X181" s="23" t="s">
        <v>48</v>
      </c>
      <c r="Y181" s="20">
        <v>216.1421</v>
      </c>
    </row>
    <row r="182" spans="1:25" ht="21.5" x14ac:dyDescent="0.35">
      <c r="A182" s="22" t="s">
        <v>36</v>
      </c>
      <c r="B182" s="22" t="s">
        <v>169</v>
      </c>
      <c r="C182" s="22" t="s">
        <v>58</v>
      </c>
      <c r="D182" s="22" t="s">
        <v>110</v>
      </c>
      <c r="E182" s="20">
        <v>1974.4688599999999</v>
      </c>
      <c r="H182" s="22" t="s">
        <v>36</v>
      </c>
      <c r="I182" s="23" t="s">
        <v>48</v>
      </c>
      <c r="J182" s="22" t="s">
        <v>58</v>
      </c>
      <c r="K182" s="22" t="s">
        <v>97</v>
      </c>
      <c r="L182" s="20">
        <v>12.810560000000001</v>
      </c>
      <c r="V182" s="22" t="s">
        <v>112</v>
      </c>
      <c r="W182" s="22" t="s">
        <v>43</v>
      </c>
      <c r="X182" s="23" t="s">
        <v>48</v>
      </c>
      <c r="Y182" s="20">
        <v>269.48136</v>
      </c>
    </row>
    <row r="183" spans="1:25" ht="21.5" x14ac:dyDescent="0.35">
      <c r="A183" s="22" t="s">
        <v>36</v>
      </c>
      <c r="B183" s="22" t="s">
        <v>169</v>
      </c>
      <c r="C183" s="22" t="s">
        <v>58</v>
      </c>
      <c r="D183" s="22" t="s">
        <v>162</v>
      </c>
      <c r="E183" s="20">
        <v>5.05</v>
      </c>
      <c r="H183" s="22" t="s">
        <v>36</v>
      </c>
      <c r="I183" s="23" t="s">
        <v>48</v>
      </c>
      <c r="J183" s="22" t="s">
        <v>58</v>
      </c>
      <c r="K183" s="22" t="s">
        <v>31</v>
      </c>
      <c r="L183" s="20">
        <v>70.110740000000007</v>
      </c>
      <c r="V183" s="22" t="s">
        <v>112</v>
      </c>
      <c r="W183" s="120" t="s">
        <v>35</v>
      </c>
      <c r="X183" s="735" t="s">
        <v>48</v>
      </c>
      <c r="Y183" s="26">
        <v>4985.5381799999996</v>
      </c>
    </row>
    <row r="184" spans="1:25" ht="21.5" x14ac:dyDescent="0.35">
      <c r="A184" s="22" t="s">
        <v>36</v>
      </c>
      <c r="B184" s="22" t="s">
        <v>169</v>
      </c>
      <c r="C184" s="22" t="s">
        <v>58</v>
      </c>
      <c r="D184" s="22" t="s">
        <v>97</v>
      </c>
      <c r="E184" s="20">
        <v>6.1680000000000001</v>
      </c>
      <c r="H184" s="22" t="s">
        <v>36</v>
      </c>
      <c r="I184" s="23" t="s">
        <v>48</v>
      </c>
      <c r="J184" s="22" t="s">
        <v>58</v>
      </c>
      <c r="K184" s="22" t="s">
        <v>32</v>
      </c>
      <c r="L184" s="20">
        <v>28.881589999999999</v>
      </c>
      <c r="V184" s="22" t="s">
        <v>100</v>
      </c>
      <c r="W184" s="22" t="s">
        <v>36</v>
      </c>
      <c r="X184" s="23" t="s">
        <v>48</v>
      </c>
      <c r="Y184" s="20">
        <v>5375.3094000000001</v>
      </c>
    </row>
    <row r="185" spans="1:25" ht="21.5" x14ac:dyDescent="0.35">
      <c r="A185" s="22" t="s">
        <v>36</v>
      </c>
      <c r="B185" s="22" t="s">
        <v>169</v>
      </c>
      <c r="C185" s="22" t="s">
        <v>58</v>
      </c>
      <c r="D185" s="22" t="s">
        <v>31</v>
      </c>
      <c r="E185" s="20">
        <v>63.9191</v>
      </c>
      <c r="H185" s="22" t="s">
        <v>36</v>
      </c>
      <c r="I185" s="23" t="s">
        <v>48</v>
      </c>
      <c r="J185" s="22" t="s">
        <v>58</v>
      </c>
      <c r="K185" s="28" t="s">
        <v>35</v>
      </c>
      <c r="L185" s="26">
        <v>3143.4518499999999</v>
      </c>
      <c r="V185" s="22" t="s">
        <v>100</v>
      </c>
      <c r="W185" s="22" t="s">
        <v>39</v>
      </c>
      <c r="X185" s="23" t="s">
        <v>48</v>
      </c>
      <c r="Y185" s="20">
        <v>694.79485</v>
      </c>
    </row>
    <row r="186" spans="1:25" ht="21.5" x14ac:dyDescent="0.35">
      <c r="A186" s="22" t="s">
        <v>36</v>
      </c>
      <c r="B186" s="22" t="s">
        <v>169</v>
      </c>
      <c r="C186" s="22" t="s">
        <v>58</v>
      </c>
      <c r="D186" s="22" t="s">
        <v>32</v>
      </c>
      <c r="E186" s="20">
        <v>14.312250000000001</v>
      </c>
      <c r="H186" s="22" t="s">
        <v>36</v>
      </c>
      <c r="I186" s="23" t="s">
        <v>48</v>
      </c>
      <c r="J186" s="22" t="s">
        <v>158</v>
      </c>
      <c r="K186" s="22" t="s">
        <v>156</v>
      </c>
      <c r="L186" s="20">
        <v>3404.7718500000001</v>
      </c>
      <c r="V186" s="22" t="s">
        <v>100</v>
      </c>
      <c r="W186" s="22" t="s">
        <v>40</v>
      </c>
      <c r="X186" s="23" t="s">
        <v>48</v>
      </c>
      <c r="Y186" s="20">
        <v>711.63581999999997</v>
      </c>
    </row>
    <row r="187" spans="1:25" ht="21.5" x14ac:dyDescent="0.35">
      <c r="A187" s="22" t="s">
        <v>36</v>
      </c>
      <c r="B187" s="22" t="s">
        <v>169</v>
      </c>
      <c r="C187" s="22" t="s">
        <v>58</v>
      </c>
      <c r="D187" s="28" t="s">
        <v>35</v>
      </c>
      <c r="E187" s="26">
        <v>2281.4944</v>
      </c>
      <c r="H187" s="22" t="s">
        <v>36</v>
      </c>
      <c r="I187" s="23" t="s">
        <v>48</v>
      </c>
      <c r="J187" s="22" t="s">
        <v>158</v>
      </c>
      <c r="K187" s="22" t="s">
        <v>28</v>
      </c>
      <c r="L187" s="20">
        <v>6.2370200000000002</v>
      </c>
      <c r="V187" s="22" t="s">
        <v>100</v>
      </c>
      <c r="W187" s="22" t="s">
        <v>41</v>
      </c>
      <c r="X187" s="23" t="s">
        <v>48</v>
      </c>
      <c r="Y187" s="20">
        <v>5725.7197999999999</v>
      </c>
    </row>
    <row r="188" spans="1:25" ht="21.5" x14ac:dyDescent="0.35">
      <c r="A188" s="22" t="s">
        <v>36</v>
      </c>
      <c r="B188" s="22" t="s">
        <v>169</v>
      </c>
      <c r="C188" s="22" t="s">
        <v>158</v>
      </c>
      <c r="D188" s="22" t="s">
        <v>156</v>
      </c>
      <c r="E188" s="20">
        <v>1775.0172500000001</v>
      </c>
      <c r="H188" s="22" t="s">
        <v>36</v>
      </c>
      <c r="I188" s="23" t="s">
        <v>48</v>
      </c>
      <c r="J188" s="22" t="s">
        <v>158</v>
      </c>
      <c r="K188" s="22" t="s">
        <v>107</v>
      </c>
      <c r="L188" s="20">
        <v>8.7399900000000006</v>
      </c>
      <c r="V188" s="22" t="s">
        <v>100</v>
      </c>
      <c r="W188" s="22" t="s">
        <v>42</v>
      </c>
      <c r="X188" s="23" t="s">
        <v>48</v>
      </c>
      <c r="Y188" s="20">
        <v>9947.4861400000009</v>
      </c>
    </row>
    <row r="189" spans="1:25" ht="21.5" x14ac:dyDescent="0.35">
      <c r="A189" s="22" t="s">
        <v>36</v>
      </c>
      <c r="B189" s="22" t="s">
        <v>169</v>
      </c>
      <c r="C189" s="22" t="s">
        <v>158</v>
      </c>
      <c r="D189" s="22" t="s">
        <v>160</v>
      </c>
      <c r="E189" s="20">
        <v>290.42259999999999</v>
      </c>
      <c r="H189" s="22" t="s">
        <v>36</v>
      </c>
      <c r="I189" s="23" t="s">
        <v>48</v>
      </c>
      <c r="J189" s="22" t="s">
        <v>158</v>
      </c>
      <c r="K189" s="22" t="s">
        <v>160</v>
      </c>
      <c r="L189" s="20">
        <v>2685.8371999999999</v>
      </c>
      <c r="V189" s="22" t="s">
        <v>100</v>
      </c>
      <c r="W189" s="22" t="s">
        <v>43</v>
      </c>
      <c r="X189" s="23" t="s">
        <v>48</v>
      </c>
      <c r="Y189" s="20">
        <v>86.688860000000005</v>
      </c>
    </row>
    <row r="190" spans="1:25" ht="21.5" x14ac:dyDescent="0.35">
      <c r="A190" s="22" t="s">
        <v>36</v>
      </c>
      <c r="B190" s="22" t="s">
        <v>169</v>
      </c>
      <c r="C190" s="22" t="s">
        <v>158</v>
      </c>
      <c r="D190" s="22" t="s">
        <v>110</v>
      </c>
      <c r="E190" s="20">
        <v>28.6235</v>
      </c>
      <c r="H190" s="22" t="s">
        <v>36</v>
      </c>
      <c r="I190" s="23" t="s">
        <v>48</v>
      </c>
      <c r="J190" s="22" t="s">
        <v>158</v>
      </c>
      <c r="K190" s="22" t="s">
        <v>162</v>
      </c>
      <c r="L190" s="20">
        <v>9.6218000000000004</v>
      </c>
      <c r="V190" s="22" t="s">
        <v>100</v>
      </c>
      <c r="W190" s="120" t="s">
        <v>35</v>
      </c>
      <c r="X190" s="735" t="s">
        <v>48</v>
      </c>
      <c r="Y190" s="26">
        <v>22541.634870000002</v>
      </c>
    </row>
    <row r="191" spans="1:25" ht="21.5" x14ac:dyDescent="0.35">
      <c r="A191" s="22" t="s">
        <v>36</v>
      </c>
      <c r="B191" s="22" t="s">
        <v>169</v>
      </c>
      <c r="C191" s="22" t="s">
        <v>158</v>
      </c>
      <c r="D191" s="22" t="s">
        <v>31</v>
      </c>
      <c r="E191" s="20">
        <v>4.6114899999999999</v>
      </c>
      <c r="H191" s="22" t="s">
        <v>36</v>
      </c>
      <c r="I191" s="23" t="s">
        <v>48</v>
      </c>
      <c r="J191" s="22" t="s">
        <v>158</v>
      </c>
      <c r="K191" s="28" t="s">
        <v>35</v>
      </c>
      <c r="L191" s="26">
        <v>6115.2078600000004</v>
      </c>
      <c r="V191" s="22" t="s">
        <v>97</v>
      </c>
      <c r="W191" s="22" t="s">
        <v>36</v>
      </c>
      <c r="X191" s="23" t="s">
        <v>48</v>
      </c>
      <c r="Y191" s="20">
        <v>14644.07717</v>
      </c>
    </row>
    <row r="192" spans="1:25" ht="21.5" x14ac:dyDescent="0.35">
      <c r="A192" s="22" t="s">
        <v>36</v>
      </c>
      <c r="B192" s="22" t="s">
        <v>169</v>
      </c>
      <c r="C192" s="22" t="s">
        <v>158</v>
      </c>
      <c r="D192" s="28" t="s">
        <v>35</v>
      </c>
      <c r="E192" s="26">
        <v>2098.6748400000001</v>
      </c>
      <c r="H192" s="22" t="s">
        <v>36</v>
      </c>
      <c r="I192" s="23" t="s">
        <v>48</v>
      </c>
      <c r="J192" s="22" t="s">
        <v>14</v>
      </c>
      <c r="K192" s="22" t="s">
        <v>52</v>
      </c>
      <c r="L192" s="20">
        <v>72.785269999999997</v>
      </c>
      <c r="V192" s="22" t="s">
        <v>97</v>
      </c>
      <c r="W192" s="22" t="s">
        <v>37</v>
      </c>
      <c r="X192" s="23" t="s">
        <v>48</v>
      </c>
      <c r="Y192" s="20">
        <v>403.85838000000001</v>
      </c>
    </row>
    <row r="193" spans="1:25" ht="21.5" x14ac:dyDescent="0.35">
      <c r="A193" s="22" t="s">
        <v>36</v>
      </c>
      <c r="B193" s="22" t="s">
        <v>169</v>
      </c>
      <c r="C193" s="22" t="s">
        <v>14</v>
      </c>
      <c r="D193" s="22" t="s">
        <v>27</v>
      </c>
      <c r="E193" s="20">
        <v>72.305999999999997</v>
      </c>
      <c r="H193" s="22" t="s">
        <v>36</v>
      </c>
      <c r="I193" s="23" t="s">
        <v>48</v>
      </c>
      <c r="J193" s="22" t="s">
        <v>14</v>
      </c>
      <c r="K193" s="22" t="s">
        <v>115</v>
      </c>
      <c r="L193" s="20">
        <v>19.690539999999999</v>
      </c>
      <c r="V193" s="22" t="s">
        <v>97</v>
      </c>
      <c r="W193" s="22" t="s">
        <v>38</v>
      </c>
      <c r="X193" s="23" t="s">
        <v>48</v>
      </c>
      <c r="Y193" s="20">
        <v>388.68797999999998</v>
      </c>
    </row>
    <row r="194" spans="1:25" ht="21.5" x14ac:dyDescent="0.35">
      <c r="A194" s="22" t="s">
        <v>36</v>
      </c>
      <c r="B194" s="22" t="s">
        <v>169</v>
      </c>
      <c r="C194" s="22" t="s">
        <v>14</v>
      </c>
      <c r="D194" s="22" t="s">
        <v>28</v>
      </c>
      <c r="E194" s="20">
        <v>7.8630000000000004</v>
      </c>
      <c r="H194" s="22" t="s">
        <v>36</v>
      </c>
      <c r="I194" s="23" t="s">
        <v>48</v>
      </c>
      <c r="J194" s="22" t="s">
        <v>14</v>
      </c>
      <c r="K194" s="22" t="s">
        <v>156</v>
      </c>
      <c r="L194" s="20">
        <v>5.9090800000000003</v>
      </c>
      <c r="V194" s="22" t="s">
        <v>97</v>
      </c>
      <c r="W194" s="22" t="s">
        <v>39</v>
      </c>
      <c r="X194" s="23" t="s">
        <v>48</v>
      </c>
      <c r="Y194" s="20">
        <v>3072.8156399999998</v>
      </c>
    </row>
    <row r="195" spans="1:25" ht="21.5" x14ac:dyDescent="0.35">
      <c r="A195" s="22" t="s">
        <v>36</v>
      </c>
      <c r="B195" s="22" t="s">
        <v>169</v>
      </c>
      <c r="C195" s="22" t="s">
        <v>14</v>
      </c>
      <c r="D195" s="22" t="s">
        <v>55</v>
      </c>
      <c r="E195" s="20">
        <v>8.2938500000000008</v>
      </c>
      <c r="H195" s="22" t="s">
        <v>36</v>
      </c>
      <c r="I195" s="23" t="s">
        <v>48</v>
      </c>
      <c r="J195" s="22" t="s">
        <v>14</v>
      </c>
      <c r="K195" s="22" t="s">
        <v>53</v>
      </c>
      <c r="L195" s="20">
        <v>0.63297999999999999</v>
      </c>
      <c r="V195" s="22" t="s">
        <v>97</v>
      </c>
      <c r="W195" s="22" t="s">
        <v>40</v>
      </c>
      <c r="X195" s="23" t="s">
        <v>48</v>
      </c>
      <c r="Y195" s="20">
        <v>0.67327000000000004</v>
      </c>
    </row>
    <row r="196" spans="1:25" ht="21.5" x14ac:dyDescent="0.35">
      <c r="A196" s="22" t="s">
        <v>36</v>
      </c>
      <c r="B196" s="22" t="s">
        <v>169</v>
      </c>
      <c r="C196" s="22" t="s">
        <v>14</v>
      </c>
      <c r="D196" s="22" t="s">
        <v>92</v>
      </c>
      <c r="E196" s="20">
        <v>32.996749999999999</v>
      </c>
      <c r="H196" s="22" t="s">
        <v>36</v>
      </c>
      <c r="I196" s="23" t="s">
        <v>48</v>
      </c>
      <c r="J196" s="22" t="s">
        <v>14</v>
      </c>
      <c r="K196" s="22" t="s">
        <v>27</v>
      </c>
      <c r="L196" s="20">
        <v>1.5336099999999999</v>
      </c>
      <c r="V196" s="22" t="s">
        <v>97</v>
      </c>
      <c r="W196" s="22" t="s">
        <v>41</v>
      </c>
      <c r="X196" s="23" t="s">
        <v>48</v>
      </c>
      <c r="Y196" s="20">
        <v>1885.91203</v>
      </c>
    </row>
    <row r="197" spans="1:25" ht="21.5" x14ac:dyDescent="0.35">
      <c r="A197" s="22" t="s">
        <v>36</v>
      </c>
      <c r="B197" s="22" t="s">
        <v>169</v>
      </c>
      <c r="C197" s="22" t="s">
        <v>14</v>
      </c>
      <c r="D197" s="22" t="s">
        <v>102</v>
      </c>
      <c r="E197" s="20">
        <v>33.801090000000002</v>
      </c>
      <c r="H197" s="22" t="s">
        <v>36</v>
      </c>
      <c r="I197" s="23" t="s">
        <v>48</v>
      </c>
      <c r="J197" s="22" t="s">
        <v>14</v>
      </c>
      <c r="K197" s="22" t="s">
        <v>28</v>
      </c>
      <c r="L197" s="20">
        <v>144.33305999999999</v>
      </c>
      <c r="V197" s="22" t="s">
        <v>97</v>
      </c>
      <c r="W197" s="22" t="s">
        <v>42</v>
      </c>
      <c r="X197" s="23" t="s">
        <v>48</v>
      </c>
      <c r="Y197" s="20">
        <v>5591.7481600000001</v>
      </c>
    </row>
    <row r="198" spans="1:25" ht="21.5" x14ac:dyDescent="0.35">
      <c r="A198" s="22" t="s">
        <v>36</v>
      </c>
      <c r="B198" s="22" t="s">
        <v>169</v>
      </c>
      <c r="C198" s="22" t="s">
        <v>14</v>
      </c>
      <c r="D198" s="22" t="s">
        <v>107</v>
      </c>
      <c r="E198" s="20">
        <v>142.55001999999999</v>
      </c>
      <c r="H198" s="22" t="s">
        <v>36</v>
      </c>
      <c r="I198" s="23" t="s">
        <v>48</v>
      </c>
      <c r="J198" s="22" t="s">
        <v>14</v>
      </c>
      <c r="K198" s="22" t="s">
        <v>92</v>
      </c>
      <c r="L198" s="20">
        <v>13.286</v>
      </c>
      <c r="V198" s="22" t="s">
        <v>97</v>
      </c>
      <c r="W198" s="22" t="s">
        <v>43</v>
      </c>
      <c r="X198" s="23" t="s">
        <v>48</v>
      </c>
      <c r="Y198" s="20">
        <v>51.45364</v>
      </c>
    </row>
    <row r="199" spans="1:25" ht="21.5" x14ac:dyDescent="0.35">
      <c r="A199" s="22" t="s">
        <v>36</v>
      </c>
      <c r="B199" s="22" t="s">
        <v>169</v>
      </c>
      <c r="C199" s="22" t="s">
        <v>14</v>
      </c>
      <c r="D199" s="22" t="s">
        <v>30</v>
      </c>
      <c r="E199" s="20">
        <v>2587.15996</v>
      </c>
      <c r="H199" s="22" t="s">
        <v>36</v>
      </c>
      <c r="I199" s="23" t="s">
        <v>48</v>
      </c>
      <c r="J199" s="22" t="s">
        <v>14</v>
      </c>
      <c r="K199" s="22" t="s">
        <v>102</v>
      </c>
      <c r="L199" s="20">
        <v>1.2297800000000001</v>
      </c>
      <c r="V199" s="22" t="s">
        <v>97</v>
      </c>
      <c r="W199" s="120" t="s">
        <v>35</v>
      </c>
      <c r="X199" s="735" t="s">
        <v>48</v>
      </c>
      <c r="Y199" s="26">
        <v>26039.226269999999</v>
      </c>
    </row>
    <row r="200" spans="1:25" ht="21.5" x14ac:dyDescent="0.35">
      <c r="A200" s="22" t="s">
        <v>36</v>
      </c>
      <c r="B200" s="22" t="s">
        <v>169</v>
      </c>
      <c r="C200" s="22" t="s">
        <v>14</v>
      </c>
      <c r="D200" s="22" t="s">
        <v>31</v>
      </c>
      <c r="E200" s="20">
        <v>339.91565000000003</v>
      </c>
      <c r="H200" s="22" t="s">
        <v>36</v>
      </c>
      <c r="I200" s="23" t="s">
        <v>48</v>
      </c>
      <c r="J200" s="22" t="s">
        <v>14</v>
      </c>
      <c r="K200" s="22" t="s">
        <v>107</v>
      </c>
      <c r="L200" s="20">
        <v>7.0117200000000004</v>
      </c>
      <c r="V200" s="22" t="s">
        <v>31</v>
      </c>
      <c r="W200" s="22" t="s">
        <v>36</v>
      </c>
      <c r="X200" s="23" t="s">
        <v>48</v>
      </c>
      <c r="Y200" s="20">
        <v>465719.04693000001</v>
      </c>
    </row>
    <row r="201" spans="1:25" ht="21.5" x14ac:dyDescent="0.35">
      <c r="A201" s="22" t="s">
        <v>36</v>
      </c>
      <c r="B201" s="22" t="s">
        <v>169</v>
      </c>
      <c r="C201" s="22" t="s">
        <v>14</v>
      </c>
      <c r="D201" s="22" t="s">
        <v>32</v>
      </c>
      <c r="E201" s="20">
        <v>2318.52693</v>
      </c>
      <c r="H201" s="22" t="s">
        <v>36</v>
      </c>
      <c r="I201" s="23" t="s">
        <v>48</v>
      </c>
      <c r="J201" s="22" t="s">
        <v>14</v>
      </c>
      <c r="K201" s="22" t="s">
        <v>160</v>
      </c>
      <c r="L201" s="20">
        <v>16.759779999999999</v>
      </c>
      <c r="V201" s="22" t="s">
        <v>31</v>
      </c>
      <c r="W201" s="22" t="s">
        <v>37</v>
      </c>
      <c r="X201" s="23" t="s">
        <v>48</v>
      </c>
      <c r="Y201" s="20">
        <v>107847.81693</v>
      </c>
    </row>
    <row r="202" spans="1:25" ht="21.5" x14ac:dyDescent="0.35">
      <c r="A202" s="22" t="s">
        <v>36</v>
      </c>
      <c r="B202" s="22" t="s">
        <v>169</v>
      </c>
      <c r="C202" s="22" t="s">
        <v>14</v>
      </c>
      <c r="D202" s="28" t="s">
        <v>35</v>
      </c>
      <c r="E202" s="26">
        <v>5543.4132499999996</v>
      </c>
      <c r="H202" s="22" t="s">
        <v>36</v>
      </c>
      <c r="I202" s="23" t="s">
        <v>48</v>
      </c>
      <c r="J202" s="22" t="s">
        <v>14</v>
      </c>
      <c r="K202" s="22" t="s">
        <v>30</v>
      </c>
      <c r="L202" s="20">
        <v>47.599800000000002</v>
      </c>
      <c r="V202" s="22" t="s">
        <v>31</v>
      </c>
      <c r="W202" s="22" t="s">
        <v>38</v>
      </c>
      <c r="X202" s="23" t="s">
        <v>48</v>
      </c>
      <c r="Y202" s="20">
        <v>126871.21455</v>
      </c>
    </row>
    <row r="203" spans="1:25" ht="21.5" x14ac:dyDescent="0.35">
      <c r="A203" s="22" t="s">
        <v>36</v>
      </c>
      <c r="B203" s="22" t="s">
        <v>169</v>
      </c>
      <c r="C203" s="22" t="s">
        <v>15</v>
      </c>
      <c r="D203" s="22" t="s">
        <v>52</v>
      </c>
      <c r="E203" s="20">
        <v>2661.4723100000001</v>
      </c>
      <c r="H203" s="22" t="s">
        <v>36</v>
      </c>
      <c r="I203" s="23" t="s">
        <v>48</v>
      </c>
      <c r="J203" s="22" t="s">
        <v>14</v>
      </c>
      <c r="K203" s="22" t="s">
        <v>110</v>
      </c>
      <c r="L203" s="20">
        <v>230.85210000000001</v>
      </c>
      <c r="V203" s="22" t="s">
        <v>31</v>
      </c>
      <c r="W203" s="22" t="s">
        <v>39</v>
      </c>
      <c r="X203" s="23" t="s">
        <v>48</v>
      </c>
      <c r="Y203" s="20">
        <v>37480.917240000002</v>
      </c>
    </row>
    <row r="204" spans="1:25" ht="21.5" x14ac:dyDescent="0.35">
      <c r="A204" s="22" t="s">
        <v>36</v>
      </c>
      <c r="B204" s="22" t="s">
        <v>169</v>
      </c>
      <c r="C204" s="22" t="s">
        <v>15</v>
      </c>
      <c r="D204" s="22" t="s">
        <v>104</v>
      </c>
      <c r="E204" s="20">
        <v>60.429589999999997</v>
      </c>
      <c r="H204" s="22" t="s">
        <v>36</v>
      </c>
      <c r="I204" s="23" t="s">
        <v>48</v>
      </c>
      <c r="J204" s="22" t="s">
        <v>14</v>
      </c>
      <c r="K204" s="22" t="s">
        <v>162</v>
      </c>
      <c r="L204" s="20">
        <v>0.16</v>
      </c>
      <c r="V204" s="22" t="s">
        <v>31</v>
      </c>
      <c r="W204" s="22" t="s">
        <v>40</v>
      </c>
      <c r="X204" s="23" t="s">
        <v>48</v>
      </c>
      <c r="Y204" s="20">
        <v>32363.065050000001</v>
      </c>
    </row>
    <row r="205" spans="1:25" ht="21.5" x14ac:dyDescent="0.35">
      <c r="A205" s="22" t="s">
        <v>36</v>
      </c>
      <c r="B205" s="22" t="s">
        <v>169</v>
      </c>
      <c r="C205" s="22" t="s">
        <v>15</v>
      </c>
      <c r="D205" s="22" t="s">
        <v>115</v>
      </c>
      <c r="E205" s="20">
        <v>9.5364000000000004</v>
      </c>
      <c r="H205" s="22" t="s">
        <v>36</v>
      </c>
      <c r="I205" s="23" t="s">
        <v>48</v>
      </c>
      <c r="J205" s="22" t="s">
        <v>14</v>
      </c>
      <c r="K205" s="22" t="s">
        <v>112</v>
      </c>
      <c r="L205" s="20">
        <v>0.54690000000000005</v>
      </c>
      <c r="V205" s="22" t="s">
        <v>31</v>
      </c>
      <c r="W205" s="22" t="s">
        <v>41</v>
      </c>
      <c r="X205" s="23" t="s">
        <v>48</v>
      </c>
      <c r="Y205" s="20">
        <v>73793.574590000004</v>
      </c>
    </row>
    <row r="206" spans="1:25" ht="21.5" x14ac:dyDescent="0.35">
      <c r="A206" s="22" t="s">
        <v>36</v>
      </c>
      <c r="B206" s="22" t="s">
        <v>169</v>
      </c>
      <c r="C206" s="22" t="s">
        <v>15</v>
      </c>
      <c r="D206" s="22" t="s">
        <v>156</v>
      </c>
      <c r="E206" s="20">
        <v>1577.3322000000001</v>
      </c>
      <c r="H206" s="22" t="s">
        <v>36</v>
      </c>
      <c r="I206" s="23" t="s">
        <v>48</v>
      </c>
      <c r="J206" s="22" t="s">
        <v>14</v>
      </c>
      <c r="K206" s="22" t="s">
        <v>97</v>
      </c>
      <c r="L206" s="20">
        <v>3.7078600000000002</v>
      </c>
      <c r="V206" s="22" t="s">
        <v>31</v>
      </c>
      <c r="W206" s="22" t="s">
        <v>42</v>
      </c>
      <c r="X206" s="23" t="s">
        <v>48</v>
      </c>
      <c r="Y206" s="20">
        <v>52028.69629</v>
      </c>
    </row>
    <row r="207" spans="1:25" ht="21.5" x14ac:dyDescent="0.35">
      <c r="A207" s="22" t="s">
        <v>36</v>
      </c>
      <c r="B207" s="22" t="s">
        <v>169</v>
      </c>
      <c r="C207" s="22" t="s">
        <v>15</v>
      </c>
      <c r="D207" s="22" t="s">
        <v>113</v>
      </c>
      <c r="E207" s="20">
        <v>91.554860000000005</v>
      </c>
      <c r="H207" s="22" t="s">
        <v>36</v>
      </c>
      <c r="I207" s="23" t="s">
        <v>48</v>
      </c>
      <c r="J207" s="22" t="s">
        <v>14</v>
      </c>
      <c r="K207" s="22" t="s">
        <v>31</v>
      </c>
      <c r="L207" s="20">
        <v>8182.2923799999999</v>
      </c>
      <c r="V207" s="22" t="s">
        <v>31</v>
      </c>
      <c r="W207" s="22" t="s">
        <v>43</v>
      </c>
      <c r="X207" s="23" t="s">
        <v>48</v>
      </c>
      <c r="Y207" s="20">
        <v>17624.34101</v>
      </c>
    </row>
    <row r="208" spans="1:25" ht="21.5" x14ac:dyDescent="0.35">
      <c r="A208" s="22" t="s">
        <v>36</v>
      </c>
      <c r="B208" s="22" t="s">
        <v>169</v>
      </c>
      <c r="C208" s="22" t="s">
        <v>15</v>
      </c>
      <c r="D208" s="22" t="s">
        <v>53</v>
      </c>
      <c r="E208" s="20">
        <v>2384.5351000000001</v>
      </c>
      <c r="H208" s="22" t="s">
        <v>36</v>
      </c>
      <c r="I208" s="23" t="s">
        <v>48</v>
      </c>
      <c r="J208" s="22" t="s">
        <v>14</v>
      </c>
      <c r="K208" s="22" t="s">
        <v>32</v>
      </c>
      <c r="L208" s="20">
        <v>1627.50398</v>
      </c>
      <c r="V208" s="22" t="s">
        <v>31</v>
      </c>
      <c r="W208" s="120" t="s">
        <v>35</v>
      </c>
      <c r="X208" s="735" t="s">
        <v>48</v>
      </c>
      <c r="Y208" s="26">
        <v>913728.67258999997</v>
      </c>
    </row>
    <row r="209" spans="1:25" ht="21.5" x14ac:dyDescent="0.35">
      <c r="A209" s="22" t="s">
        <v>36</v>
      </c>
      <c r="B209" s="22" t="s">
        <v>169</v>
      </c>
      <c r="C209" s="22" t="s">
        <v>15</v>
      </c>
      <c r="D209" s="22" t="s">
        <v>27</v>
      </c>
      <c r="E209" s="20">
        <v>14061.87883</v>
      </c>
      <c r="H209" s="22" t="s">
        <v>36</v>
      </c>
      <c r="I209" s="23" t="s">
        <v>48</v>
      </c>
      <c r="J209" s="22" t="s">
        <v>14</v>
      </c>
      <c r="K209" s="28" t="s">
        <v>35</v>
      </c>
      <c r="L209" s="26">
        <v>10375.83484</v>
      </c>
      <c r="V209" s="22" t="s">
        <v>32</v>
      </c>
      <c r="W209" s="22" t="s">
        <v>36</v>
      </c>
      <c r="X209" s="23" t="s">
        <v>48</v>
      </c>
      <c r="Y209" s="20">
        <v>21997.326850000001</v>
      </c>
    </row>
    <row r="210" spans="1:25" ht="21.5" x14ac:dyDescent="0.35">
      <c r="A210" s="22" t="s">
        <v>36</v>
      </c>
      <c r="B210" s="22" t="s">
        <v>169</v>
      </c>
      <c r="C210" s="22" t="s">
        <v>15</v>
      </c>
      <c r="D210" s="22" t="s">
        <v>95</v>
      </c>
      <c r="E210" s="20">
        <v>221.6634</v>
      </c>
      <c r="H210" s="22" t="s">
        <v>36</v>
      </c>
      <c r="I210" s="23" t="s">
        <v>48</v>
      </c>
      <c r="J210" s="22" t="s">
        <v>15</v>
      </c>
      <c r="K210" s="22" t="s">
        <v>52</v>
      </c>
      <c r="L210" s="20">
        <v>12667.79538</v>
      </c>
      <c r="V210" s="22" t="s">
        <v>32</v>
      </c>
      <c r="W210" s="22" t="s">
        <v>37</v>
      </c>
      <c r="X210" s="23" t="s">
        <v>48</v>
      </c>
      <c r="Y210" s="20">
        <v>2.7907799999999998</v>
      </c>
    </row>
    <row r="211" spans="1:25" ht="21.5" x14ac:dyDescent="0.35">
      <c r="A211" s="22" t="s">
        <v>36</v>
      </c>
      <c r="B211" s="22" t="s">
        <v>169</v>
      </c>
      <c r="C211" s="22" t="s">
        <v>15</v>
      </c>
      <c r="D211" s="22" t="s">
        <v>28</v>
      </c>
      <c r="E211" s="20">
        <v>6560.6791700000003</v>
      </c>
      <c r="H211" s="22" t="s">
        <v>36</v>
      </c>
      <c r="I211" s="23" t="s">
        <v>48</v>
      </c>
      <c r="J211" s="22" t="s">
        <v>15</v>
      </c>
      <c r="K211" s="22" t="s">
        <v>156</v>
      </c>
      <c r="L211" s="20">
        <v>15005.28522</v>
      </c>
      <c r="V211" s="22" t="s">
        <v>32</v>
      </c>
      <c r="W211" s="22" t="s">
        <v>38</v>
      </c>
      <c r="X211" s="23" t="s">
        <v>48</v>
      </c>
      <c r="Y211" s="20">
        <v>1412.47983</v>
      </c>
    </row>
    <row r="212" spans="1:25" ht="21.5" x14ac:dyDescent="0.35">
      <c r="A212" s="22" t="s">
        <v>36</v>
      </c>
      <c r="B212" s="22" t="s">
        <v>169</v>
      </c>
      <c r="C212" s="22" t="s">
        <v>15</v>
      </c>
      <c r="D212" s="22" t="s">
        <v>55</v>
      </c>
      <c r="E212" s="20">
        <v>871.12045999999998</v>
      </c>
      <c r="H212" s="22" t="s">
        <v>36</v>
      </c>
      <c r="I212" s="23" t="s">
        <v>48</v>
      </c>
      <c r="J212" s="22" t="s">
        <v>15</v>
      </c>
      <c r="K212" s="22" t="s">
        <v>113</v>
      </c>
      <c r="L212" s="20">
        <v>269.71550000000002</v>
      </c>
      <c r="V212" s="22" t="s">
        <v>32</v>
      </c>
      <c r="W212" s="22" t="s">
        <v>39</v>
      </c>
      <c r="X212" s="23" t="s">
        <v>48</v>
      </c>
      <c r="Y212" s="20">
        <v>2004.0738799999999</v>
      </c>
    </row>
    <row r="213" spans="1:25" ht="21.5" x14ac:dyDescent="0.35">
      <c r="A213" s="22" t="s">
        <v>36</v>
      </c>
      <c r="B213" s="22" t="s">
        <v>169</v>
      </c>
      <c r="C213" s="22" t="s">
        <v>15</v>
      </c>
      <c r="D213" s="22" t="s">
        <v>92</v>
      </c>
      <c r="E213" s="20">
        <v>27389.441190000001</v>
      </c>
      <c r="H213" s="22" t="s">
        <v>36</v>
      </c>
      <c r="I213" s="23" t="s">
        <v>48</v>
      </c>
      <c r="J213" s="22" t="s">
        <v>15</v>
      </c>
      <c r="K213" s="22" t="s">
        <v>53</v>
      </c>
      <c r="L213" s="20">
        <v>5660.1101500000004</v>
      </c>
      <c r="V213" s="22" t="s">
        <v>32</v>
      </c>
      <c r="W213" s="22" t="s">
        <v>40</v>
      </c>
      <c r="X213" s="23" t="s">
        <v>48</v>
      </c>
      <c r="Y213" s="20">
        <v>769.39691000000005</v>
      </c>
    </row>
    <row r="214" spans="1:25" ht="21.5" x14ac:dyDescent="0.35">
      <c r="A214" s="22" t="s">
        <v>36</v>
      </c>
      <c r="B214" s="22" t="s">
        <v>169</v>
      </c>
      <c r="C214" s="22" t="s">
        <v>15</v>
      </c>
      <c r="D214" s="22" t="s">
        <v>165</v>
      </c>
      <c r="E214" s="20">
        <v>4.5486399999999998</v>
      </c>
      <c r="H214" s="22" t="s">
        <v>36</v>
      </c>
      <c r="I214" s="23" t="s">
        <v>48</v>
      </c>
      <c r="J214" s="22" t="s">
        <v>15</v>
      </c>
      <c r="K214" s="22" t="s">
        <v>27</v>
      </c>
      <c r="L214" s="20">
        <v>20260.076969999998</v>
      </c>
      <c r="V214" s="22" t="s">
        <v>32</v>
      </c>
      <c r="W214" s="22" t="s">
        <v>41</v>
      </c>
      <c r="X214" s="23" t="s">
        <v>48</v>
      </c>
      <c r="Y214" s="20">
        <v>12087.67562</v>
      </c>
    </row>
    <row r="215" spans="1:25" ht="21.5" x14ac:dyDescent="0.35">
      <c r="A215" s="22" t="s">
        <v>36</v>
      </c>
      <c r="B215" s="22" t="s">
        <v>169</v>
      </c>
      <c r="C215" s="22" t="s">
        <v>15</v>
      </c>
      <c r="D215" s="22" t="s">
        <v>102</v>
      </c>
      <c r="E215" s="20">
        <v>1491.5702100000001</v>
      </c>
      <c r="H215" s="22" t="s">
        <v>36</v>
      </c>
      <c r="I215" s="23" t="s">
        <v>48</v>
      </c>
      <c r="J215" s="22" t="s">
        <v>15</v>
      </c>
      <c r="K215" s="22" t="s">
        <v>95</v>
      </c>
      <c r="L215" s="20">
        <v>741.85239000000001</v>
      </c>
      <c r="V215" s="22" t="s">
        <v>32</v>
      </c>
      <c r="W215" s="22" t="s">
        <v>42</v>
      </c>
      <c r="X215" s="23" t="s">
        <v>48</v>
      </c>
      <c r="Y215" s="20">
        <v>5455.1881000000003</v>
      </c>
    </row>
    <row r="216" spans="1:25" ht="21.5" x14ac:dyDescent="0.35">
      <c r="A216" s="22" t="s">
        <v>36</v>
      </c>
      <c r="B216" s="22" t="s">
        <v>169</v>
      </c>
      <c r="C216" s="22" t="s">
        <v>15</v>
      </c>
      <c r="D216" s="22" t="s">
        <v>107</v>
      </c>
      <c r="E216" s="20">
        <v>130.96324999999999</v>
      </c>
      <c r="H216" s="22" t="s">
        <v>36</v>
      </c>
      <c r="I216" s="23" t="s">
        <v>48</v>
      </c>
      <c r="J216" s="22" t="s">
        <v>15</v>
      </c>
      <c r="K216" s="22" t="s">
        <v>28</v>
      </c>
      <c r="L216" s="20">
        <v>8324.4187399999992</v>
      </c>
      <c r="V216" s="22" t="s">
        <v>32</v>
      </c>
      <c r="W216" s="22" t="s">
        <v>43</v>
      </c>
      <c r="X216" s="23" t="s">
        <v>48</v>
      </c>
      <c r="Y216" s="20">
        <v>117.66834</v>
      </c>
    </row>
    <row r="217" spans="1:25" ht="21.5" x14ac:dyDescent="0.35">
      <c r="A217" s="22" t="s">
        <v>36</v>
      </c>
      <c r="B217" s="22" t="s">
        <v>169</v>
      </c>
      <c r="C217" s="22" t="s">
        <v>15</v>
      </c>
      <c r="D217" s="22" t="s">
        <v>93</v>
      </c>
      <c r="E217" s="20">
        <v>1784.7315699999999</v>
      </c>
      <c r="H217" s="22" t="s">
        <v>36</v>
      </c>
      <c r="I217" s="23" t="s">
        <v>48</v>
      </c>
      <c r="J217" s="22" t="s">
        <v>15</v>
      </c>
      <c r="K217" s="22" t="s">
        <v>55</v>
      </c>
      <c r="L217" s="20">
        <v>4614.4660000000003</v>
      </c>
      <c r="V217" s="22" t="s">
        <v>32</v>
      </c>
      <c r="W217" s="120" t="s">
        <v>35</v>
      </c>
      <c r="X217" s="735" t="s">
        <v>48</v>
      </c>
      <c r="Y217" s="26">
        <v>43846.600310000002</v>
      </c>
    </row>
    <row r="218" spans="1:25" ht="21.5" x14ac:dyDescent="0.35">
      <c r="A218" s="22" t="s">
        <v>36</v>
      </c>
      <c r="B218" s="22" t="s">
        <v>169</v>
      </c>
      <c r="C218" s="22" t="s">
        <v>15</v>
      </c>
      <c r="D218" s="22" t="s">
        <v>160</v>
      </c>
      <c r="E218" s="20">
        <v>11818.260060000001</v>
      </c>
      <c r="H218" s="22" t="s">
        <v>36</v>
      </c>
      <c r="I218" s="23" t="s">
        <v>48</v>
      </c>
      <c r="J218" s="22" t="s">
        <v>15</v>
      </c>
      <c r="K218" s="22" t="s">
        <v>92</v>
      </c>
      <c r="L218" s="20">
        <v>45777.915719999997</v>
      </c>
      <c r="V218" s="22" t="s">
        <v>161</v>
      </c>
      <c r="W218" s="22" t="s">
        <v>36</v>
      </c>
      <c r="X218" s="23" t="s">
        <v>48</v>
      </c>
      <c r="Y218" s="20">
        <v>160.87117000000001</v>
      </c>
    </row>
    <row r="219" spans="1:25" ht="21.5" x14ac:dyDescent="0.35">
      <c r="A219" s="22" t="s">
        <v>36</v>
      </c>
      <c r="B219" s="22" t="s">
        <v>169</v>
      </c>
      <c r="C219" s="22" t="s">
        <v>15</v>
      </c>
      <c r="D219" s="22" t="s">
        <v>30</v>
      </c>
      <c r="E219" s="20">
        <v>217675.05747999999</v>
      </c>
      <c r="H219" s="22" t="s">
        <v>36</v>
      </c>
      <c r="I219" s="23" t="s">
        <v>48</v>
      </c>
      <c r="J219" s="22" t="s">
        <v>15</v>
      </c>
      <c r="K219" s="22" t="s">
        <v>165</v>
      </c>
      <c r="L219" s="20">
        <v>40.934109999999997</v>
      </c>
      <c r="V219" s="22" t="s">
        <v>161</v>
      </c>
      <c r="W219" s="22" t="s">
        <v>39</v>
      </c>
      <c r="X219" s="23" t="s">
        <v>48</v>
      </c>
      <c r="Y219" s="20">
        <v>14.53328</v>
      </c>
    </row>
    <row r="220" spans="1:25" ht="21.5" x14ac:dyDescent="0.35">
      <c r="A220" s="22" t="s">
        <v>36</v>
      </c>
      <c r="B220" s="22" t="s">
        <v>169</v>
      </c>
      <c r="C220" s="22" t="s">
        <v>15</v>
      </c>
      <c r="D220" s="22" t="s">
        <v>96</v>
      </c>
      <c r="E220" s="20">
        <v>2052.3575000000001</v>
      </c>
      <c r="H220" s="22" t="s">
        <v>36</v>
      </c>
      <c r="I220" s="23" t="s">
        <v>48</v>
      </c>
      <c r="J220" s="22" t="s">
        <v>15</v>
      </c>
      <c r="K220" s="22" t="s">
        <v>102</v>
      </c>
      <c r="L220" s="20">
        <v>1918.78007</v>
      </c>
      <c r="V220" s="22" t="s">
        <v>161</v>
      </c>
      <c r="W220" s="22" t="s">
        <v>42</v>
      </c>
      <c r="X220" s="23" t="s">
        <v>48</v>
      </c>
      <c r="Y220" s="20">
        <v>161.31915000000001</v>
      </c>
    </row>
    <row r="221" spans="1:25" ht="21.5" x14ac:dyDescent="0.35">
      <c r="A221" s="22" t="s">
        <v>36</v>
      </c>
      <c r="B221" s="22" t="s">
        <v>169</v>
      </c>
      <c r="C221" s="22" t="s">
        <v>15</v>
      </c>
      <c r="D221" s="22" t="s">
        <v>110</v>
      </c>
      <c r="E221" s="20">
        <v>703.08330000000001</v>
      </c>
      <c r="H221" s="22" t="s">
        <v>36</v>
      </c>
      <c r="I221" s="23" t="s">
        <v>48</v>
      </c>
      <c r="J221" s="22" t="s">
        <v>15</v>
      </c>
      <c r="K221" s="22" t="s">
        <v>107</v>
      </c>
      <c r="L221" s="20">
        <v>1041.2653499999999</v>
      </c>
      <c r="V221" s="22" t="s">
        <v>161</v>
      </c>
      <c r="W221" s="22" t="s">
        <v>43</v>
      </c>
      <c r="X221" s="23" t="s">
        <v>48</v>
      </c>
      <c r="Y221" s="20">
        <v>19.986750000000001</v>
      </c>
    </row>
    <row r="222" spans="1:25" ht="21.5" x14ac:dyDescent="0.35">
      <c r="A222" s="22" t="s">
        <v>36</v>
      </c>
      <c r="B222" s="22" t="s">
        <v>169</v>
      </c>
      <c r="C222" s="22" t="s">
        <v>15</v>
      </c>
      <c r="D222" s="22" t="s">
        <v>162</v>
      </c>
      <c r="E222" s="20">
        <v>162.95359999999999</v>
      </c>
      <c r="H222" s="22" t="s">
        <v>36</v>
      </c>
      <c r="I222" s="23" t="s">
        <v>48</v>
      </c>
      <c r="J222" s="22" t="s">
        <v>15</v>
      </c>
      <c r="K222" s="22" t="s">
        <v>93</v>
      </c>
      <c r="L222" s="20">
        <v>10235.605030000001</v>
      </c>
      <c r="V222" s="22" t="s">
        <v>161</v>
      </c>
      <c r="W222" s="120" t="s">
        <v>35</v>
      </c>
      <c r="X222" s="735" t="s">
        <v>48</v>
      </c>
      <c r="Y222" s="26">
        <v>356.71035000000001</v>
      </c>
    </row>
    <row r="223" spans="1:25" ht="21.5" x14ac:dyDescent="0.35">
      <c r="A223" s="22" t="s">
        <v>36</v>
      </c>
      <c r="B223" s="22" t="s">
        <v>169</v>
      </c>
      <c r="C223" s="22" t="s">
        <v>15</v>
      </c>
      <c r="D223" s="22" t="s">
        <v>163</v>
      </c>
      <c r="E223" s="20">
        <v>0.95399999999999996</v>
      </c>
      <c r="H223" s="22" t="s">
        <v>36</v>
      </c>
      <c r="I223" s="23" t="s">
        <v>48</v>
      </c>
      <c r="J223" s="22" t="s">
        <v>15</v>
      </c>
      <c r="K223" s="22" t="s">
        <v>160</v>
      </c>
      <c r="L223" s="20">
        <v>16576.736529999998</v>
      </c>
      <c r="V223" s="29" t="s">
        <v>75</v>
      </c>
      <c r="W223" s="346"/>
      <c r="X223" s="732" t="s">
        <v>48</v>
      </c>
      <c r="Y223" s="21">
        <v>3372864.8312300001</v>
      </c>
    </row>
    <row r="224" spans="1:25" ht="21.5" x14ac:dyDescent="0.35">
      <c r="A224" s="22" t="s">
        <v>36</v>
      </c>
      <c r="B224" s="22" t="s">
        <v>169</v>
      </c>
      <c r="C224" s="22" t="s">
        <v>15</v>
      </c>
      <c r="D224" s="22" t="s">
        <v>112</v>
      </c>
      <c r="E224" s="20">
        <v>22.533580000000001</v>
      </c>
      <c r="H224" s="22" t="s">
        <v>36</v>
      </c>
      <c r="I224" s="23" t="s">
        <v>48</v>
      </c>
      <c r="J224" s="22" t="s">
        <v>15</v>
      </c>
      <c r="K224" s="22" t="s">
        <v>30</v>
      </c>
      <c r="L224" s="20">
        <v>323097.11523</v>
      </c>
    </row>
    <row r="225" spans="1:12" ht="21.5" x14ac:dyDescent="0.35">
      <c r="A225" s="22" t="s">
        <v>36</v>
      </c>
      <c r="B225" s="22" t="s">
        <v>169</v>
      </c>
      <c r="C225" s="22" t="s">
        <v>15</v>
      </c>
      <c r="D225" s="22" t="s">
        <v>100</v>
      </c>
      <c r="E225" s="20">
        <v>0.27500000000000002</v>
      </c>
      <c r="H225" s="22" t="s">
        <v>36</v>
      </c>
      <c r="I225" s="23" t="s">
        <v>48</v>
      </c>
      <c r="J225" s="22" t="s">
        <v>15</v>
      </c>
      <c r="K225" s="22" t="s">
        <v>96</v>
      </c>
      <c r="L225" s="20">
        <v>5334.8339999999998</v>
      </c>
    </row>
    <row r="226" spans="1:12" ht="21.5" x14ac:dyDescent="0.35">
      <c r="A226" s="22" t="s">
        <v>36</v>
      </c>
      <c r="B226" s="22" t="s">
        <v>169</v>
      </c>
      <c r="C226" s="22" t="s">
        <v>15</v>
      </c>
      <c r="D226" s="22" t="s">
        <v>97</v>
      </c>
      <c r="E226" s="20">
        <v>449.45366999999999</v>
      </c>
      <c r="H226" s="22" t="s">
        <v>36</v>
      </c>
      <c r="I226" s="23" t="s">
        <v>48</v>
      </c>
      <c r="J226" s="22" t="s">
        <v>15</v>
      </c>
      <c r="K226" s="22" t="s">
        <v>110</v>
      </c>
      <c r="L226" s="20">
        <v>1224.6191200000001</v>
      </c>
    </row>
    <row r="227" spans="1:12" ht="21.5" x14ac:dyDescent="0.35">
      <c r="A227" s="22" t="s">
        <v>36</v>
      </c>
      <c r="B227" s="22" t="s">
        <v>169</v>
      </c>
      <c r="C227" s="22" t="s">
        <v>15</v>
      </c>
      <c r="D227" s="22" t="s">
        <v>31</v>
      </c>
      <c r="E227" s="20">
        <v>158252.21312</v>
      </c>
      <c r="H227" s="22" t="s">
        <v>36</v>
      </c>
      <c r="I227" s="23" t="s">
        <v>48</v>
      </c>
      <c r="J227" s="22" t="s">
        <v>15</v>
      </c>
      <c r="K227" s="22" t="s">
        <v>162</v>
      </c>
      <c r="L227" s="20">
        <v>253.11348000000001</v>
      </c>
    </row>
    <row r="228" spans="1:12" ht="21.5" x14ac:dyDescent="0.35">
      <c r="A228" s="22" t="s">
        <v>36</v>
      </c>
      <c r="B228" s="22" t="s">
        <v>169</v>
      </c>
      <c r="C228" s="22" t="s">
        <v>15</v>
      </c>
      <c r="D228" s="22" t="s">
        <v>32</v>
      </c>
      <c r="E228" s="20">
        <v>1.95113</v>
      </c>
      <c r="H228" s="22" t="s">
        <v>36</v>
      </c>
      <c r="I228" s="23" t="s">
        <v>48</v>
      </c>
      <c r="J228" s="22" t="s">
        <v>15</v>
      </c>
      <c r="K228" s="22" t="s">
        <v>163</v>
      </c>
      <c r="L228" s="20">
        <v>26.938189999999999</v>
      </c>
    </row>
    <row r="229" spans="1:12" ht="21.5" x14ac:dyDescent="0.35">
      <c r="A229" s="22" t="s">
        <v>36</v>
      </c>
      <c r="B229" s="22" t="s">
        <v>169</v>
      </c>
      <c r="C229" s="22" t="s">
        <v>15</v>
      </c>
      <c r="D229" s="22" t="s">
        <v>161</v>
      </c>
      <c r="E229" s="20">
        <v>300.05630000000002</v>
      </c>
      <c r="H229" s="22" t="s">
        <v>36</v>
      </c>
      <c r="I229" s="23" t="s">
        <v>48</v>
      </c>
      <c r="J229" s="22" t="s">
        <v>15</v>
      </c>
      <c r="K229" s="22" t="s">
        <v>112</v>
      </c>
      <c r="L229" s="20">
        <v>324.43711999999999</v>
      </c>
    </row>
    <row r="230" spans="1:12" ht="21.5" x14ac:dyDescent="0.35">
      <c r="A230" s="22" t="s">
        <v>36</v>
      </c>
      <c r="B230" s="22" t="s">
        <v>169</v>
      </c>
      <c r="C230" s="22" t="s">
        <v>15</v>
      </c>
      <c r="D230" s="28" t="s">
        <v>35</v>
      </c>
      <c r="E230" s="26">
        <v>450740.60592</v>
      </c>
      <c r="H230" s="22" t="s">
        <v>36</v>
      </c>
      <c r="I230" s="23" t="s">
        <v>48</v>
      </c>
      <c r="J230" s="22" t="s">
        <v>15</v>
      </c>
      <c r="K230" s="22" t="s">
        <v>100</v>
      </c>
      <c r="L230" s="20">
        <v>2791.9295400000001</v>
      </c>
    </row>
    <row r="231" spans="1:12" ht="21.5" x14ac:dyDescent="0.35">
      <c r="A231" s="22" t="s">
        <v>36</v>
      </c>
      <c r="B231" s="22" t="s">
        <v>169</v>
      </c>
      <c r="C231" s="22" t="s">
        <v>159</v>
      </c>
      <c r="D231" s="22" t="s">
        <v>52</v>
      </c>
      <c r="E231" s="20">
        <v>963.80898999999999</v>
      </c>
      <c r="H231" s="22" t="s">
        <v>36</v>
      </c>
      <c r="I231" s="23" t="s">
        <v>48</v>
      </c>
      <c r="J231" s="22" t="s">
        <v>15</v>
      </c>
      <c r="K231" s="22" t="s">
        <v>97</v>
      </c>
      <c r="L231" s="20">
        <v>876.95015999999998</v>
      </c>
    </row>
    <row r="232" spans="1:12" ht="21.5" x14ac:dyDescent="0.35">
      <c r="A232" s="22" t="s">
        <v>36</v>
      </c>
      <c r="B232" s="22" t="s">
        <v>169</v>
      </c>
      <c r="C232" s="22" t="s">
        <v>159</v>
      </c>
      <c r="D232" s="22" t="s">
        <v>104</v>
      </c>
      <c r="E232" s="20">
        <v>3.5790000000000002</v>
      </c>
      <c r="H232" s="22" t="s">
        <v>36</v>
      </c>
      <c r="I232" s="23" t="s">
        <v>48</v>
      </c>
      <c r="J232" s="22" t="s">
        <v>15</v>
      </c>
      <c r="K232" s="22" t="s">
        <v>31</v>
      </c>
      <c r="L232" s="20">
        <v>191257.45577999999</v>
      </c>
    </row>
    <row r="233" spans="1:12" ht="21.5" x14ac:dyDescent="0.35">
      <c r="A233" s="22" t="s">
        <v>36</v>
      </c>
      <c r="B233" s="22" t="s">
        <v>169</v>
      </c>
      <c r="C233" s="22" t="s">
        <v>159</v>
      </c>
      <c r="D233" s="22" t="s">
        <v>115</v>
      </c>
      <c r="E233" s="20">
        <v>101.02636</v>
      </c>
      <c r="H233" s="22" t="s">
        <v>36</v>
      </c>
      <c r="I233" s="23" t="s">
        <v>48</v>
      </c>
      <c r="J233" s="22" t="s">
        <v>15</v>
      </c>
      <c r="K233" s="22" t="s">
        <v>32</v>
      </c>
      <c r="L233" s="20">
        <v>7413.5668900000001</v>
      </c>
    </row>
    <row r="234" spans="1:12" ht="21.5" x14ac:dyDescent="0.35">
      <c r="A234" s="22" t="s">
        <v>36</v>
      </c>
      <c r="B234" s="22" t="s">
        <v>169</v>
      </c>
      <c r="C234" s="22" t="s">
        <v>159</v>
      </c>
      <c r="D234" s="22" t="s">
        <v>156</v>
      </c>
      <c r="E234" s="20">
        <v>1053.8737599999999</v>
      </c>
      <c r="H234" s="22" t="s">
        <v>36</v>
      </c>
      <c r="I234" s="23" t="s">
        <v>48</v>
      </c>
      <c r="J234" s="22" t="s">
        <v>15</v>
      </c>
      <c r="K234" s="28" t="s">
        <v>35</v>
      </c>
      <c r="L234" s="26">
        <v>675735.91666999995</v>
      </c>
    </row>
    <row r="235" spans="1:12" ht="21.5" x14ac:dyDescent="0.35">
      <c r="A235" s="22" t="s">
        <v>36</v>
      </c>
      <c r="B235" s="22" t="s">
        <v>169</v>
      </c>
      <c r="C235" s="22" t="s">
        <v>159</v>
      </c>
      <c r="D235" s="22" t="s">
        <v>113</v>
      </c>
      <c r="E235" s="20">
        <v>-12.809369999999999</v>
      </c>
      <c r="H235" s="22" t="s">
        <v>36</v>
      </c>
      <c r="I235" s="23" t="s">
        <v>48</v>
      </c>
      <c r="J235" s="22" t="s">
        <v>159</v>
      </c>
      <c r="K235" s="22" t="s">
        <v>52</v>
      </c>
      <c r="L235" s="20">
        <v>3258.9598999999998</v>
      </c>
    </row>
    <row r="236" spans="1:12" ht="21.5" x14ac:dyDescent="0.35">
      <c r="A236" s="22" t="s">
        <v>36</v>
      </c>
      <c r="B236" s="22" t="s">
        <v>169</v>
      </c>
      <c r="C236" s="22" t="s">
        <v>159</v>
      </c>
      <c r="D236" s="22" t="s">
        <v>53</v>
      </c>
      <c r="E236" s="20">
        <v>723.26112000000001</v>
      </c>
      <c r="H236" s="22" t="s">
        <v>36</v>
      </c>
      <c r="I236" s="23" t="s">
        <v>48</v>
      </c>
      <c r="J236" s="22" t="s">
        <v>159</v>
      </c>
      <c r="K236" s="22" t="s">
        <v>115</v>
      </c>
      <c r="L236" s="20">
        <v>106.62681000000001</v>
      </c>
    </row>
    <row r="237" spans="1:12" ht="21.5" x14ac:dyDescent="0.35">
      <c r="A237" s="22" t="s">
        <v>36</v>
      </c>
      <c r="B237" s="22" t="s">
        <v>169</v>
      </c>
      <c r="C237" s="22" t="s">
        <v>159</v>
      </c>
      <c r="D237" s="22" t="s">
        <v>27</v>
      </c>
      <c r="E237" s="20">
        <v>3097.8594499999999</v>
      </c>
      <c r="H237" s="22" t="s">
        <v>36</v>
      </c>
      <c r="I237" s="23" t="s">
        <v>48</v>
      </c>
      <c r="J237" s="22" t="s">
        <v>159</v>
      </c>
      <c r="K237" s="22" t="s">
        <v>156</v>
      </c>
      <c r="L237" s="20">
        <v>1136.4862800000001</v>
      </c>
    </row>
    <row r="238" spans="1:12" ht="21.5" x14ac:dyDescent="0.35">
      <c r="A238" s="22" t="s">
        <v>36</v>
      </c>
      <c r="B238" s="22" t="s">
        <v>169</v>
      </c>
      <c r="C238" s="22" t="s">
        <v>159</v>
      </c>
      <c r="D238" s="22" t="s">
        <v>95</v>
      </c>
      <c r="E238" s="20">
        <v>368.46728999999999</v>
      </c>
      <c r="H238" s="22" t="s">
        <v>36</v>
      </c>
      <c r="I238" s="23" t="s">
        <v>48</v>
      </c>
      <c r="J238" s="22" t="s">
        <v>159</v>
      </c>
      <c r="K238" s="22" t="s">
        <v>53</v>
      </c>
      <c r="L238" s="20">
        <v>2202.1264999999999</v>
      </c>
    </row>
    <row r="239" spans="1:12" ht="21.5" x14ac:dyDescent="0.35">
      <c r="A239" s="22" t="s">
        <v>36</v>
      </c>
      <c r="B239" s="22" t="s">
        <v>169</v>
      </c>
      <c r="C239" s="22" t="s">
        <v>159</v>
      </c>
      <c r="D239" s="22" t="s">
        <v>28</v>
      </c>
      <c r="E239" s="20">
        <v>2756.72271</v>
      </c>
      <c r="H239" s="22" t="s">
        <v>36</v>
      </c>
      <c r="I239" s="23" t="s">
        <v>48</v>
      </c>
      <c r="J239" s="22" t="s">
        <v>159</v>
      </c>
      <c r="K239" s="22" t="s">
        <v>27</v>
      </c>
      <c r="L239" s="20">
        <v>4789.3773099999999</v>
      </c>
    </row>
    <row r="240" spans="1:12" ht="21.5" x14ac:dyDescent="0.35">
      <c r="A240" s="22" t="s">
        <v>36</v>
      </c>
      <c r="B240" s="22" t="s">
        <v>169</v>
      </c>
      <c r="C240" s="22" t="s">
        <v>159</v>
      </c>
      <c r="D240" s="22" t="s">
        <v>55</v>
      </c>
      <c r="E240" s="20">
        <v>399.21625</v>
      </c>
      <c r="H240" s="22" t="s">
        <v>36</v>
      </c>
      <c r="I240" s="23" t="s">
        <v>48</v>
      </c>
      <c r="J240" s="22" t="s">
        <v>159</v>
      </c>
      <c r="K240" s="22" t="s">
        <v>95</v>
      </c>
      <c r="L240" s="20">
        <v>439.58429000000001</v>
      </c>
    </row>
    <row r="241" spans="1:12" ht="21.5" x14ac:dyDescent="0.35">
      <c r="A241" s="22" t="s">
        <v>36</v>
      </c>
      <c r="B241" s="22" t="s">
        <v>169</v>
      </c>
      <c r="C241" s="22" t="s">
        <v>159</v>
      </c>
      <c r="D241" s="22" t="s">
        <v>92</v>
      </c>
      <c r="E241" s="20">
        <v>871.5951</v>
      </c>
      <c r="H241" s="22" t="s">
        <v>36</v>
      </c>
      <c r="I241" s="23" t="s">
        <v>48</v>
      </c>
      <c r="J241" s="22" t="s">
        <v>159</v>
      </c>
      <c r="K241" s="22" t="s">
        <v>28</v>
      </c>
      <c r="L241" s="20">
        <v>7331.9306399999996</v>
      </c>
    </row>
    <row r="242" spans="1:12" ht="21.5" x14ac:dyDescent="0.35">
      <c r="A242" s="22" t="s">
        <v>36</v>
      </c>
      <c r="B242" s="22" t="s">
        <v>169</v>
      </c>
      <c r="C242" s="22" t="s">
        <v>159</v>
      </c>
      <c r="D242" s="22" t="s">
        <v>102</v>
      </c>
      <c r="E242" s="20">
        <v>24.772739999999999</v>
      </c>
      <c r="H242" s="22" t="s">
        <v>36</v>
      </c>
      <c r="I242" s="23" t="s">
        <v>48</v>
      </c>
      <c r="J242" s="22" t="s">
        <v>159</v>
      </c>
      <c r="K242" s="22" t="s">
        <v>55</v>
      </c>
      <c r="L242" s="20">
        <v>1510.75351</v>
      </c>
    </row>
    <row r="243" spans="1:12" ht="21.5" x14ac:dyDescent="0.35">
      <c r="A243" s="22" t="s">
        <v>36</v>
      </c>
      <c r="B243" s="22" t="s">
        <v>169</v>
      </c>
      <c r="C243" s="22" t="s">
        <v>159</v>
      </c>
      <c r="D243" s="22" t="s">
        <v>107</v>
      </c>
      <c r="E243" s="20">
        <v>187.13705999999999</v>
      </c>
      <c r="H243" s="22" t="s">
        <v>36</v>
      </c>
      <c r="I243" s="23" t="s">
        <v>48</v>
      </c>
      <c r="J243" s="22" t="s">
        <v>159</v>
      </c>
      <c r="K243" s="22" t="s">
        <v>92</v>
      </c>
      <c r="L243" s="20">
        <v>1646.53351</v>
      </c>
    </row>
    <row r="244" spans="1:12" ht="21.5" x14ac:dyDescent="0.35">
      <c r="A244" s="22" t="s">
        <v>36</v>
      </c>
      <c r="B244" s="22" t="s">
        <v>169</v>
      </c>
      <c r="C244" s="22" t="s">
        <v>159</v>
      </c>
      <c r="D244" s="22" t="s">
        <v>93</v>
      </c>
      <c r="E244" s="20">
        <v>304.15228000000002</v>
      </c>
      <c r="H244" s="22" t="s">
        <v>36</v>
      </c>
      <c r="I244" s="23" t="s">
        <v>48</v>
      </c>
      <c r="J244" s="22" t="s">
        <v>159</v>
      </c>
      <c r="K244" s="22" t="s">
        <v>102</v>
      </c>
      <c r="L244" s="20">
        <v>2.2990200000000001</v>
      </c>
    </row>
    <row r="245" spans="1:12" ht="21.5" x14ac:dyDescent="0.35">
      <c r="A245" s="22" t="s">
        <v>36</v>
      </c>
      <c r="B245" s="22" t="s">
        <v>169</v>
      </c>
      <c r="C245" s="22" t="s">
        <v>159</v>
      </c>
      <c r="D245" s="22" t="s">
        <v>160</v>
      </c>
      <c r="E245" s="20">
        <v>3203.0838600000002</v>
      </c>
      <c r="H245" s="22" t="s">
        <v>36</v>
      </c>
      <c r="I245" s="23" t="s">
        <v>48</v>
      </c>
      <c r="J245" s="22" t="s">
        <v>159</v>
      </c>
      <c r="K245" s="22" t="s">
        <v>107</v>
      </c>
      <c r="L245" s="20">
        <v>642.36203</v>
      </c>
    </row>
    <row r="246" spans="1:12" ht="21.5" x14ac:dyDescent="0.35">
      <c r="A246" s="22" t="s">
        <v>36</v>
      </c>
      <c r="B246" s="22" t="s">
        <v>169</v>
      </c>
      <c r="C246" s="22" t="s">
        <v>159</v>
      </c>
      <c r="D246" s="22" t="s">
        <v>30</v>
      </c>
      <c r="E246" s="20">
        <v>4351.7836799999995</v>
      </c>
      <c r="H246" s="22" t="s">
        <v>36</v>
      </c>
      <c r="I246" s="23" t="s">
        <v>48</v>
      </c>
      <c r="J246" s="22" t="s">
        <v>159</v>
      </c>
      <c r="K246" s="22" t="s">
        <v>93</v>
      </c>
      <c r="L246" s="20">
        <v>392.02258999999998</v>
      </c>
    </row>
    <row r="247" spans="1:12" ht="21.5" x14ac:dyDescent="0.35">
      <c r="A247" s="22" t="s">
        <v>36</v>
      </c>
      <c r="B247" s="22" t="s">
        <v>169</v>
      </c>
      <c r="C247" s="22" t="s">
        <v>159</v>
      </c>
      <c r="D247" s="22" t="s">
        <v>96</v>
      </c>
      <c r="E247" s="20">
        <v>231.79597999999999</v>
      </c>
      <c r="H247" s="22" t="s">
        <v>36</v>
      </c>
      <c r="I247" s="23" t="s">
        <v>48</v>
      </c>
      <c r="J247" s="22" t="s">
        <v>159</v>
      </c>
      <c r="K247" s="22" t="s">
        <v>160</v>
      </c>
      <c r="L247" s="20">
        <v>5011.8350499999997</v>
      </c>
    </row>
    <row r="248" spans="1:12" ht="21.5" x14ac:dyDescent="0.35">
      <c r="A248" s="22" t="s">
        <v>36</v>
      </c>
      <c r="B248" s="22" t="s">
        <v>169</v>
      </c>
      <c r="C248" s="22" t="s">
        <v>159</v>
      </c>
      <c r="D248" s="22" t="s">
        <v>110</v>
      </c>
      <c r="E248" s="20">
        <v>4228.0847599999997</v>
      </c>
      <c r="H248" s="22" t="s">
        <v>36</v>
      </c>
      <c r="I248" s="23" t="s">
        <v>48</v>
      </c>
      <c r="J248" s="22" t="s">
        <v>159</v>
      </c>
      <c r="K248" s="22" t="s">
        <v>30</v>
      </c>
      <c r="L248" s="20">
        <v>10598.680630000001</v>
      </c>
    </row>
    <row r="249" spans="1:12" ht="21.5" x14ac:dyDescent="0.35">
      <c r="A249" s="22" t="s">
        <v>36</v>
      </c>
      <c r="B249" s="22" t="s">
        <v>169</v>
      </c>
      <c r="C249" s="22" t="s">
        <v>159</v>
      </c>
      <c r="D249" s="22" t="s">
        <v>162</v>
      </c>
      <c r="E249" s="20">
        <v>90.864329999999995</v>
      </c>
      <c r="H249" s="22" t="s">
        <v>36</v>
      </c>
      <c r="I249" s="23" t="s">
        <v>48</v>
      </c>
      <c r="J249" s="22" t="s">
        <v>159</v>
      </c>
      <c r="K249" s="22" t="s">
        <v>96</v>
      </c>
      <c r="L249" s="20">
        <v>3898.27315</v>
      </c>
    </row>
    <row r="250" spans="1:12" ht="21.5" x14ac:dyDescent="0.35">
      <c r="A250" s="22" t="s">
        <v>36</v>
      </c>
      <c r="B250" s="22" t="s">
        <v>169</v>
      </c>
      <c r="C250" s="22" t="s">
        <v>159</v>
      </c>
      <c r="D250" s="22" t="s">
        <v>163</v>
      </c>
      <c r="E250" s="20">
        <v>4.21</v>
      </c>
      <c r="H250" s="22" t="s">
        <v>36</v>
      </c>
      <c r="I250" s="23" t="s">
        <v>48</v>
      </c>
      <c r="J250" s="22" t="s">
        <v>159</v>
      </c>
      <c r="K250" s="22" t="s">
        <v>110</v>
      </c>
      <c r="L250" s="20">
        <v>2497.3751000000002</v>
      </c>
    </row>
    <row r="251" spans="1:12" ht="21.5" x14ac:dyDescent="0.35">
      <c r="A251" s="22" t="s">
        <v>36</v>
      </c>
      <c r="B251" s="22" t="s">
        <v>169</v>
      </c>
      <c r="C251" s="22" t="s">
        <v>159</v>
      </c>
      <c r="D251" s="22" t="s">
        <v>112</v>
      </c>
      <c r="E251" s="20">
        <v>122.29715</v>
      </c>
      <c r="H251" s="22" t="s">
        <v>36</v>
      </c>
      <c r="I251" s="23" t="s">
        <v>48</v>
      </c>
      <c r="J251" s="22" t="s">
        <v>159</v>
      </c>
      <c r="K251" s="22" t="s">
        <v>162</v>
      </c>
      <c r="L251" s="20">
        <v>251.58654000000001</v>
      </c>
    </row>
    <row r="252" spans="1:12" ht="21.5" x14ac:dyDescent="0.35">
      <c r="A252" s="22" t="s">
        <v>36</v>
      </c>
      <c r="B252" s="22" t="s">
        <v>169</v>
      </c>
      <c r="C252" s="22" t="s">
        <v>159</v>
      </c>
      <c r="D252" s="22" t="s">
        <v>100</v>
      </c>
      <c r="E252" s="20">
        <v>132.04687999999999</v>
      </c>
      <c r="H252" s="22" t="s">
        <v>36</v>
      </c>
      <c r="I252" s="23" t="s">
        <v>48</v>
      </c>
      <c r="J252" s="22" t="s">
        <v>159</v>
      </c>
      <c r="K252" s="22" t="s">
        <v>163</v>
      </c>
      <c r="L252" s="20">
        <v>562.96694000000002</v>
      </c>
    </row>
    <row r="253" spans="1:12" ht="21.5" x14ac:dyDescent="0.35">
      <c r="A253" s="22" t="s">
        <v>36</v>
      </c>
      <c r="B253" s="22" t="s">
        <v>169</v>
      </c>
      <c r="C253" s="22" t="s">
        <v>159</v>
      </c>
      <c r="D253" s="22" t="s">
        <v>97</v>
      </c>
      <c r="E253" s="20">
        <v>459.03897999999998</v>
      </c>
      <c r="H253" s="22" t="s">
        <v>36</v>
      </c>
      <c r="I253" s="23" t="s">
        <v>48</v>
      </c>
      <c r="J253" s="22" t="s">
        <v>159</v>
      </c>
      <c r="K253" s="22" t="s">
        <v>112</v>
      </c>
      <c r="L253" s="20">
        <v>130.59050999999999</v>
      </c>
    </row>
    <row r="254" spans="1:12" ht="21.5" x14ac:dyDescent="0.35">
      <c r="A254" s="22" t="s">
        <v>36</v>
      </c>
      <c r="B254" s="22" t="s">
        <v>169</v>
      </c>
      <c r="C254" s="22" t="s">
        <v>159</v>
      </c>
      <c r="D254" s="22" t="s">
        <v>31</v>
      </c>
      <c r="E254" s="20">
        <v>11560.48027</v>
      </c>
      <c r="H254" s="22" t="s">
        <v>36</v>
      </c>
      <c r="I254" s="23" t="s">
        <v>48</v>
      </c>
      <c r="J254" s="22" t="s">
        <v>159</v>
      </c>
      <c r="K254" s="22" t="s">
        <v>100</v>
      </c>
      <c r="L254" s="20">
        <v>620.31178999999997</v>
      </c>
    </row>
    <row r="255" spans="1:12" ht="21.5" x14ac:dyDescent="0.35">
      <c r="A255" s="22" t="s">
        <v>36</v>
      </c>
      <c r="B255" s="22" t="s">
        <v>169</v>
      </c>
      <c r="C255" s="22" t="s">
        <v>159</v>
      </c>
      <c r="D255" s="22" t="s">
        <v>32</v>
      </c>
      <c r="E255" s="20">
        <v>476.79012999999998</v>
      </c>
      <c r="H255" s="22" t="s">
        <v>36</v>
      </c>
      <c r="I255" s="23" t="s">
        <v>48</v>
      </c>
      <c r="J255" s="22" t="s">
        <v>159</v>
      </c>
      <c r="K255" s="22" t="s">
        <v>97</v>
      </c>
      <c r="L255" s="20">
        <v>499.02886999999998</v>
      </c>
    </row>
    <row r="256" spans="1:12" ht="21.5" x14ac:dyDescent="0.35">
      <c r="A256" s="22" t="s">
        <v>36</v>
      </c>
      <c r="B256" s="22" t="s">
        <v>169</v>
      </c>
      <c r="C256" s="22" t="s">
        <v>159</v>
      </c>
      <c r="D256" s="22" t="s">
        <v>161</v>
      </c>
      <c r="E256" s="20">
        <v>60.402679999999997</v>
      </c>
      <c r="H256" s="22" t="s">
        <v>36</v>
      </c>
      <c r="I256" s="23" t="s">
        <v>48</v>
      </c>
      <c r="J256" s="22" t="s">
        <v>159</v>
      </c>
      <c r="K256" s="22" t="s">
        <v>31</v>
      </c>
      <c r="L256" s="20">
        <v>16236.975560000001</v>
      </c>
    </row>
    <row r="257" spans="1:12" ht="21.5" x14ac:dyDescent="0.35">
      <c r="A257" s="22" t="s">
        <v>36</v>
      </c>
      <c r="B257" s="22" t="s">
        <v>169</v>
      </c>
      <c r="C257" s="22" t="s">
        <v>159</v>
      </c>
      <c r="D257" s="28" t="s">
        <v>35</v>
      </c>
      <c r="E257" s="26">
        <v>35763.541440000001</v>
      </c>
      <c r="H257" s="22" t="s">
        <v>36</v>
      </c>
      <c r="I257" s="23" t="s">
        <v>48</v>
      </c>
      <c r="J257" s="22" t="s">
        <v>159</v>
      </c>
      <c r="K257" s="22" t="s">
        <v>32</v>
      </c>
      <c r="L257" s="20">
        <v>8302.1815999999999</v>
      </c>
    </row>
    <row r="258" spans="1:12" ht="21.5" x14ac:dyDescent="0.35">
      <c r="A258" s="22" t="s">
        <v>36</v>
      </c>
      <c r="B258" s="22" t="s">
        <v>169</v>
      </c>
      <c r="C258" s="22" t="s">
        <v>59</v>
      </c>
      <c r="D258" s="22" t="s">
        <v>52</v>
      </c>
      <c r="E258" s="20">
        <v>96.905590000000004</v>
      </c>
      <c r="H258" s="22" t="s">
        <v>36</v>
      </c>
      <c r="I258" s="23" t="s">
        <v>48</v>
      </c>
      <c r="J258" s="22" t="s">
        <v>159</v>
      </c>
      <c r="K258" s="22" t="s">
        <v>161</v>
      </c>
      <c r="L258" s="20">
        <v>18.24306</v>
      </c>
    </row>
    <row r="259" spans="1:12" ht="21.5" x14ac:dyDescent="0.35">
      <c r="A259" s="22" t="s">
        <v>36</v>
      </c>
      <c r="B259" s="22" t="s">
        <v>169</v>
      </c>
      <c r="C259" s="22" t="s">
        <v>59</v>
      </c>
      <c r="D259" s="22" t="s">
        <v>115</v>
      </c>
      <c r="E259" s="20">
        <v>8.7084899999999994</v>
      </c>
      <c r="H259" s="22" t="s">
        <v>36</v>
      </c>
      <c r="I259" s="23" t="s">
        <v>48</v>
      </c>
      <c r="J259" s="22" t="s">
        <v>159</v>
      </c>
      <c r="K259" s="28" t="s">
        <v>35</v>
      </c>
      <c r="L259" s="26">
        <v>72087.111189999996</v>
      </c>
    </row>
    <row r="260" spans="1:12" ht="21.5" x14ac:dyDescent="0.35">
      <c r="A260" s="22" t="s">
        <v>36</v>
      </c>
      <c r="B260" s="22" t="s">
        <v>169</v>
      </c>
      <c r="C260" s="22" t="s">
        <v>59</v>
      </c>
      <c r="D260" s="22" t="s">
        <v>53</v>
      </c>
      <c r="E260" s="20">
        <v>6.02</v>
      </c>
      <c r="H260" s="22" t="s">
        <v>36</v>
      </c>
      <c r="I260" s="23" t="s">
        <v>48</v>
      </c>
      <c r="J260" s="22" t="s">
        <v>59</v>
      </c>
      <c r="K260" s="22" t="s">
        <v>52</v>
      </c>
      <c r="L260" s="20">
        <v>3666.6866399999999</v>
      </c>
    </row>
    <row r="261" spans="1:12" ht="21.5" x14ac:dyDescent="0.35">
      <c r="A261" s="22" t="s">
        <v>36</v>
      </c>
      <c r="B261" s="22" t="s">
        <v>169</v>
      </c>
      <c r="C261" s="22" t="s">
        <v>59</v>
      </c>
      <c r="D261" s="22" t="s">
        <v>95</v>
      </c>
      <c r="E261" s="20">
        <v>510.08656999999999</v>
      </c>
      <c r="H261" s="22" t="s">
        <v>36</v>
      </c>
      <c r="I261" s="23" t="s">
        <v>48</v>
      </c>
      <c r="J261" s="22" t="s">
        <v>59</v>
      </c>
      <c r="K261" s="22" t="s">
        <v>156</v>
      </c>
      <c r="L261" s="20">
        <v>390.32508000000001</v>
      </c>
    </row>
    <row r="262" spans="1:12" ht="21.5" x14ac:dyDescent="0.35">
      <c r="A262" s="22" t="s">
        <v>36</v>
      </c>
      <c r="B262" s="22" t="s">
        <v>169</v>
      </c>
      <c r="C262" s="22" t="s">
        <v>59</v>
      </c>
      <c r="D262" s="22" t="s">
        <v>28</v>
      </c>
      <c r="E262" s="20">
        <v>4.3260800000000001</v>
      </c>
      <c r="H262" s="22" t="s">
        <v>36</v>
      </c>
      <c r="I262" s="23" t="s">
        <v>48</v>
      </c>
      <c r="J262" s="22" t="s">
        <v>59</v>
      </c>
      <c r="K262" s="22" t="s">
        <v>53</v>
      </c>
      <c r="L262" s="20">
        <v>502.54793999999998</v>
      </c>
    </row>
    <row r="263" spans="1:12" ht="21.5" x14ac:dyDescent="0.35">
      <c r="A263" s="22" t="s">
        <v>36</v>
      </c>
      <c r="B263" s="22" t="s">
        <v>169</v>
      </c>
      <c r="C263" s="22" t="s">
        <v>59</v>
      </c>
      <c r="D263" s="22" t="s">
        <v>92</v>
      </c>
      <c r="E263" s="20">
        <v>3177.6403399999999</v>
      </c>
      <c r="H263" s="22" t="s">
        <v>36</v>
      </c>
      <c r="I263" s="23" t="s">
        <v>48</v>
      </c>
      <c r="J263" s="22" t="s">
        <v>59</v>
      </c>
      <c r="K263" s="22" t="s">
        <v>95</v>
      </c>
      <c r="L263" s="20">
        <v>1401.42662</v>
      </c>
    </row>
    <row r="264" spans="1:12" ht="21.5" x14ac:dyDescent="0.35">
      <c r="A264" s="22" t="s">
        <v>36</v>
      </c>
      <c r="B264" s="22" t="s">
        <v>169</v>
      </c>
      <c r="C264" s="22" t="s">
        <v>59</v>
      </c>
      <c r="D264" s="22" t="s">
        <v>102</v>
      </c>
      <c r="E264" s="20">
        <v>4729.9694399999998</v>
      </c>
      <c r="H264" s="22" t="s">
        <v>36</v>
      </c>
      <c r="I264" s="23" t="s">
        <v>48</v>
      </c>
      <c r="J264" s="22" t="s">
        <v>59</v>
      </c>
      <c r="K264" s="22" t="s">
        <v>55</v>
      </c>
      <c r="L264" s="20">
        <v>506.02564999999998</v>
      </c>
    </row>
    <row r="265" spans="1:12" ht="21.5" x14ac:dyDescent="0.35">
      <c r="A265" s="22" t="s">
        <v>36</v>
      </c>
      <c r="B265" s="22" t="s">
        <v>169</v>
      </c>
      <c r="C265" s="22" t="s">
        <v>59</v>
      </c>
      <c r="D265" s="22" t="s">
        <v>93</v>
      </c>
      <c r="E265" s="20">
        <v>461.82139999999998</v>
      </c>
      <c r="H265" s="22" t="s">
        <v>36</v>
      </c>
      <c r="I265" s="23" t="s">
        <v>48</v>
      </c>
      <c r="J265" s="22" t="s">
        <v>59</v>
      </c>
      <c r="K265" s="22" t="s">
        <v>92</v>
      </c>
      <c r="L265" s="20">
        <v>26603.529879999998</v>
      </c>
    </row>
    <row r="266" spans="1:12" ht="21.5" x14ac:dyDescent="0.35">
      <c r="A266" s="22" t="s">
        <v>36</v>
      </c>
      <c r="B266" s="22" t="s">
        <v>169</v>
      </c>
      <c r="C266" s="22" t="s">
        <v>59</v>
      </c>
      <c r="D266" s="22" t="s">
        <v>160</v>
      </c>
      <c r="E266" s="20">
        <v>27</v>
      </c>
      <c r="H266" s="22" t="s">
        <v>36</v>
      </c>
      <c r="I266" s="23" t="s">
        <v>48</v>
      </c>
      <c r="J266" s="22" t="s">
        <v>59</v>
      </c>
      <c r="K266" s="22" t="s">
        <v>102</v>
      </c>
      <c r="L266" s="20">
        <v>5179.1512400000001</v>
      </c>
    </row>
    <row r="267" spans="1:12" ht="21.5" x14ac:dyDescent="0.35">
      <c r="A267" s="22" t="s">
        <v>36</v>
      </c>
      <c r="B267" s="22" t="s">
        <v>169</v>
      </c>
      <c r="C267" s="22" t="s">
        <v>59</v>
      </c>
      <c r="D267" s="22" t="s">
        <v>30</v>
      </c>
      <c r="E267" s="20">
        <v>1078.5674899999999</v>
      </c>
      <c r="H267" s="22" t="s">
        <v>36</v>
      </c>
      <c r="I267" s="23" t="s">
        <v>48</v>
      </c>
      <c r="J267" s="22" t="s">
        <v>59</v>
      </c>
      <c r="K267" s="22" t="s">
        <v>93</v>
      </c>
      <c r="L267" s="20">
        <v>942.44394999999997</v>
      </c>
    </row>
    <row r="268" spans="1:12" ht="21.5" x14ac:dyDescent="0.35">
      <c r="A268" s="22" t="s">
        <v>36</v>
      </c>
      <c r="B268" s="22" t="s">
        <v>169</v>
      </c>
      <c r="C268" s="22" t="s">
        <v>59</v>
      </c>
      <c r="D268" s="22" t="s">
        <v>96</v>
      </c>
      <c r="E268" s="20">
        <v>446.54507999999998</v>
      </c>
      <c r="H268" s="22" t="s">
        <v>36</v>
      </c>
      <c r="I268" s="23" t="s">
        <v>48</v>
      </c>
      <c r="J268" s="22" t="s">
        <v>59</v>
      </c>
      <c r="K268" s="22" t="s">
        <v>160</v>
      </c>
      <c r="L268" s="20">
        <v>268.84848</v>
      </c>
    </row>
    <row r="269" spans="1:12" ht="21.5" x14ac:dyDescent="0.35">
      <c r="A269" s="22" t="s">
        <v>36</v>
      </c>
      <c r="B269" s="22" t="s">
        <v>169</v>
      </c>
      <c r="C269" s="22" t="s">
        <v>59</v>
      </c>
      <c r="D269" s="22" t="s">
        <v>97</v>
      </c>
      <c r="E269" s="20">
        <v>343.37243999999998</v>
      </c>
      <c r="H269" s="22" t="s">
        <v>36</v>
      </c>
      <c r="I269" s="23" t="s">
        <v>48</v>
      </c>
      <c r="J269" s="22" t="s">
        <v>59</v>
      </c>
      <c r="K269" s="22" t="s">
        <v>30</v>
      </c>
      <c r="L269" s="20">
        <v>6785.3670599999996</v>
      </c>
    </row>
    <row r="270" spans="1:12" ht="21.5" x14ac:dyDescent="0.35">
      <c r="A270" s="22" t="s">
        <v>36</v>
      </c>
      <c r="B270" s="22" t="s">
        <v>169</v>
      </c>
      <c r="C270" s="22" t="s">
        <v>59</v>
      </c>
      <c r="D270" s="22" t="s">
        <v>31</v>
      </c>
      <c r="E270" s="20">
        <v>2138.9093800000001</v>
      </c>
      <c r="H270" s="22" t="s">
        <v>36</v>
      </c>
      <c r="I270" s="23" t="s">
        <v>48</v>
      </c>
      <c r="J270" s="22" t="s">
        <v>59</v>
      </c>
      <c r="K270" s="22" t="s">
        <v>96</v>
      </c>
      <c r="L270" s="20">
        <v>19536.00287</v>
      </c>
    </row>
    <row r="271" spans="1:12" ht="21.5" x14ac:dyDescent="0.35">
      <c r="A271" s="22" t="s">
        <v>36</v>
      </c>
      <c r="B271" s="22" t="s">
        <v>169</v>
      </c>
      <c r="C271" s="22" t="s">
        <v>59</v>
      </c>
      <c r="D271" s="28" t="s">
        <v>35</v>
      </c>
      <c r="E271" s="26">
        <v>13029.872300000001</v>
      </c>
      <c r="H271" s="22" t="s">
        <v>36</v>
      </c>
      <c r="I271" s="23" t="s">
        <v>48</v>
      </c>
      <c r="J271" s="22" t="s">
        <v>59</v>
      </c>
      <c r="K271" s="22" t="s">
        <v>162</v>
      </c>
      <c r="L271" s="20">
        <v>14.4255</v>
      </c>
    </row>
    <row r="272" spans="1:12" ht="21.5" x14ac:dyDescent="0.35">
      <c r="A272" s="22" t="s">
        <v>36</v>
      </c>
      <c r="B272" s="22" t="s">
        <v>169</v>
      </c>
      <c r="C272" s="22" t="s">
        <v>16</v>
      </c>
      <c r="D272" s="22" t="s">
        <v>52</v>
      </c>
      <c r="E272" s="20">
        <v>396.26334000000003</v>
      </c>
      <c r="H272" s="22" t="s">
        <v>36</v>
      </c>
      <c r="I272" s="23" t="s">
        <v>48</v>
      </c>
      <c r="J272" s="22" t="s">
        <v>59</v>
      </c>
      <c r="K272" s="22" t="s">
        <v>97</v>
      </c>
      <c r="L272" s="20">
        <v>522.34040000000005</v>
      </c>
    </row>
    <row r="273" spans="1:12" ht="21.5" x14ac:dyDescent="0.35">
      <c r="A273" s="22" t="s">
        <v>36</v>
      </c>
      <c r="B273" s="22" t="s">
        <v>169</v>
      </c>
      <c r="C273" s="22" t="s">
        <v>16</v>
      </c>
      <c r="D273" s="22" t="s">
        <v>104</v>
      </c>
      <c r="E273" s="20">
        <v>0.24870999999999999</v>
      </c>
      <c r="H273" s="22" t="s">
        <v>36</v>
      </c>
      <c r="I273" s="23" t="s">
        <v>48</v>
      </c>
      <c r="J273" s="22" t="s">
        <v>59</v>
      </c>
      <c r="K273" s="22" t="s">
        <v>31</v>
      </c>
      <c r="L273" s="20">
        <v>1402.99999</v>
      </c>
    </row>
    <row r="274" spans="1:12" ht="21.5" x14ac:dyDescent="0.35">
      <c r="A274" s="22" t="s">
        <v>36</v>
      </c>
      <c r="B274" s="22" t="s">
        <v>169</v>
      </c>
      <c r="C274" s="22" t="s">
        <v>16</v>
      </c>
      <c r="D274" s="22" t="s">
        <v>156</v>
      </c>
      <c r="E274" s="20">
        <v>30.451820000000001</v>
      </c>
      <c r="H274" s="22" t="s">
        <v>36</v>
      </c>
      <c r="I274" s="23" t="s">
        <v>48</v>
      </c>
      <c r="J274" s="22" t="s">
        <v>59</v>
      </c>
      <c r="K274" s="22" t="s">
        <v>32</v>
      </c>
      <c r="L274" s="20">
        <v>118.27603999999999</v>
      </c>
    </row>
    <row r="275" spans="1:12" ht="21.5" x14ac:dyDescent="0.35">
      <c r="A275" s="22" t="s">
        <v>36</v>
      </c>
      <c r="B275" s="22" t="s">
        <v>169</v>
      </c>
      <c r="C275" s="22" t="s">
        <v>16</v>
      </c>
      <c r="D275" s="22" t="s">
        <v>53</v>
      </c>
      <c r="E275" s="20">
        <v>97.277500000000003</v>
      </c>
      <c r="H275" s="22" t="s">
        <v>36</v>
      </c>
      <c r="I275" s="23" t="s">
        <v>48</v>
      </c>
      <c r="J275" s="22" t="s">
        <v>59</v>
      </c>
      <c r="K275" s="28" t="s">
        <v>35</v>
      </c>
      <c r="L275" s="26">
        <v>67840.397339999996</v>
      </c>
    </row>
    <row r="276" spans="1:12" ht="21.5" x14ac:dyDescent="0.35">
      <c r="A276" s="22" t="s">
        <v>36</v>
      </c>
      <c r="B276" s="22" t="s">
        <v>169</v>
      </c>
      <c r="C276" s="22" t="s">
        <v>16</v>
      </c>
      <c r="D276" s="22" t="s">
        <v>27</v>
      </c>
      <c r="E276" s="20">
        <v>12047.60347</v>
      </c>
      <c r="H276" s="22" t="s">
        <v>36</v>
      </c>
      <c r="I276" s="23" t="s">
        <v>48</v>
      </c>
      <c r="J276" s="22" t="s">
        <v>16</v>
      </c>
      <c r="K276" s="22" t="s">
        <v>52</v>
      </c>
      <c r="L276" s="20">
        <v>617.17801999999995</v>
      </c>
    </row>
    <row r="277" spans="1:12" ht="21.5" x14ac:dyDescent="0.35">
      <c r="A277" s="22" t="s">
        <v>36</v>
      </c>
      <c r="B277" s="22" t="s">
        <v>169</v>
      </c>
      <c r="C277" s="22" t="s">
        <v>16</v>
      </c>
      <c r="D277" s="22" t="s">
        <v>95</v>
      </c>
      <c r="E277" s="20">
        <v>33.583750000000002</v>
      </c>
      <c r="H277" s="22" t="s">
        <v>36</v>
      </c>
      <c r="I277" s="23" t="s">
        <v>48</v>
      </c>
      <c r="J277" s="22" t="s">
        <v>16</v>
      </c>
      <c r="K277" s="22" t="s">
        <v>156</v>
      </c>
      <c r="L277" s="20">
        <v>35.79748</v>
      </c>
    </row>
    <row r="278" spans="1:12" ht="21.5" x14ac:dyDescent="0.35">
      <c r="A278" s="22" t="s">
        <v>36</v>
      </c>
      <c r="B278" s="22" t="s">
        <v>169</v>
      </c>
      <c r="C278" s="22" t="s">
        <v>16</v>
      </c>
      <c r="D278" s="22" t="s">
        <v>28</v>
      </c>
      <c r="E278" s="20">
        <v>2835.81826</v>
      </c>
      <c r="H278" s="22" t="s">
        <v>36</v>
      </c>
      <c r="I278" s="23" t="s">
        <v>48</v>
      </c>
      <c r="J278" s="22" t="s">
        <v>16</v>
      </c>
      <c r="K278" s="22" t="s">
        <v>53</v>
      </c>
      <c r="L278" s="20">
        <v>218.35371000000001</v>
      </c>
    </row>
    <row r="279" spans="1:12" ht="21.5" x14ac:dyDescent="0.35">
      <c r="A279" s="22" t="s">
        <v>36</v>
      </c>
      <c r="B279" s="22" t="s">
        <v>169</v>
      </c>
      <c r="C279" s="22" t="s">
        <v>16</v>
      </c>
      <c r="D279" s="22" t="s">
        <v>55</v>
      </c>
      <c r="E279" s="20">
        <v>192.11769000000001</v>
      </c>
      <c r="H279" s="22" t="s">
        <v>36</v>
      </c>
      <c r="I279" s="23" t="s">
        <v>48</v>
      </c>
      <c r="J279" s="22" t="s">
        <v>16</v>
      </c>
      <c r="K279" s="22" t="s">
        <v>27</v>
      </c>
      <c r="L279" s="20">
        <v>19201.961800000001</v>
      </c>
    </row>
    <row r="280" spans="1:12" ht="21.5" x14ac:dyDescent="0.35">
      <c r="A280" s="22" t="s">
        <v>36</v>
      </c>
      <c r="B280" s="22" t="s">
        <v>169</v>
      </c>
      <c r="C280" s="22" t="s">
        <v>16</v>
      </c>
      <c r="D280" s="22" t="s">
        <v>92</v>
      </c>
      <c r="E280" s="20">
        <v>349.44711000000001</v>
      </c>
      <c r="H280" s="22" t="s">
        <v>36</v>
      </c>
      <c r="I280" s="23" t="s">
        <v>48</v>
      </c>
      <c r="J280" s="22" t="s">
        <v>16</v>
      </c>
      <c r="K280" s="22" t="s">
        <v>28</v>
      </c>
      <c r="L280" s="20">
        <v>3160.9710599999999</v>
      </c>
    </row>
    <row r="281" spans="1:12" ht="21.5" x14ac:dyDescent="0.35">
      <c r="A281" s="22" t="s">
        <v>36</v>
      </c>
      <c r="B281" s="22" t="s">
        <v>169</v>
      </c>
      <c r="C281" s="22" t="s">
        <v>16</v>
      </c>
      <c r="D281" s="22" t="s">
        <v>102</v>
      </c>
      <c r="E281" s="20">
        <v>218.07514</v>
      </c>
      <c r="H281" s="22" t="s">
        <v>36</v>
      </c>
      <c r="I281" s="23" t="s">
        <v>48</v>
      </c>
      <c r="J281" s="22" t="s">
        <v>16</v>
      </c>
      <c r="K281" s="22" t="s">
        <v>55</v>
      </c>
      <c r="L281" s="20">
        <v>125.42991000000001</v>
      </c>
    </row>
    <row r="282" spans="1:12" ht="21.5" x14ac:dyDescent="0.35">
      <c r="A282" s="22" t="s">
        <v>36</v>
      </c>
      <c r="B282" s="22" t="s">
        <v>169</v>
      </c>
      <c r="C282" s="22" t="s">
        <v>16</v>
      </c>
      <c r="D282" s="22" t="s">
        <v>107</v>
      </c>
      <c r="E282" s="20">
        <v>128.15253999999999</v>
      </c>
      <c r="H282" s="22" t="s">
        <v>36</v>
      </c>
      <c r="I282" s="23" t="s">
        <v>48</v>
      </c>
      <c r="J282" s="22" t="s">
        <v>16</v>
      </c>
      <c r="K282" s="22" t="s">
        <v>92</v>
      </c>
      <c r="L282" s="20">
        <v>654.28202999999996</v>
      </c>
    </row>
    <row r="283" spans="1:12" ht="21.5" x14ac:dyDescent="0.35">
      <c r="A283" s="22" t="s">
        <v>36</v>
      </c>
      <c r="B283" s="22" t="s">
        <v>169</v>
      </c>
      <c r="C283" s="22" t="s">
        <v>16</v>
      </c>
      <c r="D283" s="22" t="s">
        <v>93</v>
      </c>
      <c r="E283" s="20">
        <v>77.892750000000007</v>
      </c>
      <c r="H283" s="22" t="s">
        <v>36</v>
      </c>
      <c r="I283" s="23" t="s">
        <v>48</v>
      </c>
      <c r="J283" s="22" t="s">
        <v>16</v>
      </c>
      <c r="K283" s="22" t="s">
        <v>101</v>
      </c>
      <c r="L283" s="20">
        <v>216.19915</v>
      </c>
    </row>
    <row r="284" spans="1:12" ht="21.5" x14ac:dyDescent="0.35">
      <c r="A284" s="22" t="s">
        <v>36</v>
      </c>
      <c r="B284" s="22" t="s">
        <v>169</v>
      </c>
      <c r="C284" s="22" t="s">
        <v>16</v>
      </c>
      <c r="D284" s="22" t="s">
        <v>160</v>
      </c>
      <c r="E284" s="20">
        <v>1413.63552</v>
      </c>
      <c r="H284" s="22" t="s">
        <v>36</v>
      </c>
      <c r="I284" s="23" t="s">
        <v>48</v>
      </c>
      <c r="J284" s="22" t="s">
        <v>16</v>
      </c>
      <c r="K284" s="22" t="s">
        <v>165</v>
      </c>
      <c r="L284" s="20">
        <v>3.75115</v>
      </c>
    </row>
    <row r="285" spans="1:12" ht="21.5" x14ac:dyDescent="0.35">
      <c r="A285" s="22" t="s">
        <v>36</v>
      </c>
      <c r="B285" s="22" t="s">
        <v>169</v>
      </c>
      <c r="C285" s="22" t="s">
        <v>16</v>
      </c>
      <c r="D285" s="22" t="s">
        <v>30</v>
      </c>
      <c r="E285" s="20">
        <v>12152.29595</v>
      </c>
      <c r="H285" s="22" t="s">
        <v>36</v>
      </c>
      <c r="I285" s="23" t="s">
        <v>48</v>
      </c>
      <c r="J285" s="22" t="s">
        <v>16</v>
      </c>
      <c r="K285" s="22" t="s">
        <v>102</v>
      </c>
      <c r="L285" s="20">
        <v>239.91609</v>
      </c>
    </row>
    <row r="286" spans="1:12" ht="21.5" x14ac:dyDescent="0.35">
      <c r="A286" s="22" t="s">
        <v>36</v>
      </c>
      <c r="B286" s="22" t="s">
        <v>169</v>
      </c>
      <c r="C286" s="22" t="s">
        <v>16</v>
      </c>
      <c r="D286" s="22" t="s">
        <v>96</v>
      </c>
      <c r="E286" s="20">
        <v>59.283880000000003</v>
      </c>
      <c r="H286" s="22" t="s">
        <v>36</v>
      </c>
      <c r="I286" s="23" t="s">
        <v>48</v>
      </c>
      <c r="J286" s="22" t="s">
        <v>16</v>
      </c>
      <c r="K286" s="22" t="s">
        <v>107</v>
      </c>
      <c r="L286" s="20">
        <v>482.17327</v>
      </c>
    </row>
    <row r="287" spans="1:12" ht="21.5" x14ac:dyDescent="0.35">
      <c r="A287" s="22" t="s">
        <v>36</v>
      </c>
      <c r="B287" s="22" t="s">
        <v>169</v>
      </c>
      <c r="C287" s="22" t="s">
        <v>16</v>
      </c>
      <c r="D287" s="22" t="s">
        <v>110</v>
      </c>
      <c r="E287" s="20">
        <v>22.988189999999999</v>
      </c>
      <c r="H287" s="22" t="s">
        <v>36</v>
      </c>
      <c r="I287" s="23" t="s">
        <v>48</v>
      </c>
      <c r="J287" s="22" t="s">
        <v>16</v>
      </c>
      <c r="K287" s="22" t="s">
        <v>93</v>
      </c>
      <c r="L287" s="20">
        <v>423.3732</v>
      </c>
    </row>
    <row r="288" spans="1:12" ht="21.5" x14ac:dyDescent="0.35">
      <c r="A288" s="22" t="s">
        <v>36</v>
      </c>
      <c r="B288" s="22" t="s">
        <v>169</v>
      </c>
      <c r="C288" s="22" t="s">
        <v>16</v>
      </c>
      <c r="D288" s="22" t="s">
        <v>162</v>
      </c>
      <c r="E288" s="20">
        <v>15.10141</v>
      </c>
      <c r="H288" s="22" t="s">
        <v>36</v>
      </c>
      <c r="I288" s="23" t="s">
        <v>48</v>
      </c>
      <c r="J288" s="22" t="s">
        <v>16</v>
      </c>
      <c r="K288" s="22" t="s">
        <v>160</v>
      </c>
      <c r="L288" s="20">
        <v>1216.1020799999999</v>
      </c>
    </row>
    <row r="289" spans="1:12" ht="21.5" x14ac:dyDescent="0.35">
      <c r="A289" s="22" t="s">
        <v>36</v>
      </c>
      <c r="B289" s="22" t="s">
        <v>169</v>
      </c>
      <c r="C289" s="22" t="s">
        <v>16</v>
      </c>
      <c r="D289" s="22" t="s">
        <v>112</v>
      </c>
      <c r="E289" s="20">
        <v>6.7711499999999996</v>
      </c>
      <c r="H289" s="22" t="s">
        <v>36</v>
      </c>
      <c r="I289" s="23" t="s">
        <v>48</v>
      </c>
      <c r="J289" s="22" t="s">
        <v>16</v>
      </c>
      <c r="K289" s="22" t="s">
        <v>30</v>
      </c>
      <c r="L289" s="20">
        <v>19015.423220000001</v>
      </c>
    </row>
    <row r="290" spans="1:12" ht="21.5" x14ac:dyDescent="0.35">
      <c r="A290" s="22" t="s">
        <v>36</v>
      </c>
      <c r="B290" s="22" t="s">
        <v>169</v>
      </c>
      <c r="C290" s="22" t="s">
        <v>16</v>
      </c>
      <c r="D290" s="22" t="s">
        <v>97</v>
      </c>
      <c r="E290" s="20">
        <v>22.765509999999999</v>
      </c>
      <c r="H290" s="22" t="s">
        <v>36</v>
      </c>
      <c r="I290" s="23" t="s">
        <v>48</v>
      </c>
      <c r="J290" s="22" t="s">
        <v>16</v>
      </c>
      <c r="K290" s="22" t="s">
        <v>96</v>
      </c>
      <c r="L290" s="20">
        <v>65.707980000000006</v>
      </c>
    </row>
    <row r="291" spans="1:12" ht="21.5" x14ac:dyDescent="0.35">
      <c r="A291" s="22" t="s">
        <v>36</v>
      </c>
      <c r="B291" s="22" t="s">
        <v>169</v>
      </c>
      <c r="C291" s="22" t="s">
        <v>16</v>
      </c>
      <c r="D291" s="22" t="s">
        <v>31</v>
      </c>
      <c r="E291" s="20">
        <v>99809.547770000005</v>
      </c>
      <c r="H291" s="22" t="s">
        <v>36</v>
      </c>
      <c r="I291" s="23" t="s">
        <v>48</v>
      </c>
      <c r="J291" s="22" t="s">
        <v>16</v>
      </c>
      <c r="K291" s="22" t="s">
        <v>110</v>
      </c>
      <c r="L291" s="20">
        <v>757.31320000000005</v>
      </c>
    </row>
    <row r="292" spans="1:12" ht="21.5" x14ac:dyDescent="0.35">
      <c r="A292" s="22" t="s">
        <v>36</v>
      </c>
      <c r="B292" s="22" t="s">
        <v>169</v>
      </c>
      <c r="C292" s="22" t="s">
        <v>16</v>
      </c>
      <c r="D292" s="22" t="s">
        <v>32</v>
      </c>
      <c r="E292" s="20">
        <v>191.93440000000001</v>
      </c>
      <c r="H292" s="22" t="s">
        <v>36</v>
      </c>
      <c r="I292" s="23" t="s">
        <v>48</v>
      </c>
      <c r="J292" s="22" t="s">
        <v>16</v>
      </c>
      <c r="K292" s="22" t="s">
        <v>162</v>
      </c>
      <c r="L292" s="20">
        <v>38.175730000000001</v>
      </c>
    </row>
    <row r="293" spans="1:12" ht="21.5" x14ac:dyDescent="0.35">
      <c r="A293" s="22" t="s">
        <v>36</v>
      </c>
      <c r="B293" s="22" t="s">
        <v>169</v>
      </c>
      <c r="C293" s="22" t="s">
        <v>16</v>
      </c>
      <c r="D293" s="22" t="s">
        <v>161</v>
      </c>
      <c r="E293" s="20">
        <v>127.6125</v>
      </c>
      <c r="H293" s="22" t="s">
        <v>36</v>
      </c>
      <c r="I293" s="23" t="s">
        <v>48</v>
      </c>
      <c r="J293" s="22" t="s">
        <v>16</v>
      </c>
      <c r="K293" s="22" t="s">
        <v>112</v>
      </c>
      <c r="L293" s="20">
        <v>2.59857</v>
      </c>
    </row>
    <row r="294" spans="1:12" ht="21.5" x14ac:dyDescent="0.35">
      <c r="A294" s="22" t="s">
        <v>36</v>
      </c>
      <c r="B294" s="22" t="s">
        <v>169</v>
      </c>
      <c r="C294" s="22" t="s">
        <v>16</v>
      </c>
      <c r="D294" s="28" t="s">
        <v>35</v>
      </c>
      <c r="E294" s="26">
        <v>130228.86835999999</v>
      </c>
      <c r="H294" s="22" t="s">
        <v>36</v>
      </c>
      <c r="I294" s="23" t="s">
        <v>48</v>
      </c>
      <c r="J294" s="22" t="s">
        <v>16</v>
      </c>
      <c r="K294" s="22" t="s">
        <v>97</v>
      </c>
      <c r="L294" s="20">
        <v>3.1761599999999999</v>
      </c>
    </row>
    <row r="295" spans="1:12" ht="21.5" x14ac:dyDescent="0.35">
      <c r="A295" s="22" t="s">
        <v>36</v>
      </c>
      <c r="B295" s="22" t="s">
        <v>169</v>
      </c>
      <c r="C295" s="22" t="s">
        <v>17</v>
      </c>
      <c r="D295" s="22" t="s">
        <v>52</v>
      </c>
      <c r="E295" s="20">
        <v>33.589709999999997</v>
      </c>
      <c r="H295" s="22" t="s">
        <v>36</v>
      </c>
      <c r="I295" s="23" t="s">
        <v>48</v>
      </c>
      <c r="J295" s="22" t="s">
        <v>16</v>
      </c>
      <c r="K295" s="22" t="s">
        <v>31</v>
      </c>
      <c r="L295" s="20">
        <v>128094.97506</v>
      </c>
    </row>
    <row r="296" spans="1:12" ht="21.5" x14ac:dyDescent="0.35">
      <c r="A296" s="22" t="s">
        <v>36</v>
      </c>
      <c r="B296" s="22" t="s">
        <v>169</v>
      </c>
      <c r="C296" s="22" t="s">
        <v>17</v>
      </c>
      <c r="D296" s="22" t="s">
        <v>156</v>
      </c>
      <c r="E296" s="20">
        <v>0.66698999999999997</v>
      </c>
      <c r="H296" s="22" t="s">
        <v>36</v>
      </c>
      <c r="I296" s="23" t="s">
        <v>48</v>
      </c>
      <c r="J296" s="22" t="s">
        <v>16</v>
      </c>
      <c r="K296" s="22" t="s">
        <v>32</v>
      </c>
      <c r="L296" s="20">
        <v>26.41901</v>
      </c>
    </row>
    <row r="297" spans="1:12" ht="21.5" x14ac:dyDescent="0.35">
      <c r="A297" s="22" t="s">
        <v>36</v>
      </c>
      <c r="B297" s="22" t="s">
        <v>169</v>
      </c>
      <c r="C297" s="22" t="s">
        <v>17</v>
      </c>
      <c r="D297" s="22" t="s">
        <v>53</v>
      </c>
      <c r="E297" s="20">
        <v>6.32125</v>
      </c>
      <c r="H297" s="22" t="s">
        <v>36</v>
      </c>
      <c r="I297" s="23" t="s">
        <v>48</v>
      </c>
      <c r="J297" s="22" t="s">
        <v>16</v>
      </c>
      <c r="K297" s="22" t="s">
        <v>161</v>
      </c>
      <c r="L297" s="20">
        <v>5.5120300000000002</v>
      </c>
    </row>
    <row r="298" spans="1:12" ht="21.5" x14ac:dyDescent="0.35">
      <c r="A298" s="22" t="s">
        <v>36</v>
      </c>
      <c r="B298" s="22" t="s">
        <v>169</v>
      </c>
      <c r="C298" s="22" t="s">
        <v>17</v>
      </c>
      <c r="D298" s="22" t="s">
        <v>27</v>
      </c>
      <c r="E298" s="20">
        <v>4186.8860800000002</v>
      </c>
      <c r="H298" s="22" t="s">
        <v>36</v>
      </c>
      <c r="I298" s="23" t="s">
        <v>48</v>
      </c>
      <c r="J298" s="22" t="s">
        <v>16</v>
      </c>
      <c r="K298" s="28" t="s">
        <v>35</v>
      </c>
      <c r="L298" s="26">
        <v>174604.78990999999</v>
      </c>
    </row>
    <row r="299" spans="1:12" ht="21.5" x14ac:dyDescent="0.35">
      <c r="A299" s="22" t="s">
        <v>36</v>
      </c>
      <c r="B299" s="22" t="s">
        <v>169</v>
      </c>
      <c r="C299" s="22" t="s">
        <v>17</v>
      </c>
      <c r="D299" s="22" t="s">
        <v>28</v>
      </c>
      <c r="E299" s="20">
        <v>225.27838</v>
      </c>
      <c r="H299" s="22" t="s">
        <v>36</v>
      </c>
      <c r="I299" s="23" t="s">
        <v>48</v>
      </c>
      <c r="J299" s="22" t="s">
        <v>17</v>
      </c>
      <c r="K299" s="22" t="s">
        <v>52</v>
      </c>
      <c r="L299" s="20">
        <v>76.643109999999993</v>
      </c>
    </row>
    <row r="300" spans="1:12" ht="21.5" x14ac:dyDescent="0.35">
      <c r="A300" s="22" t="s">
        <v>36</v>
      </c>
      <c r="B300" s="22" t="s">
        <v>169</v>
      </c>
      <c r="C300" s="22" t="s">
        <v>17</v>
      </c>
      <c r="D300" s="22" t="s">
        <v>92</v>
      </c>
      <c r="E300" s="20">
        <v>52.145690000000002</v>
      </c>
      <c r="H300" s="22" t="s">
        <v>36</v>
      </c>
      <c r="I300" s="23" t="s">
        <v>48</v>
      </c>
      <c r="J300" s="22" t="s">
        <v>17</v>
      </c>
      <c r="K300" s="22" t="s">
        <v>156</v>
      </c>
      <c r="L300" s="20">
        <v>0.2868</v>
      </c>
    </row>
    <row r="301" spans="1:12" ht="21.5" x14ac:dyDescent="0.35">
      <c r="A301" s="22" t="s">
        <v>36</v>
      </c>
      <c r="B301" s="22" t="s">
        <v>169</v>
      </c>
      <c r="C301" s="22" t="s">
        <v>17</v>
      </c>
      <c r="D301" s="22" t="s">
        <v>102</v>
      </c>
      <c r="E301" s="20">
        <v>120.50928</v>
      </c>
      <c r="H301" s="22" t="s">
        <v>36</v>
      </c>
      <c r="I301" s="23" t="s">
        <v>48</v>
      </c>
      <c r="J301" s="22" t="s">
        <v>17</v>
      </c>
      <c r="K301" s="22" t="s">
        <v>53</v>
      </c>
      <c r="L301" s="20">
        <v>1.3731599999999999</v>
      </c>
    </row>
    <row r="302" spans="1:12" ht="21.5" x14ac:dyDescent="0.35">
      <c r="A302" s="22" t="s">
        <v>36</v>
      </c>
      <c r="B302" s="22" t="s">
        <v>169</v>
      </c>
      <c r="C302" s="22" t="s">
        <v>17</v>
      </c>
      <c r="D302" s="22" t="s">
        <v>107</v>
      </c>
      <c r="E302" s="20">
        <v>306.48910000000001</v>
      </c>
      <c r="H302" s="22" t="s">
        <v>36</v>
      </c>
      <c r="I302" s="23" t="s">
        <v>48</v>
      </c>
      <c r="J302" s="22" t="s">
        <v>17</v>
      </c>
      <c r="K302" s="22" t="s">
        <v>27</v>
      </c>
      <c r="L302" s="20">
        <v>6276.4484700000003</v>
      </c>
    </row>
    <row r="303" spans="1:12" ht="21.5" x14ac:dyDescent="0.35">
      <c r="A303" s="22" t="s">
        <v>36</v>
      </c>
      <c r="B303" s="22" t="s">
        <v>169</v>
      </c>
      <c r="C303" s="22" t="s">
        <v>17</v>
      </c>
      <c r="D303" s="22" t="s">
        <v>160</v>
      </c>
      <c r="E303" s="20">
        <v>107.19682</v>
      </c>
      <c r="H303" s="22" t="s">
        <v>36</v>
      </c>
      <c r="I303" s="23" t="s">
        <v>48</v>
      </c>
      <c r="J303" s="22" t="s">
        <v>17</v>
      </c>
      <c r="K303" s="22" t="s">
        <v>28</v>
      </c>
      <c r="L303" s="20">
        <v>317.76895000000002</v>
      </c>
    </row>
    <row r="304" spans="1:12" ht="21.5" x14ac:dyDescent="0.35">
      <c r="A304" s="22" t="s">
        <v>36</v>
      </c>
      <c r="B304" s="22" t="s">
        <v>169</v>
      </c>
      <c r="C304" s="22" t="s">
        <v>17</v>
      </c>
      <c r="D304" s="22" t="s">
        <v>30</v>
      </c>
      <c r="E304" s="20">
        <v>2516.1637599999999</v>
      </c>
      <c r="H304" s="22" t="s">
        <v>36</v>
      </c>
      <c r="I304" s="23" t="s">
        <v>48</v>
      </c>
      <c r="J304" s="22" t="s">
        <v>17</v>
      </c>
      <c r="K304" s="22" t="s">
        <v>102</v>
      </c>
      <c r="L304" s="20">
        <v>54.23</v>
      </c>
    </row>
    <row r="305" spans="1:12" ht="21.5" x14ac:dyDescent="0.35">
      <c r="A305" s="22" t="s">
        <v>36</v>
      </c>
      <c r="B305" s="22" t="s">
        <v>169</v>
      </c>
      <c r="C305" s="22" t="s">
        <v>17</v>
      </c>
      <c r="D305" s="22" t="s">
        <v>110</v>
      </c>
      <c r="E305" s="20">
        <v>144.15472</v>
      </c>
      <c r="H305" s="22" t="s">
        <v>36</v>
      </c>
      <c r="I305" s="23" t="s">
        <v>48</v>
      </c>
      <c r="J305" s="22" t="s">
        <v>17</v>
      </c>
      <c r="K305" s="22" t="s">
        <v>107</v>
      </c>
      <c r="L305" s="20">
        <v>552.49552000000006</v>
      </c>
    </row>
    <row r="306" spans="1:12" ht="21.5" x14ac:dyDescent="0.35">
      <c r="A306" s="22" t="s">
        <v>36</v>
      </c>
      <c r="B306" s="22" t="s">
        <v>169</v>
      </c>
      <c r="C306" s="22" t="s">
        <v>17</v>
      </c>
      <c r="D306" s="22" t="s">
        <v>112</v>
      </c>
      <c r="E306" s="20">
        <v>0.32368999999999998</v>
      </c>
      <c r="H306" s="22" t="s">
        <v>36</v>
      </c>
      <c r="I306" s="23" t="s">
        <v>48</v>
      </c>
      <c r="J306" s="22" t="s">
        <v>17</v>
      </c>
      <c r="K306" s="22" t="s">
        <v>160</v>
      </c>
      <c r="L306" s="20">
        <v>3.258</v>
      </c>
    </row>
    <row r="307" spans="1:12" ht="21.5" x14ac:dyDescent="0.35">
      <c r="A307" s="22" t="s">
        <v>36</v>
      </c>
      <c r="B307" s="22" t="s">
        <v>169</v>
      </c>
      <c r="C307" s="22" t="s">
        <v>17</v>
      </c>
      <c r="D307" s="22" t="s">
        <v>31</v>
      </c>
      <c r="E307" s="20">
        <v>37584.147490000003</v>
      </c>
      <c r="H307" s="22" t="s">
        <v>36</v>
      </c>
      <c r="I307" s="23" t="s">
        <v>48</v>
      </c>
      <c r="J307" s="22" t="s">
        <v>17</v>
      </c>
      <c r="K307" s="22" t="s">
        <v>30</v>
      </c>
      <c r="L307" s="20">
        <v>6017.2290400000002</v>
      </c>
    </row>
    <row r="308" spans="1:12" ht="21.5" x14ac:dyDescent="0.35">
      <c r="A308" s="22" t="s">
        <v>36</v>
      </c>
      <c r="B308" s="22" t="s">
        <v>169</v>
      </c>
      <c r="C308" s="22" t="s">
        <v>17</v>
      </c>
      <c r="D308" s="22" t="s">
        <v>161</v>
      </c>
      <c r="E308" s="20">
        <v>48.98348</v>
      </c>
      <c r="H308" s="22" t="s">
        <v>36</v>
      </c>
      <c r="I308" s="23" t="s">
        <v>48</v>
      </c>
      <c r="J308" s="22" t="s">
        <v>17</v>
      </c>
      <c r="K308" s="22" t="s">
        <v>110</v>
      </c>
      <c r="L308" s="20">
        <v>290.25601999999998</v>
      </c>
    </row>
    <row r="309" spans="1:12" ht="21.5" x14ac:dyDescent="0.35">
      <c r="A309" s="22" t="s">
        <v>36</v>
      </c>
      <c r="B309" s="22" t="s">
        <v>169</v>
      </c>
      <c r="C309" s="22" t="s">
        <v>17</v>
      </c>
      <c r="D309" s="28" t="s">
        <v>35</v>
      </c>
      <c r="E309" s="26">
        <v>45332.856440000003</v>
      </c>
      <c r="H309" s="22" t="s">
        <v>36</v>
      </c>
      <c r="I309" s="23" t="s">
        <v>48</v>
      </c>
      <c r="J309" s="22" t="s">
        <v>17</v>
      </c>
      <c r="K309" s="22" t="s">
        <v>162</v>
      </c>
      <c r="L309" s="20">
        <v>0.36399999999999999</v>
      </c>
    </row>
    <row r="310" spans="1:12" ht="21.5" x14ac:dyDescent="0.35">
      <c r="A310" s="22" t="s">
        <v>36</v>
      </c>
      <c r="B310" s="22" t="s">
        <v>169</v>
      </c>
      <c r="C310" s="22" t="s">
        <v>18</v>
      </c>
      <c r="D310" s="22" t="s">
        <v>52</v>
      </c>
      <c r="E310" s="20">
        <v>75.626999999999995</v>
      </c>
      <c r="H310" s="22" t="s">
        <v>36</v>
      </c>
      <c r="I310" s="23" t="s">
        <v>48</v>
      </c>
      <c r="J310" s="22" t="s">
        <v>17</v>
      </c>
      <c r="K310" s="22" t="s">
        <v>112</v>
      </c>
      <c r="L310" s="20">
        <v>0.76</v>
      </c>
    </row>
    <row r="311" spans="1:12" ht="21.5" x14ac:dyDescent="0.35">
      <c r="A311" s="22" t="s">
        <v>36</v>
      </c>
      <c r="B311" s="22" t="s">
        <v>169</v>
      </c>
      <c r="C311" s="22" t="s">
        <v>18</v>
      </c>
      <c r="D311" s="22" t="s">
        <v>156</v>
      </c>
      <c r="E311" s="20">
        <v>246.94820000000001</v>
      </c>
      <c r="H311" s="22" t="s">
        <v>36</v>
      </c>
      <c r="I311" s="23" t="s">
        <v>48</v>
      </c>
      <c r="J311" s="22" t="s">
        <v>17</v>
      </c>
      <c r="K311" s="22" t="s">
        <v>31</v>
      </c>
      <c r="L311" s="20">
        <v>53062.975259999999</v>
      </c>
    </row>
    <row r="312" spans="1:12" ht="21.5" x14ac:dyDescent="0.35">
      <c r="A312" s="22" t="s">
        <v>36</v>
      </c>
      <c r="B312" s="22" t="s">
        <v>169</v>
      </c>
      <c r="C312" s="22" t="s">
        <v>18</v>
      </c>
      <c r="D312" s="22" t="s">
        <v>53</v>
      </c>
      <c r="E312" s="20">
        <v>0.40866999999999998</v>
      </c>
      <c r="H312" s="22" t="s">
        <v>36</v>
      </c>
      <c r="I312" s="23" t="s">
        <v>48</v>
      </c>
      <c r="J312" s="22" t="s">
        <v>17</v>
      </c>
      <c r="K312" s="28" t="s">
        <v>35</v>
      </c>
      <c r="L312" s="26">
        <v>66654.088329999999</v>
      </c>
    </row>
    <row r="313" spans="1:12" ht="21.5" x14ac:dyDescent="0.35">
      <c r="A313" s="22" t="s">
        <v>36</v>
      </c>
      <c r="B313" s="22" t="s">
        <v>169</v>
      </c>
      <c r="C313" s="22" t="s">
        <v>18</v>
      </c>
      <c r="D313" s="22" t="s">
        <v>27</v>
      </c>
      <c r="E313" s="20">
        <v>328.92316</v>
      </c>
      <c r="H313" s="22" t="s">
        <v>36</v>
      </c>
      <c r="I313" s="23" t="s">
        <v>48</v>
      </c>
      <c r="J313" s="22" t="s">
        <v>18</v>
      </c>
      <c r="K313" s="22" t="s">
        <v>156</v>
      </c>
      <c r="L313" s="20">
        <v>125.96899999999999</v>
      </c>
    </row>
    <row r="314" spans="1:12" ht="21.5" x14ac:dyDescent="0.35">
      <c r="A314" s="22" t="s">
        <v>36</v>
      </c>
      <c r="B314" s="22" t="s">
        <v>169</v>
      </c>
      <c r="C314" s="22" t="s">
        <v>18</v>
      </c>
      <c r="D314" s="22" t="s">
        <v>28</v>
      </c>
      <c r="E314" s="20">
        <v>61.864870000000003</v>
      </c>
      <c r="H314" s="22" t="s">
        <v>36</v>
      </c>
      <c r="I314" s="23" t="s">
        <v>48</v>
      </c>
      <c r="J314" s="22" t="s">
        <v>18</v>
      </c>
      <c r="K314" s="22" t="s">
        <v>27</v>
      </c>
      <c r="L314" s="20">
        <v>5.3271600000000001</v>
      </c>
    </row>
    <row r="315" spans="1:12" ht="21.5" x14ac:dyDescent="0.35">
      <c r="A315" s="22" t="s">
        <v>36</v>
      </c>
      <c r="B315" s="22" t="s">
        <v>169</v>
      </c>
      <c r="C315" s="22" t="s">
        <v>18</v>
      </c>
      <c r="D315" s="22" t="s">
        <v>102</v>
      </c>
      <c r="E315" s="20">
        <v>1795.8857599999999</v>
      </c>
      <c r="H315" s="22" t="s">
        <v>36</v>
      </c>
      <c r="I315" s="23" t="s">
        <v>48</v>
      </c>
      <c r="J315" s="22" t="s">
        <v>18</v>
      </c>
      <c r="K315" s="22" t="s">
        <v>28</v>
      </c>
      <c r="L315" s="20">
        <v>159.56322</v>
      </c>
    </row>
    <row r="316" spans="1:12" ht="21.5" x14ac:dyDescent="0.35">
      <c r="A316" s="22" t="s">
        <v>36</v>
      </c>
      <c r="B316" s="22" t="s">
        <v>169</v>
      </c>
      <c r="C316" s="22" t="s">
        <v>18</v>
      </c>
      <c r="D316" s="22" t="s">
        <v>107</v>
      </c>
      <c r="E316" s="20">
        <v>1.5435000000000001</v>
      </c>
      <c r="H316" s="22" t="s">
        <v>36</v>
      </c>
      <c r="I316" s="23" t="s">
        <v>48</v>
      </c>
      <c r="J316" s="22" t="s">
        <v>18</v>
      </c>
      <c r="K316" s="22" t="s">
        <v>102</v>
      </c>
      <c r="L316" s="20">
        <v>8864.4245100000007</v>
      </c>
    </row>
    <row r="317" spans="1:12" ht="21.5" x14ac:dyDescent="0.35">
      <c r="A317" s="22" t="s">
        <v>36</v>
      </c>
      <c r="B317" s="22" t="s">
        <v>169</v>
      </c>
      <c r="C317" s="22" t="s">
        <v>18</v>
      </c>
      <c r="D317" s="22" t="s">
        <v>30</v>
      </c>
      <c r="E317" s="20">
        <v>3512.7153499999999</v>
      </c>
      <c r="H317" s="22" t="s">
        <v>36</v>
      </c>
      <c r="I317" s="23" t="s">
        <v>48</v>
      </c>
      <c r="J317" s="22" t="s">
        <v>18</v>
      </c>
      <c r="K317" s="22" t="s">
        <v>160</v>
      </c>
      <c r="L317" s="20">
        <v>241.40469999999999</v>
      </c>
    </row>
    <row r="318" spans="1:12" ht="21.5" x14ac:dyDescent="0.35">
      <c r="A318" s="22" t="s">
        <v>36</v>
      </c>
      <c r="B318" s="22" t="s">
        <v>169</v>
      </c>
      <c r="C318" s="22" t="s">
        <v>18</v>
      </c>
      <c r="D318" s="22" t="s">
        <v>96</v>
      </c>
      <c r="E318" s="20">
        <v>1450.6538</v>
      </c>
      <c r="H318" s="22" t="s">
        <v>36</v>
      </c>
      <c r="I318" s="23" t="s">
        <v>48</v>
      </c>
      <c r="J318" s="22" t="s">
        <v>18</v>
      </c>
      <c r="K318" s="22" t="s">
        <v>30</v>
      </c>
      <c r="L318" s="20">
        <v>985.15093999999999</v>
      </c>
    </row>
    <row r="319" spans="1:12" ht="21.5" x14ac:dyDescent="0.35">
      <c r="A319" s="22" t="s">
        <v>36</v>
      </c>
      <c r="B319" s="22" t="s">
        <v>169</v>
      </c>
      <c r="C319" s="22" t="s">
        <v>18</v>
      </c>
      <c r="D319" s="22" t="s">
        <v>97</v>
      </c>
      <c r="E319" s="20">
        <v>3.52128</v>
      </c>
      <c r="H319" s="22" t="s">
        <v>36</v>
      </c>
      <c r="I319" s="23" t="s">
        <v>48</v>
      </c>
      <c r="J319" s="22" t="s">
        <v>18</v>
      </c>
      <c r="K319" s="22" t="s">
        <v>110</v>
      </c>
      <c r="L319" s="20">
        <v>88.900949999999995</v>
      </c>
    </row>
    <row r="320" spans="1:12" ht="21.5" x14ac:dyDescent="0.35">
      <c r="A320" s="22" t="s">
        <v>36</v>
      </c>
      <c r="B320" s="22" t="s">
        <v>169</v>
      </c>
      <c r="C320" s="22" t="s">
        <v>18</v>
      </c>
      <c r="D320" s="22" t="s">
        <v>31</v>
      </c>
      <c r="E320" s="20">
        <v>4465.6739200000002</v>
      </c>
      <c r="H320" s="22" t="s">
        <v>36</v>
      </c>
      <c r="I320" s="23" t="s">
        <v>48</v>
      </c>
      <c r="J320" s="22" t="s">
        <v>18</v>
      </c>
      <c r="K320" s="22" t="s">
        <v>97</v>
      </c>
      <c r="L320" s="20">
        <v>13.79457</v>
      </c>
    </row>
    <row r="321" spans="1:12" ht="21.5" x14ac:dyDescent="0.35">
      <c r="A321" s="22" t="s">
        <v>36</v>
      </c>
      <c r="B321" s="22" t="s">
        <v>169</v>
      </c>
      <c r="C321" s="22" t="s">
        <v>18</v>
      </c>
      <c r="D321" s="22" t="s">
        <v>32</v>
      </c>
      <c r="E321" s="20">
        <v>157.37479999999999</v>
      </c>
      <c r="H321" s="22" t="s">
        <v>36</v>
      </c>
      <c r="I321" s="23" t="s">
        <v>48</v>
      </c>
      <c r="J321" s="22" t="s">
        <v>18</v>
      </c>
      <c r="K321" s="22" t="s">
        <v>31</v>
      </c>
      <c r="L321" s="20">
        <v>7777.0128000000004</v>
      </c>
    </row>
    <row r="322" spans="1:12" ht="21.5" x14ac:dyDescent="0.35">
      <c r="A322" s="22" t="s">
        <v>36</v>
      </c>
      <c r="B322" s="22" t="s">
        <v>169</v>
      </c>
      <c r="C322" s="22" t="s">
        <v>18</v>
      </c>
      <c r="D322" s="28" t="s">
        <v>35</v>
      </c>
      <c r="E322" s="26">
        <v>12101.140310000001</v>
      </c>
      <c r="H322" s="22" t="s">
        <v>36</v>
      </c>
      <c r="I322" s="23" t="s">
        <v>48</v>
      </c>
      <c r="J322" s="22" t="s">
        <v>18</v>
      </c>
      <c r="K322" s="22" t="s">
        <v>32</v>
      </c>
      <c r="L322" s="20">
        <v>711.64517999999998</v>
      </c>
    </row>
    <row r="323" spans="1:12" ht="21.5" x14ac:dyDescent="0.35">
      <c r="A323" s="22" t="s">
        <v>36</v>
      </c>
      <c r="B323" s="22" t="s">
        <v>169</v>
      </c>
      <c r="C323" s="22" t="s">
        <v>19</v>
      </c>
      <c r="D323" s="22" t="s">
        <v>52</v>
      </c>
      <c r="E323" s="20">
        <v>156.56048000000001</v>
      </c>
      <c r="H323" s="22" t="s">
        <v>36</v>
      </c>
      <c r="I323" s="23" t="s">
        <v>48</v>
      </c>
      <c r="J323" s="22" t="s">
        <v>18</v>
      </c>
      <c r="K323" s="28" t="s">
        <v>35</v>
      </c>
      <c r="L323" s="26">
        <v>18973.193029999999</v>
      </c>
    </row>
    <row r="324" spans="1:12" ht="21.5" x14ac:dyDescent="0.35">
      <c r="A324" s="22" t="s">
        <v>36</v>
      </c>
      <c r="B324" s="22" t="s">
        <v>169</v>
      </c>
      <c r="C324" s="22" t="s">
        <v>19</v>
      </c>
      <c r="D324" s="22" t="s">
        <v>104</v>
      </c>
      <c r="E324" s="20">
        <v>0.38606000000000001</v>
      </c>
      <c r="H324" s="22" t="s">
        <v>36</v>
      </c>
      <c r="I324" s="23" t="s">
        <v>48</v>
      </c>
      <c r="J324" s="22" t="s">
        <v>19</v>
      </c>
      <c r="K324" s="22" t="s">
        <v>52</v>
      </c>
      <c r="L324" s="20">
        <v>27.6739</v>
      </c>
    </row>
    <row r="325" spans="1:12" ht="21.5" x14ac:dyDescent="0.35">
      <c r="A325" s="22" t="s">
        <v>36</v>
      </c>
      <c r="B325" s="22" t="s">
        <v>169</v>
      </c>
      <c r="C325" s="22" t="s">
        <v>19</v>
      </c>
      <c r="D325" s="22" t="s">
        <v>115</v>
      </c>
      <c r="E325" s="20">
        <v>356.60136999999997</v>
      </c>
      <c r="H325" s="22" t="s">
        <v>36</v>
      </c>
      <c r="I325" s="23" t="s">
        <v>48</v>
      </c>
      <c r="J325" s="22" t="s">
        <v>19</v>
      </c>
      <c r="K325" s="22" t="s">
        <v>115</v>
      </c>
      <c r="L325" s="20">
        <v>356.11189999999999</v>
      </c>
    </row>
    <row r="326" spans="1:12" ht="21.5" x14ac:dyDescent="0.35">
      <c r="A326" s="22" t="s">
        <v>36</v>
      </c>
      <c r="B326" s="22" t="s">
        <v>169</v>
      </c>
      <c r="C326" s="22" t="s">
        <v>19</v>
      </c>
      <c r="D326" s="22" t="s">
        <v>156</v>
      </c>
      <c r="E326" s="20">
        <v>95.050179999999997</v>
      </c>
      <c r="H326" s="22" t="s">
        <v>36</v>
      </c>
      <c r="I326" s="23" t="s">
        <v>48</v>
      </c>
      <c r="J326" s="22" t="s">
        <v>19</v>
      </c>
      <c r="K326" s="22" t="s">
        <v>156</v>
      </c>
      <c r="L326" s="20">
        <v>203.87138999999999</v>
      </c>
    </row>
    <row r="327" spans="1:12" ht="21.5" x14ac:dyDescent="0.35">
      <c r="A327" s="22" t="s">
        <v>36</v>
      </c>
      <c r="B327" s="22" t="s">
        <v>169</v>
      </c>
      <c r="C327" s="22" t="s">
        <v>19</v>
      </c>
      <c r="D327" s="22" t="s">
        <v>53</v>
      </c>
      <c r="E327" s="20">
        <v>216.65993</v>
      </c>
      <c r="H327" s="22" t="s">
        <v>36</v>
      </c>
      <c r="I327" s="23" t="s">
        <v>48</v>
      </c>
      <c r="J327" s="22" t="s">
        <v>19</v>
      </c>
      <c r="K327" s="22" t="s">
        <v>53</v>
      </c>
      <c r="L327" s="20">
        <v>367.02802000000003</v>
      </c>
    </row>
    <row r="328" spans="1:12" ht="21.5" x14ac:dyDescent="0.35">
      <c r="A328" s="22" t="s">
        <v>36</v>
      </c>
      <c r="B328" s="22" t="s">
        <v>169</v>
      </c>
      <c r="C328" s="22" t="s">
        <v>19</v>
      </c>
      <c r="D328" s="22" t="s">
        <v>27</v>
      </c>
      <c r="E328" s="20">
        <v>730.57590000000005</v>
      </c>
      <c r="H328" s="22" t="s">
        <v>36</v>
      </c>
      <c r="I328" s="23" t="s">
        <v>48</v>
      </c>
      <c r="J328" s="22" t="s">
        <v>19</v>
      </c>
      <c r="K328" s="22" t="s">
        <v>27</v>
      </c>
      <c r="L328" s="20">
        <v>1190.0389299999999</v>
      </c>
    </row>
    <row r="329" spans="1:12" ht="21.5" x14ac:dyDescent="0.35">
      <c r="A329" s="22" t="s">
        <v>36</v>
      </c>
      <c r="B329" s="22" t="s">
        <v>169</v>
      </c>
      <c r="C329" s="22" t="s">
        <v>19</v>
      </c>
      <c r="D329" s="22" t="s">
        <v>95</v>
      </c>
      <c r="E329" s="20">
        <v>9.4976000000000003</v>
      </c>
      <c r="H329" s="22" t="s">
        <v>36</v>
      </c>
      <c r="I329" s="23" t="s">
        <v>48</v>
      </c>
      <c r="J329" s="22" t="s">
        <v>19</v>
      </c>
      <c r="K329" s="22" t="s">
        <v>95</v>
      </c>
      <c r="L329" s="20">
        <v>2.4210600000000002</v>
      </c>
    </row>
    <row r="330" spans="1:12" ht="21.5" x14ac:dyDescent="0.35">
      <c r="A330" s="22" t="s">
        <v>36</v>
      </c>
      <c r="B330" s="22" t="s">
        <v>169</v>
      </c>
      <c r="C330" s="22" t="s">
        <v>19</v>
      </c>
      <c r="D330" s="22" t="s">
        <v>28</v>
      </c>
      <c r="E330" s="20">
        <v>1165.56575</v>
      </c>
      <c r="H330" s="22" t="s">
        <v>36</v>
      </c>
      <c r="I330" s="23" t="s">
        <v>48</v>
      </c>
      <c r="J330" s="22" t="s">
        <v>19</v>
      </c>
      <c r="K330" s="22" t="s">
        <v>28</v>
      </c>
      <c r="L330" s="20">
        <v>1905.7355299999999</v>
      </c>
    </row>
    <row r="331" spans="1:12" ht="21.5" x14ac:dyDescent="0.35">
      <c r="A331" s="22" t="s">
        <v>36</v>
      </c>
      <c r="B331" s="22" t="s">
        <v>169</v>
      </c>
      <c r="C331" s="22" t="s">
        <v>19</v>
      </c>
      <c r="D331" s="22" t="s">
        <v>55</v>
      </c>
      <c r="E331" s="20">
        <v>262.92092000000002</v>
      </c>
      <c r="H331" s="22" t="s">
        <v>36</v>
      </c>
      <c r="I331" s="23" t="s">
        <v>48</v>
      </c>
      <c r="J331" s="22" t="s">
        <v>19</v>
      </c>
      <c r="K331" s="22" t="s">
        <v>55</v>
      </c>
      <c r="L331" s="20">
        <v>1.3586100000000001</v>
      </c>
    </row>
    <row r="332" spans="1:12" ht="21.5" x14ac:dyDescent="0.35">
      <c r="A332" s="22" t="s">
        <v>36</v>
      </c>
      <c r="B332" s="22" t="s">
        <v>169</v>
      </c>
      <c r="C332" s="22" t="s">
        <v>19</v>
      </c>
      <c r="D332" s="22" t="s">
        <v>92</v>
      </c>
      <c r="E332" s="20">
        <v>355.49065000000002</v>
      </c>
      <c r="H332" s="22" t="s">
        <v>36</v>
      </c>
      <c r="I332" s="23" t="s">
        <v>48</v>
      </c>
      <c r="J332" s="22" t="s">
        <v>19</v>
      </c>
      <c r="K332" s="22" t="s">
        <v>92</v>
      </c>
      <c r="L332" s="20">
        <v>78.605019999999996</v>
      </c>
    </row>
    <row r="333" spans="1:12" ht="21.5" x14ac:dyDescent="0.35">
      <c r="A333" s="22" t="s">
        <v>36</v>
      </c>
      <c r="B333" s="22" t="s">
        <v>169</v>
      </c>
      <c r="C333" s="22" t="s">
        <v>19</v>
      </c>
      <c r="D333" s="22" t="s">
        <v>102</v>
      </c>
      <c r="E333" s="20">
        <v>328.4511</v>
      </c>
      <c r="H333" s="22" t="s">
        <v>36</v>
      </c>
      <c r="I333" s="23" t="s">
        <v>48</v>
      </c>
      <c r="J333" s="22" t="s">
        <v>19</v>
      </c>
      <c r="K333" s="22" t="s">
        <v>102</v>
      </c>
      <c r="L333" s="20">
        <v>1540.9240600000001</v>
      </c>
    </row>
    <row r="334" spans="1:12" ht="21.5" x14ac:dyDescent="0.35">
      <c r="A334" s="22" t="s">
        <v>36</v>
      </c>
      <c r="B334" s="22" t="s">
        <v>169</v>
      </c>
      <c r="C334" s="22" t="s">
        <v>19</v>
      </c>
      <c r="D334" s="22" t="s">
        <v>107</v>
      </c>
      <c r="E334" s="20">
        <v>11.065</v>
      </c>
      <c r="H334" s="22" t="s">
        <v>36</v>
      </c>
      <c r="I334" s="23" t="s">
        <v>48</v>
      </c>
      <c r="J334" s="22" t="s">
        <v>19</v>
      </c>
      <c r="K334" s="22" t="s">
        <v>107</v>
      </c>
      <c r="L334" s="20">
        <v>7.3128200000000003</v>
      </c>
    </row>
    <row r="335" spans="1:12" ht="21.5" x14ac:dyDescent="0.35">
      <c r="A335" s="22" t="s">
        <v>36</v>
      </c>
      <c r="B335" s="22" t="s">
        <v>169</v>
      </c>
      <c r="C335" s="22" t="s">
        <v>19</v>
      </c>
      <c r="D335" s="22" t="s">
        <v>93</v>
      </c>
      <c r="E335" s="20">
        <v>43.581000000000003</v>
      </c>
      <c r="H335" s="22" t="s">
        <v>36</v>
      </c>
      <c r="I335" s="23" t="s">
        <v>48</v>
      </c>
      <c r="J335" s="22" t="s">
        <v>19</v>
      </c>
      <c r="K335" s="22" t="s">
        <v>93</v>
      </c>
      <c r="L335" s="20">
        <v>12.243119999999999</v>
      </c>
    </row>
    <row r="336" spans="1:12" ht="21.5" x14ac:dyDescent="0.35">
      <c r="A336" s="22" t="s">
        <v>36</v>
      </c>
      <c r="B336" s="22" t="s">
        <v>169</v>
      </c>
      <c r="C336" s="22" t="s">
        <v>19</v>
      </c>
      <c r="D336" s="22" t="s">
        <v>160</v>
      </c>
      <c r="E336" s="20">
        <v>267.78474999999997</v>
      </c>
      <c r="H336" s="22" t="s">
        <v>36</v>
      </c>
      <c r="I336" s="23" t="s">
        <v>48</v>
      </c>
      <c r="J336" s="22" t="s">
        <v>19</v>
      </c>
      <c r="K336" s="22" t="s">
        <v>160</v>
      </c>
      <c r="L336" s="20">
        <v>422.41093999999998</v>
      </c>
    </row>
    <row r="337" spans="1:12" ht="21.5" x14ac:dyDescent="0.35">
      <c r="A337" s="22" t="s">
        <v>36</v>
      </c>
      <c r="B337" s="22" t="s">
        <v>169</v>
      </c>
      <c r="C337" s="22" t="s">
        <v>19</v>
      </c>
      <c r="D337" s="22" t="s">
        <v>30</v>
      </c>
      <c r="E337" s="20">
        <v>8014.2975100000003</v>
      </c>
      <c r="H337" s="22" t="s">
        <v>36</v>
      </c>
      <c r="I337" s="23" t="s">
        <v>48</v>
      </c>
      <c r="J337" s="22" t="s">
        <v>19</v>
      </c>
      <c r="K337" s="22" t="s">
        <v>30</v>
      </c>
      <c r="L337" s="20">
        <v>10745.362080000001</v>
      </c>
    </row>
    <row r="338" spans="1:12" ht="21.5" x14ac:dyDescent="0.35">
      <c r="A338" s="22" t="s">
        <v>36</v>
      </c>
      <c r="B338" s="22" t="s">
        <v>169</v>
      </c>
      <c r="C338" s="22" t="s">
        <v>19</v>
      </c>
      <c r="D338" s="22" t="s">
        <v>96</v>
      </c>
      <c r="E338" s="20">
        <v>69.584800000000001</v>
      </c>
      <c r="H338" s="22" t="s">
        <v>36</v>
      </c>
      <c r="I338" s="23" t="s">
        <v>48</v>
      </c>
      <c r="J338" s="22" t="s">
        <v>19</v>
      </c>
      <c r="K338" s="22" t="s">
        <v>96</v>
      </c>
      <c r="L338" s="20">
        <v>13.000030000000001</v>
      </c>
    </row>
    <row r="339" spans="1:12" ht="21.5" x14ac:dyDescent="0.35">
      <c r="A339" s="22" t="s">
        <v>36</v>
      </c>
      <c r="B339" s="22" t="s">
        <v>169</v>
      </c>
      <c r="C339" s="22" t="s">
        <v>19</v>
      </c>
      <c r="D339" s="22" t="s">
        <v>110</v>
      </c>
      <c r="E339" s="20">
        <v>252.24904000000001</v>
      </c>
      <c r="H339" s="22" t="s">
        <v>36</v>
      </c>
      <c r="I339" s="23" t="s">
        <v>48</v>
      </c>
      <c r="J339" s="22" t="s">
        <v>19</v>
      </c>
      <c r="K339" s="22" t="s">
        <v>110</v>
      </c>
      <c r="L339" s="20">
        <v>163.05087</v>
      </c>
    </row>
    <row r="340" spans="1:12" ht="21.5" x14ac:dyDescent="0.35">
      <c r="A340" s="22" t="s">
        <v>36</v>
      </c>
      <c r="B340" s="22" t="s">
        <v>169</v>
      </c>
      <c r="C340" s="22" t="s">
        <v>19</v>
      </c>
      <c r="D340" s="22" t="s">
        <v>162</v>
      </c>
      <c r="E340" s="20">
        <v>20.318000000000001</v>
      </c>
      <c r="H340" s="22" t="s">
        <v>36</v>
      </c>
      <c r="I340" s="23" t="s">
        <v>48</v>
      </c>
      <c r="J340" s="22" t="s">
        <v>19</v>
      </c>
      <c r="K340" s="22" t="s">
        <v>162</v>
      </c>
      <c r="L340" s="20">
        <v>54.5794</v>
      </c>
    </row>
    <row r="341" spans="1:12" ht="21.5" x14ac:dyDescent="0.35">
      <c r="A341" s="22" t="s">
        <v>36</v>
      </c>
      <c r="B341" s="22" t="s">
        <v>169</v>
      </c>
      <c r="C341" s="22" t="s">
        <v>19</v>
      </c>
      <c r="D341" s="22" t="s">
        <v>163</v>
      </c>
      <c r="E341" s="20">
        <v>0.33</v>
      </c>
      <c r="H341" s="22" t="s">
        <v>36</v>
      </c>
      <c r="I341" s="23" t="s">
        <v>48</v>
      </c>
      <c r="J341" s="22" t="s">
        <v>19</v>
      </c>
      <c r="K341" s="22" t="s">
        <v>163</v>
      </c>
      <c r="L341" s="20">
        <v>26.345050000000001</v>
      </c>
    </row>
    <row r="342" spans="1:12" ht="21.5" x14ac:dyDescent="0.35">
      <c r="A342" s="22" t="s">
        <v>36</v>
      </c>
      <c r="B342" s="22" t="s">
        <v>169</v>
      </c>
      <c r="C342" s="22" t="s">
        <v>19</v>
      </c>
      <c r="D342" s="22" t="s">
        <v>112</v>
      </c>
      <c r="E342" s="20">
        <v>48.347000000000001</v>
      </c>
      <c r="H342" s="22" t="s">
        <v>36</v>
      </c>
      <c r="I342" s="23" t="s">
        <v>48</v>
      </c>
      <c r="J342" s="22" t="s">
        <v>19</v>
      </c>
      <c r="K342" s="22" t="s">
        <v>112</v>
      </c>
      <c r="L342" s="20">
        <v>79.065870000000004</v>
      </c>
    </row>
    <row r="343" spans="1:12" ht="21.5" x14ac:dyDescent="0.35">
      <c r="A343" s="22" t="s">
        <v>36</v>
      </c>
      <c r="B343" s="22" t="s">
        <v>169</v>
      </c>
      <c r="C343" s="22" t="s">
        <v>19</v>
      </c>
      <c r="D343" s="22" t="s">
        <v>100</v>
      </c>
      <c r="E343" s="20">
        <v>198.255</v>
      </c>
      <c r="H343" s="22" t="s">
        <v>36</v>
      </c>
      <c r="I343" s="23" t="s">
        <v>48</v>
      </c>
      <c r="J343" s="22" t="s">
        <v>19</v>
      </c>
      <c r="K343" s="22" t="s">
        <v>97</v>
      </c>
      <c r="L343" s="20">
        <v>2.7515000000000001</v>
      </c>
    </row>
    <row r="344" spans="1:12" ht="21.5" x14ac:dyDescent="0.35">
      <c r="A344" s="22" t="s">
        <v>36</v>
      </c>
      <c r="B344" s="22" t="s">
        <v>169</v>
      </c>
      <c r="C344" s="22" t="s">
        <v>19</v>
      </c>
      <c r="D344" s="22" t="s">
        <v>31</v>
      </c>
      <c r="E344" s="20">
        <v>15474.19189</v>
      </c>
      <c r="H344" s="22" t="s">
        <v>36</v>
      </c>
      <c r="I344" s="23" t="s">
        <v>48</v>
      </c>
      <c r="J344" s="22" t="s">
        <v>19</v>
      </c>
      <c r="K344" s="22" t="s">
        <v>31</v>
      </c>
      <c r="L344" s="20">
        <v>14511.89992</v>
      </c>
    </row>
    <row r="345" spans="1:12" ht="21.5" x14ac:dyDescent="0.35">
      <c r="A345" s="22" t="s">
        <v>36</v>
      </c>
      <c r="B345" s="22" t="s">
        <v>169</v>
      </c>
      <c r="C345" s="22" t="s">
        <v>19</v>
      </c>
      <c r="D345" s="22" t="s">
        <v>32</v>
      </c>
      <c r="E345" s="20">
        <v>1559.4027000000001</v>
      </c>
      <c r="H345" s="22" t="s">
        <v>36</v>
      </c>
      <c r="I345" s="23" t="s">
        <v>48</v>
      </c>
      <c r="J345" s="22" t="s">
        <v>19</v>
      </c>
      <c r="K345" s="22" t="s">
        <v>32</v>
      </c>
      <c r="L345" s="20">
        <v>1833.54189</v>
      </c>
    </row>
    <row r="346" spans="1:12" ht="21.5" x14ac:dyDescent="0.35">
      <c r="A346" s="22" t="s">
        <v>36</v>
      </c>
      <c r="B346" s="22" t="s">
        <v>169</v>
      </c>
      <c r="C346" s="22" t="s">
        <v>19</v>
      </c>
      <c r="D346" s="28" t="s">
        <v>35</v>
      </c>
      <c r="E346" s="26">
        <v>29637.16663</v>
      </c>
      <c r="H346" s="22" t="s">
        <v>36</v>
      </c>
      <c r="I346" s="23" t="s">
        <v>48</v>
      </c>
      <c r="J346" s="22" t="s">
        <v>19</v>
      </c>
      <c r="K346" s="22" t="s">
        <v>161</v>
      </c>
      <c r="L346" s="20">
        <v>9.6479999999999997</v>
      </c>
    </row>
    <row r="347" spans="1:12" ht="21.5" x14ac:dyDescent="0.35">
      <c r="A347" s="22" t="s">
        <v>36</v>
      </c>
      <c r="B347" s="22" t="s">
        <v>169</v>
      </c>
      <c r="C347" s="22" t="s">
        <v>161</v>
      </c>
      <c r="D347" s="22" t="s">
        <v>156</v>
      </c>
      <c r="E347" s="20">
        <v>11.63395</v>
      </c>
      <c r="H347" s="22" t="s">
        <v>36</v>
      </c>
      <c r="I347" s="23" t="s">
        <v>48</v>
      </c>
      <c r="J347" s="22" t="s">
        <v>19</v>
      </c>
      <c r="K347" s="28" t="s">
        <v>35</v>
      </c>
      <c r="L347" s="26">
        <v>33554.979910000002</v>
      </c>
    </row>
    <row r="348" spans="1:12" ht="21.5" x14ac:dyDescent="0.35">
      <c r="A348" s="22" t="s">
        <v>36</v>
      </c>
      <c r="B348" s="22" t="s">
        <v>169</v>
      </c>
      <c r="C348" s="22" t="s">
        <v>161</v>
      </c>
      <c r="D348" s="22" t="s">
        <v>30</v>
      </c>
      <c r="E348" s="20">
        <v>54.532600000000002</v>
      </c>
      <c r="H348" s="22" t="s">
        <v>36</v>
      </c>
      <c r="I348" s="23" t="s">
        <v>48</v>
      </c>
      <c r="J348" s="22" t="s">
        <v>161</v>
      </c>
      <c r="K348" s="22" t="s">
        <v>52</v>
      </c>
      <c r="L348" s="20">
        <v>17596.372100000001</v>
      </c>
    </row>
    <row r="349" spans="1:12" ht="21.5" x14ac:dyDescent="0.35">
      <c r="A349" s="22" t="s">
        <v>36</v>
      </c>
      <c r="B349" s="22" t="s">
        <v>169</v>
      </c>
      <c r="C349" s="22" t="s">
        <v>161</v>
      </c>
      <c r="D349" s="28" t="s">
        <v>35</v>
      </c>
      <c r="E349" s="26">
        <v>66.166550000000001</v>
      </c>
      <c r="H349" s="22" t="s">
        <v>36</v>
      </c>
      <c r="I349" s="23" t="s">
        <v>48</v>
      </c>
      <c r="J349" s="22" t="s">
        <v>161</v>
      </c>
      <c r="K349" s="22" t="s">
        <v>104</v>
      </c>
      <c r="L349" s="20">
        <v>43.999980000000001</v>
      </c>
    </row>
    <row r="350" spans="1:12" ht="21.5" x14ac:dyDescent="0.35">
      <c r="A350" s="22" t="s">
        <v>36</v>
      </c>
      <c r="B350" s="22" t="s">
        <v>169</v>
      </c>
      <c r="C350" s="120" t="s">
        <v>35</v>
      </c>
      <c r="D350" s="347"/>
      <c r="E350" s="26">
        <v>1002325.49944</v>
      </c>
      <c r="H350" s="22" t="s">
        <v>36</v>
      </c>
      <c r="I350" s="23" t="s">
        <v>48</v>
      </c>
      <c r="J350" s="22" t="s">
        <v>161</v>
      </c>
      <c r="K350" s="22" t="s">
        <v>115</v>
      </c>
      <c r="L350" s="20">
        <v>203.00005999999999</v>
      </c>
    </row>
    <row r="351" spans="1:12" ht="21.5" x14ac:dyDescent="0.35">
      <c r="A351" s="22" t="s">
        <v>36</v>
      </c>
      <c r="B351" s="22" t="s">
        <v>170</v>
      </c>
      <c r="C351" s="22" t="s">
        <v>52</v>
      </c>
      <c r="D351" s="22" t="s">
        <v>52</v>
      </c>
      <c r="E351" s="20">
        <v>397.63211999999999</v>
      </c>
      <c r="H351" s="22" t="s">
        <v>36</v>
      </c>
      <c r="I351" s="23" t="s">
        <v>48</v>
      </c>
      <c r="J351" s="22" t="s">
        <v>161</v>
      </c>
      <c r="K351" s="22" t="s">
        <v>156</v>
      </c>
      <c r="L351" s="20">
        <v>9849.7037600000003</v>
      </c>
    </row>
    <row r="352" spans="1:12" ht="21.5" x14ac:dyDescent="0.35">
      <c r="A352" s="22" t="s">
        <v>36</v>
      </c>
      <c r="B352" s="22" t="s">
        <v>170</v>
      </c>
      <c r="C352" s="22" t="s">
        <v>52</v>
      </c>
      <c r="D352" s="22" t="s">
        <v>115</v>
      </c>
      <c r="E352" s="20">
        <v>46.894399999999997</v>
      </c>
      <c r="H352" s="22" t="s">
        <v>36</v>
      </c>
      <c r="I352" s="23" t="s">
        <v>48</v>
      </c>
      <c r="J352" s="22" t="s">
        <v>161</v>
      </c>
      <c r="K352" s="22" t="s">
        <v>53</v>
      </c>
      <c r="L352" s="20">
        <v>5225.7705299999998</v>
      </c>
    </row>
    <row r="353" spans="1:12" ht="21.5" x14ac:dyDescent="0.35">
      <c r="A353" s="22" t="s">
        <v>36</v>
      </c>
      <c r="B353" s="22" t="s">
        <v>170</v>
      </c>
      <c r="C353" s="22" t="s">
        <v>52</v>
      </c>
      <c r="D353" s="22" t="s">
        <v>156</v>
      </c>
      <c r="E353" s="20">
        <v>126.21178999999999</v>
      </c>
      <c r="H353" s="22" t="s">
        <v>36</v>
      </c>
      <c r="I353" s="23" t="s">
        <v>48</v>
      </c>
      <c r="J353" s="22" t="s">
        <v>161</v>
      </c>
      <c r="K353" s="22" t="s">
        <v>27</v>
      </c>
      <c r="L353" s="20">
        <v>12234.51044</v>
      </c>
    </row>
    <row r="354" spans="1:12" ht="21.5" x14ac:dyDescent="0.35">
      <c r="A354" s="22" t="s">
        <v>36</v>
      </c>
      <c r="B354" s="22" t="s">
        <v>170</v>
      </c>
      <c r="C354" s="22" t="s">
        <v>52</v>
      </c>
      <c r="D354" s="22" t="s">
        <v>53</v>
      </c>
      <c r="E354" s="20">
        <v>749.85488999999995</v>
      </c>
      <c r="H354" s="22" t="s">
        <v>36</v>
      </c>
      <c r="I354" s="23" t="s">
        <v>48</v>
      </c>
      <c r="J354" s="22" t="s">
        <v>161</v>
      </c>
      <c r="K354" s="22" t="s">
        <v>95</v>
      </c>
      <c r="L354" s="20">
        <v>814.04993000000002</v>
      </c>
    </row>
    <row r="355" spans="1:12" ht="21.5" x14ac:dyDescent="0.35">
      <c r="A355" s="22" t="s">
        <v>36</v>
      </c>
      <c r="B355" s="22" t="s">
        <v>170</v>
      </c>
      <c r="C355" s="22" t="s">
        <v>52</v>
      </c>
      <c r="D355" s="22" t="s">
        <v>27</v>
      </c>
      <c r="E355" s="20">
        <v>145.82339999999999</v>
      </c>
      <c r="H355" s="22" t="s">
        <v>36</v>
      </c>
      <c r="I355" s="23" t="s">
        <v>48</v>
      </c>
      <c r="J355" s="22" t="s">
        <v>161</v>
      </c>
      <c r="K355" s="22" t="s">
        <v>28</v>
      </c>
      <c r="L355" s="20">
        <v>2865.7281800000001</v>
      </c>
    </row>
    <row r="356" spans="1:12" ht="21.5" x14ac:dyDescent="0.35">
      <c r="A356" s="22" t="s">
        <v>36</v>
      </c>
      <c r="B356" s="22" t="s">
        <v>170</v>
      </c>
      <c r="C356" s="22" t="s">
        <v>52</v>
      </c>
      <c r="D356" s="22" t="s">
        <v>95</v>
      </c>
      <c r="E356" s="20">
        <v>944.93955000000005</v>
      </c>
      <c r="H356" s="22" t="s">
        <v>36</v>
      </c>
      <c r="I356" s="23" t="s">
        <v>48</v>
      </c>
      <c r="J356" s="22" t="s">
        <v>161</v>
      </c>
      <c r="K356" s="22" t="s">
        <v>55</v>
      </c>
      <c r="L356" s="20">
        <v>888.41489000000001</v>
      </c>
    </row>
    <row r="357" spans="1:12" ht="21.5" x14ac:dyDescent="0.35">
      <c r="A357" s="22" t="s">
        <v>36</v>
      </c>
      <c r="B357" s="22" t="s">
        <v>170</v>
      </c>
      <c r="C357" s="22" t="s">
        <v>52</v>
      </c>
      <c r="D357" s="22" t="s">
        <v>28</v>
      </c>
      <c r="E357" s="20">
        <v>362.08834999999999</v>
      </c>
      <c r="H357" s="22" t="s">
        <v>36</v>
      </c>
      <c r="I357" s="23" t="s">
        <v>48</v>
      </c>
      <c r="J357" s="22" t="s">
        <v>161</v>
      </c>
      <c r="K357" s="22" t="s">
        <v>92</v>
      </c>
      <c r="L357" s="20">
        <v>12297.808279999999</v>
      </c>
    </row>
    <row r="358" spans="1:12" ht="21.5" x14ac:dyDescent="0.35">
      <c r="A358" s="22" t="s">
        <v>36</v>
      </c>
      <c r="B358" s="22" t="s">
        <v>170</v>
      </c>
      <c r="C358" s="22" t="s">
        <v>52</v>
      </c>
      <c r="D358" s="22" t="s">
        <v>55</v>
      </c>
      <c r="E358" s="20">
        <v>1802.5829000000001</v>
      </c>
      <c r="H358" s="22" t="s">
        <v>36</v>
      </c>
      <c r="I358" s="23" t="s">
        <v>48</v>
      </c>
      <c r="J358" s="22" t="s">
        <v>161</v>
      </c>
      <c r="K358" s="22" t="s">
        <v>101</v>
      </c>
      <c r="L358" s="20">
        <v>189</v>
      </c>
    </row>
    <row r="359" spans="1:12" ht="21.5" x14ac:dyDescent="0.35">
      <c r="A359" s="22" t="s">
        <v>36</v>
      </c>
      <c r="B359" s="22" t="s">
        <v>170</v>
      </c>
      <c r="C359" s="22" t="s">
        <v>52</v>
      </c>
      <c r="D359" s="22" t="s">
        <v>92</v>
      </c>
      <c r="E359" s="20">
        <v>1845.1881000000001</v>
      </c>
      <c r="H359" s="22" t="s">
        <v>36</v>
      </c>
      <c r="I359" s="23" t="s">
        <v>48</v>
      </c>
      <c r="J359" s="22" t="s">
        <v>161</v>
      </c>
      <c r="K359" s="22" t="s">
        <v>102</v>
      </c>
      <c r="L359" s="20">
        <v>8912.4367299999994</v>
      </c>
    </row>
    <row r="360" spans="1:12" ht="21.5" x14ac:dyDescent="0.35">
      <c r="A360" s="22" t="s">
        <v>36</v>
      </c>
      <c r="B360" s="22" t="s">
        <v>170</v>
      </c>
      <c r="C360" s="22" t="s">
        <v>52</v>
      </c>
      <c r="D360" s="22" t="s">
        <v>102</v>
      </c>
      <c r="E360" s="20">
        <v>3.23258</v>
      </c>
      <c r="H360" s="22" t="s">
        <v>36</v>
      </c>
      <c r="I360" s="23" t="s">
        <v>48</v>
      </c>
      <c r="J360" s="22" t="s">
        <v>161</v>
      </c>
      <c r="K360" s="22" t="s">
        <v>107</v>
      </c>
      <c r="L360" s="20">
        <v>2478.16</v>
      </c>
    </row>
    <row r="361" spans="1:12" ht="21.5" x14ac:dyDescent="0.35">
      <c r="A361" s="22" t="s">
        <v>36</v>
      </c>
      <c r="B361" s="22" t="s">
        <v>170</v>
      </c>
      <c r="C361" s="22" t="s">
        <v>52</v>
      </c>
      <c r="D361" s="22" t="s">
        <v>107</v>
      </c>
      <c r="E361" s="20">
        <v>8.7148199999999996</v>
      </c>
      <c r="H361" s="22" t="s">
        <v>36</v>
      </c>
      <c r="I361" s="23" t="s">
        <v>48</v>
      </c>
      <c r="J361" s="22" t="s">
        <v>161</v>
      </c>
      <c r="K361" s="22" t="s">
        <v>93</v>
      </c>
      <c r="L361" s="20">
        <v>1207.16084</v>
      </c>
    </row>
    <row r="362" spans="1:12" ht="21.5" x14ac:dyDescent="0.35">
      <c r="A362" s="22" t="s">
        <v>36</v>
      </c>
      <c r="B362" s="22" t="s">
        <v>170</v>
      </c>
      <c r="C362" s="22" t="s">
        <v>52</v>
      </c>
      <c r="D362" s="22" t="s">
        <v>93</v>
      </c>
      <c r="E362" s="20">
        <v>178.04445000000001</v>
      </c>
      <c r="H362" s="22" t="s">
        <v>36</v>
      </c>
      <c r="I362" s="23" t="s">
        <v>48</v>
      </c>
      <c r="J362" s="22" t="s">
        <v>161</v>
      </c>
      <c r="K362" s="22" t="s">
        <v>160</v>
      </c>
      <c r="L362" s="20">
        <v>5380.3014300000004</v>
      </c>
    </row>
    <row r="363" spans="1:12" ht="21.5" x14ac:dyDescent="0.35">
      <c r="A363" s="22" t="s">
        <v>36</v>
      </c>
      <c r="B363" s="22" t="s">
        <v>170</v>
      </c>
      <c r="C363" s="22" t="s">
        <v>52</v>
      </c>
      <c r="D363" s="22" t="s">
        <v>160</v>
      </c>
      <c r="E363" s="20">
        <v>958.90558999999996</v>
      </c>
      <c r="H363" s="22" t="s">
        <v>36</v>
      </c>
      <c r="I363" s="23" t="s">
        <v>48</v>
      </c>
      <c r="J363" s="22" t="s">
        <v>161</v>
      </c>
      <c r="K363" s="22" t="s">
        <v>30</v>
      </c>
      <c r="L363" s="20">
        <v>11290.888199999999</v>
      </c>
    </row>
    <row r="364" spans="1:12" ht="21.5" x14ac:dyDescent="0.35">
      <c r="A364" s="22" t="s">
        <v>36</v>
      </c>
      <c r="B364" s="22" t="s">
        <v>170</v>
      </c>
      <c r="C364" s="22" t="s">
        <v>52</v>
      </c>
      <c r="D364" s="22" t="s">
        <v>30</v>
      </c>
      <c r="E364" s="20">
        <v>2768.7912299999998</v>
      </c>
      <c r="H364" s="22" t="s">
        <v>36</v>
      </c>
      <c r="I364" s="23" t="s">
        <v>48</v>
      </c>
      <c r="J364" s="22" t="s">
        <v>161</v>
      </c>
      <c r="K364" s="22" t="s">
        <v>96</v>
      </c>
      <c r="L364" s="20">
        <v>1850.0000399999999</v>
      </c>
    </row>
    <row r="365" spans="1:12" ht="21.5" x14ac:dyDescent="0.35">
      <c r="A365" s="22" t="s">
        <v>36</v>
      </c>
      <c r="B365" s="22" t="s">
        <v>170</v>
      </c>
      <c r="C365" s="22" t="s">
        <v>52</v>
      </c>
      <c r="D365" s="22" t="s">
        <v>96</v>
      </c>
      <c r="E365" s="20">
        <v>789.39383999999995</v>
      </c>
      <c r="H365" s="22" t="s">
        <v>36</v>
      </c>
      <c r="I365" s="23" t="s">
        <v>48</v>
      </c>
      <c r="J365" s="22" t="s">
        <v>161</v>
      </c>
      <c r="K365" s="22" t="s">
        <v>110</v>
      </c>
      <c r="L365" s="20">
        <v>1330.5403899999999</v>
      </c>
    </row>
    <row r="366" spans="1:12" ht="21.5" x14ac:dyDescent="0.35">
      <c r="A366" s="22" t="s">
        <v>36</v>
      </c>
      <c r="B366" s="22" t="s">
        <v>170</v>
      </c>
      <c r="C366" s="22" t="s">
        <v>52</v>
      </c>
      <c r="D366" s="22" t="s">
        <v>110</v>
      </c>
      <c r="E366" s="20">
        <v>741.01314000000002</v>
      </c>
      <c r="H366" s="22" t="s">
        <v>36</v>
      </c>
      <c r="I366" s="23" t="s">
        <v>48</v>
      </c>
      <c r="J366" s="22" t="s">
        <v>161</v>
      </c>
      <c r="K366" s="22" t="s">
        <v>162</v>
      </c>
      <c r="L366" s="20">
        <v>546.84592999999995</v>
      </c>
    </row>
    <row r="367" spans="1:12" ht="21.5" x14ac:dyDescent="0.35">
      <c r="A367" s="22" t="s">
        <v>36</v>
      </c>
      <c r="B367" s="22" t="s">
        <v>170</v>
      </c>
      <c r="C367" s="22" t="s">
        <v>52</v>
      </c>
      <c r="D367" s="22" t="s">
        <v>162</v>
      </c>
      <c r="E367" s="20">
        <v>58.414740000000002</v>
      </c>
      <c r="H367" s="22" t="s">
        <v>36</v>
      </c>
      <c r="I367" s="23" t="s">
        <v>48</v>
      </c>
      <c r="J367" s="22" t="s">
        <v>161</v>
      </c>
      <c r="K367" s="22" t="s">
        <v>112</v>
      </c>
      <c r="L367" s="20">
        <v>45.577030000000001</v>
      </c>
    </row>
    <row r="368" spans="1:12" ht="21.5" x14ac:dyDescent="0.35">
      <c r="A368" s="22" t="s">
        <v>36</v>
      </c>
      <c r="B368" s="22" t="s">
        <v>170</v>
      </c>
      <c r="C368" s="22" t="s">
        <v>52</v>
      </c>
      <c r="D368" s="22" t="s">
        <v>163</v>
      </c>
      <c r="E368" s="20">
        <v>349.72037</v>
      </c>
      <c r="H368" s="22" t="s">
        <v>36</v>
      </c>
      <c r="I368" s="23" t="s">
        <v>48</v>
      </c>
      <c r="J368" s="22" t="s">
        <v>161</v>
      </c>
      <c r="K368" s="22" t="s">
        <v>97</v>
      </c>
      <c r="L368" s="20">
        <v>1501.6500599999999</v>
      </c>
    </row>
    <row r="369" spans="1:12" ht="21.5" x14ac:dyDescent="0.35">
      <c r="A369" s="22" t="s">
        <v>36</v>
      </c>
      <c r="B369" s="22" t="s">
        <v>170</v>
      </c>
      <c r="C369" s="22" t="s">
        <v>52</v>
      </c>
      <c r="D369" s="22" t="s">
        <v>112</v>
      </c>
      <c r="E369" s="20">
        <v>89.834329999999994</v>
      </c>
      <c r="H369" s="22" t="s">
        <v>36</v>
      </c>
      <c r="I369" s="23" t="s">
        <v>48</v>
      </c>
      <c r="J369" s="22" t="s">
        <v>161</v>
      </c>
      <c r="K369" s="22" t="s">
        <v>31</v>
      </c>
      <c r="L369" s="20">
        <v>20751.311600000001</v>
      </c>
    </row>
    <row r="370" spans="1:12" ht="21.5" x14ac:dyDescent="0.35">
      <c r="A370" s="22" t="s">
        <v>36</v>
      </c>
      <c r="B370" s="22" t="s">
        <v>170</v>
      </c>
      <c r="C370" s="22" t="s">
        <v>52</v>
      </c>
      <c r="D370" s="22" t="s">
        <v>100</v>
      </c>
      <c r="E370" s="20">
        <v>25.592600000000001</v>
      </c>
      <c r="H370" s="22" t="s">
        <v>36</v>
      </c>
      <c r="I370" s="23" t="s">
        <v>48</v>
      </c>
      <c r="J370" s="22" t="s">
        <v>161</v>
      </c>
      <c r="K370" s="22" t="s">
        <v>32</v>
      </c>
      <c r="L370" s="20">
        <v>1279.69094</v>
      </c>
    </row>
    <row r="371" spans="1:12" ht="21.5" x14ac:dyDescent="0.35">
      <c r="A371" s="22" t="s">
        <v>36</v>
      </c>
      <c r="B371" s="22" t="s">
        <v>170</v>
      </c>
      <c r="C371" s="22" t="s">
        <v>52</v>
      </c>
      <c r="D371" s="22" t="s">
        <v>97</v>
      </c>
      <c r="E371" s="20">
        <v>766.33434999999997</v>
      </c>
      <c r="H371" s="22" t="s">
        <v>36</v>
      </c>
      <c r="I371" s="23" t="s">
        <v>48</v>
      </c>
      <c r="J371" s="22" t="s">
        <v>161</v>
      </c>
      <c r="K371" s="22" t="s">
        <v>161</v>
      </c>
      <c r="L371" s="20">
        <v>127.46808</v>
      </c>
    </row>
    <row r="372" spans="1:12" ht="21.5" x14ac:dyDescent="0.35">
      <c r="A372" s="22" t="s">
        <v>36</v>
      </c>
      <c r="B372" s="22" t="s">
        <v>170</v>
      </c>
      <c r="C372" s="22" t="s">
        <v>52</v>
      </c>
      <c r="D372" s="22" t="s">
        <v>31</v>
      </c>
      <c r="E372" s="20">
        <v>3067.6012099999998</v>
      </c>
      <c r="H372" s="22" t="s">
        <v>36</v>
      </c>
      <c r="I372" s="23" t="s">
        <v>48</v>
      </c>
      <c r="J372" s="22" t="s">
        <v>161</v>
      </c>
      <c r="K372" s="28" t="s">
        <v>35</v>
      </c>
      <c r="L372" s="26">
        <v>118910.38942000001</v>
      </c>
    </row>
    <row r="373" spans="1:12" ht="21.5" x14ac:dyDescent="0.35">
      <c r="A373" s="22" t="s">
        <v>36</v>
      </c>
      <c r="B373" s="22" t="s">
        <v>170</v>
      </c>
      <c r="C373" s="22" t="s">
        <v>52</v>
      </c>
      <c r="D373" s="22" t="s">
        <v>32</v>
      </c>
      <c r="E373" s="20">
        <v>89.728970000000004</v>
      </c>
      <c r="H373" s="22" t="s">
        <v>36</v>
      </c>
      <c r="I373" s="23" t="s">
        <v>48</v>
      </c>
      <c r="J373" s="120" t="s">
        <v>35</v>
      </c>
      <c r="K373" s="347"/>
      <c r="L373" s="26">
        <v>1623855.73389</v>
      </c>
    </row>
    <row r="374" spans="1:12" ht="21.5" x14ac:dyDescent="0.35">
      <c r="A374" s="22" t="s">
        <v>36</v>
      </c>
      <c r="B374" s="22" t="s">
        <v>170</v>
      </c>
      <c r="C374" s="22" t="s">
        <v>52</v>
      </c>
      <c r="D374" s="22" t="s">
        <v>161</v>
      </c>
      <c r="E374" s="20">
        <v>3.5906099999999999</v>
      </c>
      <c r="H374" s="22" t="s">
        <v>37</v>
      </c>
      <c r="I374" s="23" t="s">
        <v>48</v>
      </c>
      <c r="J374" s="22" t="s">
        <v>52</v>
      </c>
      <c r="K374" s="22" t="s">
        <v>52</v>
      </c>
      <c r="L374" s="20">
        <v>34.581569999999999</v>
      </c>
    </row>
    <row r="375" spans="1:12" ht="21.5" x14ac:dyDescent="0.35">
      <c r="A375" s="22" t="s">
        <v>36</v>
      </c>
      <c r="B375" s="22" t="s">
        <v>170</v>
      </c>
      <c r="C375" s="22" t="s">
        <v>52</v>
      </c>
      <c r="D375" s="28" t="s">
        <v>35</v>
      </c>
      <c r="E375" s="26">
        <v>16320.12833</v>
      </c>
      <c r="H375" s="22" t="s">
        <v>37</v>
      </c>
      <c r="I375" s="23" t="s">
        <v>48</v>
      </c>
      <c r="J375" s="22" t="s">
        <v>52</v>
      </c>
      <c r="K375" s="22" t="s">
        <v>113</v>
      </c>
      <c r="L375" s="20">
        <v>37.536000000000001</v>
      </c>
    </row>
    <row r="376" spans="1:12" ht="21.5" x14ac:dyDescent="0.35">
      <c r="A376" s="22" t="s">
        <v>36</v>
      </c>
      <c r="B376" s="22" t="s">
        <v>170</v>
      </c>
      <c r="C376" s="22" t="s">
        <v>60</v>
      </c>
      <c r="D376" s="22" t="s">
        <v>113</v>
      </c>
      <c r="E376" s="20">
        <v>201.92400000000001</v>
      </c>
      <c r="H376" s="22" t="s">
        <v>37</v>
      </c>
      <c r="I376" s="23" t="s">
        <v>48</v>
      </c>
      <c r="J376" s="22" t="s">
        <v>52</v>
      </c>
      <c r="K376" s="22" t="s">
        <v>27</v>
      </c>
      <c r="L376" s="20">
        <v>2744.1184899999998</v>
      </c>
    </row>
    <row r="377" spans="1:12" ht="21.5" x14ac:dyDescent="0.35">
      <c r="A377" s="22" t="s">
        <v>36</v>
      </c>
      <c r="B377" s="22" t="s">
        <v>170</v>
      </c>
      <c r="C377" s="22" t="s">
        <v>60</v>
      </c>
      <c r="D377" s="22" t="s">
        <v>30</v>
      </c>
      <c r="E377" s="20">
        <v>36.287999999999997</v>
      </c>
      <c r="H377" s="22" t="s">
        <v>37</v>
      </c>
      <c r="I377" s="23" t="s">
        <v>48</v>
      </c>
      <c r="J377" s="22" t="s">
        <v>52</v>
      </c>
      <c r="K377" s="22" t="s">
        <v>28</v>
      </c>
      <c r="L377" s="20">
        <v>51.694800000000001</v>
      </c>
    </row>
    <row r="378" spans="1:12" ht="21.5" x14ac:dyDescent="0.35">
      <c r="A378" s="22" t="s">
        <v>36</v>
      </c>
      <c r="B378" s="22" t="s">
        <v>170</v>
      </c>
      <c r="C378" s="22" t="s">
        <v>60</v>
      </c>
      <c r="D378" s="28" t="s">
        <v>35</v>
      </c>
      <c r="E378" s="26">
        <v>238.21199999999999</v>
      </c>
      <c r="H378" s="22" t="s">
        <v>37</v>
      </c>
      <c r="I378" s="23" t="s">
        <v>48</v>
      </c>
      <c r="J378" s="22" t="s">
        <v>52</v>
      </c>
      <c r="K378" s="22" t="s">
        <v>55</v>
      </c>
      <c r="L378" s="20">
        <v>402.42840000000001</v>
      </c>
    </row>
    <row r="379" spans="1:12" ht="21.5" x14ac:dyDescent="0.35">
      <c r="A379" s="22" t="s">
        <v>36</v>
      </c>
      <c r="B379" s="22" t="s">
        <v>170</v>
      </c>
      <c r="C379" s="22" t="s">
        <v>53</v>
      </c>
      <c r="D379" s="22" t="s">
        <v>52</v>
      </c>
      <c r="E379" s="20">
        <v>2077.37554</v>
      </c>
      <c r="H379" s="22" t="s">
        <v>37</v>
      </c>
      <c r="I379" s="23" t="s">
        <v>48</v>
      </c>
      <c r="J379" s="22" t="s">
        <v>52</v>
      </c>
      <c r="K379" s="22" t="s">
        <v>92</v>
      </c>
      <c r="L379" s="20">
        <v>645.41359</v>
      </c>
    </row>
    <row r="380" spans="1:12" ht="21.5" x14ac:dyDescent="0.35">
      <c r="A380" s="22" t="s">
        <v>36</v>
      </c>
      <c r="B380" s="22" t="s">
        <v>170</v>
      </c>
      <c r="C380" s="22" t="s">
        <v>53</v>
      </c>
      <c r="D380" s="22" t="s">
        <v>104</v>
      </c>
      <c r="E380" s="20">
        <v>1.5656000000000001</v>
      </c>
      <c r="H380" s="22" t="s">
        <v>37</v>
      </c>
      <c r="I380" s="23" t="s">
        <v>48</v>
      </c>
      <c r="J380" s="22" t="s">
        <v>52</v>
      </c>
      <c r="K380" s="22" t="s">
        <v>93</v>
      </c>
      <c r="L380" s="20">
        <v>72.112790000000004</v>
      </c>
    </row>
    <row r="381" spans="1:12" ht="21.5" x14ac:dyDescent="0.35">
      <c r="A381" s="22" t="s">
        <v>36</v>
      </c>
      <c r="B381" s="22" t="s">
        <v>170</v>
      </c>
      <c r="C381" s="22" t="s">
        <v>53</v>
      </c>
      <c r="D381" s="22" t="s">
        <v>115</v>
      </c>
      <c r="E381" s="20">
        <v>0.27750000000000002</v>
      </c>
      <c r="H381" s="22" t="s">
        <v>37</v>
      </c>
      <c r="I381" s="23" t="s">
        <v>48</v>
      </c>
      <c r="J381" s="22" t="s">
        <v>52</v>
      </c>
      <c r="K381" s="22" t="s">
        <v>160</v>
      </c>
      <c r="L381" s="20">
        <v>59.999989999999997</v>
      </c>
    </row>
    <row r="382" spans="1:12" ht="21.5" x14ac:dyDescent="0.35">
      <c r="A382" s="22" t="s">
        <v>36</v>
      </c>
      <c r="B382" s="22" t="s">
        <v>170</v>
      </c>
      <c r="C382" s="22" t="s">
        <v>53</v>
      </c>
      <c r="D382" s="22" t="s">
        <v>156</v>
      </c>
      <c r="E382" s="20">
        <v>45.721310000000003</v>
      </c>
      <c r="H382" s="22" t="s">
        <v>37</v>
      </c>
      <c r="I382" s="23" t="s">
        <v>48</v>
      </c>
      <c r="J382" s="22" t="s">
        <v>52</v>
      </c>
      <c r="K382" s="22" t="s">
        <v>30</v>
      </c>
      <c r="L382" s="20">
        <v>409.29676999999998</v>
      </c>
    </row>
    <row r="383" spans="1:12" ht="21.5" x14ac:dyDescent="0.35">
      <c r="A383" s="22" t="s">
        <v>36</v>
      </c>
      <c r="B383" s="22" t="s">
        <v>170</v>
      </c>
      <c r="C383" s="22" t="s">
        <v>53</v>
      </c>
      <c r="D383" s="22" t="s">
        <v>53</v>
      </c>
      <c r="E383" s="20">
        <v>19468.353350000001</v>
      </c>
      <c r="H383" s="22" t="s">
        <v>37</v>
      </c>
      <c r="I383" s="23" t="s">
        <v>48</v>
      </c>
      <c r="J383" s="22" t="s">
        <v>52</v>
      </c>
      <c r="K383" s="22" t="s">
        <v>96</v>
      </c>
      <c r="L383" s="20">
        <v>34.799999999999997</v>
      </c>
    </row>
    <row r="384" spans="1:12" ht="21.5" x14ac:dyDescent="0.35">
      <c r="A384" s="22" t="s">
        <v>36</v>
      </c>
      <c r="B384" s="22" t="s">
        <v>170</v>
      </c>
      <c r="C384" s="22" t="s">
        <v>53</v>
      </c>
      <c r="D384" s="22" t="s">
        <v>27</v>
      </c>
      <c r="E384" s="20">
        <v>1681.57754</v>
      </c>
      <c r="H384" s="22" t="s">
        <v>37</v>
      </c>
      <c r="I384" s="23" t="s">
        <v>48</v>
      </c>
      <c r="J384" s="22" t="s">
        <v>52</v>
      </c>
      <c r="K384" s="22" t="s">
        <v>31</v>
      </c>
      <c r="L384" s="20">
        <v>977.90350999999998</v>
      </c>
    </row>
    <row r="385" spans="1:12" ht="21.5" x14ac:dyDescent="0.35">
      <c r="A385" s="22" t="s">
        <v>36</v>
      </c>
      <c r="B385" s="22" t="s">
        <v>170</v>
      </c>
      <c r="C385" s="22" t="s">
        <v>53</v>
      </c>
      <c r="D385" s="22" t="s">
        <v>95</v>
      </c>
      <c r="E385" s="20">
        <v>1782.49206</v>
      </c>
      <c r="H385" s="22" t="s">
        <v>37</v>
      </c>
      <c r="I385" s="23" t="s">
        <v>48</v>
      </c>
      <c r="J385" s="22" t="s">
        <v>52</v>
      </c>
      <c r="K385" s="28" t="s">
        <v>35</v>
      </c>
      <c r="L385" s="26">
        <v>5469.88591</v>
      </c>
    </row>
    <row r="386" spans="1:12" ht="21.5" x14ac:dyDescent="0.35">
      <c r="A386" s="22" t="s">
        <v>36</v>
      </c>
      <c r="B386" s="22" t="s">
        <v>170</v>
      </c>
      <c r="C386" s="22" t="s">
        <v>53</v>
      </c>
      <c r="D386" s="22" t="s">
        <v>28</v>
      </c>
      <c r="E386" s="20">
        <v>521.18070999999998</v>
      </c>
      <c r="H386" s="22" t="s">
        <v>37</v>
      </c>
      <c r="I386" s="23" t="s">
        <v>48</v>
      </c>
      <c r="J386" s="22" t="s">
        <v>53</v>
      </c>
      <c r="K386" s="22" t="s">
        <v>52</v>
      </c>
      <c r="L386" s="20">
        <v>66.411190000000005</v>
      </c>
    </row>
    <row r="387" spans="1:12" ht="21.5" x14ac:dyDescent="0.35">
      <c r="A387" s="22" t="s">
        <v>36</v>
      </c>
      <c r="B387" s="22" t="s">
        <v>170</v>
      </c>
      <c r="C387" s="22" t="s">
        <v>53</v>
      </c>
      <c r="D387" s="22" t="s">
        <v>55</v>
      </c>
      <c r="E387" s="20">
        <v>1963.57017</v>
      </c>
      <c r="H387" s="22" t="s">
        <v>37</v>
      </c>
      <c r="I387" s="23" t="s">
        <v>48</v>
      </c>
      <c r="J387" s="22" t="s">
        <v>53</v>
      </c>
      <c r="K387" s="22" t="s">
        <v>113</v>
      </c>
      <c r="L387" s="20">
        <v>66</v>
      </c>
    </row>
    <row r="388" spans="1:12" ht="21.5" x14ac:dyDescent="0.35">
      <c r="A388" s="22" t="s">
        <v>36</v>
      </c>
      <c r="B388" s="22" t="s">
        <v>170</v>
      </c>
      <c r="C388" s="22" t="s">
        <v>53</v>
      </c>
      <c r="D388" s="22" t="s">
        <v>92</v>
      </c>
      <c r="E388" s="20">
        <v>2420.3117000000002</v>
      </c>
      <c r="H388" s="22" t="s">
        <v>37</v>
      </c>
      <c r="I388" s="23" t="s">
        <v>48</v>
      </c>
      <c r="J388" s="22" t="s">
        <v>53</v>
      </c>
      <c r="K388" s="22" t="s">
        <v>53</v>
      </c>
      <c r="L388" s="20">
        <v>719.09802000000002</v>
      </c>
    </row>
    <row r="389" spans="1:12" ht="21.5" x14ac:dyDescent="0.35">
      <c r="A389" s="22" t="s">
        <v>36</v>
      </c>
      <c r="B389" s="22" t="s">
        <v>170</v>
      </c>
      <c r="C389" s="22" t="s">
        <v>53</v>
      </c>
      <c r="D389" s="22" t="s">
        <v>102</v>
      </c>
      <c r="E389" s="20">
        <v>113.73226</v>
      </c>
      <c r="H389" s="22" t="s">
        <v>37</v>
      </c>
      <c r="I389" s="23" t="s">
        <v>48</v>
      </c>
      <c r="J389" s="22" t="s">
        <v>53</v>
      </c>
      <c r="K389" s="22" t="s">
        <v>27</v>
      </c>
      <c r="L389" s="20">
        <v>324.16856000000001</v>
      </c>
    </row>
    <row r="390" spans="1:12" ht="21.5" x14ac:dyDescent="0.35">
      <c r="A390" s="22" t="s">
        <v>36</v>
      </c>
      <c r="B390" s="22" t="s">
        <v>170</v>
      </c>
      <c r="C390" s="22" t="s">
        <v>53</v>
      </c>
      <c r="D390" s="22" t="s">
        <v>107</v>
      </c>
      <c r="E390" s="20">
        <v>134.10745</v>
      </c>
      <c r="H390" s="22" t="s">
        <v>37</v>
      </c>
      <c r="I390" s="23" t="s">
        <v>48</v>
      </c>
      <c r="J390" s="22" t="s">
        <v>53</v>
      </c>
      <c r="K390" s="22" t="s">
        <v>28</v>
      </c>
      <c r="L390" s="20">
        <v>492.78744</v>
      </c>
    </row>
    <row r="391" spans="1:12" ht="21.5" x14ac:dyDescent="0.35">
      <c r="A391" s="22" t="s">
        <v>36</v>
      </c>
      <c r="B391" s="22" t="s">
        <v>170</v>
      </c>
      <c r="C391" s="22" t="s">
        <v>53</v>
      </c>
      <c r="D391" s="22" t="s">
        <v>93</v>
      </c>
      <c r="E391" s="20">
        <v>310.68939999999998</v>
      </c>
      <c r="H391" s="22" t="s">
        <v>37</v>
      </c>
      <c r="I391" s="23" t="s">
        <v>48</v>
      </c>
      <c r="J391" s="22" t="s">
        <v>53</v>
      </c>
      <c r="K391" s="22" t="s">
        <v>55</v>
      </c>
      <c r="L391" s="20">
        <v>432.73324000000002</v>
      </c>
    </row>
    <row r="392" spans="1:12" ht="21.5" x14ac:dyDescent="0.35">
      <c r="A392" s="22" t="s">
        <v>36</v>
      </c>
      <c r="B392" s="22" t="s">
        <v>170</v>
      </c>
      <c r="C392" s="22" t="s">
        <v>53</v>
      </c>
      <c r="D392" s="22" t="s">
        <v>160</v>
      </c>
      <c r="E392" s="20">
        <v>867.85445000000004</v>
      </c>
      <c r="H392" s="22" t="s">
        <v>37</v>
      </c>
      <c r="I392" s="23" t="s">
        <v>48</v>
      </c>
      <c r="J392" s="22" t="s">
        <v>53</v>
      </c>
      <c r="K392" s="22" t="s">
        <v>92</v>
      </c>
      <c r="L392" s="20">
        <v>114.88370999999999</v>
      </c>
    </row>
    <row r="393" spans="1:12" ht="21.5" x14ac:dyDescent="0.35">
      <c r="A393" s="22" t="s">
        <v>36</v>
      </c>
      <c r="B393" s="22" t="s">
        <v>170</v>
      </c>
      <c r="C393" s="22" t="s">
        <v>53</v>
      </c>
      <c r="D393" s="22" t="s">
        <v>30</v>
      </c>
      <c r="E393" s="20">
        <v>1442.94301</v>
      </c>
      <c r="H393" s="22" t="s">
        <v>37</v>
      </c>
      <c r="I393" s="23" t="s">
        <v>48</v>
      </c>
      <c r="J393" s="22" t="s">
        <v>53</v>
      </c>
      <c r="K393" s="22" t="s">
        <v>107</v>
      </c>
      <c r="L393" s="20">
        <v>28.867830000000001</v>
      </c>
    </row>
    <row r="394" spans="1:12" ht="21.5" x14ac:dyDescent="0.35">
      <c r="A394" s="22" t="s">
        <v>36</v>
      </c>
      <c r="B394" s="22" t="s">
        <v>170</v>
      </c>
      <c r="C394" s="22" t="s">
        <v>53</v>
      </c>
      <c r="D394" s="22" t="s">
        <v>96</v>
      </c>
      <c r="E394" s="20">
        <v>942.31563000000006</v>
      </c>
      <c r="H394" s="22" t="s">
        <v>37</v>
      </c>
      <c r="I394" s="23" t="s">
        <v>48</v>
      </c>
      <c r="J394" s="22" t="s">
        <v>53</v>
      </c>
      <c r="K394" s="22" t="s">
        <v>93</v>
      </c>
      <c r="L394" s="20">
        <v>2.9596800000000001</v>
      </c>
    </row>
    <row r="395" spans="1:12" ht="21.5" x14ac:dyDescent="0.35">
      <c r="A395" s="22" t="s">
        <v>36</v>
      </c>
      <c r="B395" s="22" t="s">
        <v>170</v>
      </c>
      <c r="C395" s="22" t="s">
        <v>53</v>
      </c>
      <c r="D395" s="22" t="s">
        <v>110</v>
      </c>
      <c r="E395" s="20">
        <v>40.779420000000002</v>
      </c>
      <c r="H395" s="22" t="s">
        <v>37</v>
      </c>
      <c r="I395" s="23" t="s">
        <v>48</v>
      </c>
      <c r="J395" s="22" t="s">
        <v>53</v>
      </c>
      <c r="K395" s="22" t="s">
        <v>160</v>
      </c>
      <c r="L395" s="20">
        <v>5.3593799999999998</v>
      </c>
    </row>
    <row r="396" spans="1:12" ht="21.5" x14ac:dyDescent="0.35">
      <c r="A396" s="22" t="s">
        <v>36</v>
      </c>
      <c r="B396" s="22" t="s">
        <v>170</v>
      </c>
      <c r="C396" s="22" t="s">
        <v>53</v>
      </c>
      <c r="D396" s="22" t="s">
        <v>162</v>
      </c>
      <c r="E396" s="20">
        <v>1043.60014</v>
      </c>
      <c r="H396" s="22" t="s">
        <v>37</v>
      </c>
      <c r="I396" s="23" t="s">
        <v>48</v>
      </c>
      <c r="J396" s="22" t="s">
        <v>53</v>
      </c>
      <c r="K396" s="22" t="s">
        <v>30</v>
      </c>
      <c r="L396" s="20">
        <v>709.54562999999996</v>
      </c>
    </row>
    <row r="397" spans="1:12" ht="21.5" x14ac:dyDescent="0.35">
      <c r="A397" s="22" t="s">
        <v>36</v>
      </c>
      <c r="B397" s="22" t="s">
        <v>170</v>
      </c>
      <c r="C397" s="22" t="s">
        <v>53</v>
      </c>
      <c r="D397" s="22" t="s">
        <v>163</v>
      </c>
      <c r="E397" s="20">
        <v>6.3684000000000003</v>
      </c>
      <c r="H397" s="22" t="s">
        <v>37</v>
      </c>
      <c r="I397" s="23" t="s">
        <v>48</v>
      </c>
      <c r="J397" s="22" t="s">
        <v>53</v>
      </c>
      <c r="K397" s="22" t="s">
        <v>96</v>
      </c>
      <c r="L397" s="20">
        <v>0.58799999999999997</v>
      </c>
    </row>
    <row r="398" spans="1:12" ht="21.5" x14ac:dyDescent="0.35">
      <c r="A398" s="22" t="s">
        <v>36</v>
      </c>
      <c r="B398" s="22" t="s">
        <v>170</v>
      </c>
      <c r="C398" s="22" t="s">
        <v>53</v>
      </c>
      <c r="D398" s="22" t="s">
        <v>112</v>
      </c>
      <c r="E398" s="20">
        <v>10.925990000000001</v>
      </c>
      <c r="H398" s="22" t="s">
        <v>37</v>
      </c>
      <c r="I398" s="23" t="s">
        <v>48</v>
      </c>
      <c r="J398" s="22" t="s">
        <v>53</v>
      </c>
      <c r="K398" s="22" t="s">
        <v>112</v>
      </c>
      <c r="L398" s="20">
        <v>5.4734999999999996</v>
      </c>
    </row>
    <row r="399" spans="1:12" ht="21.5" x14ac:dyDescent="0.35">
      <c r="A399" s="22" t="s">
        <v>36</v>
      </c>
      <c r="B399" s="22" t="s">
        <v>170</v>
      </c>
      <c r="C399" s="22" t="s">
        <v>53</v>
      </c>
      <c r="D399" s="22" t="s">
        <v>97</v>
      </c>
      <c r="E399" s="20">
        <v>209.83547999999999</v>
      </c>
      <c r="H399" s="22" t="s">
        <v>37</v>
      </c>
      <c r="I399" s="23" t="s">
        <v>48</v>
      </c>
      <c r="J399" s="22" t="s">
        <v>53</v>
      </c>
      <c r="K399" s="22" t="s">
        <v>97</v>
      </c>
      <c r="L399" s="20">
        <v>22.342079999999999</v>
      </c>
    </row>
    <row r="400" spans="1:12" ht="21.5" x14ac:dyDescent="0.35">
      <c r="A400" s="22" t="s">
        <v>36</v>
      </c>
      <c r="B400" s="22" t="s">
        <v>170</v>
      </c>
      <c r="C400" s="22" t="s">
        <v>53</v>
      </c>
      <c r="D400" s="22" t="s">
        <v>31</v>
      </c>
      <c r="E400" s="20">
        <v>1225.5235499999999</v>
      </c>
      <c r="H400" s="22" t="s">
        <v>37</v>
      </c>
      <c r="I400" s="23" t="s">
        <v>48</v>
      </c>
      <c r="J400" s="22" t="s">
        <v>53</v>
      </c>
      <c r="K400" s="22" t="s">
        <v>31</v>
      </c>
      <c r="L400" s="20">
        <v>2577.1570700000002</v>
      </c>
    </row>
    <row r="401" spans="1:12" ht="21.5" x14ac:dyDescent="0.35">
      <c r="A401" s="22" t="s">
        <v>36</v>
      </c>
      <c r="B401" s="22" t="s">
        <v>170</v>
      </c>
      <c r="C401" s="22" t="s">
        <v>53</v>
      </c>
      <c r="D401" s="22" t="s">
        <v>32</v>
      </c>
      <c r="E401" s="20">
        <v>113.83977</v>
      </c>
      <c r="H401" s="22" t="s">
        <v>37</v>
      </c>
      <c r="I401" s="23" t="s">
        <v>48</v>
      </c>
      <c r="J401" s="22" t="s">
        <v>53</v>
      </c>
      <c r="K401" s="28" t="s">
        <v>35</v>
      </c>
      <c r="L401" s="26">
        <v>5568.3753299999998</v>
      </c>
    </row>
    <row r="402" spans="1:12" ht="21.5" x14ac:dyDescent="0.35">
      <c r="A402" s="22" t="s">
        <v>36</v>
      </c>
      <c r="B402" s="22" t="s">
        <v>170</v>
      </c>
      <c r="C402" s="22" t="s">
        <v>53</v>
      </c>
      <c r="D402" s="22" t="s">
        <v>161</v>
      </c>
      <c r="E402" s="20">
        <v>7.2193199999999997</v>
      </c>
      <c r="H402" s="22" t="s">
        <v>37</v>
      </c>
      <c r="I402" s="23" t="s">
        <v>48</v>
      </c>
      <c r="J402" s="22" t="s">
        <v>12</v>
      </c>
      <c r="K402" s="22" t="s">
        <v>52</v>
      </c>
      <c r="L402" s="20">
        <v>100.57386</v>
      </c>
    </row>
    <row r="403" spans="1:12" ht="21.5" x14ac:dyDescent="0.35">
      <c r="A403" s="22" t="s">
        <v>36</v>
      </c>
      <c r="B403" s="22" t="s">
        <v>170</v>
      </c>
      <c r="C403" s="22" t="s">
        <v>53</v>
      </c>
      <c r="D403" s="28" t="s">
        <v>35</v>
      </c>
      <c r="E403" s="26">
        <v>36432.159749999999</v>
      </c>
      <c r="H403" s="22" t="s">
        <v>37</v>
      </c>
      <c r="I403" s="23" t="s">
        <v>48</v>
      </c>
      <c r="J403" s="22" t="s">
        <v>12</v>
      </c>
      <c r="K403" s="22" t="s">
        <v>53</v>
      </c>
      <c r="L403" s="20">
        <v>12.52</v>
      </c>
    </row>
    <row r="404" spans="1:12" ht="21.5" x14ac:dyDescent="0.35">
      <c r="A404" s="22" t="s">
        <v>36</v>
      </c>
      <c r="B404" s="22" t="s">
        <v>170</v>
      </c>
      <c r="C404" s="22" t="s">
        <v>12</v>
      </c>
      <c r="D404" s="22" t="s">
        <v>52</v>
      </c>
      <c r="E404" s="20">
        <v>235.55072000000001</v>
      </c>
      <c r="H404" s="22" t="s">
        <v>37</v>
      </c>
      <c r="I404" s="23" t="s">
        <v>48</v>
      </c>
      <c r="J404" s="22" t="s">
        <v>12</v>
      </c>
      <c r="K404" s="22" t="s">
        <v>27</v>
      </c>
      <c r="L404" s="20">
        <v>4641.7570699999997</v>
      </c>
    </row>
    <row r="405" spans="1:12" ht="21.5" x14ac:dyDescent="0.35">
      <c r="A405" s="22" t="s">
        <v>36</v>
      </c>
      <c r="B405" s="22" t="s">
        <v>170</v>
      </c>
      <c r="C405" s="22" t="s">
        <v>12</v>
      </c>
      <c r="D405" s="22" t="s">
        <v>156</v>
      </c>
      <c r="E405" s="20">
        <v>87.785799999999995</v>
      </c>
      <c r="H405" s="22" t="s">
        <v>37</v>
      </c>
      <c r="I405" s="23" t="s">
        <v>48</v>
      </c>
      <c r="J405" s="22" t="s">
        <v>12</v>
      </c>
      <c r="K405" s="22" t="s">
        <v>28</v>
      </c>
      <c r="L405" s="20">
        <v>35.800040000000003</v>
      </c>
    </row>
    <row r="406" spans="1:12" ht="21.5" x14ac:dyDescent="0.35">
      <c r="A406" s="22" t="s">
        <v>36</v>
      </c>
      <c r="B406" s="22" t="s">
        <v>170</v>
      </c>
      <c r="C406" s="22" t="s">
        <v>12</v>
      </c>
      <c r="D406" s="22" t="s">
        <v>27</v>
      </c>
      <c r="E406" s="20">
        <v>41958.767950000001</v>
      </c>
      <c r="H406" s="22" t="s">
        <v>37</v>
      </c>
      <c r="I406" s="23" t="s">
        <v>48</v>
      </c>
      <c r="J406" s="22" t="s">
        <v>12</v>
      </c>
      <c r="K406" s="22" t="s">
        <v>55</v>
      </c>
      <c r="L406" s="20">
        <v>42.24</v>
      </c>
    </row>
    <row r="407" spans="1:12" ht="21.5" x14ac:dyDescent="0.35">
      <c r="A407" s="22" t="s">
        <v>36</v>
      </c>
      <c r="B407" s="22" t="s">
        <v>170</v>
      </c>
      <c r="C407" s="22" t="s">
        <v>12</v>
      </c>
      <c r="D407" s="22" t="s">
        <v>95</v>
      </c>
      <c r="E407" s="20">
        <v>0.17499999999999999</v>
      </c>
      <c r="H407" s="22" t="s">
        <v>37</v>
      </c>
      <c r="I407" s="23" t="s">
        <v>48</v>
      </c>
      <c r="J407" s="22" t="s">
        <v>12</v>
      </c>
      <c r="K407" s="22" t="s">
        <v>102</v>
      </c>
      <c r="L407" s="20">
        <v>8.2649799999999995</v>
      </c>
    </row>
    <row r="408" spans="1:12" ht="21.5" x14ac:dyDescent="0.35">
      <c r="A408" s="22" t="s">
        <v>36</v>
      </c>
      <c r="B408" s="22" t="s">
        <v>170</v>
      </c>
      <c r="C408" s="22" t="s">
        <v>12</v>
      </c>
      <c r="D408" s="22" t="s">
        <v>28</v>
      </c>
      <c r="E408" s="20">
        <v>186.43975</v>
      </c>
      <c r="H408" s="22" t="s">
        <v>37</v>
      </c>
      <c r="I408" s="23" t="s">
        <v>48</v>
      </c>
      <c r="J408" s="22" t="s">
        <v>12</v>
      </c>
      <c r="K408" s="22" t="s">
        <v>107</v>
      </c>
      <c r="L408" s="20">
        <v>4.7893999999999997</v>
      </c>
    </row>
    <row r="409" spans="1:12" ht="21.5" x14ac:dyDescent="0.35">
      <c r="A409" s="22" t="s">
        <v>36</v>
      </c>
      <c r="B409" s="22" t="s">
        <v>170</v>
      </c>
      <c r="C409" s="22" t="s">
        <v>12</v>
      </c>
      <c r="D409" s="22" t="s">
        <v>55</v>
      </c>
      <c r="E409" s="20">
        <v>22.113510000000002</v>
      </c>
      <c r="H409" s="22" t="s">
        <v>37</v>
      </c>
      <c r="I409" s="23" t="s">
        <v>48</v>
      </c>
      <c r="J409" s="22" t="s">
        <v>12</v>
      </c>
      <c r="K409" s="22" t="s">
        <v>30</v>
      </c>
      <c r="L409" s="20">
        <v>37.182209999999998</v>
      </c>
    </row>
    <row r="410" spans="1:12" ht="21.5" x14ac:dyDescent="0.35">
      <c r="A410" s="22" t="s">
        <v>36</v>
      </c>
      <c r="B410" s="22" t="s">
        <v>170</v>
      </c>
      <c r="C410" s="22" t="s">
        <v>12</v>
      </c>
      <c r="D410" s="22" t="s">
        <v>102</v>
      </c>
      <c r="E410" s="20">
        <v>1.1454</v>
      </c>
      <c r="H410" s="22" t="s">
        <v>37</v>
      </c>
      <c r="I410" s="23" t="s">
        <v>48</v>
      </c>
      <c r="J410" s="22" t="s">
        <v>12</v>
      </c>
      <c r="K410" s="22" t="s">
        <v>97</v>
      </c>
      <c r="L410" s="20">
        <v>29.379100000000001</v>
      </c>
    </row>
    <row r="411" spans="1:12" ht="21.5" x14ac:dyDescent="0.35">
      <c r="A411" s="22" t="s">
        <v>36</v>
      </c>
      <c r="B411" s="22" t="s">
        <v>170</v>
      </c>
      <c r="C411" s="22" t="s">
        <v>12</v>
      </c>
      <c r="D411" s="22" t="s">
        <v>107</v>
      </c>
      <c r="E411" s="20">
        <v>6.0190000000000001</v>
      </c>
      <c r="H411" s="22" t="s">
        <v>37</v>
      </c>
      <c r="I411" s="23" t="s">
        <v>48</v>
      </c>
      <c r="J411" s="22" t="s">
        <v>12</v>
      </c>
      <c r="K411" s="22" t="s">
        <v>31</v>
      </c>
      <c r="L411" s="20">
        <v>1818.4555</v>
      </c>
    </row>
    <row r="412" spans="1:12" ht="21.5" x14ac:dyDescent="0.35">
      <c r="A412" s="22" t="s">
        <v>36</v>
      </c>
      <c r="B412" s="22" t="s">
        <v>170</v>
      </c>
      <c r="C412" s="22" t="s">
        <v>12</v>
      </c>
      <c r="D412" s="22" t="s">
        <v>93</v>
      </c>
      <c r="E412" s="20">
        <v>2.286</v>
      </c>
      <c r="H412" s="22" t="s">
        <v>37</v>
      </c>
      <c r="I412" s="23" t="s">
        <v>48</v>
      </c>
      <c r="J412" s="22" t="s">
        <v>12</v>
      </c>
      <c r="K412" s="28" t="s">
        <v>35</v>
      </c>
      <c r="L412" s="26">
        <v>6730.96216</v>
      </c>
    </row>
    <row r="413" spans="1:12" ht="21.5" x14ac:dyDescent="0.35">
      <c r="A413" s="22" t="s">
        <v>36</v>
      </c>
      <c r="B413" s="22" t="s">
        <v>170</v>
      </c>
      <c r="C413" s="22" t="s">
        <v>12</v>
      </c>
      <c r="D413" s="22" t="s">
        <v>160</v>
      </c>
      <c r="E413" s="20">
        <v>247.25988000000001</v>
      </c>
      <c r="H413" s="22" t="s">
        <v>37</v>
      </c>
      <c r="I413" s="23" t="s">
        <v>48</v>
      </c>
      <c r="J413" s="22" t="s">
        <v>54</v>
      </c>
      <c r="K413" s="22" t="s">
        <v>55</v>
      </c>
      <c r="L413" s="20">
        <v>218.249</v>
      </c>
    </row>
    <row r="414" spans="1:12" ht="21.5" x14ac:dyDescent="0.35">
      <c r="A414" s="22" t="s">
        <v>36</v>
      </c>
      <c r="B414" s="22" t="s">
        <v>170</v>
      </c>
      <c r="C414" s="22" t="s">
        <v>12</v>
      </c>
      <c r="D414" s="22" t="s">
        <v>30</v>
      </c>
      <c r="E414" s="20">
        <v>95.402739999999994</v>
      </c>
      <c r="H414" s="22" t="s">
        <v>37</v>
      </c>
      <c r="I414" s="23" t="s">
        <v>48</v>
      </c>
      <c r="J414" s="22" t="s">
        <v>54</v>
      </c>
      <c r="K414" s="22" t="s">
        <v>97</v>
      </c>
      <c r="L414" s="20">
        <v>12.58501</v>
      </c>
    </row>
    <row r="415" spans="1:12" ht="21.5" x14ac:dyDescent="0.35">
      <c r="A415" s="22" t="s">
        <v>36</v>
      </c>
      <c r="B415" s="22" t="s">
        <v>170</v>
      </c>
      <c r="C415" s="22" t="s">
        <v>12</v>
      </c>
      <c r="D415" s="22" t="s">
        <v>96</v>
      </c>
      <c r="E415" s="20">
        <v>211.24736999999999</v>
      </c>
      <c r="H415" s="22" t="s">
        <v>37</v>
      </c>
      <c r="I415" s="23" t="s">
        <v>48</v>
      </c>
      <c r="J415" s="22" t="s">
        <v>54</v>
      </c>
      <c r="K415" s="22" t="s">
        <v>31</v>
      </c>
      <c r="L415" s="20">
        <v>20.178599999999999</v>
      </c>
    </row>
    <row r="416" spans="1:12" ht="21.5" x14ac:dyDescent="0.35">
      <c r="A416" s="22" t="s">
        <v>36</v>
      </c>
      <c r="B416" s="22" t="s">
        <v>170</v>
      </c>
      <c r="C416" s="22" t="s">
        <v>12</v>
      </c>
      <c r="D416" s="22" t="s">
        <v>112</v>
      </c>
      <c r="E416" s="20">
        <v>12.83</v>
      </c>
      <c r="H416" s="22" t="s">
        <v>37</v>
      </c>
      <c r="I416" s="23" t="s">
        <v>48</v>
      </c>
      <c r="J416" s="22" t="s">
        <v>54</v>
      </c>
      <c r="K416" s="28" t="s">
        <v>35</v>
      </c>
      <c r="L416" s="26">
        <v>251.01261</v>
      </c>
    </row>
    <row r="417" spans="1:12" ht="21.5" x14ac:dyDescent="0.35">
      <c r="A417" s="22" t="s">
        <v>36</v>
      </c>
      <c r="B417" s="22" t="s">
        <v>170</v>
      </c>
      <c r="C417" s="22" t="s">
        <v>12</v>
      </c>
      <c r="D417" s="22" t="s">
        <v>31</v>
      </c>
      <c r="E417" s="20">
        <v>2773.7073399999999</v>
      </c>
      <c r="H417" s="22" t="s">
        <v>37</v>
      </c>
      <c r="I417" s="23" t="s">
        <v>48</v>
      </c>
      <c r="J417" s="22" t="s">
        <v>13</v>
      </c>
      <c r="K417" s="22" t="s">
        <v>52</v>
      </c>
      <c r="L417" s="20">
        <v>168.29042000000001</v>
      </c>
    </row>
    <row r="418" spans="1:12" ht="21.5" x14ac:dyDescent="0.35">
      <c r="A418" s="22" t="s">
        <v>36</v>
      </c>
      <c r="B418" s="22" t="s">
        <v>170</v>
      </c>
      <c r="C418" s="22" t="s">
        <v>12</v>
      </c>
      <c r="D418" s="22" t="s">
        <v>32</v>
      </c>
      <c r="E418" s="20">
        <v>0.625</v>
      </c>
      <c r="H418" s="22" t="s">
        <v>37</v>
      </c>
      <c r="I418" s="23" t="s">
        <v>48</v>
      </c>
      <c r="J418" s="22" t="s">
        <v>13</v>
      </c>
      <c r="K418" s="22" t="s">
        <v>53</v>
      </c>
      <c r="L418" s="20">
        <v>11.044140000000001</v>
      </c>
    </row>
    <row r="419" spans="1:12" ht="21.5" x14ac:dyDescent="0.35">
      <c r="A419" s="22" t="s">
        <v>36</v>
      </c>
      <c r="B419" s="22" t="s">
        <v>170</v>
      </c>
      <c r="C419" s="22" t="s">
        <v>12</v>
      </c>
      <c r="D419" s="28" t="s">
        <v>35</v>
      </c>
      <c r="E419" s="26">
        <v>45841.355459999999</v>
      </c>
      <c r="H419" s="22" t="s">
        <v>37</v>
      </c>
      <c r="I419" s="23" t="s">
        <v>48</v>
      </c>
      <c r="J419" s="22" t="s">
        <v>13</v>
      </c>
      <c r="K419" s="22" t="s">
        <v>27</v>
      </c>
      <c r="L419" s="20">
        <v>3307.93046</v>
      </c>
    </row>
    <row r="420" spans="1:12" ht="21.5" x14ac:dyDescent="0.35">
      <c r="A420" s="22" t="s">
        <v>36</v>
      </c>
      <c r="B420" s="22" t="s">
        <v>170</v>
      </c>
      <c r="C420" s="22" t="s">
        <v>54</v>
      </c>
      <c r="D420" s="22" t="s">
        <v>52</v>
      </c>
      <c r="E420" s="20">
        <v>440.78512999999998</v>
      </c>
      <c r="H420" s="22" t="s">
        <v>37</v>
      </c>
      <c r="I420" s="23" t="s">
        <v>48</v>
      </c>
      <c r="J420" s="22" t="s">
        <v>13</v>
      </c>
      <c r="K420" s="22" t="s">
        <v>28</v>
      </c>
      <c r="L420" s="20">
        <v>4240.4737699999996</v>
      </c>
    </row>
    <row r="421" spans="1:12" ht="21.5" x14ac:dyDescent="0.35">
      <c r="A421" s="22" t="s">
        <v>36</v>
      </c>
      <c r="B421" s="22" t="s">
        <v>170</v>
      </c>
      <c r="C421" s="22" t="s">
        <v>54</v>
      </c>
      <c r="D421" s="22" t="s">
        <v>156</v>
      </c>
      <c r="E421" s="20">
        <v>126.05255</v>
      </c>
      <c r="H421" s="22" t="s">
        <v>37</v>
      </c>
      <c r="I421" s="23" t="s">
        <v>48</v>
      </c>
      <c r="J421" s="22" t="s">
        <v>13</v>
      </c>
      <c r="K421" s="22" t="s">
        <v>55</v>
      </c>
      <c r="L421" s="20">
        <v>11.631159999999999</v>
      </c>
    </row>
    <row r="422" spans="1:12" ht="21.5" x14ac:dyDescent="0.35">
      <c r="A422" s="22" t="s">
        <v>36</v>
      </c>
      <c r="B422" s="22" t="s">
        <v>170</v>
      </c>
      <c r="C422" s="22" t="s">
        <v>54</v>
      </c>
      <c r="D422" s="22" t="s">
        <v>53</v>
      </c>
      <c r="E422" s="20">
        <v>2127.7965100000001</v>
      </c>
      <c r="H422" s="22" t="s">
        <v>37</v>
      </c>
      <c r="I422" s="23" t="s">
        <v>48</v>
      </c>
      <c r="J422" s="22" t="s">
        <v>13</v>
      </c>
      <c r="K422" s="22" t="s">
        <v>92</v>
      </c>
      <c r="L422" s="20">
        <v>0.47099999999999997</v>
      </c>
    </row>
    <row r="423" spans="1:12" ht="21.5" x14ac:dyDescent="0.35">
      <c r="A423" s="22" t="s">
        <v>36</v>
      </c>
      <c r="B423" s="22" t="s">
        <v>170</v>
      </c>
      <c r="C423" s="22" t="s">
        <v>54</v>
      </c>
      <c r="D423" s="22" t="s">
        <v>27</v>
      </c>
      <c r="E423" s="20">
        <v>0.26850000000000002</v>
      </c>
      <c r="H423" s="22" t="s">
        <v>37</v>
      </c>
      <c r="I423" s="23" t="s">
        <v>48</v>
      </c>
      <c r="J423" s="22" t="s">
        <v>13</v>
      </c>
      <c r="K423" s="22" t="s">
        <v>102</v>
      </c>
      <c r="L423" s="20">
        <v>3.5031599999999998</v>
      </c>
    </row>
    <row r="424" spans="1:12" ht="21.5" x14ac:dyDescent="0.35">
      <c r="A424" s="22" t="s">
        <v>36</v>
      </c>
      <c r="B424" s="22" t="s">
        <v>170</v>
      </c>
      <c r="C424" s="22" t="s">
        <v>54</v>
      </c>
      <c r="D424" s="22" t="s">
        <v>95</v>
      </c>
      <c r="E424" s="20">
        <v>13526.253930000001</v>
      </c>
      <c r="H424" s="22" t="s">
        <v>37</v>
      </c>
      <c r="I424" s="23" t="s">
        <v>48</v>
      </c>
      <c r="J424" s="22" t="s">
        <v>13</v>
      </c>
      <c r="K424" s="22" t="s">
        <v>107</v>
      </c>
      <c r="L424" s="20">
        <v>0.76297000000000004</v>
      </c>
    </row>
    <row r="425" spans="1:12" ht="21.5" x14ac:dyDescent="0.35">
      <c r="A425" s="22" t="s">
        <v>36</v>
      </c>
      <c r="B425" s="22" t="s">
        <v>170</v>
      </c>
      <c r="C425" s="22" t="s">
        <v>54</v>
      </c>
      <c r="D425" s="22" t="s">
        <v>55</v>
      </c>
      <c r="E425" s="20">
        <v>265.80043000000001</v>
      </c>
      <c r="H425" s="22" t="s">
        <v>37</v>
      </c>
      <c r="I425" s="23" t="s">
        <v>48</v>
      </c>
      <c r="J425" s="22" t="s">
        <v>13</v>
      </c>
      <c r="K425" s="22" t="s">
        <v>93</v>
      </c>
      <c r="L425" s="20">
        <v>3.15</v>
      </c>
    </row>
    <row r="426" spans="1:12" ht="21.5" x14ac:dyDescent="0.35">
      <c r="A426" s="22" t="s">
        <v>36</v>
      </c>
      <c r="B426" s="22" t="s">
        <v>170</v>
      </c>
      <c r="C426" s="22" t="s">
        <v>54</v>
      </c>
      <c r="D426" s="22" t="s">
        <v>92</v>
      </c>
      <c r="E426" s="20">
        <v>314.11324000000002</v>
      </c>
      <c r="H426" s="22" t="s">
        <v>37</v>
      </c>
      <c r="I426" s="23" t="s">
        <v>48</v>
      </c>
      <c r="J426" s="22" t="s">
        <v>13</v>
      </c>
      <c r="K426" s="22" t="s">
        <v>30</v>
      </c>
      <c r="L426" s="20">
        <v>177.94732999999999</v>
      </c>
    </row>
    <row r="427" spans="1:12" ht="21.5" x14ac:dyDescent="0.35">
      <c r="A427" s="22" t="s">
        <v>36</v>
      </c>
      <c r="B427" s="22" t="s">
        <v>170</v>
      </c>
      <c r="C427" s="22" t="s">
        <v>54</v>
      </c>
      <c r="D427" s="22" t="s">
        <v>107</v>
      </c>
      <c r="E427" s="20">
        <v>21.236000000000001</v>
      </c>
      <c r="H427" s="22" t="s">
        <v>37</v>
      </c>
      <c r="I427" s="23" t="s">
        <v>48</v>
      </c>
      <c r="J427" s="22" t="s">
        <v>13</v>
      </c>
      <c r="K427" s="22" t="s">
        <v>31</v>
      </c>
      <c r="L427" s="20">
        <v>3479.9268200000001</v>
      </c>
    </row>
    <row r="428" spans="1:12" ht="21.5" x14ac:dyDescent="0.35">
      <c r="A428" s="22" t="s">
        <v>36</v>
      </c>
      <c r="B428" s="22" t="s">
        <v>170</v>
      </c>
      <c r="C428" s="22" t="s">
        <v>54</v>
      </c>
      <c r="D428" s="22" t="s">
        <v>93</v>
      </c>
      <c r="E428" s="20">
        <v>17.771100000000001</v>
      </c>
      <c r="H428" s="22" t="s">
        <v>37</v>
      </c>
      <c r="I428" s="23" t="s">
        <v>48</v>
      </c>
      <c r="J428" s="22" t="s">
        <v>13</v>
      </c>
      <c r="K428" s="28" t="s">
        <v>35</v>
      </c>
      <c r="L428" s="26">
        <v>11405.131230000001</v>
      </c>
    </row>
    <row r="429" spans="1:12" ht="21.5" x14ac:dyDescent="0.35">
      <c r="A429" s="22" t="s">
        <v>36</v>
      </c>
      <c r="B429" s="22" t="s">
        <v>170</v>
      </c>
      <c r="C429" s="22" t="s">
        <v>54</v>
      </c>
      <c r="D429" s="22" t="s">
        <v>160</v>
      </c>
      <c r="E429" s="20">
        <v>64.829470000000001</v>
      </c>
      <c r="H429" s="22" t="s">
        <v>37</v>
      </c>
      <c r="I429" s="23" t="s">
        <v>48</v>
      </c>
      <c r="J429" s="22" t="s">
        <v>55</v>
      </c>
      <c r="K429" s="22" t="s">
        <v>52</v>
      </c>
      <c r="L429" s="20">
        <v>60.604799999999997</v>
      </c>
    </row>
    <row r="430" spans="1:12" ht="21.5" x14ac:dyDescent="0.35">
      <c r="A430" s="22" t="s">
        <v>36</v>
      </c>
      <c r="B430" s="22" t="s">
        <v>170</v>
      </c>
      <c r="C430" s="22" t="s">
        <v>54</v>
      </c>
      <c r="D430" s="22" t="s">
        <v>30</v>
      </c>
      <c r="E430" s="20">
        <v>2.3621099999999999</v>
      </c>
      <c r="H430" s="22" t="s">
        <v>37</v>
      </c>
      <c r="I430" s="23" t="s">
        <v>48</v>
      </c>
      <c r="J430" s="22" t="s">
        <v>55</v>
      </c>
      <c r="K430" s="22" t="s">
        <v>53</v>
      </c>
      <c r="L430" s="20">
        <v>516.34177999999997</v>
      </c>
    </row>
    <row r="431" spans="1:12" ht="21.5" x14ac:dyDescent="0.35">
      <c r="A431" s="22" t="s">
        <v>36</v>
      </c>
      <c r="B431" s="22" t="s">
        <v>170</v>
      </c>
      <c r="C431" s="22" t="s">
        <v>54</v>
      </c>
      <c r="D431" s="22" t="s">
        <v>96</v>
      </c>
      <c r="E431" s="20">
        <v>24.904399999999999</v>
      </c>
      <c r="H431" s="22" t="s">
        <v>37</v>
      </c>
      <c r="I431" s="23" t="s">
        <v>48</v>
      </c>
      <c r="J431" s="22" t="s">
        <v>55</v>
      </c>
      <c r="K431" s="22" t="s">
        <v>28</v>
      </c>
      <c r="L431" s="20">
        <v>28.532969999999999</v>
      </c>
    </row>
    <row r="432" spans="1:12" ht="21.5" x14ac:dyDescent="0.35">
      <c r="A432" s="22" t="s">
        <v>36</v>
      </c>
      <c r="B432" s="22" t="s">
        <v>170</v>
      </c>
      <c r="C432" s="22" t="s">
        <v>54</v>
      </c>
      <c r="D432" s="22" t="s">
        <v>110</v>
      </c>
      <c r="E432" s="20">
        <v>9.9794400000000003</v>
      </c>
      <c r="H432" s="22" t="s">
        <v>37</v>
      </c>
      <c r="I432" s="23" t="s">
        <v>48</v>
      </c>
      <c r="J432" s="22" t="s">
        <v>55</v>
      </c>
      <c r="K432" s="22" t="s">
        <v>55</v>
      </c>
      <c r="L432" s="20">
        <v>2315.3869599999998</v>
      </c>
    </row>
    <row r="433" spans="1:12" ht="21.5" x14ac:dyDescent="0.35">
      <c r="A433" s="22" t="s">
        <v>36</v>
      </c>
      <c r="B433" s="22" t="s">
        <v>170</v>
      </c>
      <c r="C433" s="22" t="s">
        <v>54</v>
      </c>
      <c r="D433" s="22" t="s">
        <v>100</v>
      </c>
      <c r="E433" s="20">
        <v>13.8832</v>
      </c>
      <c r="H433" s="22" t="s">
        <v>37</v>
      </c>
      <c r="I433" s="23" t="s">
        <v>48</v>
      </c>
      <c r="J433" s="22" t="s">
        <v>55</v>
      </c>
      <c r="K433" s="22" t="s">
        <v>92</v>
      </c>
      <c r="L433" s="20">
        <v>209.23766000000001</v>
      </c>
    </row>
    <row r="434" spans="1:12" ht="21.5" x14ac:dyDescent="0.35">
      <c r="A434" s="22" t="s">
        <v>36</v>
      </c>
      <c r="B434" s="22" t="s">
        <v>170</v>
      </c>
      <c r="C434" s="22" t="s">
        <v>54</v>
      </c>
      <c r="D434" s="22" t="s">
        <v>97</v>
      </c>
      <c r="E434" s="20">
        <v>968.84495000000004</v>
      </c>
      <c r="H434" s="22" t="s">
        <v>37</v>
      </c>
      <c r="I434" s="23" t="s">
        <v>48</v>
      </c>
      <c r="J434" s="22" t="s">
        <v>55</v>
      </c>
      <c r="K434" s="22" t="s">
        <v>93</v>
      </c>
      <c r="L434" s="20">
        <v>129.40501</v>
      </c>
    </row>
    <row r="435" spans="1:12" ht="21.5" x14ac:dyDescent="0.35">
      <c r="A435" s="22" t="s">
        <v>36</v>
      </c>
      <c r="B435" s="22" t="s">
        <v>170</v>
      </c>
      <c r="C435" s="22" t="s">
        <v>54</v>
      </c>
      <c r="D435" s="22" t="s">
        <v>31</v>
      </c>
      <c r="E435" s="20">
        <v>1.08931</v>
      </c>
      <c r="H435" s="22" t="s">
        <v>37</v>
      </c>
      <c r="I435" s="23" t="s">
        <v>48</v>
      </c>
      <c r="J435" s="22" t="s">
        <v>55</v>
      </c>
      <c r="K435" s="22" t="s">
        <v>160</v>
      </c>
      <c r="L435" s="20">
        <v>62.8</v>
      </c>
    </row>
    <row r="436" spans="1:12" ht="21.5" x14ac:dyDescent="0.35">
      <c r="A436" s="22" t="s">
        <v>36</v>
      </c>
      <c r="B436" s="22" t="s">
        <v>170</v>
      </c>
      <c r="C436" s="22" t="s">
        <v>54</v>
      </c>
      <c r="D436" s="22" t="s">
        <v>32</v>
      </c>
      <c r="E436" s="20">
        <v>253.7183</v>
      </c>
      <c r="H436" s="22" t="s">
        <v>37</v>
      </c>
      <c r="I436" s="23" t="s">
        <v>48</v>
      </c>
      <c r="J436" s="22" t="s">
        <v>55</v>
      </c>
      <c r="K436" s="22" t="s">
        <v>30</v>
      </c>
      <c r="L436" s="20">
        <v>113.56147</v>
      </c>
    </row>
    <row r="437" spans="1:12" ht="21.5" x14ac:dyDescent="0.35">
      <c r="A437" s="22" t="s">
        <v>36</v>
      </c>
      <c r="B437" s="22" t="s">
        <v>170</v>
      </c>
      <c r="C437" s="22" t="s">
        <v>54</v>
      </c>
      <c r="D437" s="22" t="s">
        <v>161</v>
      </c>
      <c r="E437" s="20">
        <v>11.077059999999999</v>
      </c>
      <c r="H437" s="22" t="s">
        <v>37</v>
      </c>
      <c r="I437" s="23" t="s">
        <v>48</v>
      </c>
      <c r="J437" s="22" t="s">
        <v>55</v>
      </c>
      <c r="K437" s="22" t="s">
        <v>96</v>
      </c>
      <c r="L437" s="20">
        <v>15.350009999999999</v>
      </c>
    </row>
    <row r="438" spans="1:12" ht="21.5" x14ac:dyDescent="0.35">
      <c r="A438" s="22" t="s">
        <v>36</v>
      </c>
      <c r="B438" s="22" t="s">
        <v>170</v>
      </c>
      <c r="C438" s="22" t="s">
        <v>54</v>
      </c>
      <c r="D438" s="28" t="s">
        <v>35</v>
      </c>
      <c r="E438" s="26">
        <v>18190.765630000002</v>
      </c>
      <c r="H438" s="22" t="s">
        <v>37</v>
      </c>
      <c r="I438" s="23" t="s">
        <v>48</v>
      </c>
      <c r="J438" s="22" t="s">
        <v>55</v>
      </c>
      <c r="K438" s="22" t="s">
        <v>97</v>
      </c>
      <c r="L438" s="20">
        <v>1.3064100000000001</v>
      </c>
    </row>
    <row r="439" spans="1:12" ht="21.5" x14ac:dyDescent="0.35">
      <c r="A439" s="22" t="s">
        <v>36</v>
      </c>
      <c r="B439" s="22" t="s">
        <v>170</v>
      </c>
      <c r="C439" s="22" t="s">
        <v>13</v>
      </c>
      <c r="D439" s="22" t="s">
        <v>52</v>
      </c>
      <c r="E439" s="20">
        <v>96.395039999999995</v>
      </c>
      <c r="H439" s="22" t="s">
        <v>37</v>
      </c>
      <c r="I439" s="23" t="s">
        <v>48</v>
      </c>
      <c r="J439" s="22" t="s">
        <v>55</v>
      </c>
      <c r="K439" s="22" t="s">
        <v>31</v>
      </c>
      <c r="L439" s="20">
        <v>302.89936999999998</v>
      </c>
    </row>
    <row r="440" spans="1:12" ht="21.5" x14ac:dyDescent="0.35">
      <c r="A440" s="22" t="s">
        <v>36</v>
      </c>
      <c r="B440" s="22" t="s">
        <v>170</v>
      </c>
      <c r="C440" s="22" t="s">
        <v>13</v>
      </c>
      <c r="D440" s="22" t="s">
        <v>156</v>
      </c>
      <c r="E440" s="20">
        <v>3.6424599999999998</v>
      </c>
      <c r="H440" s="22" t="s">
        <v>37</v>
      </c>
      <c r="I440" s="23" t="s">
        <v>48</v>
      </c>
      <c r="J440" s="22" t="s">
        <v>55</v>
      </c>
      <c r="K440" s="28" t="s">
        <v>35</v>
      </c>
      <c r="L440" s="26">
        <v>3755.4264400000002</v>
      </c>
    </row>
    <row r="441" spans="1:12" ht="21.5" x14ac:dyDescent="0.35">
      <c r="A441" s="22" t="s">
        <v>36</v>
      </c>
      <c r="B441" s="22" t="s">
        <v>170</v>
      </c>
      <c r="C441" s="22" t="s">
        <v>13</v>
      </c>
      <c r="D441" s="22" t="s">
        <v>53</v>
      </c>
      <c r="E441" s="20">
        <v>351.99601000000001</v>
      </c>
      <c r="H441" s="22" t="s">
        <v>37</v>
      </c>
      <c r="I441" s="23" t="s">
        <v>48</v>
      </c>
      <c r="J441" s="22" t="s">
        <v>56</v>
      </c>
      <c r="K441" s="22" t="s">
        <v>52</v>
      </c>
      <c r="L441" s="20">
        <v>33.548389999999998</v>
      </c>
    </row>
    <row r="442" spans="1:12" ht="21.5" x14ac:dyDescent="0.35">
      <c r="A442" s="22" t="s">
        <v>36</v>
      </c>
      <c r="B442" s="22" t="s">
        <v>170</v>
      </c>
      <c r="C442" s="22" t="s">
        <v>13</v>
      </c>
      <c r="D442" s="22" t="s">
        <v>27</v>
      </c>
      <c r="E442" s="20">
        <v>21947.402419999999</v>
      </c>
      <c r="H442" s="22" t="s">
        <v>37</v>
      </c>
      <c r="I442" s="23" t="s">
        <v>48</v>
      </c>
      <c r="J442" s="22" t="s">
        <v>56</v>
      </c>
      <c r="K442" s="22" t="s">
        <v>53</v>
      </c>
      <c r="L442" s="20">
        <v>35.000230000000002</v>
      </c>
    </row>
    <row r="443" spans="1:12" ht="21.5" x14ac:dyDescent="0.35">
      <c r="A443" s="22" t="s">
        <v>36</v>
      </c>
      <c r="B443" s="22" t="s">
        <v>170</v>
      </c>
      <c r="C443" s="22" t="s">
        <v>13</v>
      </c>
      <c r="D443" s="22" t="s">
        <v>28</v>
      </c>
      <c r="E443" s="20">
        <v>38171.67727</v>
      </c>
      <c r="H443" s="22" t="s">
        <v>37</v>
      </c>
      <c r="I443" s="23" t="s">
        <v>48</v>
      </c>
      <c r="J443" s="22" t="s">
        <v>56</v>
      </c>
      <c r="K443" s="22" t="s">
        <v>27</v>
      </c>
      <c r="L443" s="20">
        <v>6.7799899999999997</v>
      </c>
    </row>
    <row r="444" spans="1:12" ht="21.5" x14ac:dyDescent="0.35">
      <c r="A444" s="22" t="s">
        <v>36</v>
      </c>
      <c r="B444" s="22" t="s">
        <v>170</v>
      </c>
      <c r="C444" s="22" t="s">
        <v>13</v>
      </c>
      <c r="D444" s="22" t="s">
        <v>55</v>
      </c>
      <c r="E444" s="20">
        <v>125.80216</v>
      </c>
      <c r="H444" s="22" t="s">
        <v>37</v>
      </c>
      <c r="I444" s="23" t="s">
        <v>48</v>
      </c>
      <c r="J444" s="22" t="s">
        <v>56</v>
      </c>
      <c r="K444" s="22" t="s">
        <v>28</v>
      </c>
      <c r="L444" s="20">
        <v>35.119999999999997</v>
      </c>
    </row>
    <row r="445" spans="1:12" ht="21.5" x14ac:dyDescent="0.35">
      <c r="A445" s="22" t="s">
        <v>36</v>
      </c>
      <c r="B445" s="22" t="s">
        <v>170</v>
      </c>
      <c r="C445" s="22" t="s">
        <v>13</v>
      </c>
      <c r="D445" s="22" t="s">
        <v>92</v>
      </c>
      <c r="E445" s="20">
        <v>372.52902</v>
      </c>
      <c r="H445" s="22" t="s">
        <v>37</v>
      </c>
      <c r="I445" s="23" t="s">
        <v>48</v>
      </c>
      <c r="J445" s="22" t="s">
        <v>56</v>
      </c>
      <c r="K445" s="22" t="s">
        <v>92</v>
      </c>
      <c r="L445" s="20">
        <v>40.350079999999998</v>
      </c>
    </row>
    <row r="446" spans="1:12" ht="21.5" x14ac:dyDescent="0.35">
      <c r="A446" s="22" t="s">
        <v>36</v>
      </c>
      <c r="B446" s="22" t="s">
        <v>170</v>
      </c>
      <c r="C446" s="22" t="s">
        <v>13</v>
      </c>
      <c r="D446" s="22" t="s">
        <v>102</v>
      </c>
      <c r="E446" s="20">
        <v>5.9903399999999998</v>
      </c>
      <c r="H446" s="22" t="s">
        <v>37</v>
      </c>
      <c r="I446" s="23" t="s">
        <v>48</v>
      </c>
      <c r="J446" s="22" t="s">
        <v>56</v>
      </c>
      <c r="K446" s="22" t="s">
        <v>30</v>
      </c>
      <c r="L446" s="20">
        <v>416.41253999999998</v>
      </c>
    </row>
    <row r="447" spans="1:12" ht="21.5" x14ac:dyDescent="0.35">
      <c r="A447" s="22" t="s">
        <v>36</v>
      </c>
      <c r="B447" s="22" t="s">
        <v>170</v>
      </c>
      <c r="C447" s="22" t="s">
        <v>13</v>
      </c>
      <c r="D447" s="22" t="s">
        <v>107</v>
      </c>
      <c r="E447" s="20">
        <v>12.87318</v>
      </c>
      <c r="H447" s="22" t="s">
        <v>37</v>
      </c>
      <c r="I447" s="23" t="s">
        <v>48</v>
      </c>
      <c r="J447" s="22" t="s">
        <v>56</v>
      </c>
      <c r="K447" s="22" t="s">
        <v>97</v>
      </c>
      <c r="L447" s="20">
        <v>5.4944899999999999</v>
      </c>
    </row>
    <row r="448" spans="1:12" ht="21.5" x14ac:dyDescent="0.35">
      <c r="A448" s="22" t="s">
        <v>36</v>
      </c>
      <c r="B448" s="22" t="s">
        <v>170</v>
      </c>
      <c r="C448" s="22" t="s">
        <v>13</v>
      </c>
      <c r="D448" s="22" t="s">
        <v>93</v>
      </c>
      <c r="E448" s="20">
        <v>144.20475999999999</v>
      </c>
      <c r="H448" s="22" t="s">
        <v>37</v>
      </c>
      <c r="I448" s="23" t="s">
        <v>48</v>
      </c>
      <c r="J448" s="22" t="s">
        <v>56</v>
      </c>
      <c r="K448" s="22" t="s">
        <v>31</v>
      </c>
      <c r="L448" s="20">
        <v>377.74829</v>
      </c>
    </row>
    <row r="449" spans="1:12" ht="21.5" x14ac:dyDescent="0.35">
      <c r="A449" s="22" t="s">
        <v>36</v>
      </c>
      <c r="B449" s="22" t="s">
        <v>170</v>
      </c>
      <c r="C449" s="22" t="s">
        <v>13</v>
      </c>
      <c r="D449" s="22" t="s">
        <v>160</v>
      </c>
      <c r="E449" s="20">
        <v>865.38818000000003</v>
      </c>
      <c r="H449" s="22" t="s">
        <v>37</v>
      </c>
      <c r="I449" s="23" t="s">
        <v>48</v>
      </c>
      <c r="J449" s="22" t="s">
        <v>56</v>
      </c>
      <c r="K449" s="28" t="s">
        <v>35</v>
      </c>
      <c r="L449" s="26">
        <v>950.45401000000004</v>
      </c>
    </row>
    <row r="450" spans="1:12" ht="21.5" x14ac:dyDescent="0.35">
      <c r="A450" s="22" t="s">
        <v>36</v>
      </c>
      <c r="B450" s="22" t="s">
        <v>170</v>
      </c>
      <c r="C450" s="22" t="s">
        <v>13</v>
      </c>
      <c r="D450" s="22" t="s">
        <v>30</v>
      </c>
      <c r="E450" s="20">
        <v>912.31772999999998</v>
      </c>
      <c r="H450" s="22" t="s">
        <v>37</v>
      </c>
      <c r="I450" s="23" t="s">
        <v>48</v>
      </c>
      <c r="J450" s="22" t="s">
        <v>57</v>
      </c>
      <c r="K450" s="22" t="s">
        <v>52</v>
      </c>
      <c r="L450" s="20">
        <v>982.31055000000003</v>
      </c>
    </row>
    <row r="451" spans="1:12" ht="21.5" x14ac:dyDescent="0.35">
      <c r="A451" s="22" t="s">
        <v>36</v>
      </c>
      <c r="B451" s="22" t="s">
        <v>170</v>
      </c>
      <c r="C451" s="22" t="s">
        <v>13</v>
      </c>
      <c r="D451" s="22" t="s">
        <v>96</v>
      </c>
      <c r="E451" s="20">
        <v>175.58957000000001</v>
      </c>
      <c r="H451" s="22" t="s">
        <v>37</v>
      </c>
      <c r="I451" s="23" t="s">
        <v>48</v>
      </c>
      <c r="J451" s="22" t="s">
        <v>57</v>
      </c>
      <c r="K451" s="22" t="s">
        <v>113</v>
      </c>
      <c r="L451" s="20">
        <v>1233</v>
      </c>
    </row>
    <row r="452" spans="1:12" ht="21.5" x14ac:dyDescent="0.35">
      <c r="A452" s="22" t="s">
        <v>36</v>
      </c>
      <c r="B452" s="22" t="s">
        <v>170</v>
      </c>
      <c r="C452" s="22" t="s">
        <v>13</v>
      </c>
      <c r="D452" s="22" t="s">
        <v>110</v>
      </c>
      <c r="E452" s="20">
        <v>10.3955</v>
      </c>
      <c r="H452" s="22" t="s">
        <v>37</v>
      </c>
      <c r="I452" s="23" t="s">
        <v>48</v>
      </c>
      <c r="J452" s="22" t="s">
        <v>57</v>
      </c>
      <c r="K452" s="22" t="s">
        <v>53</v>
      </c>
      <c r="L452" s="20">
        <v>148.33186000000001</v>
      </c>
    </row>
    <row r="453" spans="1:12" ht="21.5" x14ac:dyDescent="0.35">
      <c r="A453" s="22" t="s">
        <v>36</v>
      </c>
      <c r="B453" s="22" t="s">
        <v>170</v>
      </c>
      <c r="C453" s="22" t="s">
        <v>13</v>
      </c>
      <c r="D453" s="22" t="s">
        <v>112</v>
      </c>
      <c r="E453" s="20">
        <v>52.580779999999997</v>
      </c>
      <c r="H453" s="22" t="s">
        <v>37</v>
      </c>
      <c r="I453" s="23" t="s">
        <v>48</v>
      </c>
      <c r="J453" s="22" t="s">
        <v>57</v>
      </c>
      <c r="K453" s="22" t="s">
        <v>27</v>
      </c>
      <c r="L453" s="20">
        <v>212.02691999999999</v>
      </c>
    </row>
    <row r="454" spans="1:12" ht="21.5" x14ac:dyDescent="0.35">
      <c r="A454" s="22" t="s">
        <v>36</v>
      </c>
      <c r="B454" s="22" t="s">
        <v>170</v>
      </c>
      <c r="C454" s="22" t="s">
        <v>13</v>
      </c>
      <c r="D454" s="22" t="s">
        <v>31</v>
      </c>
      <c r="E454" s="20">
        <v>10210.27147</v>
      </c>
      <c r="H454" s="22" t="s">
        <v>37</v>
      </c>
      <c r="I454" s="23" t="s">
        <v>48</v>
      </c>
      <c r="J454" s="22" t="s">
        <v>57</v>
      </c>
      <c r="K454" s="22" t="s">
        <v>28</v>
      </c>
      <c r="L454" s="20">
        <v>156.54583</v>
      </c>
    </row>
    <row r="455" spans="1:12" ht="21.5" x14ac:dyDescent="0.35">
      <c r="A455" s="22" t="s">
        <v>36</v>
      </c>
      <c r="B455" s="22" t="s">
        <v>170</v>
      </c>
      <c r="C455" s="22" t="s">
        <v>13</v>
      </c>
      <c r="D455" s="22" t="s">
        <v>32</v>
      </c>
      <c r="E455" s="20">
        <v>9.9484999999999992</v>
      </c>
      <c r="H455" s="22" t="s">
        <v>37</v>
      </c>
      <c r="I455" s="23" t="s">
        <v>48</v>
      </c>
      <c r="J455" s="22" t="s">
        <v>57</v>
      </c>
      <c r="K455" s="22" t="s">
        <v>55</v>
      </c>
      <c r="L455" s="20">
        <v>246.18093999999999</v>
      </c>
    </row>
    <row r="456" spans="1:12" ht="21.5" x14ac:dyDescent="0.35">
      <c r="A456" s="22" t="s">
        <v>36</v>
      </c>
      <c r="B456" s="22" t="s">
        <v>170</v>
      </c>
      <c r="C456" s="22" t="s">
        <v>13</v>
      </c>
      <c r="D456" s="22" t="s">
        <v>161</v>
      </c>
      <c r="E456" s="20">
        <v>1.464</v>
      </c>
      <c r="H456" s="22" t="s">
        <v>37</v>
      </c>
      <c r="I456" s="23" t="s">
        <v>48</v>
      </c>
      <c r="J456" s="22" t="s">
        <v>57</v>
      </c>
      <c r="K456" s="22" t="s">
        <v>92</v>
      </c>
      <c r="L456" s="20">
        <v>3880.03451</v>
      </c>
    </row>
    <row r="457" spans="1:12" ht="21.5" x14ac:dyDescent="0.35">
      <c r="A457" s="22" t="s">
        <v>36</v>
      </c>
      <c r="B457" s="22" t="s">
        <v>170</v>
      </c>
      <c r="C457" s="22" t="s">
        <v>13</v>
      </c>
      <c r="D457" s="28" t="s">
        <v>35</v>
      </c>
      <c r="E457" s="26">
        <v>73470.468389999995</v>
      </c>
      <c r="H457" s="22" t="s">
        <v>37</v>
      </c>
      <c r="I457" s="23" t="s">
        <v>48</v>
      </c>
      <c r="J457" s="22" t="s">
        <v>57</v>
      </c>
      <c r="K457" s="22" t="s">
        <v>102</v>
      </c>
      <c r="L457" s="20">
        <v>295.19999000000001</v>
      </c>
    </row>
    <row r="458" spans="1:12" ht="21.5" x14ac:dyDescent="0.35">
      <c r="A458" s="22" t="s">
        <v>36</v>
      </c>
      <c r="B458" s="22" t="s">
        <v>170</v>
      </c>
      <c r="C458" s="22" t="s">
        <v>55</v>
      </c>
      <c r="D458" s="22" t="s">
        <v>52</v>
      </c>
      <c r="E458" s="20">
        <v>596.82619999999997</v>
      </c>
      <c r="H458" s="22" t="s">
        <v>37</v>
      </c>
      <c r="I458" s="23" t="s">
        <v>48</v>
      </c>
      <c r="J458" s="22" t="s">
        <v>57</v>
      </c>
      <c r="K458" s="22" t="s">
        <v>107</v>
      </c>
      <c r="L458" s="20">
        <v>1.2864899999999999</v>
      </c>
    </row>
    <row r="459" spans="1:12" ht="21.5" x14ac:dyDescent="0.35">
      <c r="A459" s="22" t="s">
        <v>36</v>
      </c>
      <c r="B459" s="22" t="s">
        <v>170</v>
      </c>
      <c r="C459" s="22" t="s">
        <v>55</v>
      </c>
      <c r="D459" s="22" t="s">
        <v>156</v>
      </c>
      <c r="E459" s="20">
        <v>54.169280000000001</v>
      </c>
      <c r="H459" s="22" t="s">
        <v>37</v>
      </c>
      <c r="I459" s="23" t="s">
        <v>48</v>
      </c>
      <c r="J459" s="22" t="s">
        <v>57</v>
      </c>
      <c r="K459" s="22" t="s">
        <v>93</v>
      </c>
      <c r="L459" s="20">
        <v>329.44252999999998</v>
      </c>
    </row>
    <row r="460" spans="1:12" ht="21.5" x14ac:dyDescent="0.35">
      <c r="A460" s="22" t="s">
        <v>36</v>
      </c>
      <c r="B460" s="22" t="s">
        <v>170</v>
      </c>
      <c r="C460" s="22" t="s">
        <v>55</v>
      </c>
      <c r="D460" s="22" t="s">
        <v>53</v>
      </c>
      <c r="E460" s="20">
        <v>1309.7103300000001</v>
      </c>
      <c r="H460" s="22" t="s">
        <v>37</v>
      </c>
      <c r="I460" s="23" t="s">
        <v>48</v>
      </c>
      <c r="J460" s="22" t="s">
        <v>57</v>
      </c>
      <c r="K460" s="22" t="s">
        <v>160</v>
      </c>
      <c r="L460" s="20">
        <v>2.1549999999999998</v>
      </c>
    </row>
    <row r="461" spans="1:12" ht="21.5" x14ac:dyDescent="0.35">
      <c r="A461" s="22" t="s">
        <v>36</v>
      </c>
      <c r="B461" s="22" t="s">
        <v>170</v>
      </c>
      <c r="C461" s="22" t="s">
        <v>55</v>
      </c>
      <c r="D461" s="22" t="s">
        <v>27</v>
      </c>
      <c r="E461" s="20">
        <v>189.76338999999999</v>
      </c>
      <c r="H461" s="22" t="s">
        <v>37</v>
      </c>
      <c r="I461" s="23" t="s">
        <v>48</v>
      </c>
      <c r="J461" s="22" t="s">
        <v>57</v>
      </c>
      <c r="K461" s="22" t="s">
        <v>30</v>
      </c>
      <c r="L461" s="20">
        <v>1263.9237800000001</v>
      </c>
    </row>
    <row r="462" spans="1:12" ht="21.5" x14ac:dyDescent="0.35">
      <c r="A462" s="22" t="s">
        <v>36</v>
      </c>
      <c r="B462" s="22" t="s">
        <v>170</v>
      </c>
      <c r="C462" s="22" t="s">
        <v>55</v>
      </c>
      <c r="D462" s="22" t="s">
        <v>95</v>
      </c>
      <c r="E462" s="20">
        <v>919.39121</v>
      </c>
      <c r="H462" s="22" t="s">
        <v>37</v>
      </c>
      <c r="I462" s="23" t="s">
        <v>48</v>
      </c>
      <c r="J462" s="22" t="s">
        <v>57</v>
      </c>
      <c r="K462" s="22" t="s">
        <v>96</v>
      </c>
      <c r="L462" s="20">
        <v>23</v>
      </c>
    </row>
    <row r="463" spans="1:12" ht="21.5" x14ac:dyDescent="0.35">
      <c r="A463" s="22" t="s">
        <v>36</v>
      </c>
      <c r="B463" s="22" t="s">
        <v>170</v>
      </c>
      <c r="C463" s="22" t="s">
        <v>55</v>
      </c>
      <c r="D463" s="22" t="s">
        <v>28</v>
      </c>
      <c r="E463" s="20">
        <v>12.413600000000001</v>
      </c>
      <c r="H463" s="22" t="s">
        <v>37</v>
      </c>
      <c r="I463" s="23" t="s">
        <v>48</v>
      </c>
      <c r="J463" s="22" t="s">
        <v>57</v>
      </c>
      <c r="K463" s="22" t="s">
        <v>97</v>
      </c>
      <c r="L463" s="20">
        <v>11.84545</v>
      </c>
    </row>
    <row r="464" spans="1:12" ht="21.5" x14ac:dyDescent="0.35">
      <c r="A464" s="22" t="s">
        <v>36</v>
      </c>
      <c r="B464" s="22" t="s">
        <v>170</v>
      </c>
      <c r="C464" s="22" t="s">
        <v>55</v>
      </c>
      <c r="D464" s="22" t="s">
        <v>55</v>
      </c>
      <c r="E464" s="20">
        <v>7020.0136000000002</v>
      </c>
      <c r="H464" s="22" t="s">
        <v>37</v>
      </c>
      <c r="I464" s="23" t="s">
        <v>48</v>
      </c>
      <c r="J464" s="22" t="s">
        <v>57</v>
      </c>
      <c r="K464" s="22" t="s">
        <v>31</v>
      </c>
      <c r="L464" s="20">
        <v>4914.8679400000001</v>
      </c>
    </row>
    <row r="465" spans="1:12" ht="21.5" x14ac:dyDescent="0.35">
      <c r="A465" s="22" t="s">
        <v>36</v>
      </c>
      <c r="B465" s="22" t="s">
        <v>170</v>
      </c>
      <c r="C465" s="22" t="s">
        <v>55</v>
      </c>
      <c r="D465" s="22" t="s">
        <v>92</v>
      </c>
      <c r="E465" s="20">
        <v>170.28507999999999</v>
      </c>
      <c r="H465" s="22" t="s">
        <v>37</v>
      </c>
      <c r="I465" s="23" t="s">
        <v>48</v>
      </c>
      <c r="J465" s="22" t="s">
        <v>57</v>
      </c>
      <c r="K465" s="22" t="s">
        <v>32</v>
      </c>
      <c r="L465" s="20">
        <v>0.89249999999999996</v>
      </c>
    </row>
    <row r="466" spans="1:12" ht="21.5" x14ac:dyDescent="0.35">
      <c r="A466" s="22" t="s">
        <v>36</v>
      </c>
      <c r="B466" s="22" t="s">
        <v>170</v>
      </c>
      <c r="C466" s="22" t="s">
        <v>55</v>
      </c>
      <c r="D466" s="22" t="s">
        <v>165</v>
      </c>
      <c r="E466" s="20">
        <v>1.67</v>
      </c>
      <c r="H466" s="22" t="s">
        <v>37</v>
      </c>
      <c r="I466" s="23" t="s">
        <v>48</v>
      </c>
      <c r="J466" s="22" t="s">
        <v>57</v>
      </c>
      <c r="K466" s="28" t="s">
        <v>35</v>
      </c>
      <c r="L466" s="26">
        <v>13701.04429</v>
      </c>
    </row>
    <row r="467" spans="1:12" ht="21.5" x14ac:dyDescent="0.35">
      <c r="A467" s="22" t="s">
        <v>36</v>
      </c>
      <c r="B467" s="22" t="s">
        <v>170</v>
      </c>
      <c r="C467" s="22" t="s">
        <v>55</v>
      </c>
      <c r="D467" s="22" t="s">
        <v>102</v>
      </c>
      <c r="E467" s="20">
        <v>2.71292</v>
      </c>
      <c r="H467" s="22" t="s">
        <v>37</v>
      </c>
      <c r="I467" s="23" t="s">
        <v>48</v>
      </c>
      <c r="J467" s="22" t="s">
        <v>58</v>
      </c>
      <c r="K467" s="22" t="s">
        <v>113</v>
      </c>
      <c r="L467" s="20">
        <v>2.2694999999999999</v>
      </c>
    </row>
    <row r="468" spans="1:12" ht="21.5" x14ac:dyDescent="0.35">
      <c r="A468" s="22" t="s">
        <v>36</v>
      </c>
      <c r="B468" s="22" t="s">
        <v>170</v>
      </c>
      <c r="C468" s="22" t="s">
        <v>55</v>
      </c>
      <c r="D468" s="22" t="s">
        <v>107</v>
      </c>
      <c r="E468" s="20">
        <v>49.628999999999998</v>
      </c>
      <c r="H468" s="22" t="s">
        <v>37</v>
      </c>
      <c r="I468" s="23" t="s">
        <v>48</v>
      </c>
      <c r="J468" s="22" t="s">
        <v>58</v>
      </c>
      <c r="K468" s="22" t="s">
        <v>28</v>
      </c>
      <c r="L468" s="20">
        <v>37.276130000000002</v>
      </c>
    </row>
    <row r="469" spans="1:12" ht="21.5" x14ac:dyDescent="0.35">
      <c r="A469" s="22" t="s">
        <v>36</v>
      </c>
      <c r="B469" s="22" t="s">
        <v>170</v>
      </c>
      <c r="C469" s="22" t="s">
        <v>55</v>
      </c>
      <c r="D469" s="22" t="s">
        <v>93</v>
      </c>
      <c r="E469" s="20">
        <v>652.90774999999996</v>
      </c>
      <c r="H469" s="22" t="s">
        <v>37</v>
      </c>
      <c r="I469" s="23" t="s">
        <v>48</v>
      </c>
      <c r="J469" s="22" t="s">
        <v>58</v>
      </c>
      <c r="K469" s="22" t="s">
        <v>55</v>
      </c>
      <c r="L469" s="20">
        <v>10.796900000000001</v>
      </c>
    </row>
    <row r="470" spans="1:12" ht="21.5" x14ac:dyDescent="0.35">
      <c r="A470" s="22" t="s">
        <v>36</v>
      </c>
      <c r="B470" s="22" t="s">
        <v>170</v>
      </c>
      <c r="C470" s="22" t="s">
        <v>55</v>
      </c>
      <c r="D470" s="22" t="s">
        <v>160</v>
      </c>
      <c r="E470" s="20">
        <v>513.32692999999995</v>
      </c>
      <c r="H470" s="22" t="s">
        <v>37</v>
      </c>
      <c r="I470" s="23" t="s">
        <v>48</v>
      </c>
      <c r="J470" s="22" t="s">
        <v>58</v>
      </c>
      <c r="K470" s="22" t="s">
        <v>92</v>
      </c>
      <c r="L470" s="20">
        <v>3.0345</v>
      </c>
    </row>
    <row r="471" spans="1:12" ht="21.5" x14ac:dyDescent="0.35">
      <c r="A471" s="22" t="s">
        <v>36</v>
      </c>
      <c r="B471" s="22" t="s">
        <v>170</v>
      </c>
      <c r="C471" s="22" t="s">
        <v>55</v>
      </c>
      <c r="D471" s="22" t="s">
        <v>30</v>
      </c>
      <c r="E471" s="20">
        <v>95.135319999999993</v>
      </c>
      <c r="H471" s="22" t="s">
        <v>37</v>
      </c>
      <c r="I471" s="23" t="s">
        <v>48</v>
      </c>
      <c r="J471" s="22" t="s">
        <v>58</v>
      </c>
      <c r="K471" s="22" t="s">
        <v>112</v>
      </c>
      <c r="L471" s="20">
        <v>89.37</v>
      </c>
    </row>
    <row r="472" spans="1:12" ht="21.5" x14ac:dyDescent="0.35">
      <c r="A472" s="22" t="s">
        <v>36</v>
      </c>
      <c r="B472" s="22" t="s">
        <v>170</v>
      </c>
      <c r="C472" s="22" t="s">
        <v>55</v>
      </c>
      <c r="D472" s="22" t="s">
        <v>96</v>
      </c>
      <c r="E472" s="20">
        <v>88.923100000000005</v>
      </c>
      <c r="H472" s="22" t="s">
        <v>37</v>
      </c>
      <c r="I472" s="23" t="s">
        <v>48</v>
      </c>
      <c r="J472" s="22" t="s">
        <v>58</v>
      </c>
      <c r="K472" s="22" t="s">
        <v>97</v>
      </c>
      <c r="L472" s="20">
        <v>13.3169</v>
      </c>
    </row>
    <row r="473" spans="1:12" ht="21.5" x14ac:dyDescent="0.35">
      <c r="A473" s="22" t="s">
        <v>36</v>
      </c>
      <c r="B473" s="22" t="s">
        <v>170</v>
      </c>
      <c r="C473" s="22" t="s">
        <v>55</v>
      </c>
      <c r="D473" s="22" t="s">
        <v>110</v>
      </c>
      <c r="E473" s="20">
        <v>17.103670000000001</v>
      </c>
      <c r="H473" s="22" t="s">
        <v>37</v>
      </c>
      <c r="I473" s="23" t="s">
        <v>48</v>
      </c>
      <c r="J473" s="22" t="s">
        <v>58</v>
      </c>
      <c r="K473" s="22" t="s">
        <v>31</v>
      </c>
      <c r="L473" s="20">
        <v>105.32829</v>
      </c>
    </row>
    <row r="474" spans="1:12" ht="21.5" x14ac:dyDescent="0.35">
      <c r="A474" s="22" t="s">
        <v>36</v>
      </c>
      <c r="B474" s="22" t="s">
        <v>170</v>
      </c>
      <c r="C474" s="22" t="s">
        <v>55</v>
      </c>
      <c r="D474" s="22" t="s">
        <v>163</v>
      </c>
      <c r="E474" s="20">
        <v>0.30330000000000001</v>
      </c>
      <c r="H474" s="22" t="s">
        <v>37</v>
      </c>
      <c r="I474" s="23" t="s">
        <v>48</v>
      </c>
      <c r="J474" s="22" t="s">
        <v>58</v>
      </c>
      <c r="K474" s="28" t="s">
        <v>35</v>
      </c>
      <c r="L474" s="26">
        <v>261.39222000000001</v>
      </c>
    </row>
    <row r="475" spans="1:12" ht="21.5" x14ac:dyDescent="0.35">
      <c r="A475" s="22" t="s">
        <v>36</v>
      </c>
      <c r="B475" s="22" t="s">
        <v>170</v>
      </c>
      <c r="C475" s="22" t="s">
        <v>55</v>
      </c>
      <c r="D475" s="22" t="s">
        <v>112</v>
      </c>
      <c r="E475" s="20">
        <v>2.3189000000000002</v>
      </c>
      <c r="H475" s="22" t="s">
        <v>37</v>
      </c>
      <c r="I475" s="23" t="s">
        <v>48</v>
      </c>
      <c r="J475" s="22" t="s">
        <v>158</v>
      </c>
      <c r="K475" s="22" t="s">
        <v>52</v>
      </c>
      <c r="L475" s="20">
        <v>5.1918699999999998</v>
      </c>
    </row>
    <row r="476" spans="1:12" ht="21.5" x14ac:dyDescent="0.35">
      <c r="A476" s="22" t="s">
        <v>36</v>
      </c>
      <c r="B476" s="22" t="s">
        <v>170</v>
      </c>
      <c r="C476" s="22" t="s">
        <v>55</v>
      </c>
      <c r="D476" s="22" t="s">
        <v>97</v>
      </c>
      <c r="E476" s="20">
        <v>254.50953999999999</v>
      </c>
      <c r="H476" s="22" t="s">
        <v>37</v>
      </c>
      <c r="I476" s="23" t="s">
        <v>48</v>
      </c>
      <c r="J476" s="22" t="s">
        <v>158</v>
      </c>
      <c r="K476" s="22" t="s">
        <v>27</v>
      </c>
      <c r="L476" s="20">
        <v>53.948999999999998</v>
      </c>
    </row>
    <row r="477" spans="1:12" ht="21.5" x14ac:dyDescent="0.35">
      <c r="A477" s="22" t="s">
        <v>36</v>
      </c>
      <c r="B477" s="22" t="s">
        <v>170</v>
      </c>
      <c r="C477" s="22" t="s">
        <v>55</v>
      </c>
      <c r="D477" s="22" t="s">
        <v>31</v>
      </c>
      <c r="E477" s="20">
        <v>385.19666999999998</v>
      </c>
      <c r="H477" s="22" t="s">
        <v>37</v>
      </c>
      <c r="I477" s="23" t="s">
        <v>48</v>
      </c>
      <c r="J477" s="22" t="s">
        <v>158</v>
      </c>
      <c r="K477" s="22" t="s">
        <v>28</v>
      </c>
      <c r="L477" s="20">
        <v>2.4239999999999999</v>
      </c>
    </row>
    <row r="478" spans="1:12" ht="21.5" x14ac:dyDescent="0.35">
      <c r="A478" s="22" t="s">
        <v>36</v>
      </c>
      <c r="B478" s="22" t="s">
        <v>170</v>
      </c>
      <c r="C478" s="22" t="s">
        <v>55</v>
      </c>
      <c r="D478" s="22" t="s">
        <v>32</v>
      </c>
      <c r="E478" s="20">
        <v>85.96405</v>
      </c>
      <c r="H478" s="22" t="s">
        <v>37</v>
      </c>
      <c r="I478" s="23" t="s">
        <v>48</v>
      </c>
      <c r="J478" s="22" t="s">
        <v>158</v>
      </c>
      <c r="K478" s="22" t="s">
        <v>31</v>
      </c>
      <c r="L478" s="20">
        <v>23.110710000000001</v>
      </c>
    </row>
    <row r="479" spans="1:12" ht="21.5" x14ac:dyDescent="0.35">
      <c r="A479" s="22" t="s">
        <v>36</v>
      </c>
      <c r="B479" s="22" t="s">
        <v>170</v>
      </c>
      <c r="C479" s="22" t="s">
        <v>55</v>
      </c>
      <c r="D479" s="28" t="s">
        <v>35</v>
      </c>
      <c r="E479" s="26">
        <v>12422.27384</v>
      </c>
      <c r="H479" s="22" t="s">
        <v>37</v>
      </c>
      <c r="I479" s="23" t="s">
        <v>48</v>
      </c>
      <c r="J479" s="22" t="s">
        <v>158</v>
      </c>
      <c r="K479" s="28" t="s">
        <v>35</v>
      </c>
      <c r="L479" s="26">
        <v>84.675579999999997</v>
      </c>
    </row>
    <row r="480" spans="1:12" ht="21.5" x14ac:dyDescent="0.35">
      <c r="A480" s="22" t="s">
        <v>36</v>
      </c>
      <c r="B480" s="22" t="s">
        <v>170</v>
      </c>
      <c r="C480" s="22" t="s">
        <v>56</v>
      </c>
      <c r="D480" s="22" t="s">
        <v>52</v>
      </c>
      <c r="E480" s="20">
        <v>1044.1722</v>
      </c>
      <c r="H480" s="22" t="s">
        <v>37</v>
      </c>
      <c r="I480" s="23" t="s">
        <v>48</v>
      </c>
      <c r="J480" s="22" t="s">
        <v>14</v>
      </c>
      <c r="K480" s="22" t="s">
        <v>97</v>
      </c>
      <c r="L480" s="20">
        <v>1.5088999999999999</v>
      </c>
    </row>
    <row r="481" spans="1:12" ht="21.5" x14ac:dyDescent="0.35">
      <c r="A481" s="22" t="s">
        <v>36</v>
      </c>
      <c r="B481" s="22" t="s">
        <v>170</v>
      </c>
      <c r="C481" s="22" t="s">
        <v>56</v>
      </c>
      <c r="D481" s="22" t="s">
        <v>53</v>
      </c>
      <c r="E481" s="20">
        <v>160.39087000000001</v>
      </c>
      <c r="H481" s="22" t="s">
        <v>37</v>
      </c>
      <c r="I481" s="23" t="s">
        <v>48</v>
      </c>
      <c r="J481" s="22" t="s">
        <v>14</v>
      </c>
      <c r="K481" s="22" t="s">
        <v>31</v>
      </c>
      <c r="L481" s="20">
        <v>0.21840000000000001</v>
      </c>
    </row>
    <row r="482" spans="1:12" ht="21.5" x14ac:dyDescent="0.35">
      <c r="A482" s="22" t="s">
        <v>36</v>
      </c>
      <c r="B482" s="22" t="s">
        <v>170</v>
      </c>
      <c r="C482" s="22" t="s">
        <v>56</v>
      </c>
      <c r="D482" s="22" t="s">
        <v>27</v>
      </c>
      <c r="E482" s="20">
        <v>14.18407</v>
      </c>
      <c r="H482" s="22" t="s">
        <v>37</v>
      </c>
      <c r="I482" s="23" t="s">
        <v>48</v>
      </c>
      <c r="J482" s="22" t="s">
        <v>14</v>
      </c>
      <c r="K482" s="28" t="s">
        <v>35</v>
      </c>
      <c r="L482" s="26">
        <v>1.7273000000000001</v>
      </c>
    </row>
    <row r="483" spans="1:12" ht="21.5" x14ac:dyDescent="0.35">
      <c r="A483" s="22" t="s">
        <v>36</v>
      </c>
      <c r="B483" s="22" t="s">
        <v>170</v>
      </c>
      <c r="C483" s="22" t="s">
        <v>56</v>
      </c>
      <c r="D483" s="22" t="s">
        <v>95</v>
      </c>
      <c r="E483" s="20">
        <v>4.2813800000000004</v>
      </c>
      <c r="H483" s="22" t="s">
        <v>37</v>
      </c>
      <c r="I483" s="23" t="s">
        <v>48</v>
      </c>
      <c r="J483" s="22" t="s">
        <v>15</v>
      </c>
      <c r="K483" s="22" t="s">
        <v>52</v>
      </c>
      <c r="L483" s="20">
        <v>1429.7961399999999</v>
      </c>
    </row>
    <row r="484" spans="1:12" ht="21.5" x14ac:dyDescent="0.35">
      <c r="A484" s="22" t="s">
        <v>36</v>
      </c>
      <c r="B484" s="22" t="s">
        <v>170</v>
      </c>
      <c r="C484" s="22" t="s">
        <v>56</v>
      </c>
      <c r="D484" s="22" t="s">
        <v>28</v>
      </c>
      <c r="E484" s="20">
        <v>53.375210000000003</v>
      </c>
      <c r="H484" s="22" t="s">
        <v>37</v>
      </c>
      <c r="I484" s="23" t="s">
        <v>48</v>
      </c>
      <c r="J484" s="22" t="s">
        <v>15</v>
      </c>
      <c r="K484" s="22" t="s">
        <v>115</v>
      </c>
      <c r="L484" s="20">
        <v>6</v>
      </c>
    </row>
    <row r="485" spans="1:12" ht="21.5" x14ac:dyDescent="0.35">
      <c r="A485" s="22" t="s">
        <v>36</v>
      </c>
      <c r="B485" s="22" t="s">
        <v>170</v>
      </c>
      <c r="C485" s="22" t="s">
        <v>56</v>
      </c>
      <c r="D485" s="22" t="s">
        <v>55</v>
      </c>
      <c r="E485" s="20">
        <v>20.5884</v>
      </c>
      <c r="H485" s="22" t="s">
        <v>37</v>
      </c>
      <c r="I485" s="23" t="s">
        <v>48</v>
      </c>
      <c r="J485" s="22" t="s">
        <v>15</v>
      </c>
      <c r="K485" s="22" t="s">
        <v>113</v>
      </c>
      <c r="L485" s="20">
        <v>5287.5060100000001</v>
      </c>
    </row>
    <row r="486" spans="1:12" ht="21.5" x14ac:dyDescent="0.35">
      <c r="A486" s="22" t="s">
        <v>36</v>
      </c>
      <c r="B486" s="22" t="s">
        <v>170</v>
      </c>
      <c r="C486" s="22" t="s">
        <v>56</v>
      </c>
      <c r="D486" s="22" t="s">
        <v>92</v>
      </c>
      <c r="E486" s="20">
        <v>38.903739999999999</v>
      </c>
      <c r="H486" s="22" t="s">
        <v>37</v>
      </c>
      <c r="I486" s="23" t="s">
        <v>48</v>
      </c>
      <c r="J486" s="22" t="s">
        <v>15</v>
      </c>
      <c r="K486" s="22" t="s">
        <v>53</v>
      </c>
      <c r="L486" s="20">
        <v>51.971870000000003</v>
      </c>
    </row>
    <row r="487" spans="1:12" ht="21.5" x14ac:dyDescent="0.35">
      <c r="A487" s="22" t="s">
        <v>36</v>
      </c>
      <c r="B487" s="22" t="s">
        <v>170</v>
      </c>
      <c r="C487" s="22" t="s">
        <v>56</v>
      </c>
      <c r="D487" s="22" t="s">
        <v>107</v>
      </c>
      <c r="E487" s="20">
        <v>0.76412000000000002</v>
      </c>
      <c r="H487" s="22" t="s">
        <v>37</v>
      </c>
      <c r="I487" s="23" t="s">
        <v>48</v>
      </c>
      <c r="J487" s="22" t="s">
        <v>15</v>
      </c>
      <c r="K487" s="22" t="s">
        <v>27</v>
      </c>
      <c r="L487" s="20">
        <v>15771.98876</v>
      </c>
    </row>
    <row r="488" spans="1:12" ht="21.5" x14ac:dyDescent="0.35">
      <c r="A488" s="22" t="s">
        <v>36</v>
      </c>
      <c r="B488" s="22" t="s">
        <v>170</v>
      </c>
      <c r="C488" s="22" t="s">
        <v>56</v>
      </c>
      <c r="D488" s="22" t="s">
        <v>93</v>
      </c>
      <c r="E488" s="20">
        <v>0.85855000000000004</v>
      </c>
      <c r="H488" s="22" t="s">
        <v>37</v>
      </c>
      <c r="I488" s="23" t="s">
        <v>48</v>
      </c>
      <c r="J488" s="22" t="s">
        <v>15</v>
      </c>
      <c r="K488" s="22" t="s">
        <v>28</v>
      </c>
      <c r="L488" s="20">
        <v>3695.57294</v>
      </c>
    </row>
    <row r="489" spans="1:12" ht="21.5" x14ac:dyDescent="0.35">
      <c r="A489" s="22" t="s">
        <v>36</v>
      </c>
      <c r="B489" s="22" t="s">
        <v>170</v>
      </c>
      <c r="C489" s="22" t="s">
        <v>56</v>
      </c>
      <c r="D489" s="22" t="s">
        <v>160</v>
      </c>
      <c r="E489" s="20">
        <v>84.393150000000006</v>
      </c>
      <c r="H489" s="22" t="s">
        <v>37</v>
      </c>
      <c r="I489" s="23" t="s">
        <v>48</v>
      </c>
      <c r="J489" s="22" t="s">
        <v>15</v>
      </c>
      <c r="K489" s="22" t="s">
        <v>55</v>
      </c>
      <c r="L489" s="20">
        <v>2869.6690800000001</v>
      </c>
    </row>
    <row r="490" spans="1:12" ht="21.5" x14ac:dyDescent="0.35">
      <c r="A490" s="22" t="s">
        <v>36</v>
      </c>
      <c r="B490" s="22" t="s">
        <v>170</v>
      </c>
      <c r="C490" s="22" t="s">
        <v>56</v>
      </c>
      <c r="D490" s="22" t="s">
        <v>30</v>
      </c>
      <c r="E490" s="20">
        <v>492.10424999999998</v>
      </c>
      <c r="H490" s="22" t="s">
        <v>37</v>
      </c>
      <c r="I490" s="23" t="s">
        <v>48</v>
      </c>
      <c r="J490" s="22" t="s">
        <v>15</v>
      </c>
      <c r="K490" s="22" t="s">
        <v>92</v>
      </c>
      <c r="L490" s="20">
        <v>4666.9422100000002</v>
      </c>
    </row>
    <row r="491" spans="1:12" ht="21.5" x14ac:dyDescent="0.35">
      <c r="A491" s="22" t="s">
        <v>36</v>
      </c>
      <c r="B491" s="22" t="s">
        <v>170</v>
      </c>
      <c r="C491" s="22" t="s">
        <v>56</v>
      </c>
      <c r="D491" s="22" t="s">
        <v>96</v>
      </c>
      <c r="E491" s="20">
        <v>129.77915999999999</v>
      </c>
      <c r="H491" s="22" t="s">
        <v>37</v>
      </c>
      <c r="I491" s="23" t="s">
        <v>48</v>
      </c>
      <c r="J491" s="22" t="s">
        <v>15</v>
      </c>
      <c r="K491" s="22" t="s">
        <v>102</v>
      </c>
      <c r="L491" s="20">
        <v>8671.0277900000001</v>
      </c>
    </row>
    <row r="492" spans="1:12" ht="21.5" x14ac:dyDescent="0.35">
      <c r="A492" s="22" t="s">
        <v>36</v>
      </c>
      <c r="B492" s="22" t="s">
        <v>170</v>
      </c>
      <c r="C492" s="22" t="s">
        <v>56</v>
      </c>
      <c r="D492" s="22" t="s">
        <v>97</v>
      </c>
      <c r="E492" s="20">
        <v>0.14829999999999999</v>
      </c>
      <c r="H492" s="22" t="s">
        <v>37</v>
      </c>
      <c r="I492" s="23" t="s">
        <v>48</v>
      </c>
      <c r="J492" s="22" t="s">
        <v>15</v>
      </c>
      <c r="K492" s="22" t="s">
        <v>107</v>
      </c>
      <c r="L492" s="20">
        <v>17.091470000000001</v>
      </c>
    </row>
    <row r="493" spans="1:12" ht="21.5" x14ac:dyDescent="0.35">
      <c r="A493" s="22" t="s">
        <v>36</v>
      </c>
      <c r="B493" s="22" t="s">
        <v>170</v>
      </c>
      <c r="C493" s="22" t="s">
        <v>56</v>
      </c>
      <c r="D493" s="22" t="s">
        <v>31</v>
      </c>
      <c r="E493" s="20">
        <v>365.57269000000002</v>
      </c>
      <c r="H493" s="22" t="s">
        <v>37</v>
      </c>
      <c r="I493" s="23" t="s">
        <v>48</v>
      </c>
      <c r="J493" s="22" t="s">
        <v>15</v>
      </c>
      <c r="K493" s="22" t="s">
        <v>93</v>
      </c>
      <c r="L493" s="20">
        <v>1428.0784900000001</v>
      </c>
    </row>
    <row r="494" spans="1:12" ht="21.5" x14ac:dyDescent="0.35">
      <c r="A494" s="22" t="s">
        <v>36</v>
      </c>
      <c r="B494" s="22" t="s">
        <v>170</v>
      </c>
      <c r="C494" s="22" t="s">
        <v>56</v>
      </c>
      <c r="D494" s="22" t="s">
        <v>32</v>
      </c>
      <c r="E494" s="20">
        <v>26.8</v>
      </c>
      <c r="H494" s="22" t="s">
        <v>37</v>
      </c>
      <c r="I494" s="23" t="s">
        <v>48</v>
      </c>
      <c r="J494" s="22" t="s">
        <v>15</v>
      </c>
      <c r="K494" s="22" t="s">
        <v>160</v>
      </c>
      <c r="L494" s="20">
        <v>233.95001999999999</v>
      </c>
    </row>
    <row r="495" spans="1:12" ht="21.5" x14ac:dyDescent="0.35">
      <c r="A495" s="22" t="s">
        <v>36</v>
      </c>
      <c r="B495" s="22" t="s">
        <v>170</v>
      </c>
      <c r="C495" s="22" t="s">
        <v>56</v>
      </c>
      <c r="D495" s="28" t="s">
        <v>35</v>
      </c>
      <c r="E495" s="26">
        <v>2436.3160899999998</v>
      </c>
      <c r="H495" s="22" t="s">
        <v>37</v>
      </c>
      <c r="I495" s="23" t="s">
        <v>48</v>
      </c>
      <c r="J495" s="22" t="s">
        <v>15</v>
      </c>
      <c r="K495" s="22" t="s">
        <v>30</v>
      </c>
      <c r="L495" s="20">
        <v>40198.571550000001</v>
      </c>
    </row>
    <row r="496" spans="1:12" ht="21.5" x14ac:dyDescent="0.35">
      <c r="A496" s="22" t="s">
        <v>36</v>
      </c>
      <c r="B496" s="22" t="s">
        <v>170</v>
      </c>
      <c r="C496" s="22" t="s">
        <v>57</v>
      </c>
      <c r="D496" s="22" t="s">
        <v>52</v>
      </c>
      <c r="E496" s="20">
        <v>225.88953000000001</v>
      </c>
      <c r="H496" s="22" t="s">
        <v>37</v>
      </c>
      <c r="I496" s="23" t="s">
        <v>48</v>
      </c>
      <c r="J496" s="22" t="s">
        <v>15</v>
      </c>
      <c r="K496" s="22" t="s">
        <v>96</v>
      </c>
      <c r="L496" s="20">
        <v>180.71136999999999</v>
      </c>
    </row>
    <row r="497" spans="1:12" ht="21.5" x14ac:dyDescent="0.35">
      <c r="A497" s="22" t="s">
        <v>36</v>
      </c>
      <c r="B497" s="22" t="s">
        <v>170</v>
      </c>
      <c r="C497" s="22" t="s">
        <v>57</v>
      </c>
      <c r="D497" s="22" t="s">
        <v>156</v>
      </c>
      <c r="E497" s="20">
        <v>16.349720000000001</v>
      </c>
      <c r="H497" s="22" t="s">
        <v>37</v>
      </c>
      <c r="I497" s="23" t="s">
        <v>48</v>
      </c>
      <c r="J497" s="22" t="s">
        <v>15</v>
      </c>
      <c r="K497" s="22" t="s">
        <v>162</v>
      </c>
      <c r="L497" s="20">
        <v>0.76976</v>
      </c>
    </row>
    <row r="498" spans="1:12" ht="21.5" x14ac:dyDescent="0.35">
      <c r="A498" s="22" t="s">
        <v>36</v>
      </c>
      <c r="B498" s="22" t="s">
        <v>170</v>
      </c>
      <c r="C498" s="22" t="s">
        <v>57</v>
      </c>
      <c r="D498" s="22" t="s">
        <v>53</v>
      </c>
      <c r="E498" s="20">
        <v>833.45806000000005</v>
      </c>
      <c r="H498" s="22" t="s">
        <v>37</v>
      </c>
      <c r="I498" s="23" t="s">
        <v>48</v>
      </c>
      <c r="J498" s="22" t="s">
        <v>15</v>
      </c>
      <c r="K498" s="22" t="s">
        <v>97</v>
      </c>
      <c r="L498" s="20">
        <v>175.19069999999999</v>
      </c>
    </row>
    <row r="499" spans="1:12" ht="21.5" x14ac:dyDescent="0.35">
      <c r="A499" s="22" t="s">
        <v>36</v>
      </c>
      <c r="B499" s="22" t="s">
        <v>170</v>
      </c>
      <c r="C499" s="22" t="s">
        <v>57</v>
      </c>
      <c r="D499" s="22" t="s">
        <v>27</v>
      </c>
      <c r="E499" s="20">
        <v>346.72102999999998</v>
      </c>
      <c r="H499" s="22" t="s">
        <v>37</v>
      </c>
      <c r="I499" s="23" t="s">
        <v>48</v>
      </c>
      <c r="J499" s="22" t="s">
        <v>15</v>
      </c>
      <c r="K499" s="22" t="s">
        <v>31</v>
      </c>
      <c r="L499" s="20">
        <v>31083.02837</v>
      </c>
    </row>
    <row r="500" spans="1:12" ht="21.5" x14ac:dyDescent="0.35">
      <c r="A500" s="22" t="s">
        <v>36</v>
      </c>
      <c r="B500" s="22" t="s">
        <v>170</v>
      </c>
      <c r="C500" s="22" t="s">
        <v>57</v>
      </c>
      <c r="D500" s="22" t="s">
        <v>95</v>
      </c>
      <c r="E500" s="20">
        <v>75.348709999999997</v>
      </c>
      <c r="H500" s="22" t="s">
        <v>37</v>
      </c>
      <c r="I500" s="23" t="s">
        <v>48</v>
      </c>
      <c r="J500" s="22" t="s">
        <v>15</v>
      </c>
      <c r="K500" s="28" t="s">
        <v>35</v>
      </c>
      <c r="L500" s="26">
        <v>115767.86653</v>
      </c>
    </row>
    <row r="501" spans="1:12" ht="21.5" x14ac:dyDescent="0.35">
      <c r="A501" s="22" t="s">
        <v>36</v>
      </c>
      <c r="B501" s="22" t="s">
        <v>170</v>
      </c>
      <c r="C501" s="22" t="s">
        <v>57</v>
      </c>
      <c r="D501" s="22" t="s">
        <v>28</v>
      </c>
      <c r="E501" s="20">
        <v>1226.94118</v>
      </c>
      <c r="H501" s="22" t="s">
        <v>37</v>
      </c>
      <c r="I501" s="23" t="s">
        <v>48</v>
      </c>
      <c r="J501" s="22" t="s">
        <v>159</v>
      </c>
      <c r="K501" s="22" t="s">
        <v>52</v>
      </c>
      <c r="L501" s="20">
        <v>1005.2911800000001</v>
      </c>
    </row>
    <row r="502" spans="1:12" ht="21.5" x14ac:dyDescent="0.35">
      <c r="A502" s="22" t="s">
        <v>36</v>
      </c>
      <c r="B502" s="22" t="s">
        <v>170</v>
      </c>
      <c r="C502" s="22" t="s">
        <v>57</v>
      </c>
      <c r="D502" s="22" t="s">
        <v>55</v>
      </c>
      <c r="E502" s="20">
        <v>216.24813</v>
      </c>
      <c r="H502" s="22" t="s">
        <v>37</v>
      </c>
      <c r="I502" s="23" t="s">
        <v>48</v>
      </c>
      <c r="J502" s="22" t="s">
        <v>159</v>
      </c>
      <c r="K502" s="22" t="s">
        <v>115</v>
      </c>
      <c r="L502" s="20">
        <v>0.34478999999999999</v>
      </c>
    </row>
    <row r="503" spans="1:12" ht="21.5" x14ac:dyDescent="0.35">
      <c r="A503" s="22" t="s">
        <v>36</v>
      </c>
      <c r="B503" s="22" t="s">
        <v>170</v>
      </c>
      <c r="C503" s="22" t="s">
        <v>57</v>
      </c>
      <c r="D503" s="22" t="s">
        <v>92</v>
      </c>
      <c r="E503" s="20">
        <v>61661.534950000001</v>
      </c>
      <c r="H503" s="22" t="s">
        <v>37</v>
      </c>
      <c r="I503" s="23" t="s">
        <v>48</v>
      </c>
      <c r="J503" s="22" t="s">
        <v>159</v>
      </c>
      <c r="K503" s="22" t="s">
        <v>156</v>
      </c>
      <c r="L503" s="20">
        <v>0.97928000000000004</v>
      </c>
    </row>
    <row r="504" spans="1:12" ht="21.5" x14ac:dyDescent="0.35">
      <c r="A504" s="22" t="s">
        <v>36</v>
      </c>
      <c r="B504" s="22" t="s">
        <v>170</v>
      </c>
      <c r="C504" s="22" t="s">
        <v>57</v>
      </c>
      <c r="D504" s="22" t="s">
        <v>102</v>
      </c>
      <c r="E504" s="20">
        <v>1154.79855</v>
      </c>
      <c r="H504" s="22" t="s">
        <v>37</v>
      </c>
      <c r="I504" s="23" t="s">
        <v>48</v>
      </c>
      <c r="J504" s="22" t="s">
        <v>159</v>
      </c>
      <c r="K504" s="22" t="s">
        <v>53</v>
      </c>
      <c r="L504" s="20">
        <v>65.867500000000007</v>
      </c>
    </row>
    <row r="505" spans="1:12" ht="21.5" x14ac:dyDescent="0.35">
      <c r="A505" s="22" t="s">
        <v>36</v>
      </c>
      <c r="B505" s="22" t="s">
        <v>170</v>
      </c>
      <c r="C505" s="22" t="s">
        <v>57</v>
      </c>
      <c r="D505" s="22" t="s">
        <v>107</v>
      </c>
      <c r="E505" s="20">
        <v>21.042950000000001</v>
      </c>
      <c r="H505" s="22" t="s">
        <v>37</v>
      </c>
      <c r="I505" s="23" t="s">
        <v>48</v>
      </c>
      <c r="J505" s="22" t="s">
        <v>159</v>
      </c>
      <c r="K505" s="22" t="s">
        <v>27</v>
      </c>
      <c r="L505" s="20">
        <v>1668.6624899999999</v>
      </c>
    </row>
    <row r="506" spans="1:12" ht="21.5" x14ac:dyDescent="0.35">
      <c r="A506" s="22" t="s">
        <v>36</v>
      </c>
      <c r="B506" s="22" t="s">
        <v>170</v>
      </c>
      <c r="C506" s="22" t="s">
        <v>57</v>
      </c>
      <c r="D506" s="22" t="s">
        <v>93</v>
      </c>
      <c r="E506" s="20">
        <v>6855.3398399999996</v>
      </c>
      <c r="H506" s="22" t="s">
        <v>37</v>
      </c>
      <c r="I506" s="23" t="s">
        <v>48</v>
      </c>
      <c r="J506" s="22" t="s">
        <v>159</v>
      </c>
      <c r="K506" s="22" t="s">
        <v>28</v>
      </c>
      <c r="L506" s="20">
        <v>934.53034000000002</v>
      </c>
    </row>
    <row r="507" spans="1:12" ht="21.5" x14ac:dyDescent="0.35">
      <c r="A507" s="22" t="s">
        <v>36</v>
      </c>
      <c r="B507" s="22" t="s">
        <v>170</v>
      </c>
      <c r="C507" s="22" t="s">
        <v>57</v>
      </c>
      <c r="D507" s="22" t="s">
        <v>160</v>
      </c>
      <c r="E507" s="20">
        <v>809.40639999999996</v>
      </c>
      <c r="H507" s="22" t="s">
        <v>37</v>
      </c>
      <c r="I507" s="23" t="s">
        <v>48</v>
      </c>
      <c r="J507" s="22" t="s">
        <v>159</v>
      </c>
      <c r="K507" s="22" t="s">
        <v>55</v>
      </c>
      <c r="L507" s="20">
        <v>264.46361000000002</v>
      </c>
    </row>
    <row r="508" spans="1:12" ht="21.5" x14ac:dyDescent="0.35">
      <c r="A508" s="22" t="s">
        <v>36</v>
      </c>
      <c r="B508" s="22" t="s">
        <v>170</v>
      </c>
      <c r="C508" s="22" t="s">
        <v>57</v>
      </c>
      <c r="D508" s="22" t="s">
        <v>30</v>
      </c>
      <c r="E508" s="20">
        <v>5793.89606</v>
      </c>
      <c r="H508" s="22" t="s">
        <v>37</v>
      </c>
      <c r="I508" s="23" t="s">
        <v>48</v>
      </c>
      <c r="J508" s="22" t="s">
        <v>159</v>
      </c>
      <c r="K508" s="22" t="s">
        <v>92</v>
      </c>
      <c r="L508" s="20">
        <v>163.22629000000001</v>
      </c>
    </row>
    <row r="509" spans="1:12" ht="21.5" x14ac:dyDescent="0.35">
      <c r="A509" s="22" t="s">
        <v>36</v>
      </c>
      <c r="B509" s="22" t="s">
        <v>170</v>
      </c>
      <c r="C509" s="22" t="s">
        <v>57</v>
      </c>
      <c r="D509" s="22" t="s">
        <v>96</v>
      </c>
      <c r="E509" s="20">
        <v>562.19523000000004</v>
      </c>
      <c r="H509" s="22" t="s">
        <v>37</v>
      </c>
      <c r="I509" s="23" t="s">
        <v>48</v>
      </c>
      <c r="J509" s="22" t="s">
        <v>159</v>
      </c>
      <c r="K509" s="22" t="s">
        <v>102</v>
      </c>
      <c r="L509" s="20">
        <v>0.29475000000000001</v>
      </c>
    </row>
    <row r="510" spans="1:12" ht="21.5" x14ac:dyDescent="0.35">
      <c r="A510" s="22" t="s">
        <v>36</v>
      </c>
      <c r="B510" s="22" t="s">
        <v>170</v>
      </c>
      <c r="C510" s="22" t="s">
        <v>57</v>
      </c>
      <c r="D510" s="22" t="s">
        <v>110</v>
      </c>
      <c r="E510" s="20">
        <v>57.862470000000002</v>
      </c>
      <c r="H510" s="22" t="s">
        <v>37</v>
      </c>
      <c r="I510" s="23" t="s">
        <v>48</v>
      </c>
      <c r="J510" s="22" t="s">
        <v>159</v>
      </c>
      <c r="K510" s="22" t="s">
        <v>107</v>
      </c>
      <c r="L510" s="20">
        <v>16.27439</v>
      </c>
    </row>
    <row r="511" spans="1:12" ht="21.5" x14ac:dyDescent="0.35">
      <c r="A511" s="22" t="s">
        <v>36</v>
      </c>
      <c r="B511" s="22" t="s">
        <v>170</v>
      </c>
      <c r="C511" s="22" t="s">
        <v>57</v>
      </c>
      <c r="D511" s="22" t="s">
        <v>163</v>
      </c>
      <c r="E511" s="20">
        <v>1.51</v>
      </c>
      <c r="H511" s="22" t="s">
        <v>37</v>
      </c>
      <c r="I511" s="23" t="s">
        <v>48</v>
      </c>
      <c r="J511" s="22" t="s">
        <v>159</v>
      </c>
      <c r="K511" s="22" t="s">
        <v>93</v>
      </c>
      <c r="L511" s="20">
        <v>60.681269999999998</v>
      </c>
    </row>
    <row r="512" spans="1:12" ht="21.5" x14ac:dyDescent="0.35">
      <c r="A512" s="22" t="s">
        <v>36</v>
      </c>
      <c r="B512" s="22" t="s">
        <v>170</v>
      </c>
      <c r="C512" s="22" t="s">
        <v>57</v>
      </c>
      <c r="D512" s="22" t="s">
        <v>112</v>
      </c>
      <c r="E512" s="20">
        <v>53.183909999999997</v>
      </c>
      <c r="H512" s="22" t="s">
        <v>37</v>
      </c>
      <c r="I512" s="23" t="s">
        <v>48</v>
      </c>
      <c r="J512" s="22" t="s">
        <v>159</v>
      </c>
      <c r="K512" s="22" t="s">
        <v>160</v>
      </c>
      <c r="L512" s="20">
        <v>2.5282499999999999</v>
      </c>
    </row>
    <row r="513" spans="1:12" ht="21.5" x14ac:dyDescent="0.35">
      <c r="A513" s="22" t="s">
        <v>36</v>
      </c>
      <c r="B513" s="22" t="s">
        <v>170</v>
      </c>
      <c r="C513" s="22" t="s">
        <v>57</v>
      </c>
      <c r="D513" s="22" t="s">
        <v>97</v>
      </c>
      <c r="E513" s="20">
        <v>2649.9267599999998</v>
      </c>
      <c r="H513" s="22" t="s">
        <v>37</v>
      </c>
      <c r="I513" s="23" t="s">
        <v>48</v>
      </c>
      <c r="J513" s="22" t="s">
        <v>159</v>
      </c>
      <c r="K513" s="22" t="s">
        <v>30</v>
      </c>
      <c r="L513" s="20">
        <v>1077.93976</v>
      </c>
    </row>
    <row r="514" spans="1:12" ht="21.5" x14ac:dyDescent="0.35">
      <c r="A514" s="22" t="s">
        <v>36</v>
      </c>
      <c r="B514" s="22" t="s">
        <v>170</v>
      </c>
      <c r="C514" s="22" t="s">
        <v>57</v>
      </c>
      <c r="D514" s="22" t="s">
        <v>31</v>
      </c>
      <c r="E514" s="20">
        <v>2412.85952</v>
      </c>
      <c r="H514" s="22" t="s">
        <v>37</v>
      </c>
      <c r="I514" s="23" t="s">
        <v>48</v>
      </c>
      <c r="J514" s="22" t="s">
        <v>159</v>
      </c>
      <c r="K514" s="22" t="s">
        <v>96</v>
      </c>
      <c r="L514" s="20">
        <v>1.35002</v>
      </c>
    </row>
    <row r="515" spans="1:12" ht="21.5" x14ac:dyDescent="0.35">
      <c r="A515" s="22" t="s">
        <v>36</v>
      </c>
      <c r="B515" s="22" t="s">
        <v>170</v>
      </c>
      <c r="C515" s="22" t="s">
        <v>57</v>
      </c>
      <c r="D515" s="22" t="s">
        <v>32</v>
      </c>
      <c r="E515" s="20">
        <v>48.7928</v>
      </c>
      <c r="H515" s="22" t="s">
        <v>37</v>
      </c>
      <c r="I515" s="23" t="s">
        <v>48</v>
      </c>
      <c r="J515" s="22" t="s">
        <v>159</v>
      </c>
      <c r="K515" s="22" t="s">
        <v>110</v>
      </c>
      <c r="L515" s="20">
        <v>1.3611200000000001</v>
      </c>
    </row>
    <row r="516" spans="1:12" ht="21.5" x14ac:dyDescent="0.35">
      <c r="A516" s="22" t="s">
        <v>36</v>
      </c>
      <c r="B516" s="22" t="s">
        <v>170</v>
      </c>
      <c r="C516" s="22" t="s">
        <v>57</v>
      </c>
      <c r="D516" s="28" t="s">
        <v>35</v>
      </c>
      <c r="E516" s="26">
        <v>85023.305800000002</v>
      </c>
      <c r="H516" s="22" t="s">
        <v>37</v>
      </c>
      <c r="I516" s="23" t="s">
        <v>48</v>
      </c>
      <c r="J516" s="22" t="s">
        <v>159</v>
      </c>
      <c r="K516" s="22" t="s">
        <v>112</v>
      </c>
      <c r="L516" s="20">
        <v>5.9872800000000002</v>
      </c>
    </row>
    <row r="517" spans="1:12" ht="21.5" x14ac:dyDescent="0.35">
      <c r="A517" s="22" t="s">
        <v>36</v>
      </c>
      <c r="B517" s="22" t="s">
        <v>170</v>
      </c>
      <c r="C517" s="22" t="s">
        <v>58</v>
      </c>
      <c r="D517" s="22" t="s">
        <v>52</v>
      </c>
      <c r="E517" s="20">
        <v>24.83098</v>
      </c>
      <c r="H517" s="22" t="s">
        <v>37</v>
      </c>
      <c r="I517" s="23" t="s">
        <v>48</v>
      </c>
      <c r="J517" s="22" t="s">
        <v>159</v>
      </c>
      <c r="K517" s="22" t="s">
        <v>97</v>
      </c>
      <c r="L517" s="20">
        <v>3.1384799999999999</v>
      </c>
    </row>
    <row r="518" spans="1:12" ht="21.5" x14ac:dyDescent="0.35">
      <c r="A518" s="22" t="s">
        <v>36</v>
      </c>
      <c r="B518" s="22" t="s">
        <v>170</v>
      </c>
      <c r="C518" s="22" t="s">
        <v>58</v>
      </c>
      <c r="D518" s="22" t="s">
        <v>115</v>
      </c>
      <c r="E518" s="20">
        <v>28.489049999999999</v>
      </c>
      <c r="H518" s="22" t="s">
        <v>37</v>
      </c>
      <c r="I518" s="23" t="s">
        <v>48</v>
      </c>
      <c r="J518" s="22" t="s">
        <v>159</v>
      </c>
      <c r="K518" s="22" t="s">
        <v>31</v>
      </c>
      <c r="L518" s="20">
        <v>10618.66173</v>
      </c>
    </row>
    <row r="519" spans="1:12" ht="21.5" x14ac:dyDescent="0.35">
      <c r="A519" s="22" t="s">
        <v>36</v>
      </c>
      <c r="B519" s="22" t="s">
        <v>170</v>
      </c>
      <c r="C519" s="22" t="s">
        <v>58</v>
      </c>
      <c r="D519" s="22" t="s">
        <v>156</v>
      </c>
      <c r="E519" s="20">
        <v>20.340009999999999</v>
      </c>
      <c r="H519" s="22" t="s">
        <v>37</v>
      </c>
      <c r="I519" s="23" t="s">
        <v>48</v>
      </c>
      <c r="J519" s="22" t="s">
        <v>159</v>
      </c>
      <c r="K519" s="28" t="s">
        <v>35</v>
      </c>
      <c r="L519" s="26">
        <v>15891.58253</v>
      </c>
    </row>
    <row r="520" spans="1:12" ht="21.5" x14ac:dyDescent="0.35">
      <c r="A520" s="22" t="s">
        <v>36</v>
      </c>
      <c r="B520" s="22" t="s">
        <v>170</v>
      </c>
      <c r="C520" s="22" t="s">
        <v>58</v>
      </c>
      <c r="D520" s="22" t="s">
        <v>53</v>
      </c>
      <c r="E520" s="20">
        <v>5.0813300000000003</v>
      </c>
      <c r="H520" s="22" t="s">
        <v>37</v>
      </c>
      <c r="I520" s="23" t="s">
        <v>48</v>
      </c>
      <c r="J520" s="22" t="s">
        <v>59</v>
      </c>
      <c r="K520" s="22" t="s">
        <v>30</v>
      </c>
      <c r="L520" s="20">
        <v>360.10613000000001</v>
      </c>
    </row>
    <row r="521" spans="1:12" ht="21.5" x14ac:dyDescent="0.35">
      <c r="A521" s="22" t="s">
        <v>36</v>
      </c>
      <c r="B521" s="22" t="s">
        <v>170</v>
      </c>
      <c r="C521" s="22" t="s">
        <v>58</v>
      </c>
      <c r="D521" s="22" t="s">
        <v>28</v>
      </c>
      <c r="E521" s="20">
        <v>13.08</v>
      </c>
      <c r="H521" s="22" t="s">
        <v>37</v>
      </c>
      <c r="I521" s="23" t="s">
        <v>48</v>
      </c>
      <c r="J521" s="22" t="s">
        <v>59</v>
      </c>
      <c r="K521" s="28" t="s">
        <v>35</v>
      </c>
      <c r="L521" s="26">
        <v>360.10613000000001</v>
      </c>
    </row>
    <row r="522" spans="1:12" ht="21.5" x14ac:dyDescent="0.35">
      <c r="A522" s="22" t="s">
        <v>36</v>
      </c>
      <c r="B522" s="22" t="s">
        <v>170</v>
      </c>
      <c r="C522" s="22" t="s">
        <v>58</v>
      </c>
      <c r="D522" s="22" t="s">
        <v>55</v>
      </c>
      <c r="E522" s="20">
        <v>0.4325</v>
      </c>
      <c r="H522" s="22" t="s">
        <v>37</v>
      </c>
      <c r="I522" s="23" t="s">
        <v>48</v>
      </c>
      <c r="J522" s="22" t="s">
        <v>16</v>
      </c>
      <c r="K522" s="22" t="s">
        <v>52</v>
      </c>
      <c r="L522" s="20">
        <v>7917.4751999999999</v>
      </c>
    </row>
    <row r="523" spans="1:12" ht="21.5" x14ac:dyDescent="0.35">
      <c r="A523" s="22" t="s">
        <v>36</v>
      </c>
      <c r="B523" s="22" t="s">
        <v>170</v>
      </c>
      <c r="C523" s="22" t="s">
        <v>58</v>
      </c>
      <c r="D523" s="22" t="s">
        <v>92</v>
      </c>
      <c r="E523" s="20">
        <v>13.7736</v>
      </c>
      <c r="H523" s="22" t="s">
        <v>37</v>
      </c>
      <c r="I523" s="23" t="s">
        <v>48</v>
      </c>
      <c r="J523" s="22" t="s">
        <v>16</v>
      </c>
      <c r="K523" s="22" t="s">
        <v>113</v>
      </c>
      <c r="L523" s="20">
        <v>36.500070000000001</v>
      </c>
    </row>
    <row r="524" spans="1:12" ht="21.5" x14ac:dyDescent="0.35">
      <c r="A524" s="22" t="s">
        <v>36</v>
      </c>
      <c r="B524" s="22" t="s">
        <v>170</v>
      </c>
      <c r="C524" s="22" t="s">
        <v>58</v>
      </c>
      <c r="D524" s="22" t="s">
        <v>107</v>
      </c>
      <c r="E524" s="20">
        <v>127.02200000000001</v>
      </c>
      <c r="H524" s="22" t="s">
        <v>37</v>
      </c>
      <c r="I524" s="23" t="s">
        <v>48</v>
      </c>
      <c r="J524" s="22" t="s">
        <v>16</v>
      </c>
      <c r="K524" s="22" t="s">
        <v>53</v>
      </c>
      <c r="L524" s="20">
        <v>80.136849999999995</v>
      </c>
    </row>
    <row r="525" spans="1:12" ht="21.5" x14ac:dyDescent="0.35">
      <c r="A525" s="22" t="s">
        <v>36</v>
      </c>
      <c r="B525" s="22" t="s">
        <v>170</v>
      </c>
      <c r="C525" s="22" t="s">
        <v>58</v>
      </c>
      <c r="D525" s="22" t="s">
        <v>160</v>
      </c>
      <c r="E525" s="20">
        <v>22.903120000000001</v>
      </c>
      <c r="H525" s="22" t="s">
        <v>37</v>
      </c>
      <c r="I525" s="23" t="s">
        <v>48</v>
      </c>
      <c r="J525" s="22" t="s">
        <v>16</v>
      </c>
      <c r="K525" s="22" t="s">
        <v>27</v>
      </c>
      <c r="L525" s="20">
        <v>3356.5162799999998</v>
      </c>
    </row>
    <row r="526" spans="1:12" ht="21.5" x14ac:dyDescent="0.35">
      <c r="A526" s="22" t="s">
        <v>36</v>
      </c>
      <c r="B526" s="22" t="s">
        <v>170</v>
      </c>
      <c r="C526" s="22" t="s">
        <v>58</v>
      </c>
      <c r="D526" s="22" t="s">
        <v>96</v>
      </c>
      <c r="E526" s="20">
        <v>103.12975</v>
      </c>
      <c r="H526" s="22" t="s">
        <v>37</v>
      </c>
      <c r="I526" s="23" t="s">
        <v>48</v>
      </c>
      <c r="J526" s="22" t="s">
        <v>16</v>
      </c>
      <c r="K526" s="22" t="s">
        <v>28</v>
      </c>
      <c r="L526" s="20">
        <v>805.23141999999996</v>
      </c>
    </row>
    <row r="527" spans="1:12" ht="21.5" x14ac:dyDescent="0.35">
      <c r="A527" s="22" t="s">
        <v>36</v>
      </c>
      <c r="B527" s="22" t="s">
        <v>170</v>
      </c>
      <c r="C527" s="22" t="s">
        <v>58</v>
      </c>
      <c r="D527" s="22" t="s">
        <v>110</v>
      </c>
      <c r="E527" s="20">
        <v>2865.1329500000002</v>
      </c>
      <c r="H527" s="22" t="s">
        <v>37</v>
      </c>
      <c r="I527" s="23" t="s">
        <v>48</v>
      </c>
      <c r="J527" s="22" t="s">
        <v>16</v>
      </c>
      <c r="K527" s="22" t="s">
        <v>55</v>
      </c>
      <c r="L527" s="20">
        <v>110.39774</v>
      </c>
    </row>
    <row r="528" spans="1:12" ht="21.5" x14ac:dyDescent="0.35">
      <c r="A528" s="22" t="s">
        <v>36</v>
      </c>
      <c r="B528" s="22" t="s">
        <v>170</v>
      </c>
      <c r="C528" s="22" t="s">
        <v>58</v>
      </c>
      <c r="D528" s="22" t="s">
        <v>162</v>
      </c>
      <c r="E528" s="20">
        <v>7.5906000000000002</v>
      </c>
      <c r="H528" s="22" t="s">
        <v>37</v>
      </c>
      <c r="I528" s="23" t="s">
        <v>48</v>
      </c>
      <c r="J528" s="22" t="s">
        <v>16</v>
      </c>
      <c r="K528" s="22" t="s">
        <v>92</v>
      </c>
      <c r="L528" s="20">
        <v>63.175739999999998</v>
      </c>
    </row>
    <row r="529" spans="1:12" ht="21.5" x14ac:dyDescent="0.35">
      <c r="A529" s="22" t="s">
        <v>36</v>
      </c>
      <c r="B529" s="22" t="s">
        <v>170</v>
      </c>
      <c r="C529" s="22" t="s">
        <v>58</v>
      </c>
      <c r="D529" s="22" t="s">
        <v>112</v>
      </c>
      <c r="E529" s="20">
        <v>14.882479999999999</v>
      </c>
      <c r="H529" s="22" t="s">
        <v>37</v>
      </c>
      <c r="I529" s="23" t="s">
        <v>48</v>
      </c>
      <c r="J529" s="22" t="s">
        <v>16</v>
      </c>
      <c r="K529" s="22" t="s">
        <v>102</v>
      </c>
      <c r="L529" s="20">
        <v>2.82158</v>
      </c>
    </row>
    <row r="530" spans="1:12" ht="21.5" x14ac:dyDescent="0.35">
      <c r="A530" s="22" t="s">
        <v>36</v>
      </c>
      <c r="B530" s="22" t="s">
        <v>170</v>
      </c>
      <c r="C530" s="22" t="s">
        <v>58</v>
      </c>
      <c r="D530" s="22" t="s">
        <v>97</v>
      </c>
      <c r="E530" s="20">
        <v>39.792000000000002</v>
      </c>
      <c r="H530" s="22" t="s">
        <v>37</v>
      </c>
      <c r="I530" s="23" t="s">
        <v>48</v>
      </c>
      <c r="J530" s="22" t="s">
        <v>16</v>
      </c>
      <c r="K530" s="22" t="s">
        <v>107</v>
      </c>
      <c r="L530" s="20">
        <v>126.40622999999999</v>
      </c>
    </row>
    <row r="531" spans="1:12" ht="21.5" x14ac:dyDescent="0.35">
      <c r="A531" s="22" t="s">
        <v>36</v>
      </c>
      <c r="B531" s="22" t="s">
        <v>170</v>
      </c>
      <c r="C531" s="22" t="s">
        <v>58</v>
      </c>
      <c r="D531" s="22" t="s">
        <v>31</v>
      </c>
      <c r="E531" s="20">
        <v>38.9529</v>
      </c>
      <c r="H531" s="22" t="s">
        <v>37</v>
      </c>
      <c r="I531" s="23" t="s">
        <v>48</v>
      </c>
      <c r="J531" s="22" t="s">
        <v>16</v>
      </c>
      <c r="K531" s="22" t="s">
        <v>93</v>
      </c>
      <c r="L531" s="20">
        <v>69.699969999999993</v>
      </c>
    </row>
    <row r="532" spans="1:12" ht="21.5" x14ac:dyDescent="0.35">
      <c r="A532" s="22" t="s">
        <v>36</v>
      </c>
      <c r="B532" s="22" t="s">
        <v>170</v>
      </c>
      <c r="C532" s="22" t="s">
        <v>58</v>
      </c>
      <c r="D532" s="22" t="s">
        <v>32</v>
      </c>
      <c r="E532" s="20">
        <v>48.182499999999997</v>
      </c>
      <c r="H532" s="22" t="s">
        <v>37</v>
      </c>
      <c r="I532" s="23" t="s">
        <v>48</v>
      </c>
      <c r="J532" s="22" t="s">
        <v>16</v>
      </c>
      <c r="K532" s="22" t="s">
        <v>160</v>
      </c>
      <c r="L532" s="20">
        <v>29.508510000000001</v>
      </c>
    </row>
    <row r="533" spans="1:12" ht="21.5" x14ac:dyDescent="0.35">
      <c r="A533" s="22" t="s">
        <v>36</v>
      </c>
      <c r="B533" s="22" t="s">
        <v>170</v>
      </c>
      <c r="C533" s="22" t="s">
        <v>58</v>
      </c>
      <c r="D533" s="28" t="s">
        <v>35</v>
      </c>
      <c r="E533" s="26">
        <v>3373.6157699999999</v>
      </c>
      <c r="H533" s="22" t="s">
        <v>37</v>
      </c>
      <c r="I533" s="23" t="s">
        <v>48</v>
      </c>
      <c r="J533" s="22" t="s">
        <v>16</v>
      </c>
      <c r="K533" s="22" t="s">
        <v>30</v>
      </c>
      <c r="L533" s="20">
        <v>840.81417999999996</v>
      </c>
    </row>
    <row r="534" spans="1:12" ht="21.5" x14ac:dyDescent="0.35">
      <c r="A534" s="22" t="s">
        <v>36</v>
      </c>
      <c r="B534" s="22" t="s">
        <v>170</v>
      </c>
      <c r="C534" s="22" t="s">
        <v>158</v>
      </c>
      <c r="D534" s="22" t="s">
        <v>156</v>
      </c>
      <c r="E534" s="20">
        <v>2440.9670000000001</v>
      </c>
      <c r="H534" s="22" t="s">
        <v>37</v>
      </c>
      <c r="I534" s="23" t="s">
        <v>48</v>
      </c>
      <c r="J534" s="22" t="s">
        <v>16</v>
      </c>
      <c r="K534" s="22" t="s">
        <v>96</v>
      </c>
      <c r="L534" s="20">
        <v>6.6368099999999997</v>
      </c>
    </row>
    <row r="535" spans="1:12" ht="21.5" x14ac:dyDescent="0.35">
      <c r="A535" s="22" t="s">
        <v>36</v>
      </c>
      <c r="B535" s="22" t="s">
        <v>170</v>
      </c>
      <c r="C535" s="22" t="s">
        <v>158</v>
      </c>
      <c r="D535" s="22" t="s">
        <v>160</v>
      </c>
      <c r="E535" s="20">
        <v>652.86983999999995</v>
      </c>
      <c r="H535" s="22" t="s">
        <v>37</v>
      </c>
      <c r="I535" s="23" t="s">
        <v>48</v>
      </c>
      <c r="J535" s="22" t="s">
        <v>16</v>
      </c>
      <c r="K535" s="22" t="s">
        <v>97</v>
      </c>
      <c r="L535" s="20">
        <v>2.7508599999999999</v>
      </c>
    </row>
    <row r="536" spans="1:12" ht="21.5" x14ac:dyDescent="0.35">
      <c r="A536" s="22" t="s">
        <v>36</v>
      </c>
      <c r="B536" s="22" t="s">
        <v>170</v>
      </c>
      <c r="C536" s="22" t="s">
        <v>158</v>
      </c>
      <c r="D536" s="22" t="s">
        <v>110</v>
      </c>
      <c r="E536" s="20">
        <v>1.86</v>
      </c>
      <c r="H536" s="22" t="s">
        <v>37</v>
      </c>
      <c r="I536" s="23" t="s">
        <v>48</v>
      </c>
      <c r="J536" s="22" t="s">
        <v>16</v>
      </c>
      <c r="K536" s="22" t="s">
        <v>31</v>
      </c>
      <c r="L536" s="20">
        <v>34847.478620000002</v>
      </c>
    </row>
    <row r="537" spans="1:12" ht="21.5" x14ac:dyDescent="0.35">
      <c r="A537" s="22" t="s">
        <v>36</v>
      </c>
      <c r="B537" s="22" t="s">
        <v>170</v>
      </c>
      <c r="C537" s="22" t="s">
        <v>158</v>
      </c>
      <c r="D537" s="28" t="s">
        <v>35</v>
      </c>
      <c r="E537" s="26">
        <v>3095.6968400000001</v>
      </c>
      <c r="H537" s="22" t="s">
        <v>37</v>
      </c>
      <c r="I537" s="23" t="s">
        <v>48</v>
      </c>
      <c r="J537" s="22" t="s">
        <v>16</v>
      </c>
      <c r="K537" s="22" t="s">
        <v>32</v>
      </c>
      <c r="L537" s="20">
        <v>1.89828</v>
      </c>
    </row>
    <row r="538" spans="1:12" ht="21.5" x14ac:dyDescent="0.35">
      <c r="A538" s="22" t="s">
        <v>36</v>
      </c>
      <c r="B538" s="22" t="s">
        <v>170</v>
      </c>
      <c r="C538" s="22" t="s">
        <v>14</v>
      </c>
      <c r="D538" s="22" t="s">
        <v>156</v>
      </c>
      <c r="E538" s="20">
        <v>27.456</v>
      </c>
      <c r="H538" s="22" t="s">
        <v>37</v>
      </c>
      <c r="I538" s="23" t="s">
        <v>48</v>
      </c>
      <c r="J538" s="22" t="s">
        <v>16</v>
      </c>
      <c r="K538" s="28" t="s">
        <v>35</v>
      </c>
      <c r="L538" s="26">
        <v>48297.448340000003</v>
      </c>
    </row>
    <row r="539" spans="1:12" ht="21.5" x14ac:dyDescent="0.35">
      <c r="A539" s="22" t="s">
        <v>36</v>
      </c>
      <c r="B539" s="22" t="s">
        <v>170</v>
      </c>
      <c r="C539" s="22" t="s">
        <v>14</v>
      </c>
      <c r="D539" s="22" t="s">
        <v>27</v>
      </c>
      <c r="E539" s="20">
        <v>90.680800000000005</v>
      </c>
      <c r="H539" s="22" t="s">
        <v>37</v>
      </c>
      <c r="I539" s="23" t="s">
        <v>48</v>
      </c>
      <c r="J539" s="22" t="s">
        <v>17</v>
      </c>
      <c r="K539" s="22" t="s">
        <v>52</v>
      </c>
      <c r="L539" s="20">
        <v>153.66394</v>
      </c>
    </row>
    <row r="540" spans="1:12" ht="21.5" x14ac:dyDescent="0.35">
      <c r="A540" s="22" t="s">
        <v>36</v>
      </c>
      <c r="B540" s="22" t="s">
        <v>170</v>
      </c>
      <c r="C540" s="22" t="s">
        <v>14</v>
      </c>
      <c r="D540" s="22" t="s">
        <v>28</v>
      </c>
      <c r="E540" s="20">
        <v>65.61824</v>
      </c>
      <c r="H540" s="22" t="s">
        <v>37</v>
      </c>
      <c r="I540" s="23" t="s">
        <v>48</v>
      </c>
      <c r="J540" s="22" t="s">
        <v>17</v>
      </c>
      <c r="K540" s="22" t="s">
        <v>27</v>
      </c>
      <c r="L540" s="20">
        <v>49431.038769999999</v>
      </c>
    </row>
    <row r="541" spans="1:12" ht="21.5" x14ac:dyDescent="0.35">
      <c r="A541" s="22" t="s">
        <v>36</v>
      </c>
      <c r="B541" s="22" t="s">
        <v>170</v>
      </c>
      <c r="C541" s="22" t="s">
        <v>14</v>
      </c>
      <c r="D541" s="22" t="s">
        <v>55</v>
      </c>
      <c r="E541" s="20">
        <v>0.49004999999999999</v>
      </c>
      <c r="H541" s="22" t="s">
        <v>37</v>
      </c>
      <c r="I541" s="23" t="s">
        <v>48</v>
      </c>
      <c r="J541" s="22" t="s">
        <v>17</v>
      </c>
      <c r="K541" s="22" t="s">
        <v>28</v>
      </c>
      <c r="L541" s="20">
        <v>38.553310000000003</v>
      </c>
    </row>
    <row r="542" spans="1:12" ht="21.5" x14ac:dyDescent="0.35">
      <c r="A542" s="22" t="s">
        <v>36</v>
      </c>
      <c r="B542" s="22" t="s">
        <v>170</v>
      </c>
      <c r="C542" s="22" t="s">
        <v>14</v>
      </c>
      <c r="D542" s="22" t="s">
        <v>92</v>
      </c>
      <c r="E542" s="20">
        <v>23.014690000000002</v>
      </c>
      <c r="H542" s="22" t="s">
        <v>37</v>
      </c>
      <c r="I542" s="23" t="s">
        <v>48</v>
      </c>
      <c r="J542" s="22" t="s">
        <v>17</v>
      </c>
      <c r="K542" s="22" t="s">
        <v>107</v>
      </c>
      <c r="L542" s="20">
        <v>10.040620000000001</v>
      </c>
    </row>
    <row r="543" spans="1:12" ht="21.5" x14ac:dyDescent="0.35">
      <c r="A543" s="22" t="s">
        <v>36</v>
      </c>
      <c r="B543" s="22" t="s">
        <v>170</v>
      </c>
      <c r="C543" s="22" t="s">
        <v>14</v>
      </c>
      <c r="D543" s="22" t="s">
        <v>107</v>
      </c>
      <c r="E543" s="20">
        <v>119.60626999999999</v>
      </c>
      <c r="H543" s="22" t="s">
        <v>37</v>
      </c>
      <c r="I543" s="23" t="s">
        <v>48</v>
      </c>
      <c r="J543" s="22" t="s">
        <v>17</v>
      </c>
      <c r="K543" s="22" t="s">
        <v>30</v>
      </c>
      <c r="L543" s="20">
        <v>71.599969999999999</v>
      </c>
    </row>
    <row r="544" spans="1:12" ht="21.5" x14ac:dyDescent="0.35">
      <c r="A544" s="22" t="s">
        <v>36</v>
      </c>
      <c r="B544" s="22" t="s">
        <v>170</v>
      </c>
      <c r="C544" s="22" t="s">
        <v>14</v>
      </c>
      <c r="D544" s="22" t="s">
        <v>30</v>
      </c>
      <c r="E544" s="20">
        <v>2040.4967300000001</v>
      </c>
      <c r="H544" s="22" t="s">
        <v>37</v>
      </c>
      <c r="I544" s="23" t="s">
        <v>48</v>
      </c>
      <c r="J544" s="22" t="s">
        <v>17</v>
      </c>
      <c r="K544" s="22" t="s">
        <v>31</v>
      </c>
      <c r="L544" s="20">
        <v>9220.8632400000006</v>
      </c>
    </row>
    <row r="545" spans="1:12" ht="21.5" x14ac:dyDescent="0.35">
      <c r="A545" s="22" t="s">
        <v>36</v>
      </c>
      <c r="B545" s="22" t="s">
        <v>170</v>
      </c>
      <c r="C545" s="22" t="s">
        <v>14</v>
      </c>
      <c r="D545" s="22" t="s">
        <v>31</v>
      </c>
      <c r="E545" s="20">
        <v>3294.22658</v>
      </c>
      <c r="H545" s="22" t="s">
        <v>37</v>
      </c>
      <c r="I545" s="23" t="s">
        <v>48</v>
      </c>
      <c r="J545" s="22" t="s">
        <v>17</v>
      </c>
      <c r="K545" s="28" t="s">
        <v>35</v>
      </c>
      <c r="L545" s="26">
        <v>58925.759850000002</v>
      </c>
    </row>
    <row r="546" spans="1:12" ht="21.5" x14ac:dyDescent="0.35">
      <c r="A546" s="22" t="s">
        <v>36</v>
      </c>
      <c r="B546" s="22" t="s">
        <v>170</v>
      </c>
      <c r="C546" s="22" t="s">
        <v>14</v>
      </c>
      <c r="D546" s="22" t="s">
        <v>32</v>
      </c>
      <c r="E546" s="20">
        <v>3099.4911000000002</v>
      </c>
      <c r="H546" s="22" t="s">
        <v>37</v>
      </c>
      <c r="I546" s="23" t="s">
        <v>48</v>
      </c>
      <c r="J546" s="22" t="s">
        <v>18</v>
      </c>
      <c r="K546" s="22" t="s">
        <v>27</v>
      </c>
      <c r="L546" s="20">
        <v>7.9694099999999999</v>
      </c>
    </row>
    <row r="547" spans="1:12" ht="21.5" x14ac:dyDescent="0.35">
      <c r="A547" s="22" t="s">
        <v>36</v>
      </c>
      <c r="B547" s="22" t="s">
        <v>170</v>
      </c>
      <c r="C547" s="22" t="s">
        <v>14</v>
      </c>
      <c r="D547" s="28" t="s">
        <v>35</v>
      </c>
      <c r="E547" s="26">
        <v>8761.0804599999992</v>
      </c>
      <c r="H547" s="22" t="s">
        <v>37</v>
      </c>
      <c r="I547" s="23" t="s">
        <v>48</v>
      </c>
      <c r="J547" s="22" t="s">
        <v>18</v>
      </c>
      <c r="K547" s="22" t="s">
        <v>55</v>
      </c>
      <c r="L547" s="20">
        <v>31.861689999999999</v>
      </c>
    </row>
    <row r="548" spans="1:12" ht="21.5" x14ac:dyDescent="0.35">
      <c r="A548" s="22" t="s">
        <v>36</v>
      </c>
      <c r="B548" s="22" t="s">
        <v>170</v>
      </c>
      <c r="C548" s="22" t="s">
        <v>15</v>
      </c>
      <c r="D548" s="22" t="s">
        <v>52</v>
      </c>
      <c r="E548" s="20">
        <v>2863.5565700000002</v>
      </c>
      <c r="H548" s="22" t="s">
        <v>37</v>
      </c>
      <c r="I548" s="23" t="s">
        <v>48</v>
      </c>
      <c r="J548" s="22" t="s">
        <v>18</v>
      </c>
      <c r="K548" s="22" t="s">
        <v>92</v>
      </c>
      <c r="L548" s="20">
        <v>2.4649899999999998</v>
      </c>
    </row>
    <row r="549" spans="1:12" ht="21.5" x14ac:dyDescent="0.35">
      <c r="A549" s="22" t="s">
        <v>36</v>
      </c>
      <c r="B549" s="22" t="s">
        <v>170</v>
      </c>
      <c r="C549" s="22" t="s">
        <v>15</v>
      </c>
      <c r="D549" s="22" t="s">
        <v>104</v>
      </c>
      <c r="E549" s="20">
        <v>29.086939999999998</v>
      </c>
      <c r="H549" s="22" t="s">
        <v>37</v>
      </c>
      <c r="I549" s="23" t="s">
        <v>48</v>
      </c>
      <c r="J549" s="22" t="s">
        <v>18</v>
      </c>
      <c r="K549" s="22" t="s">
        <v>102</v>
      </c>
      <c r="L549" s="20">
        <v>454.83819999999997</v>
      </c>
    </row>
    <row r="550" spans="1:12" ht="21.5" x14ac:dyDescent="0.35">
      <c r="A550" s="22" t="s">
        <v>36</v>
      </c>
      <c r="B550" s="22" t="s">
        <v>170</v>
      </c>
      <c r="C550" s="22" t="s">
        <v>15</v>
      </c>
      <c r="D550" s="22" t="s">
        <v>115</v>
      </c>
      <c r="E550" s="20">
        <v>4.5793699999999999</v>
      </c>
      <c r="H550" s="22" t="s">
        <v>37</v>
      </c>
      <c r="I550" s="23" t="s">
        <v>48</v>
      </c>
      <c r="J550" s="22" t="s">
        <v>18</v>
      </c>
      <c r="K550" s="22" t="s">
        <v>31</v>
      </c>
      <c r="L550" s="20">
        <v>61.237180000000002</v>
      </c>
    </row>
    <row r="551" spans="1:12" ht="21.5" x14ac:dyDescent="0.35">
      <c r="A551" s="22" t="s">
        <v>36</v>
      </c>
      <c r="B551" s="22" t="s">
        <v>170</v>
      </c>
      <c r="C551" s="22" t="s">
        <v>15</v>
      </c>
      <c r="D551" s="22" t="s">
        <v>156</v>
      </c>
      <c r="E551" s="20">
        <v>558.59293000000002</v>
      </c>
      <c r="H551" s="22" t="s">
        <v>37</v>
      </c>
      <c r="I551" s="23" t="s">
        <v>48</v>
      </c>
      <c r="J551" s="22" t="s">
        <v>18</v>
      </c>
      <c r="K551" s="28" t="s">
        <v>35</v>
      </c>
      <c r="L551" s="26">
        <v>558.37147000000004</v>
      </c>
    </row>
    <row r="552" spans="1:12" ht="21.5" x14ac:dyDescent="0.35">
      <c r="A552" s="22" t="s">
        <v>36</v>
      </c>
      <c r="B552" s="22" t="s">
        <v>170</v>
      </c>
      <c r="C552" s="22" t="s">
        <v>15</v>
      </c>
      <c r="D552" s="22" t="s">
        <v>113</v>
      </c>
      <c r="E552" s="20">
        <v>48.974119999999999</v>
      </c>
      <c r="H552" s="22" t="s">
        <v>37</v>
      </c>
      <c r="I552" s="23" t="s">
        <v>48</v>
      </c>
      <c r="J552" s="22" t="s">
        <v>19</v>
      </c>
      <c r="K552" s="22" t="s">
        <v>52</v>
      </c>
      <c r="L552" s="20">
        <v>126.43823999999999</v>
      </c>
    </row>
    <row r="553" spans="1:12" ht="21.5" x14ac:dyDescent="0.35">
      <c r="A553" s="22" t="s">
        <v>36</v>
      </c>
      <c r="B553" s="22" t="s">
        <v>170</v>
      </c>
      <c r="C553" s="22" t="s">
        <v>15</v>
      </c>
      <c r="D553" s="22" t="s">
        <v>53</v>
      </c>
      <c r="E553" s="20">
        <v>2709.6777299999999</v>
      </c>
      <c r="H553" s="22" t="s">
        <v>37</v>
      </c>
      <c r="I553" s="23" t="s">
        <v>48</v>
      </c>
      <c r="J553" s="22" t="s">
        <v>19</v>
      </c>
      <c r="K553" s="22" t="s">
        <v>27</v>
      </c>
      <c r="L553" s="20">
        <v>145.31720000000001</v>
      </c>
    </row>
    <row r="554" spans="1:12" ht="21.5" x14ac:dyDescent="0.35">
      <c r="A554" s="22" t="s">
        <v>36</v>
      </c>
      <c r="B554" s="22" t="s">
        <v>170</v>
      </c>
      <c r="C554" s="22" t="s">
        <v>15</v>
      </c>
      <c r="D554" s="22" t="s">
        <v>27</v>
      </c>
      <c r="E554" s="20">
        <v>12279.39667</v>
      </c>
      <c r="H554" s="22" t="s">
        <v>37</v>
      </c>
      <c r="I554" s="23" t="s">
        <v>48</v>
      </c>
      <c r="J554" s="22" t="s">
        <v>19</v>
      </c>
      <c r="K554" s="22" t="s">
        <v>28</v>
      </c>
      <c r="L554" s="20">
        <v>43.778799999999997</v>
      </c>
    </row>
    <row r="555" spans="1:12" ht="21.5" x14ac:dyDescent="0.35">
      <c r="A555" s="22" t="s">
        <v>36</v>
      </c>
      <c r="B555" s="22" t="s">
        <v>170</v>
      </c>
      <c r="C555" s="22" t="s">
        <v>15</v>
      </c>
      <c r="D555" s="22" t="s">
        <v>95</v>
      </c>
      <c r="E555" s="20">
        <v>362.16539</v>
      </c>
      <c r="H555" s="22" t="s">
        <v>37</v>
      </c>
      <c r="I555" s="23" t="s">
        <v>48</v>
      </c>
      <c r="J555" s="22" t="s">
        <v>19</v>
      </c>
      <c r="K555" s="22" t="s">
        <v>55</v>
      </c>
      <c r="L555" s="20">
        <v>0.59399999999999997</v>
      </c>
    </row>
    <row r="556" spans="1:12" ht="21.5" x14ac:dyDescent="0.35">
      <c r="A556" s="22" t="s">
        <v>36</v>
      </c>
      <c r="B556" s="22" t="s">
        <v>170</v>
      </c>
      <c r="C556" s="22" t="s">
        <v>15</v>
      </c>
      <c r="D556" s="22" t="s">
        <v>28</v>
      </c>
      <c r="E556" s="20">
        <v>5076.9673000000003</v>
      </c>
      <c r="H556" s="22" t="s">
        <v>37</v>
      </c>
      <c r="I556" s="23" t="s">
        <v>48</v>
      </c>
      <c r="J556" s="22" t="s">
        <v>19</v>
      </c>
      <c r="K556" s="22" t="s">
        <v>102</v>
      </c>
      <c r="L556" s="20">
        <v>1.4696100000000001</v>
      </c>
    </row>
    <row r="557" spans="1:12" ht="21.5" x14ac:dyDescent="0.35">
      <c r="A557" s="22" t="s">
        <v>36</v>
      </c>
      <c r="B557" s="22" t="s">
        <v>170</v>
      </c>
      <c r="C557" s="22" t="s">
        <v>15</v>
      </c>
      <c r="D557" s="22" t="s">
        <v>55</v>
      </c>
      <c r="E557" s="20">
        <v>1269.1884600000001</v>
      </c>
      <c r="H557" s="22" t="s">
        <v>37</v>
      </c>
      <c r="I557" s="23" t="s">
        <v>48</v>
      </c>
      <c r="J557" s="22" t="s">
        <v>19</v>
      </c>
      <c r="K557" s="22" t="s">
        <v>107</v>
      </c>
      <c r="L557" s="20">
        <v>1.9426000000000001</v>
      </c>
    </row>
    <row r="558" spans="1:12" ht="21.5" x14ac:dyDescent="0.35">
      <c r="A558" s="22" t="s">
        <v>36</v>
      </c>
      <c r="B558" s="22" t="s">
        <v>170</v>
      </c>
      <c r="C558" s="22" t="s">
        <v>15</v>
      </c>
      <c r="D558" s="22" t="s">
        <v>92</v>
      </c>
      <c r="E558" s="20">
        <v>24955.428159999999</v>
      </c>
      <c r="H558" s="22" t="s">
        <v>37</v>
      </c>
      <c r="I558" s="23" t="s">
        <v>48</v>
      </c>
      <c r="J558" s="22" t="s">
        <v>19</v>
      </c>
      <c r="K558" s="22" t="s">
        <v>30</v>
      </c>
      <c r="L558" s="20">
        <v>57.934359999999998</v>
      </c>
    </row>
    <row r="559" spans="1:12" ht="21.5" x14ac:dyDescent="0.35">
      <c r="A559" s="22" t="s">
        <v>36</v>
      </c>
      <c r="B559" s="22" t="s">
        <v>170</v>
      </c>
      <c r="C559" s="22" t="s">
        <v>15</v>
      </c>
      <c r="D559" s="22" t="s">
        <v>165</v>
      </c>
      <c r="E559" s="20">
        <v>9.1295999999999999</v>
      </c>
      <c r="H559" s="22" t="s">
        <v>37</v>
      </c>
      <c r="I559" s="23" t="s">
        <v>48</v>
      </c>
      <c r="J559" s="22" t="s">
        <v>19</v>
      </c>
      <c r="K559" s="22" t="s">
        <v>31</v>
      </c>
      <c r="L559" s="20">
        <v>5876.0437400000001</v>
      </c>
    </row>
    <row r="560" spans="1:12" ht="21.5" x14ac:dyDescent="0.35">
      <c r="A560" s="22" t="s">
        <v>36</v>
      </c>
      <c r="B560" s="22" t="s">
        <v>170</v>
      </c>
      <c r="C560" s="22" t="s">
        <v>15</v>
      </c>
      <c r="D560" s="22" t="s">
        <v>102</v>
      </c>
      <c r="E560" s="20">
        <v>815.85659999999996</v>
      </c>
      <c r="H560" s="22" t="s">
        <v>37</v>
      </c>
      <c r="I560" s="23" t="s">
        <v>48</v>
      </c>
      <c r="J560" s="22" t="s">
        <v>19</v>
      </c>
      <c r="K560" s="28" t="s">
        <v>35</v>
      </c>
      <c r="L560" s="26">
        <v>6253.5185499999998</v>
      </c>
    </row>
    <row r="561" spans="1:12" ht="21.5" x14ac:dyDescent="0.35">
      <c r="A561" s="22" t="s">
        <v>36</v>
      </c>
      <c r="B561" s="22" t="s">
        <v>170</v>
      </c>
      <c r="C561" s="22" t="s">
        <v>15</v>
      </c>
      <c r="D561" s="22" t="s">
        <v>107</v>
      </c>
      <c r="E561" s="20">
        <v>131.35981000000001</v>
      </c>
      <c r="H561" s="22" t="s">
        <v>37</v>
      </c>
      <c r="I561" s="23" t="s">
        <v>48</v>
      </c>
      <c r="J561" s="22" t="s">
        <v>161</v>
      </c>
      <c r="K561" s="22" t="s">
        <v>52</v>
      </c>
      <c r="L561" s="20">
        <v>219.01999000000001</v>
      </c>
    </row>
    <row r="562" spans="1:12" ht="21.5" x14ac:dyDescent="0.35">
      <c r="A562" s="22" t="s">
        <v>36</v>
      </c>
      <c r="B562" s="22" t="s">
        <v>170</v>
      </c>
      <c r="C562" s="22" t="s">
        <v>15</v>
      </c>
      <c r="D562" s="22" t="s">
        <v>93</v>
      </c>
      <c r="E562" s="20">
        <v>2259.68975</v>
      </c>
      <c r="H562" s="22" t="s">
        <v>37</v>
      </c>
      <c r="I562" s="23" t="s">
        <v>48</v>
      </c>
      <c r="J562" s="22" t="s">
        <v>161</v>
      </c>
      <c r="K562" s="22" t="s">
        <v>53</v>
      </c>
      <c r="L562" s="20">
        <v>40.159999999999997</v>
      </c>
    </row>
    <row r="563" spans="1:12" ht="21.5" x14ac:dyDescent="0.35">
      <c r="A563" s="22" t="s">
        <v>36</v>
      </c>
      <c r="B563" s="22" t="s">
        <v>170</v>
      </c>
      <c r="C563" s="22" t="s">
        <v>15</v>
      </c>
      <c r="D563" s="22" t="s">
        <v>160</v>
      </c>
      <c r="E563" s="20">
        <v>10759.551799999999</v>
      </c>
      <c r="H563" s="22" t="s">
        <v>37</v>
      </c>
      <c r="I563" s="23" t="s">
        <v>48</v>
      </c>
      <c r="J563" s="22" t="s">
        <v>161</v>
      </c>
      <c r="K563" s="22" t="s">
        <v>27</v>
      </c>
      <c r="L563" s="20">
        <v>1613.85005</v>
      </c>
    </row>
    <row r="564" spans="1:12" ht="21.5" x14ac:dyDescent="0.35">
      <c r="A564" s="22" t="s">
        <v>36</v>
      </c>
      <c r="B564" s="22" t="s">
        <v>170</v>
      </c>
      <c r="C564" s="22" t="s">
        <v>15</v>
      </c>
      <c r="D564" s="22" t="s">
        <v>30</v>
      </c>
      <c r="E564" s="20">
        <v>234011.40981000001</v>
      </c>
      <c r="H564" s="22" t="s">
        <v>37</v>
      </c>
      <c r="I564" s="23" t="s">
        <v>48</v>
      </c>
      <c r="J564" s="22" t="s">
        <v>161</v>
      </c>
      <c r="K564" s="22" t="s">
        <v>28</v>
      </c>
      <c r="L564" s="20">
        <v>314.82997</v>
      </c>
    </row>
    <row r="565" spans="1:12" ht="21.5" x14ac:dyDescent="0.35">
      <c r="A565" s="22" t="s">
        <v>36</v>
      </c>
      <c r="B565" s="22" t="s">
        <v>170</v>
      </c>
      <c r="C565" s="22" t="s">
        <v>15</v>
      </c>
      <c r="D565" s="22" t="s">
        <v>96</v>
      </c>
      <c r="E565" s="20">
        <v>1758.8971200000001</v>
      </c>
      <c r="H565" s="22" t="s">
        <v>37</v>
      </c>
      <c r="I565" s="23" t="s">
        <v>48</v>
      </c>
      <c r="J565" s="22" t="s">
        <v>161</v>
      </c>
      <c r="K565" s="22" t="s">
        <v>55</v>
      </c>
      <c r="L565" s="20">
        <v>1124.2301500000001</v>
      </c>
    </row>
    <row r="566" spans="1:12" ht="21.5" x14ac:dyDescent="0.35">
      <c r="A566" s="22" t="s">
        <v>36</v>
      </c>
      <c r="B566" s="22" t="s">
        <v>170</v>
      </c>
      <c r="C566" s="22" t="s">
        <v>15</v>
      </c>
      <c r="D566" s="22" t="s">
        <v>110</v>
      </c>
      <c r="E566" s="20">
        <v>930.58802000000003</v>
      </c>
      <c r="H566" s="22" t="s">
        <v>37</v>
      </c>
      <c r="I566" s="23" t="s">
        <v>48</v>
      </c>
      <c r="J566" s="22" t="s">
        <v>161</v>
      </c>
      <c r="K566" s="22" t="s">
        <v>92</v>
      </c>
      <c r="L566" s="20">
        <v>910.95996000000002</v>
      </c>
    </row>
    <row r="567" spans="1:12" ht="21.5" x14ac:dyDescent="0.35">
      <c r="A567" s="22" t="s">
        <v>36</v>
      </c>
      <c r="B567" s="22" t="s">
        <v>170</v>
      </c>
      <c r="C567" s="22" t="s">
        <v>15</v>
      </c>
      <c r="D567" s="22" t="s">
        <v>162</v>
      </c>
      <c r="E567" s="20">
        <v>285.20420999999999</v>
      </c>
      <c r="H567" s="22" t="s">
        <v>37</v>
      </c>
      <c r="I567" s="23" t="s">
        <v>48</v>
      </c>
      <c r="J567" s="22" t="s">
        <v>161</v>
      </c>
      <c r="K567" s="22" t="s">
        <v>102</v>
      </c>
      <c r="L567" s="20">
        <v>67.5</v>
      </c>
    </row>
    <row r="568" spans="1:12" ht="21.5" x14ac:dyDescent="0.35">
      <c r="A568" s="22" t="s">
        <v>36</v>
      </c>
      <c r="B568" s="22" t="s">
        <v>170</v>
      </c>
      <c r="C568" s="22" t="s">
        <v>15</v>
      </c>
      <c r="D568" s="22" t="s">
        <v>163</v>
      </c>
      <c r="E568" s="20">
        <v>2.1541600000000001</v>
      </c>
      <c r="H568" s="22" t="s">
        <v>37</v>
      </c>
      <c r="I568" s="23" t="s">
        <v>48</v>
      </c>
      <c r="J568" s="22" t="s">
        <v>161</v>
      </c>
      <c r="K568" s="22" t="s">
        <v>93</v>
      </c>
      <c r="L568" s="20">
        <v>404.50002000000001</v>
      </c>
    </row>
    <row r="569" spans="1:12" ht="21.5" x14ac:dyDescent="0.35">
      <c r="A569" s="22" t="s">
        <v>36</v>
      </c>
      <c r="B569" s="22" t="s">
        <v>170</v>
      </c>
      <c r="C569" s="22" t="s">
        <v>15</v>
      </c>
      <c r="D569" s="22" t="s">
        <v>112</v>
      </c>
      <c r="E569" s="20">
        <v>239.11013</v>
      </c>
      <c r="H569" s="22" t="s">
        <v>37</v>
      </c>
      <c r="I569" s="23" t="s">
        <v>48</v>
      </c>
      <c r="J569" s="22" t="s">
        <v>161</v>
      </c>
      <c r="K569" s="22" t="s">
        <v>160</v>
      </c>
      <c r="L569" s="20">
        <v>11.99999</v>
      </c>
    </row>
    <row r="570" spans="1:12" ht="21.5" x14ac:dyDescent="0.35">
      <c r="A570" s="22" t="s">
        <v>36</v>
      </c>
      <c r="B570" s="22" t="s">
        <v>170</v>
      </c>
      <c r="C570" s="22" t="s">
        <v>15</v>
      </c>
      <c r="D570" s="22" t="s">
        <v>100</v>
      </c>
      <c r="E570" s="20">
        <v>223.39250000000001</v>
      </c>
      <c r="H570" s="22" t="s">
        <v>37</v>
      </c>
      <c r="I570" s="23" t="s">
        <v>48</v>
      </c>
      <c r="J570" s="22" t="s">
        <v>161</v>
      </c>
      <c r="K570" s="22" t="s">
        <v>30</v>
      </c>
      <c r="L570" s="20">
        <v>2499.9999800000001</v>
      </c>
    </row>
    <row r="571" spans="1:12" ht="21.5" x14ac:dyDescent="0.35">
      <c r="A571" s="22" t="s">
        <v>36</v>
      </c>
      <c r="B571" s="22" t="s">
        <v>170</v>
      </c>
      <c r="C571" s="22" t="s">
        <v>15</v>
      </c>
      <c r="D571" s="22" t="s">
        <v>97</v>
      </c>
      <c r="E571" s="20">
        <v>286.13463999999999</v>
      </c>
      <c r="H571" s="22" t="s">
        <v>37</v>
      </c>
      <c r="I571" s="23" t="s">
        <v>48</v>
      </c>
      <c r="J571" s="22" t="s">
        <v>161</v>
      </c>
      <c r="K571" s="22" t="s">
        <v>97</v>
      </c>
      <c r="L571" s="20">
        <v>125</v>
      </c>
    </row>
    <row r="572" spans="1:12" ht="21.5" x14ac:dyDescent="0.35">
      <c r="A572" s="22" t="s">
        <v>36</v>
      </c>
      <c r="B572" s="22" t="s">
        <v>170</v>
      </c>
      <c r="C572" s="22" t="s">
        <v>15</v>
      </c>
      <c r="D572" s="22" t="s">
        <v>31</v>
      </c>
      <c r="E572" s="20">
        <v>141042.52540000001</v>
      </c>
      <c r="H572" s="22" t="s">
        <v>37</v>
      </c>
      <c r="I572" s="23" t="s">
        <v>48</v>
      </c>
      <c r="J572" s="22" t="s">
        <v>161</v>
      </c>
      <c r="K572" s="22" t="s">
        <v>31</v>
      </c>
      <c r="L572" s="20">
        <v>1542.70955</v>
      </c>
    </row>
    <row r="573" spans="1:12" ht="21.5" x14ac:dyDescent="0.35">
      <c r="A573" s="22" t="s">
        <v>36</v>
      </c>
      <c r="B573" s="22" t="s">
        <v>170</v>
      </c>
      <c r="C573" s="22" t="s">
        <v>15</v>
      </c>
      <c r="D573" s="22" t="s">
        <v>32</v>
      </c>
      <c r="E573" s="20">
        <v>175.68767</v>
      </c>
      <c r="H573" s="22" t="s">
        <v>37</v>
      </c>
      <c r="I573" s="23" t="s">
        <v>48</v>
      </c>
      <c r="J573" s="22" t="s">
        <v>161</v>
      </c>
      <c r="K573" s="28" t="s">
        <v>35</v>
      </c>
      <c r="L573" s="26">
        <v>8874.7596599999997</v>
      </c>
    </row>
    <row r="574" spans="1:12" ht="21.5" x14ac:dyDescent="0.35">
      <c r="A574" s="22" t="s">
        <v>36</v>
      </c>
      <c r="B574" s="22" t="s">
        <v>170</v>
      </c>
      <c r="C574" s="22" t="s">
        <v>15</v>
      </c>
      <c r="D574" s="22" t="s">
        <v>161</v>
      </c>
      <c r="E574" s="20">
        <v>191.65812</v>
      </c>
      <c r="H574" s="22" t="s">
        <v>37</v>
      </c>
      <c r="I574" s="23" t="s">
        <v>48</v>
      </c>
      <c r="J574" s="120" t="s">
        <v>35</v>
      </c>
      <c r="K574" s="347"/>
      <c r="L574" s="26">
        <v>303109.50014000002</v>
      </c>
    </row>
    <row r="575" spans="1:12" ht="21.5" x14ac:dyDescent="0.35">
      <c r="A575" s="22" t="s">
        <v>36</v>
      </c>
      <c r="B575" s="22" t="s">
        <v>170</v>
      </c>
      <c r="C575" s="22" t="s">
        <v>15</v>
      </c>
      <c r="D575" s="28" t="s">
        <v>35</v>
      </c>
      <c r="E575" s="26">
        <v>443279.96298000001</v>
      </c>
      <c r="H575" s="22" t="s">
        <v>38</v>
      </c>
      <c r="I575" s="23" t="s">
        <v>48</v>
      </c>
      <c r="J575" s="22" t="s">
        <v>52</v>
      </c>
      <c r="K575" s="22" t="s">
        <v>52</v>
      </c>
      <c r="L575" s="20">
        <v>1.3165100000000001</v>
      </c>
    </row>
    <row r="576" spans="1:12" ht="21.5" x14ac:dyDescent="0.35">
      <c r="A576" s="22" t="s">
        <v>36</v>
      </c>
      <c r="B576" s="22" t="s">
        <v>170</v>
      </c>
      <c r="C576" s="22" t="s">
        <v>159</v>
      </c>
      <c r="D576" s="22" t="s">
        <v>52</v>
      </c>
      <c r="E576" s="20">
        <v>635.95582999999999</v>
      </c>
      <c r="H576" s="22" t="s">
        <v>38</v>
      </c>
      <c r="I576" s="23" t="s">
        <v>48</v>
      </c>
      <c r="J576" s="22" t="s">
        <v>52</v>
      </c>
      <c r="K576" s="22" t="s">
        <v>53</v>
      </c>
      <c r="L576" s="20">
        <v>6.6556600000000001</v>
      </c>
    </row>
    <row r="577" spans="1:12" ht="21.5" x14ac:dyDescent="0.35">
      <c r="A577" s="22" t="s">
        <v>36</v>
      </c>
      <c r="B577" s="22" t="s">
        <v>170</v>
      </c>
      <c r="C577" s="22" t="s">
        <v>159</v>
      </c>
      <c r="D577" s="22" t="s">
        <v>104</v>
      </c>
      <c r="E577" s="20">
        <v>9.1221999999999994</v>
      </c>
      <c r="H577" s="22" t="s">
        <v>38</v>
      </c>
      <c r="I577" s="23" t="s">
        <v>48</v>
      </c>
      <c r="J577" s="22" t="s">
        <v>52</v>
      </c>
      <c r="K577" s="22" t="s">
        <v>27</v>
      </c>
      <c r="L577" s="20">
        <v>928.01826000000005</v>
      </c>
    </row>
    <row r="578" spans="1:12" ht="21.5" x14ac:dyDescent="0.35">
      <c r="A578" s="22" t="s">
        <v>36</v>
      </c>
      <c r="B578" s="22" t="s">
        <v>170</v>
      </c>
      <c r="C578" s="22" t="s">
        <v>159</v>
      </c>
      <c r="D578" s="22" t="s">
        <v>115</v>
      </c>
      <c r="E578" s="20">
        <v>264.01555999999999</v>
      </c>
      <c r="H578" s="22" t="s">
        <v>38</v>
      </c>
      <c r="I578" s="23" t="s">
        <v>48</v>
      </c>
      <c r="J578" s="22" t="s">
        <v>52</v>
      </c>
      <c r="K578" s="22" t="s">
        <v>55</v>
      </c>
      <c r="L578" s="20">
        <v>43.826210000000003</v>
      </c>
    </row>
    <row r="579" spans="1:12" ht="21.5" x14ac:dyDescent="0.35">
      <c r="A579" s="22" t="s">
        <v>36</v>
      </c>
      <c r="B579" s="22" t="s">
        <v>170</v>
      </c>
      <c r="C579" s="22" t="s">
        <v>159</v>
      </c>
      <c r="D579" s="22" t="s">
        <v>156</v>
      </c>
      <c r="E579" s="20">
        <v>1062.3669500000001</v>
      </c>
      <c r="H579" s="22" t="s">
        <v>38</v>
      </c>
      <c r="I579" s="23" t="s">
        <v>48</v>
      </c>
      <c r="J579" s="22" t="s">
        <v>52</v>
      </c>
      <c r="K579" s="22" t="s">
        <v>92</v>
      </c>
      <c r="L579" s="20">
        <v>188.17635000000001</v>
      </c>
    </row>
    <row r="580" spans="1:12" ht="21.5" x14ac:dyDescent="0.35">
      <c r="A580" s="22" t="s">
        <v>36</v>
      </c>
      <c r="B580" s="22" t="s">
        <v>170</v>
      </c>
      <c r="C580" s="22" t="s">
        <v>159</v>
      </c>
      <c r="D580" s="22" t="s">
        <v>113</v>
      </c>
      <c r="E580" s="20">
        <v>-48.034320000000001</v>
      </c>
      <c r="H580" s="22" t="s">
        <v>38</v>
      </c>
      <c r="I580" s="23" t="s">
        <v>48</v>
      </c>
      <c r="J580" s="22" t="s">
        <v>52</v>
      </c>
      <c r="K580" s="22" t="s">
        <v>102</v>
      </c>
      <c r="L580" s="20">
        <v>40.377830000000003</v>
      </c>
    </row>
    <row r="581" spans="1:12" ht="21.5" x14ac:dyDescent="0.35">
      <c r="A581" s="22" t="s">
        <v>36</v>
      </c>
      <c r="B581" s="22" t="s">
        <v>170</v>
      </c>
      <c r="C581" s="22" t="s">
        <v>159</v>
      </c>
      <c r="D581" s="22" t="s">
        <v>53</v>
      </c>
      <c r="E581" s="20">
        <v>602.87039000000004</v>
      </c>
      <c r="H581" s="22" t="s">
        <v>38</v>
      </c>
      <c r="I581" s="23" t="s">
        <v>48</v>
      </c>
      <c r="J581" s="22" t="s">
        <v>52</v>
      </c>
      <c r="K581" s="22" t="s">
        <v>160</v>
      </c>
      <c r="L581" s="20">
        <v>5.9315199999999999</v>
      </c>
    </row>
    <row r="582" spans="1:12" ht="21.5" x14ac:dyDescent="0.35">
      <c r="A582" s="22" t="s">
        <v>36</v>
      </c>
      <c r="B582" s="22" t="s">
        <v>170</v>
      </c>
      <c r="C582" s="22" t="s">
        <v>159</v>
      </c>
      <c r="D582" s="22" t="s">
        <v>27</v>
      </c>
      <c r="E582" s="20">
        <v>3547.3434099999999</v>
      </c>
      <c r="H582" s="22" t="s">
        <v>38</v>
      </c>
      <c r="I582" s="23" t="s">
        <v>48</v>
      </c>
      <c r="J582" s="22" t="s">
        <v>52</v>
      </c>
      <c r="K582" s="22" t="s">
        <v>30</v>
      </c>
      <c r="L582" s="20">
        <v>144.267</v>
      </c>
    </row>
    <row r="583" spans="1:12" ht="21.5" x14ac:dyDescent="0.35">
      <c r="A583" s="22" t="s">
        <v>36</v>
      </c>
      <c r="B583" s="22" t="s">
        <v>170</v>
      </c>
      <c r="C583" s="22" t="s">
        <v>159</v>
      </c>
      <c r="D583" s="22" t="s">
        <v>95</v>
      </c>
      <c r="E583" s="20">
        <v>473.98311999999999</v>
      </c>
      <c r="H583" s="22" t="s">
        <v>38</v>
      </c>
      <c r="I583" s="23" t="s">
        <v>48</v>
      </c>
      <c r="J583" s="22" t="s">
        <v>52</v>
      </c>
      <c r="K583" s="22" t="s">
        <v>96</v>
      </c>
      <c r="L583" s="20">
        <v>1.4822</v>
      </c>
    </row>
    <row r="584" spans="1:12" ht="21.5" x14ac:dyDescent="0.35">
      <c r="A584" s="22" t="s">
        <v>36</v>
      </c>
      <c r="B584" s="22" t="s">
        <v>170</v>
      </c>
      <c r="C584" s="22" t="s">
        <v>159</v>
      </c>
      <c r="D584" s="22" t="s">
        <v>28</v>
      </c>
      <c r="E584" s="20">
        <v>3727.2939900000001</v>
      </c>
      <c r="H584" s="22" t="s">
        <v>38</v>
      </c>
      <c r="I584" s="23" t="s">
        <v>48</v>
      </c>
      <c r="J584" s="22" t="s">
        <v>52</v>
      </c>
      <c r="K584" s="22" t="s">
        <v>162</v>
      </c>
      <c r="L584" s="20">
        <v>3.5316000000000001</v>
      </c>
    </row>
    <row r="585" spans="1:12" ht="21.5" x14ac:dyDescent="0.35">
      <c r="A585" s="22" t="s">
        <v>36</v>
      </c>
      <c r="B585" s="22" t="s">
        <v>170</v>
      </c>
      <c r="C585" s="22" t="s">
        <v>159</v>
      </c>
      <c r="D585" s="22" t="s">
        <v>55</v>
      </c>
      <c r="E585" s="20">
        <v>867.44678999999996</v>
      </c>
      <c r="H585" s="22" t="s">
        <v>38</v>
      </c>
      <c r="I585" s="23" t="s">
        <v>48</v>
      </c>
      <c r="J585" s="22" t="s">
        <v>52</v>
      </c>
      <c r="K585" s="22" t="s">
        <v>112</v>
      </c>
      <c r="L585" s="20">
        <v>39.038130000000002</v>
      </c>
    </row>
    <row r="586" spans="1:12" ht="21.5" x14ac:dyDescent="0.35">
      <c r="A586" s="22" t="s">
        <v>36</v>
      </c>
      <c r="B586" s="22" t="s">
        <v>170</v>
      </c>
      <c r="C586" s="22" t="s">
        <v>159</v>
      </c>
      <c r="D586" s="22" t="s">
        <v>92</v>
      </c>
      <c r="E586" s="20">
        <v>1072.50152</v>
      </c>
      <c r="H586" s="22" t="s">
        <v>38</v>
      </c>
      <c r="I586" s="23" t="s">
        <v>48</v>
      </c>
      <c r="J586" s="22" t="s">
        <v>52</v>
      </c>
      <c r="K586" s="22" t="s">
        <v>31</v>
      </c>
      <c r="L586" s="20">
        <v>2051.4358099999999</v>
      </c>
    </row>
    <row r="587" spans="1:12" ht="21.5" x14ac:dyDescent="0.35">
      <c r="A587" s="22" t="s">
        <v>36</v>
      </c>
      <c r="B587" s="22" t="s">
        <v>170</v>
      </c>
      <c r="C587" s="22" t="s">
        <v>159</v>
      </c>
      <c r="D587" s="22" t="s">
        <v>165</v>
      </c>
      <c r="E587" s="20">
        <v>0.315</v>
      </c>
      <c r="H587" s="22" t="s">
        <v>38</v>
      </c>
      <c r="I587" s="23" t="s">
        <v>48</v>
      </c>
      <c r="J587" s="22" t="s">
        <v>52</v>
      </c>
      <c r="K587" s="28" t="s">
        <v>35</v>
      </c>
      <c r="L587" s="26">
        <v>3454.05708</v>
      </c>
    </row>
    <row r="588" spans="1:12" ht="21.5" x14ac:dyDescent="0.35">
      <c r="A588" s="22" t="s">
        <v>36</v>
      </c>
      <c r="B588" s="22" t="s">
        <v>170</v>
      </c>
      <c r="C588" s="22" t="s">
        <v>159</v>
      </c>
      <c r="D588" s="22" t="s">
        <v>102</v>
      </c>
      <c r="E588" s="20">
        <v>71.621089999999995</v>
      </c>
      <c r="H588" s="22" t="s">
        <v>38</v>
      </c>
      <c r="I588" s="23" t="s">
        <v>48</v>
      </c>
      <c r="J588" s="22" t="s">
        <v>53</v>
      </c>
      <c r="K588" s="22" t="s">
        <v>52</v>
      </c>
      <c r="L588" s="20">
        <v>437.09084999999999</v>
      </c>
    </row>
    <row r="589" spans="1:12" ht="21.5" x14ac:dyDescent="0.35">
      <c r="A589" s="22" t="s">
        <v>36</v>
      </c>
      <c r="B589" s="22" t="s">
        <v>170</v>
      </c>
      <c r="C589" s="22" t="s">
        <v>159</v>
      </c>
      <c r="D589" s="22" t="s">
        <v>107</v>
      </c>
      <c r="E589" s="20">
        <v>80.964709999999997</v>
      </c>
      <c r="H589" s="22" t="s">
        <v>38</v>
      </c>
      <c r="I589" s="23" t="s">
        <v>48</v>
      </c>
      <c r="J589" s="22" t="s">
        <v>53</v>
      </c>
      <c r="K589" s="22" t="s">
        <v>156</v>
      </c>
      <c r="L589" s="20">
        <v>8.6427899999999998</v>
      </c>
    </row>
    <row r="590" spans="1:12" ht="21.5" x14ac:dyDescent="0.35">
      <c r="A590" s="22" t="s">
        <v>36</v>
      </c>
      <c r="B590" s="22" t="s">
        <v>170</v>
      </c>
      <c r="C590" s="22" t="s">
        <v>159</v>
      </c>
      <c r="D590" s="22" t="s">
        <v>93</v>
      </c>
      <c r="E590" s="20">
        <v>258.21852999999999</v>
      </c>
      <c r="H590" s="22" t="s">
        <v>38</v>
      </c>
      <c r="I590" s="23" t="s">
        <v>48</v>
      </c>
      <c r="J590" s="22" t="s">
        <v>53</v>
      </c>
      <c r="K590" s="22" t="s">
        <v>53</v>
      </c>
      <c r="L590" s="20">
        <v>668.48716999999999</v>
      </c>
    </row>
    <row r="591" spans="1:12" ht="21.5" x14ac:dyDescent="0.35">
      <c r="A591" s="22" t="s">
        <v>36</v>
      </c>
      <c r="B591" s="22" t="s">
        <v>170</v>
      </c>
      <c r="C591" s="22" t="s">
        <v>159</v>
      </c>
      <c r="D591" s="22" t="s">
        <v>160</v>
      </c>
      <c r="E591" s="20">
        <v>5219.4123300000001</v>
      </c>
      <c r="H591" s="22" t="s">
        <v>38</v>
      </c>
      <c r="I591" s="23" t="s">
        <v>48</v>
      </c>
      <c r="J591" s="22" t="s">
        <v>53</v>
      </c>
      <c r="K591" s="22" t="s">
        <v>27</v>
      </c>
      <c r="L591" s="20">
        <v>81.891999999999996</v>
      </c>
    </row>
    <row r="592" spans="1:12" ht="21.5" x14ac:dyDescent="0.35">
      <c r="A592" s="22" t="s">
        <v>36</v>
      </c>
      <c r="B592" s="22" t="s">
        <v>170</v>
      </c>
      <c r="C592" s="22" t="s">
        <v>159</v>
      </c>
      <c r="D592" s="22" t="s">
        <v>30</v>
      </c>
      <c r="E592" s="20">
        <v>4305.7294000000002</v>
      </c>
      <c r="H592" s="22" t="s">
        <v>38</v>
      </c>
      <c r="I592" s="23" t="s">
        <v>48</v>
      </c>
      <c r="J592" s="22" t="s">
        <v>53</v>
      </c>
      <c r="K592" s="22" t="s">
        <v>28</v>
      </c>
      <c r="L592" s="20">
        <v>23.748090000000001</v>
      </c>
    </row>
    <row r="593" spans="1:12" ht="21.5" x14ac:dyDescent="0.35">
      <c r="A593" s="22" t="s">
        <v>36</v>
      </c>
      <c r="B593" s="22" t="s">
        <v>170</v>
      </c>
      <c r="C593" s="22" t="s">
        <v>159</v>
      </c>
      <c r="D593" s="22" t="s">
        <v>96</v>
      </c>
      <c r="E593" s="20">
        <v>209.98196999999999</v>
      </c>
      <c r="H593" s="22" t="s">
        <v>38</v>
      </c>
      <c r="I593" s="23" t="s">
        <v>48</v>
      </c>
      <c r="J593" s="22" t="s">
        <v>53</v>
      </c>
      <c r="K593" s="22" t="s">
        <v>55</v>
      </c>
      <c r="L593" s="20">
        <v>89.685739999999996</v>
      </c>
    </row>
    <row r="594" spans="1:12" ht="21.5" x14ac:dyDescent="0.35">
      <c r="A594" s="22" t="s">
        <v>36</v>
      </c>
      <c r="B594" s="22" t="s">
        <v>170</v>
      </c>
      <c r="C594" s="22" t="s">
        <v>159</v>
      </c>
      <c r="D594" s="22" t="s">
        <v>110</v>
      </c>
      <c r="E594" s="20">
        <v>3185.4356899999998</v>
      </c>
      <c r="H594" s="22" t="s">
        <v>38</v>
      </c>
      <c r="I594" s="23" t="s">
        <v>48</v>
      </c>
      <c r="J594" s="22" t="s">
        <v>53</v>
      </c>
      <c r="K594" s="22" t="s">
        <v>92</v>
      </c>
      <c r="L594" s="20">
        <v>234.20549</v>
      </c>
    </row>
    <row r="595" spans="1:12" ht="21.5" x14ac:dyDescent="0.35">
      <c r="A595" s="22" t="s">
        <v>36</v>
      </c>
      <c r="B595" s="22" t="s">
        <v>170</v>
      </c>
      <c r="C595" s="22" t="s">
        <v>159</v>
      </c>
      <c r="D595" s="22" t="s">
        <v>162</v>
      </c>
      <c r="E595" s="20">
        <v>115.08969999999999</v>
      </c>
      <c r="H595" s="22" t="s">
        <v>38</v>
      </c>
      <c r="I595" s="23" t="s">
        <v>48</v>
      </c>
      <c r="J595" s="22" t="s">
        <v>53</v>
      </c>
      <c r="K595" s="22" t="s">
        <v>102</v>
      </c>
      <c r="L595" s="20">
        <v>223.3</v>
      </c>
    </row>
    <row r="596" spans="1:12" ht="21.5" x14ac:dyDescent="0.35">
      <c r="A596" s="22" t="s">
        <v>36</v>
      </c>
      <c r="B596" s="22" t="s">
        <v>170</v>
      </c>
      <c r="C596" s="22" t="s">
        <v>159</v>
      </c>
      <c r="D596" s="22" t="s">
        <v>163</v>
      </c>
      <c r="E596" s="20">
        <v>5.0306499999999996</v>
      </c>
      <c r="H596" s="22" t="s">
        <v>38</v>
      </c>
      <c r="I596" s="23" t="s">
        <v>48</v>
      </c>
      <c r="J596" s="22" t="s">
        <v>53</v>
      </c>
      <c r="K596" s="22" t="s">
        <v>93</v>
      </c>
      <c r="L596" s="20">
        <v>4.2113399999999999</v>
      </c>
    </row>
    <row r="597" spans="1:12" ht="21.5" x14ac:dyDescent="0.35">
      <c r="A597" s="22" t="s">
        <v>36</v>
      </c>
      <c r="B597" s="22" t="s">
        <v>170</v>
      </c>
      <c r="C597" s="22" t="s">
        <v>159</v>
      </c>
      <c r="D597" s="22" t="s">
        <v>112</v>
      </c>
      <c r="E597" s="20">
        <v>189.96404000000001</v>
      </c>
      <c r="H597" s="22" t="s">
        <v>38</v>
      </c>
      <c r="I597" s="23" t="s">
        <v>48</v>
      </c>
      <c r="J597" s="22" t="s">
        <v>53</v>
      </c>
      <c r="K597" s="22" t="s">
        <v>160</v>
      </c>
      <c r="L597" s="20">
        <v>23.460280000000001</v>
      </c>
    </row>
    <row r="598" spans="1:12" ht="21.5" x14ac:dyDescent="0.35">
      <c r="A598" s="22" t="s">
        <v>36</v>
      </c>
      <c r="B598" s="22" t="s">
        <v>170</v>
      </c>
      <c r="C598" s="22" t="s">
        <v>159</v>
      </c>
      <c r="D598" s="22" t="s">
        <v>100</v>
      </c>
      <c r="E598" s="20">
        <v>75.472639999999998</v>
      </c>
      <c r="H598" s="22" t="s">
        <v>38</v>
      </c>
      <c r="I598" s="23" t="s">
        <v>48</v>
      </c>
      <c r="J598" s="22" t="s">
        <v>53</v>
      </c>
      <c r="K598" s="22" t="s">
        <v>30</v>
      </c>
      <c r="L598" s="20">
        <v>185.33734999999999</v>
      </c>
    </row>
    <row r="599" spans="1:12" ht="21.5" x14ac:dyDescent="0.35">
      <c r="A599" s="22" t="s">
        <v>36</v>
      </c>
      <c r="B599" s="22" t="s">
        <v>170</v>
      </c>
      <c r="C599" s="22" t="s">
        <v>159</v>
      </c>
      <c r="D599" s="22" t="s">
        <v>97</v>
      </c>
      <c r="E599" s="20">
        <v>406.73309</v>
      </c>
      <c r="H599" s="22" t="s">
        <v>38</v>
      </c>
      <c r="I599" s="23" t="s">
        <v>48</v>
      </c>
      <c r="J599" s="22" t="s">
        <v>53</v>
      </c>
      <c r="K599" s="22" t="s">
        <v>96</v>
      </c>
      <c r="L599" s="20">
        <v>6.3305199999999999</v>
      </c>
    </row>
    <row r="600" spans="1:12" ht="21.5" x14ac:dyDescent="0.35">
      <c r="A600" s="22" t="s">
        <v>36</v>
      </c>
      <c r="B600" s="22" t="s">
        <v>170</v>
      </c>
      <c r="C600" s="22" t="s">
        <v>159</v>
      </c>
      <c r="D600" s="22" t="s">
        <v>31</v>
      </c>
      <c r="E600" s="20">
        <v>12408.874110000001</v>
      </c>
      <c r="H600" s="22" t="s">
        <v>38</v>
      </c>
      <c r="I600" s="23" t="s">
        <v>48</v>
      </c>
      <c r="J600" s="22" t="s">
        <v>53</v>
      </c>
      <c r="K600" s="22" t="s">
        <v>112</v>
      </c>
      <c r="L600" s="20">
        <v>0.24263999999999999</v>
      </c>
    </row>
    <row r="601" spans="1:12" ht="21.5" x14ac:dyDescent="0.35">
      <c r="A601" s="22" t="s">
        <v>36</v>
      </c>
      <c r="B601" s="22" t="s">
        <v>170</v>
      </c>
      <c r="C601" s="22" t="s">
        <v>159</v>
      </c>
      <c r="D601" s="22" t="s">
        <v>32</v>
      </c>
      <c r="E601" s="20">
        <v>638.80426999999997</v>
      </c>
      <c r="H601" s="22" t="s">
        <v>38</v>
      </c>
      <c r="I601" s="23" t="s">
        <v>48</v>
      </c>
      <c r="J601" s="22" t="s">
        <v>53</v>
      </c>
      <c r="K601" s="22" t="s">
        <v>31</v>
      </c>
      <c r="L601" s="20">
        <v>771.88364999999999</v>
      </c>
    </row>
    <row r="602" spans="1:12" ht="21.5" x14ac:dyDescent="0.35">
      <c r="A602" s="22" t="s">
        <v>36</v>
      </c>
      <c r="B602" s="22" t="s">
        <v>170</v>
      </c>
      <c r="C602" s="22" t="s">
        <v>159</v>
      </c>
      <c r="D602" s="22" t="s">
        <v>161</v>
      </c>
      <c r="E602" s="20">
        <v>107.58628</v>
      </c>
      <c r="H602" s="22" t="s">
        <v>38</v>
      </c>
      <c r="I602" s="23" t="s">
        <v>48</v>
      </c>
      <c r="J602" s="22" t="s">
        <v>53</v>
      </c>
      <c r="K602" s="22" t="s">
        <v>32</v>
      </c>
      <c r="L602" s="20">
        <v>45.282699999999998</v>
      </c>
    </row>
    <row r="603" spans="1:12" ht="21.5" x14ac:dyDescent="0.35">
      <c r="A603" s="22" t="s">
        <v>36</v>
      </c>
      <c r="B603" s="22" t="s">
        <v>170</v>
      </c>
      <c r="C603" s="22" t="s">
        <v>159</v>
      </c>
      <c r="D603" s="28" t="s">
        <v>35</v>
      </c>
      <c r="E603" s="26">
        <v>39494.098940000003</v>
      </c>
      <c r="H603" s="22" t="s">
        <v>38</v>
      </c>
      <c r="I603" s="23" t="s">
        <v>48</v>
      </c>
      <c r="J603" s="22" t="s">
        <v>53</v>
      </c>
      <c r="K603" s="28" t="s">
        <v>35</v>
      </c>
      <c r="L603" s="26">
        <v>2803.8006099999998</v>
      </c>
    </row>
    <row r="604" spans="1:12" ht="21.5" x14ac:dyDescent="0.35">
      <c r="A604" s="22" t="s">
        <v>36</v>
      </c>
      <c r="B604" s="22" t="s">
        <v>170</v>
      </c>
      <c r="C604" s="22" t="s">
        <v>59</v>
      </c>
      <c r="D604" s="22" t="s">
        <v>52</v>
      </c>
      <c r="E604" s="20">
        <v>309.57814999999999</v>
      </c>
      <c r="H604" s="22" t="s">
        <v>38</v>
      </c>
      <c r="I604" s="23" t="s">
        <v>48</v>
      </c>
      <c r="J604" s="22" t="s">
        <v>12</v>
      </c>
      <c r="K604" s="22" t="s">
        <v>156</v>
      </c>
      <c r="L604" s="20">
        <v>110.98169</v>
      </c>
    </row>
    <row r="605" spans="1:12" ht="21.5" x14ac:dyDescent="0.35">
      <c r="A605" s="22" t="s">
        <v>36</v>
      </c>
      <c r="B605" s="22" t="s">
        <v>170</v>
      </c>
      <c r="C605" s="22" t="s">
        <v>59</v>
      </c>
      <c r="D605" s="22" t="s">
        <v>156</v>
      </c>
      <c r="E605" s="20">
        <v>7.6256000000000004</v>
      </c>
      <c r="H605" s="22" t="s">
        <v>38</v>
      </c>
      <c r="I605" s="23" t="s">
        <v>48</v>
      </c>
      <c r="J605" s="22" t="s">
        <v>12</v>
      </c>
      <c r="K605" s="22" t="s">
        <v>27</v>
      </c>
      <c r="L605" s="20">
        <v>3575.1536700000001</v>
      </c>
    </row>
    <row r="606" spans="1:12" ht="21.5" x14ac:dyDescent="0.35">
      <c r="A606" s="22" t="s">
        <v>36</v>
      </c>
      <c r="B606" s="22" t="s">
        <v>170</v>
      </c>
      <c r="C606" s="22" t="s">
        <v>59</v>
      </c>
      <c r="D606" s="22" t="s">
        <v>113</v>
      </c>
      <c r="E606" s="20">
        <v>0.41599999999999998</v>
      </c>
      <c r="H606" s="22" t="s">
        <v>38</v>
      </c>
      <c r="I606" s="23" t="s">
        <v>48</v>
      </c>
      <c r="J606" s="22" t="s">
        <v>12</v>
      </c>
      <c r="K606" s="22" t="s">
        <v>28</v>
      </c>
      <c r="L606" s="20">
        <v>773.11289999999997</v>
      </c>
    </row>
    <row r="607" spans="1:12" ht="21.5" x14ac:dyDescent="0.35">
      <c r="A607" s="22" t="s">
        <v>36</v>
      </c>
      <c r="B607" s="22" t="s">
        <v>170</v>
      </c>
      <c r="C607" s="22" t="s">
        <v>59</v>
      </c>
      <c r="D607" s="22" t="s">
        <v>53</v>
      </c>
      <c r="E607" s="20">
        <v>35.69</v>
      </c>
      <c r="H607" s="22" t="s">
        <v>38</v>
      </c>
      <c r="I607" s="23" t="s">
        <v>48</v>
      </c>
      <c r="J607" s="22" t="s">
        <v>12</v>
      </c>
      <c r="K607" s="22" t="s">
        <v>92</v>
      </c>
      <c r="L607" s="20">
        <v>3.0929899999999999</v>
      </c>
    </row>
    <row r="608" spans="1:12" ht="21.5" x14ac:dyDescent="0.35">
      <c r="A608" s="22" t="s">
        <v>36</v>
      </c>
      <c r="B608" s="22" t="s">
        <v>170</v>
      </c>
      <c r="C608" s="22" t="s">
        <v>59</v>
      </c>
      <c r="D608" s="22" t="s">
        <v>95</v>
      </c>
      <c r="E608" s="20">
        <v>1240.00755</v>
      </c>
      <c r="H608" s="22" t="s">
        <v>38</v>
      </c>
      <c r="I608" s="23" t="s">
        <v>48</v>
      </c>
      <c r="J608" s="22" t="s">
        <v>12</v>
      </c>
      <c r="K608" s="22" t="s">
        <v>160</v>
      </c>
      <c r="L608" s="20">
        <v>7.3435899999999998</v>
      </c>
    </row>
    <row r="609" spans="1:12" ht="21.5" x14ac:dyDescent="0.35">
      <c r="A609" s="22" t="s">
        <v>36</v>
      </c>
      <c r="B609" s="22" t="s">
        <v>170</v>
      </c>
      <c r="C609" s="22" t="s">
        <v>59</v>
      </c>
      <c r="D609" s="22" t="s">
        <v>28</v>
      </c>
      <c r="E609" s="20">
        <v>1.2707999999999999</v>
      </c>
      <c r="H609" s="22" t="s">
        <v>38</v>
      </c>
      <c r="I609" s="23" t="s">
        <v>48</v>
      </c>
      <c r="J609" s="22" t="s">
        <v>12</v>
      </c>
      <c r="K609" s="22" t="s">
        <v>30</v>
      </c>
      <c r="L609" s="20">
        <v>3838.57098</v>
      </c>
    </row>
    <row r="610" spans="1:12" ht="21.5" x14ac:dyDescent="0.35">
      <c r="A610" s="22" t="s">
        <v>36</v>
      </c>
      <c r="B610" s="22" t="s">
        <v>170</v>
      </c>
      <c r="C610" s="22" t="s">
        <v>59</v>
      </c>
      <c r="D610" s="22" t="s">
        <v>55</v>
      </c>
      <c r="E610" s="20">
        <v>2.69496</v>
      </c>
      <c r="H610" s="22" t="s">
        <v>38</v>
      </c>
      <c r="I610" s="23" t="s">
        <v>48</v>
      </c>
      <c r="J610" s="22" t="s">
        <v>12</v>
      </c>
      <c r="K610" s="22" t="s">
        <v>96</v>
      </c>
      <c r="L610" s="20">
        <v>22.642499999999998</v>
      </c>
    </row>
    <row r="611" spans="1:12" ht="21.5" x14ac:dyDescent="0.35">
      <c r="A611" s="22" t="s">
        <v>36</v>
      </c>
      <c r="B611" s="22" t="s">
        <v>170</v>
      </c>
      <c r="C611" s="22" t="s">
        <v>59</v>
      </c>
      <c r="D611" s="22" t="s">
        <v>92</v>
      </c>
      <c r="E611" s="20">
        <v>11284.23042</v>
      </c>
      <c r="H611" s="22" t="s">
        <v>38</v>
      </c>
      <c r="I611" s="23" t="s">
        <v>48</v>
      </c>
      <c r="J611" s="22" t="s">
        <v>12</v>
      </c>
      <c r="K611" s="22" t="s">
        <v>110</v>
      </c>
      <c r="L611" s="20">
        <v>2.7330000000000001</v>
      </c>
    </row>
    <row r="612" spans="1:12" ht="21.5" x14ac:dyDescent="0.35">
      <c r="A612" s="22" t="s">
        <v>36</v>
      </c>
      <c r="B612" s="22" t="s">
        <v>170</v>
      </c>
      <c r="C612" s="22" t="s">
        <v>59</v>
      </c>
      <c r="D612" s="22" t="s">
        <v>102</v>
      </c>
      <c r="E612" s="20">
        <v>3305.1486799999998</v>
      </c>
      <c r="H612" s="22" t="s">
        <v>38</v>
      </c>
      <c r="I612" s="23" t="s">
        <v>48</v>
      </c>
      <c r="J612" s="22" t="s">
        <v>12</v>
      </c>
      <c r="K612" s="22" t="s">
        <v>31</v>
      </c>
      <c r="L612" s="20">
        <v>4443.8571700000002</v>
      </c>
    </row>
    <row r="613" spans="1:12" ht="21.5" x14ac:dyDescent="0.35">
      <c r="A613" s="22" t="s">
        <v>36</v>
      </c>
      <c r="B613" s="22" t="s">
        <v>170</v>
      </c>
      <c r="C613" s="22" t="s">
        <v>59</v>
      </c>
      <c r="D613" s="22" t="s">
        <v>107</v>
      </c>
      <c r="E613" s="20">
        <v>6.93</v>
      </c>
      <c r="H613" s="22" t="s">
        <v>38</v>
      </c>
      <c r="I613" s="23" t="s">
        <v>48</v>
      </c>
      <c r="J613" s="22" t="s">
        <v>12</v>
      </c>
      <c r="K613" s="22" t="s">
        <v>32</v>
      </c>
      <c r="L613" s="20">
        <v>23.18965</v>
      </c>
    </row>
    <row r="614" spans="1:12" ht="21.5" x14ac:dyDescent="0.35">
      <c r="A614" s="22" t="s">
        <v>36</v>
      </c>
      <c r="B614" s="22" t="s">
        <v>170</v>
      </c>
      <c r="C614" s="22" t="s">
        <v>59</v>
      </c>
      <c r="D614" s="22" t="s">
        <v>93</v>
      </c>
      <c r="E614" s="20">
        <v>419.60649999999998</v>
      </c>
      <c r="H614" s="22" t="s">
        <v>38</v>
      </c>
      <c r="I614" s="23" t="s">
        <v>48</v>
      </c>
      <c r="J614" s="22" t="s">
        <v>12</v>
      </c>
      <c r="K614" s="28" t="s">
        <v>35</v>
      </c>
      <c r="L614" s="26">
        <v>12800.67814</v>
      </c>
    </row>
    <row r="615" spans="1:12" ht="21.5" x14ac:dyDescent="0.35">
      <c r="A615" s="22" t="s">
        <v>36</v>
      </c>
      <c r="B615" s="22" t="s">
        <v>170</v>
      </c>
      <c r="C615" s="22" t="s">
        <v>59</v>
      </c>
      <c r="D615" s="22" t="s">
        <v>160</v>
      </c>
      <c r="E615" s="20">
        <v>3.2549999999999999</v>
      </c>
      <c r="H615" s="22" t="s">
        <v>38</v>
      </c>
      <c r="I615" s="23" t="s">
        <v>48</v>
      </c>
      <c r="J615" s="22" t="s">
        <v>54</v>
      </c>
      <c r="K615" s="22" t="s">
        <v>95</v>
      </c>
      <c r="L615" s="20">
        <v>17.13</v>
      </c>
    </row>
    <row r="616" spans="1:12" ht="21.5" x14ac:dyDescent="0.35">
      <c r="A616" s="22" t="s">
        <v>36</v>
      </c>
      <c r="B616" s="22" t="s">
        <v>170</v>
      </c>
      <c r="C616" s="22" t="s">
        <v>59</v>
      </c>
      <c r="D616" s="22" t="s">
        <v>30</v>
      </c>
      <c r="E616" s="20">
        <v>1207.62095</v>
      </c>
      <c r="H616" s="22" t="s">
        <v>38</v>
      </c>
      <c r="I616" s="23" t="s">
        <v>48</v>
      </c>
      <c r="J616" s="22" t="s">
        <v>54</v>
      </c>
      <c r="K616" s="22" t="s">
        <v>55</v>
      </c>
      <c r="L616" s="20">
        <v>14.658429999999999</v>
      </c>
    </row>
    <row r="617" spans="1:12" ht="21.5" x14ac:dyDescent="0.35">
      <c r="A617" s="22" t="s">
        <v>36</v>
      </c>
      <c r="B617" s="22" t="s">
        <v>170</v>
      </c>
      <c r="C617" s="22" t="s">
        <v>59</v>
      </c>
      <c r="D617" s="22" t="s">
        <v>96</v>
      </c>
      <c r="E617" s="20">
        <v>4135.4151700000002</v>
      </c>
      <c r="H617" s="22" t="s">
        <v>38</v>
      </c>
      <c r="I617" s="23" t="s">
        <v>48</v>
      </c>
      <c r="J617" s="22" t="s">
        <v>54</v>
      </c>
      <c r="K617" s="22" t="s">
        <v>97</v>
      </c>
      <c r="L617" s="20">
        <v>357.5</v>
      </c>
    </row>
    <row r="618" spans="1:12" ht="21.5" x14ac:dyDescent="0.35">
      <c r="A618" s="22" t="s">
        <v>36</v>
      </c>
      <c r="B618" s="22" t="s">
        <v>170</v>
      </c>
      <c r="C618" s="22" t="s">
        <v>59</v>
      </c>
      <c r="D618" s="22" t="s">
        <v>31</v>
      </c>
      <c r="E618" s="20">
        <v>1684.9127699999999</v>
      </c>
      <c r="H618" s="22" t="s">
        <v>38</v>
      </c>
      <c r="I618" s="23" t="s">
        <v>48</v>
      </c>
      <c r="J618" s="22" t="s">
        <v>54</v>
      </c>
      <c r="K618" s="28" t="s">
        <v>35</v>
      </c>
      <c r="L618" s="26">
        <v>389.28843000000001</v>
      </c>
    </row>
    <row r="619" spans="1:12" ht="21.5" x14ac:dyDescent="0.35">
      <c r="A619" s="22" t="s">
        <v>36</v>
      </c>
      <c r="B619" s="22" t="s">
        <v>170</v>
      </c>
      <c r="C619" s="22" t="s">
        <v>59</v>
      </c>
      <c r="D619" s="22" t="s">
        <v>32</v>
      </c>
      <c r="E619" s="20">
        <v>38.452120000000001</v>
      </c>
      <c r="H619" s="22" t="s">
        <v>38</v>
      </c>
      <c r="I619" s="23" t="s">
        <v>48</v>
      </c>
      <c r="J619" s="22" t="s">
        <v>13</v>
      </c>
      <c r="K619" s="22" t="s">
        <v>52</v>
      </c>
      <c r="L619" s="20">
        <v>3.2919700000000001</v>
      </c>
    </row>
    <row r="620" spans="1:12" ht="21.5" x14ac:dyDescent="0.35">
      <c r="A620" s="22" t="s">
        <v>36</v>
      </c>
      <c r="B620" s="22" t="s">
        <v>170</v>
      </c>
      <c r="C620" s="22" t="s">
        <v>59</v>
      </c>
      <c r="D620" s="22" t="s">
        <v>161</v>
      </c>
      <c r="E620" s="20">
        <v>0.21829999999999999</v>
      </c>
      <c r="H620" s="22" t="s">
        <v>38</v>
      </c>
      <c r="I620" s="23" t="s">
        <v>48</v>
      </c>
      <c r="J620" s="22" t="s">
        <v>13</v>
      </c>
      <c r="K620" s="22" t="s">
        <v>156</v>
      </c>
      <c r="L620" s="20">
        <v>362.90402999999998</v>
      </c>
    </row>
    <row r="621" spans="1:12" ht="21.5" x14ac:dyDescent="0.35">
      <c r="A621" s="22" t="s">
        <v>36</v>
      </c>
      <c r="B621" s="22" t="s">
        <v>170</v>
      </c>
      <c r="C621" s="22" t="s">
        <v>59</v>
      </c>
      <c r="D621" s="28" t="s">
        <v>35</v>
      </c>
      <c r="E621" s="26">
        <v>23683.072970000001</v>
      </c>
      <c r="H621" s="22" t="s">
        <v>38</v>
      </c>
      <c r="I621" s="23" t="s">
        <v>48</v>
      </c>
      <c r="J621" s="22" t="s">
        <v>13</v>
      </c>
      <c r="K621" s="22" t="s">
        <v>27</v>
      </c>
      <c r="L621" s="20">
        <v>3524.6244299999998</v>
      </c>
    </row>
    <row r="622" spans="1:12" ht="21.5" x14ac:dyDescent="0.35">
      <c r="A622" s="22" t="s">
        <v>36</v>
      </c>
      <c r="B622" s="22" t="s">
        <v>170</v>
      </c>
      <c r="C622" s="22" t="s">
        <v>16</v>
      </c>
      <c r="D622" s="22" t="s">
        <v>52</v>
      </c>
      <c r="E622" s="20">
        <v>325.31769000000003</v>
      </c>
      <c r="H622" s="22" t="s">
        <v>38</v>
      </c>
      <c r="I622" s="23" t="s">
        <v>48</v>
      </c>
      <c r="J622" s="22" t="s">
        <v>13</v>
      </c>
      <c r="K622" s="22" t="s">
        <v>28</v>
      </c>
      <c r="L622" s="20">
        <v>6132.3723099999997</v>
      </c>
    </row>
    <row r="623" spans="1:12" ht="21.5" x14ac:dyDescent="0.35">
      <c r="A623" s="22" t="s">
        <v>36</v>
      </c>
      <c r="B623" s="22" t="s">
        <v>170</v>
      </c>
      <c r="C623" s="22" t="s">
        <v>16</v>
      </c>
      <c r="D623" s="22" t="s">
        <v>104</v>
      </c>
      <c r="E623" s="20">
        <v>2.4281600000000001</v>
      </c>
      <c r="H623" s="22" t="s">
        <v>38</v>
      </c>
      <c r="I623" s="23" t="s">
        <v>48</v>
      </c>
      <c r="J623" s="22" t="s">
        <v>13</v>
      </c>
      <c r="K623" s="22" t="s">
        <v>55</v>
      </c>
      <c r="L623" s="20">
        <v>1.76051</v>
      </c>
    </row>
    <row r="624" spans="1:12" ht="21.5" x14ac:dyDescent="0.35">
      <c r="A624" s="22" t="s">
        <v>36</v>
      </c>
      <c r="B624" s="22" t="s">
        <v>170</v>
      </c>
      <c r="C624" s="22" t="s">
        <v>16</v>
      </c>
      <c r="D624" s="22" t="s">
        <v>115</v>
      </c>
      <c r="E624" s="20">
        <v>0.216</v>
      </c>
      <c r="H624" s="22" t="s">
        <v>38</v>
      </c>
      <c r="I624" s="23" t="s">
        <v>48</v>
      </c>
      <c r="J624" s="22" t="s">
        <v>13</v>
      </c>
      <c r="K624" s="22" t="s">
        <v>92</v>
      </c>
      <c r="L624" s="20">
        <v>50.268070000000002</v>
      </c>
    </row>
    <row r="625" spans="1:12" ht="21.5" x14ac:dyDescent="0.35">
      <c r="A625" s="22" t="s">
        <v>36</v>
      </c>
      <c r="B625" s="22" t="s">
        <v>170</v>
      </c>
      <c r="C625" s="22" t="s">
        <v>16</v>
      </c>
      <c r="D625" s="22" t="s">
        <v>156</v>
      </c>
      <c r="E625" s="20">
        <v>20.37</v>
      </c>
      <c r="H625" s="22" t="s">
        <v>38</v>
      </c>
      <c r="I625" s="23" t="s">
        <v>48</v>
      </c>
      <c r="J625" s="22" t="s">
        <v>13</v>
      </c>
      <c r="K625" s="22" t="s">
        <v>93</v>
      </c>
      <c r="L625" s="20">
        <v>0.78749999999999998</v>
      </c>
    </row>
    <row r="626" spans="1:12" ht="21.5" x14ac:dyDescent="0.35">
      <c r="A626" s="22" t="s">
        <v>36</v>
      </c>
      <c r="B626" s="22" t="s">
        <v>170</v>
      </c>
      <c r="C626" s="22" t="s">
        <v>16</v>
      </c>
      <c r="D626" s="22" t="s">
        <v>53</v>
      </c>
      <c r="E626" s="20">
        <v>128.21369999999999</v>
      </c>
      <c r="H626" s="22" t="s">
        <v>38</v>
      </c>
      <c r="I626" s="23" t="s">
        <v>48</v>
      </c>
      <c r="J626" s="22" t="s">
        <v>13</v>
      </c>
      <c r="K626" s="22" t="s">
        <v>160</v>
      </c>
      <c r="L626" s="20">
        <v>17.653469999999999</v>
      </c>
    </row>
    <row r="627" spans="1:12" ht="21.5" x14ac:dyDescent="0.35">
      <c r="A627" s="22" t="s">
        <v>36</v>
      </c>
      <c r="B627" s="22" t="s">
        <v>170</v>
      </c>
      <c r="C627" s="22" t="s">
        <v>16</v>
      </c>
      <c r="D627" s="22" t="s">
        <v>27</v>
      </c>
      <c r="E627" s="20">
        <v>12429.85086</v>
      </c>
      <c r="H627" s="22" t="s">
        <v>38</v>
      </c>
      <c r="I627" s="23" t="s">
        <v>48</v>
      </c>
      <c r="J627" s="22" t="s">
        <v>13</v>
      </c>
      <c r="K627" s="22" t="s">
        <v>30</v>
      </c>
      <c r="L627" s="20">
        <v>90.582570000000004</v>
      </c>
    </row>
    <row r="628" spans="1:12" ht="21.5" x14ac:dyDescent="0.35">
      <c r="A628" s="22" t="s">
        <v>36</v>
      </c>
      <c r="B628" s="22" t="s">
        <v>170</v>
      </c>
      <c r="C628" s="22" t="s">
        <v>16</v>
      </c>
      <c r="D628" s="22" t="s">
        <v>95</v>
      </c>
      <c r="E628" s="20">
        <v>94.387619999999998</v>
      </c>
      <c r="H628" s="22" t="s">
        <v>38</v>
      </c>
      <c r="I628" s="23" t="s">
        <v>48</v>
      </c>
      <c r="J628" s="22" t="s">
        <v>13</v>
      </c>
      <c r="K628" s="22" t="s">
        <v>96</v>
      </c>
      <c r="L628" s="20">
        <v>11.25318</v>
      </c>
    </row>
    <row r="629" spans="1:12" ht="21.5" x14ac:dyDescent="0.35">
      <c r="A629" s="22" t="s">
        <v>36</v>
      </c>
      <c r="B629" s="22" t="s">
        <v>170</v>
      </c>
      <c r="C629" s="22" t="s">
        <v>16</v>
      </c>
      <c r="D629" s="22" t="s">
        <v>28</v>
      </c>
      <c r="E629" s="20">
        <v>3274.5172699999998</v>
      </c>
      <c r="H629" s="22" t="s">
        <v>38</v>
      </c>
      <c r="I629" s="23" t="s">
        <v>48</v>
      </c>
      <c r="J629" s="22" t="s">
        <v>13</v>
      </c>
      <c r="K629" s="22" t="s">
        <v>31</v>
      </c>
      <c r="L629" s="20">
        <v>1047.9783</v>
      </c>
    </row>
    <row r="630" spans="1:12" ht="21.5" x14ac:dyDescent="0.35">
      <c r="A630" s="22" t="s">
        <v>36</v>
      </c>
      <c r="B630" s="22" t="s">
        <v>170</v>
      </c>
      <c r="C630" s="22" t="s">
        <v>16</v>
      </c>
      <c r="D630" s="22" t="s">
        <v>55</v>
      </c>
      <c r="E630" s="20">
        <v>150.85342</v>
      </c>
      <c r="H630" s="22" t="s">
        <v>38</v>
      </c>
      <c r="I630" s="23" t="s">
        <v>48</v>
      </c>
      <c r="J630" s="22" t="s">
        <v>13</v>
      </c>
      <c r="K630" s="28" t="s">
        <v>35</v>
      </c>
      <c r="L630" s="26">
        <v>11243.476339999999</v>
      </c>
    </row>
    <row r="631" spans="1:12" ht="21.5" x14ac:dyDescent="0.35">
      <c r="A631" s="22" t="s">
        <v>36</v>
      </c>
      <c r="B631" s="22" t="s">
        <v>170</v>
      </c>
      <c r="C631" s="22" t="s">
        <v>16</v>
      </c>
      <c r="D631" s="22" t="s">
        <v>92</v>
      </c>
      <c r="E631" s="20">
        <v>281.44936999999999</v>
      </c>
      <c r="H631" s="22" t="s">
        <v>38</v>
      </c>
      <c r="I631" s="23" t="s">
        <v>48</v>
      </c>
      <c r="J631" s="22" t="s">
        <v>55</v>
      </c>
      <c r="K631" s="22" t="s">
        <v>52</v>
      </c>
      <c r="L631" s="20">
        <v>1.8859900000000001</v>
      </c>
    </row>
    <row r="632" spans="1:12" ht="21.5" x14ac:dyDescent="0.35">
      <c r="A632" s="22" t="s">
        <v>36</v>
      </c>
      <c r="B632" s="22" t="s">
        <v>170</v>
      </c>
      <c r="C632" s="22" t="s">
        <v>16</v>
      </c>
      <c r="D632" s="22" t="s">
        <v>102</v>
      </c>
      <c r="E632" s="20">
        <v>136.54408000000001</v>
      </c>
      <c r="H632" s="22" t="s">
        <v>38</v>
      </c>
      <c r="I632" s="23" t="s">
        <v>48</v>
      </c>
      <c r="J632" s="22" t="s">
        <v>55</v>
      </c>
      <c r="K632" s="22" t="s">
        <v>53</v>
      </c>
      <c r="L632" s="20">
        <v>5</v>
      </c>
    </row>
    <row r="633" spans="1:12" ht="21.5" x14ac:dyDescent="0.35">
      <c r="A633" s="22" t="s">
        <v>36</v>
      </c>
      <c r="B633" s="22" t="s">
        <v>170</v>
      </c>
      <c r="C633" s="22" t="s">
        <v>16</v>
      </c>
      <c r="D633" s="22" t="s">
        <v>107</v>
      </c>
      <c r="E633" s="20">
        <v>123.27128999999999</v>
      </c>
      <c r="H633" s="22" t="s">
        <v>38</v>
      </c>
      <c r="I633" s="23" t="s">
        <v>48</v>
      </c>
      <c r="J633" s="22" t="s">
        <v>55</v>
      </c>
      <c r="K633" s="22" t="s">
        <v>28</v>
      </c>
      <c r="L633" s="20">
        <v>17.523260000000001</v>
      </c>
    </row>
    <row r="634" spans="1:12" ht="21.5" x14ac:dyDescent="0.35">
      <c r="A634" s="22" t="s">
        <v>36</v>
      </c>
      <c r="B634" s="22" t="s">
        <v>170</v>
      </c>
      <c r="C634" s="22" t="s">
        <v>16</v>
      </c>
      <c r="D634" s="22" t="s">
        <v>93</v>
      </c>
      <c r="E634" s="20">
        <v>63.536909999999999</v>
      </c>
      <c r="H634" s="22" t="s">
        <v>38</v>
      </c>
      <c r="I634" s="23" t="s">
        <v>48</v>
      </c>
      <c r="J634" s="22" t="s">
        <v>55</v>
      </c>
      <c r="K634" s="22" t="s">
        <v>55</v>
      </c>
      <c r="L634" s="20">
        <v>43.428260000000002</v>
      </c>
    </row>
    <row r="635" spans="1:12" ht="21.5" x14ac:dyDescent="0.35">
      <c r="A635" s="22" t="s">
        <v>36</v>
      </c>
      <c r="B635" s="22" t="s">
        <v>170</v>
      </c>
      <c r="C635" s="22" t="s">
        <v>16</v>
      </c>
      <c r="D635" s="22" t="s">
        <v>160</v>
      </c>
      <c r="E635" s="20">
        <v>1887.14714</v>
      </c>
      <c r="H635" s="22" t="s">
        <v>38</v>
      </c>
      <c r="I635" s="23" t="s">
        <v>48</v>
      </c>
      <c r="J635" s="22" t="s">
        <v>55</v>
      </c>
      <c r="K635" s="22" t="s">
        <v>92</v>
      </c>
      <c r="L635" s="20">
        <v>39.192419999999998</v>
      </c>
    </row>
    <row r="636" spans="1:12" ht="21.5" x14ac:dyDescent="0.35">
      <c r="A636" s="22" t="s">
        <v>36</v>
      </c>
      <c r="B636" s="22" t="s">
        <v>170</v>
      </c>
      <c r="C636" s="22" t="s">
        <v>16</v>
      </c>
      <c r="D636" s="22" t="s">
        <v>30</v>
      </c>
      <c r="E636" s="20">
        <v>12219.416149999999</v>
      </c>
      <c r="H636" s="22" t="s">
        <v>38</v>
      </c>
      <c r="I636" s="23" t="s">
        <v>48</v>
      </c>
      <c r="J636" s="22" t="s">
        <v>55</v>
      </c>
      <c r="K636" s="22" t="s">
        <v>93</v>
      </c>
      <c r="L636" s="20">
        <v>2.4351699999999998</v>
      </c>
    </row>
    <row r="637" spans="1:12" ht="21.5" x14ac:dyDescent="0.35">
      <c r="A637" s="22" t="s">
        <v>36</v>
      </c>
      <c r="B637" s="22" t="s">
        <v>170</v>
      </c>
      <c r="C637" s="22" t="s">
        <v>16</v>
      </c>
      <c r="D637" s="22" t="s">
        <v>96</v>
      </c>
      <c r="E637" s="20">
        <v>81.241529999999997</v>
      </c>
      <c r="H637" s="22" t="s">
        <v>38</v>
      </c>
      <c r="I637" s="23" t="s">
        <v>48</v>
      </c>
      <c r="J637" s="22" t="s">
        <v>55</v>
      </c>
      <c r="K637" s="22" t="s">
        <v>160</v>
      </c>
      <c r="L637" s="20">
        <v>3.21997</v>
      </c>
    </row>
    <row r="638" spans="1:12" ht="21.5" x14ac:dyDescent="0.35">
      <c r="A638" s="22" t="s">
        <v>36</v>
      </c>
      <c r="B638" s="22" t="s">
        <v>170</v>
      </c>
      <c r="C638" s="22" t="s">
        <v>16</v>
      </c>
      <c r="D638" s="22" t="s">
        <v>110</v>
      </c>
      <c r="E638" s="20">
        <v>363.25954999999999</v>
      </c>
      <c r="H638" s="22" t="s">
        <v>38</v>
      </c>
      <c r="I638" s="23" t="s">
        <v>48</v>
      </c>
      <c r="J638" s="22" t="s">
        <v>55</v>
      </c>
      <c r="K638" s="22" t="s">
        <v>30</v>
      </c>
      <c r="L638" s="20">
        <v>56.753799999999998</v>
      </c>
    </row>
    <row r="639" spans="1:12" ht="21.5" x14ac:dyDescent="0.35">
      <c r="A639" s="22" t="s">
        <v>36</v>
      </c>
      <c r="B639" s="22" t="s">
        <v>170</v>
      </c>
      <c r="C639" s="22" t="s">
        <v>16</v>
      </c>
      <c r="D639" s="22" t="s">
        <v>162</v>
      </c>
      <c r="E639" s="20">
        <v>14.663</v>
      </c>
      <c r="H639" s="22" t="s">
        <v>38</v>
      </c>
      <c r="I639" s="23" t="s">
        <v>48</v>
      </c>
      <c r="J639" s="22" t="s">
        <v>55</v>
      </c>
      <c r="K639" s="22" t="s">
        <v>96</v>
      </c>
      <c r="L639" s="20">
        <v>5.6550000000000002</v>
      </c>
    </row>
    <row r="640" spans="1:12" ht="21.5" x14ac:dyDescent="0.35">
      <c r="A640" s="22" t="s">
        <v>36</v>
      </c>
      <c r="B640" s="22" t="s">
        <v>170</v>
      </c>
      <c r="C640" s="22" t="s">
        <v>16</v>
      </c>
      <c r="D640" s="22" t="s">
        <v>112</v>
      </c>
      <c r="E640" s="20">
        <v>4.9086800000000004</v>
      </c>
      <c r="H640" s="22" t="s">
        <v>38</v>
      </c>
      <c r="I640" s="23" t="s">
        <v>48</v>
      </c>
      <c r="J640" s="22" t="s">
        <v>55</v>
      </c>
      <c r="K640" s="22" t="s">
        <v>110</v>
      </c>
      <c r="L640" s="20">
        <v>1.1384000000000001</v>
      </c>
    </row>
    <row r="641" spans="1:12" ht="21.5" x14ac:dyDescent="0.35">
      <c r="A641" s="22" t="s">
        <v>36</v>
      </c>
      <c r="B641" s="22" t="s">
        <v>170</v>
      </c>
      <c r="C641" s="22" t="s">
        <v>16</v>
      </c>
      <c r="D641" s="22" t="s">
        <v>97</v>
      </c>
      <c r="E641" s="20">
        <v>35.173220000000001</v>
      </c>
      <c r="H641" s="22" t="s">
        <v>38</v>
      </c>
      <c r="I641" s="23" t="s">
        <v>48</v>
      </c>
      <c r="J641" s="22" t="s">
        <v>55</v>
      </c>
      <c r="K641" s="22" t="s">
        <v>31</v>
      </c>
      <c r="L641" s="20">
        <v>50.11889</v>
      </c>
    </row>
    <row r="642" spans="1:12" ht="21.5" x14ac:dyDescent="0.35">
      <c r="A642" s="22" t="s">
        <v>36</v>
      </c>
      <c r="B642" s="22" t="s">
        <v>170</v>
      </c>
      <c r="C642" s="22" t="s">
        <v>16</v>
      </c>
      <c r="D642" s="22" t="s">
        <v>31</v>
      </c>
      <c r="E642" s="20">
        <v>99295.48749</v>
      </c>
      <c r="H642" s="22" t="s">
        <v>38</v>
      </c>
      <c r="I642" s="23" t="s">
        <v>48</v>
      </c>
      <c r="J642" s="22" t="s">
        <v>55</v>
      </c>
      <c r="K642" s="28" t="s">
        <v>35</v>
      </c>
      <c r="L642" s="26">
        <v>226.35115999999999</v>
      </c>
    </row>
    <row r="643" spans="1:12" ht="21.5" x14ac:dyDescent="0.35">
      <c r="A643" s="22" t="s">
        <v>36</v>
      </c>
      <c r="B643" s="22" t="s">
        <v>170</v>
      </c>
      <c r="C643" s="22" t="s">
        <v>16</v>
      </c>
      <c r="D643" s="22" t="s">
        <v>32</v>
      </c>
      <c r="E643" s="20">
        <v>99.711920000000006</v>
      </c>
      <c r="H643" s="22" t="s">
        <v>38</v>
      </c>
      <c r="I643" s="23" t="s">
        <v>48</v>
      </c>
      <c r="J643" s="22" t="s">
        <v>56</v>
      </c>
      <c r="K643" s="22" t="s">
        <v>28</v>
      </c>
      <c r="L643" s="20">
        <v>0.71896000000000004</v>
      </c>
    </row>
    <row r="644" spans="1:12" ht="21.5" x14ac:dyDescent="0.35">
      <c r="A644" s="22" t="s">
        <v>36</v>
      </c>
      <c r="B644" s="22" t="s">
        <v>170</v>
      </c>
      <c r="C644" s="22" t="s">
        <v>16</v>
      </c>
      <c r="D644" s="22" t="s">
        <v>161</v>
      </c>
      <c r="E644" s="20">
        <v>107.50758999999999</v>
      </c>
      <c r="H644" s="22" t="s">
        <v>38</v>
      </c>
      <c r="I644" s="23" t="s">
        <v>48</v>
      </c>
      <c r="J644" s="22" t="s">
        <v>56</v>
      </c>
      <c r="K644" s="22" t="s">
        <v>55</v>
      </c>
      <c r="L644" s="20">
        <v>31.324439999999999</v>
      </c>
    </row>
    <row r="645" spans="1:12" ht="21.5" x14ac:dyDescent="0.35">
      <c r="A645" s="22" t="s">
        <v>36</v>
      </c>
      <c r="B645" s="22" t="s">
        <v>170</v>
      </c>
      <c r="C645" s="22" t="s">
        <v>16</v>
      </c>
      <c r="D645" s="28" t="s">
        <v>35</v>
      </c>
      <c r="E645" s="26">
        <v>131139.47263999999</v>
      </c>
      <c r="H645" s="22" t="s">
        <v>38</v>
      </c>
      <c r="I645" s="23" t="s">
        <v>48</v>
      </c>
      <c r="J645" s="22" t="s">
        <v>56</v>
      </c>
      <c r="K645" s="22" t="s">
        <v>92</v>
      </c>
      <c r="L645" s="20">
        <v>6.4783999999999997</v>
      </c>
    </row>
    <row r="646" spans="1:12" ht="21.5" x14ac:dyDescent="0.35">
      <c r="A646" s="22" t="s">
        <v>36</v>
      </c>
      <c r="B646" s="22" t="s">
        <v>170</v>
      </c>
      <c r="C646" s="22" t="s">
        <v>17</v>
      </c>
      <c r="D646" s="22" t="s">
        <v>52</v>
      </c>
      <c r="E646" s="20">
        <v>32.214289999999998</v>
      </c>
      <c r="H646" s="22" t="s">
        <v>38</v>
      </c>
      <c r="I646" s="23" t="s">
        <v>48</v>
      </c>
      <c r="J646" s="22" t="s">
        <v>56</v>
      </c>
      <c r="K646" s="22" t="s">
        <v>102</v>
      </c>
      <c r="L646" s="20">
        <v>1.34399</v>
      </c>
    </row>
    <row r="647" spans="1:12" ht="21.5" x14ac:dyDescent="0.35">
      <c r="A647" s="22" t="s">
        <v>36</v>
      </c>
      <c r="B647" s="22" t="s">
        <v>170</v>
      </c>
      <c r="C647" s="22" t="s">
        <v>17</v>
      </c>
      <c r="D647" s="22" t="s">
        <v>115</v>
      </c>
      <c r="E647" s="20">
        <v>0.47499999999999998</v>
      </c>
      <c r="H647" s="22" t="s">
        <v>38</v>
      </c>
      <c r="I647" s="23" t="s">
        <v>48</v>
      </c>
      <c r="J647" s="22" t="s">
        <v>56</v>
      </c>
      <c r="K647" s="22" t="s">
        <v>93</v>
      </c>
      <c r="L647" s="20">
        <v>10.21608</v>
      </c>
    </row>
    <row r="648" spans="1:12" ht="21.5" x14ac:dyDescent="0.35">
      <c r="A648" s="22" t="s">
        <v>36</v>
      </c>
      <c r="B648" s="22" t="s">
        <v>170</v>
      </c>
      <c r="C648" s="22" t="s">
        <v>17</v>
      </c>
      <c r="D648" s="22" t="s">
        <v>53</v>
      </c>
      <c r="E648" s="20">
        <v>7.5758900000000002</v>
      </c>
      <c r="H648" s="22" t="s">
        <v>38</v>
      </c>
      <c r="I648" s="23" t="s">
        <v>48</v>
      </c>
      <c r="J648" s="22" t="s">
        <v>56</v>
      </c>
      <c r="K648" s="22" t="s">
        <v>30</v>
      </c>
      <c r="L648" s="20">
        <v>97.597719999999995</v>
      </c>
    </row>
    <row r="649" spans="1:12" ht="21.5" x14ac:dyDescent="0.35">
      <c r="A649" s="22" t="s">
        <v>36</v>
      </c>
      <c r="B649" s="22" t="s">
        <v>170</v>
      </c>
      <c r="C649" s="22" t="s">
        <v>17</v>
      </c>
      <c r="D649" s="22" t="s">
        <v>27</v>
      </c>
      <c r="E649" s="20">
        <v>5035.4537399999999</v>
      </c>
      <c r="H649" s="22" t="s">
        <v>38</v>
      </c>
      <c r="I649" s="23" t="s">
        <v>48</v>
      </c>
      <c r="J649" s="22" t="s">
        <v>56</v>
      </c>
      <c r="K649" s="22" t="s">
        <v>96</v>
      </c>
      <c r="L649" s="20">
        <v>11.3</v>
      </c>
    </row>
    <row r="650" spans="1:12" ht="21.5" x14ac:dyDescent="0.35">
      <c r="A650" s="22" t="s">
        <v>36</v>
      </c>
      <c r="B650" s="22" t="s">
        <v>170</v>
      </c>
      <c r="C650" s="22" t="s">
        <v>17</v>
      </c>
      <c r="D650" s="22" t="s">
        <v>28</v>
      </c>
      <c r="E650" s="20">
        <v>246.97468000000001</v>
      </c>
      <c r="H650" s="22" t="s">
        <v>38</v>
      </c>
      <c r="I650" s="23" t="s">
        <v>48</v>
      </c>
      <c r="J650" s="22" t="s">
        <v>56</v>
      </c>
      <c r="K650" s="22" t="s">
        <v>110</v>
      </c>
      <c r="L650" s="20">
        <v>0.50549999999999995</v>
      </c>
    </row>
    <row r="651" spans="1:12" ht="21.5" x14ac:dyDescent="0.35">
      <c r="A651" s="22" t="s">
        <v>36</v>
      </c>
      <c r="B651" s="22" t="s">
        <v>170</v>
      </c>
      <c r="C651" s="22" t="s">
        <v>17</v>
      </c>
      <c r="D651" s="22" t="s">
        <v>55</v>
      </c>
      <c r="E651" s="20">
        <v>0.44124999999999998</v>
      </c>
      <c r="H651" s="22" t="s">
        <v>38</v>
      </c>
      <c r="I651" s="23" t="s">
        <v>48</v>
      </c>
      <c r="J651" s="22" t="s">
        <v>56</v>
      </c>
      <c r="K651" s="22" t="s">
        <v>112</v>
      </c>
      <c r="L651" s="20">
        <v>11.758520000000001</v>
      </c>
    </row>
    <row r="652" spans="1:12" ht="21.5" x14ac:dyDescent="0.35">
      <c r="A652" s="22" t="s">
        <v>36</v>
      </c>
      <c r="B652" s="22" t="s">
        <v>170</v>
      </c>
      <c r="C652" s="22" t="s">
        <v>17</v>
      </c>
      <c r="D652" s="22" t="s">
        <v>92</v>
      </c>
      <c r="E652" s="20">
        <v>77.691320000000005</v>
      </c>
      <c r="H652" s="22" t="s">
        <v>38</v>
      </c>
      <c r="I652" s="23" t="s">
        <v>48</v>
      </c>
      <c r="J652" s="22" t="s">
        <v>56</v>
      </c>
      <c r="K652" s="22" t="s">
        <v>97</v>
      </c>
      <c r="L652" s="20">
        <v>15.899990000000001</v>
      </c>
    </row>
    <row r="653" spans="1:12" ht="21.5" x14ac:dyDescent="0.35">
      <c r="A653" s="22" t="s">
        <v>36</v>
      </c>
      <c r="B653" s="22" t="s">
        <v>170</v>
      </c>
      <c r="C653" s="22" t="s">
        <v>17</v>
      </c>
      <c r="D653" s="22" t="s">
        <v>102</v>
      </c>
      <c r="E653" s="20">
        <v>57.543399999999998</v>
      </c>
      <c r="H653" s="22" t="s">
        <v>38</v>
      </c>
      <c r="I653" s="23" t="s">
        <v>48</v>
      </c>
      <c r="J653" s="22" t="s">
        <v>56</v>
      </c>
      <c r="K653" s="22" t="s">
        <v>31</v>
      </c>
      <c r="L653" s="20">
        <v>199.11807999999999</v>
      </c>
    </row>
    <row r="654" spans="1:12" ht="21.5" x14ac:dyDescent="0.35">
      <c r="A654" s="22" t="s">
        <v>36</v>
      </c>
      <c r="B654" s="22" t="s">
        <v>170</v>
      </c>
      <c r="C654" s="22" t="s">
        <v>17</v>
      </c>
      <c r="D654" s="22" t="s">
        <v>107</v>
      </c>
      <c r="E654" s="20">
        <v>288.3784</v>
      </c>
      <c r="H654" s="22" t="s">
        <v>38</v>
      </c>
      <c r="I654" s="23" t="s">
        <v>48</v>
      </c>
      <c r="J654" s="22" t="s">
        <v>56</v>
      </c>
      <c r="K654" s="22" t="s">
        <v>32</v>
      </c>
      <c r="L654" s="20">
        <v>60.750079999999997</v>
      </c>
    </row>
    <row r="655" spans="1:12" ht="21.5" x14ac:dyDescent="0.35">
      <c r="A655" s="22" t="s">
        <v>36</v>
      </c>
      <c r="B655" s="22" t="s">
        <v>170</v>
      </c>
      <c r="C655" s="22" t="s">
        <v>17</v>
      </c>
      <c r="D655" s="22" t="s">
        <v>160</v>
      </c>
      <c r="E655" s="20">
        <v>128.96307999999999</v>
      </c>
      <c r="H655" s="22" t="s">
        <v>38</v>
      </c>
      <c r="I655" s="23" t="s">
        <v>48</v>
      </c>
      <c r="J655" s="22" t="s">
        <v>56</v>
      </c>
      <c r="K655" s="28" t="s">
        <v>35</v>
      </c>
      <c r="L655" s="26">
        <v>447.01175999999998</v>
      </c>
    </row>
    <row r="656" spans="1:12" ht="21.5" x14ac:dyDescent="0.35">
      <c r="A656" s="22" t="s">
        <v>36</v>
      </c>
      <c r="B656" s="22" t="s">
        <v>170</v>
      </c>
      <c r="C656" s="22" t="s">
        <v>17</v>
      </c>
      <c r="D656" s="22" t="s">
        <v>30</v>
      </c>
      <c r="E656" s="20">
        <v>3462.5551999999998</v>
      </c>
      <c r="H656" s="22" t="s">
        <v>38</v>
      </c>
      <c r="I656" s="23" t="s">
        <v>48</v>
      </c>
      <c r="J656" s="22" t="s">
        <v>57</v>
      </c>
      <c r="K656" s="22" t="s">
        <v>52</v>
      </c>
      <c r="L656" s="20">
        <v>109.051</v>
      </c>
    </row>
    <row r="657" spans="1:12" ht="21.5" x14ac:dyDescent="0.35">
      <c r="A657" s="22" t="s">
        <v>36</v>
      </c>
      <c r="B657" s="22" t="s">
        <v>170</v>
      </c>
      <c r="C657" s="22" t="s">
        <v>17</v>
      </c>
      <c r="D657" s="22" t="s">
        <v>110</v>
      </c>
      <c r="E657" s="20">
        <v>175.45779999999999</v>
      </c>
      <c r="H657" s="22" t="s">
        <v>38</v>
      </c>
      <c r="I657" s="23" t="s">
        <v>48</v>
      </c>
      <c r="J657" s="22" t="s">
        <v>57</v>
      </c>
      <c r="K657" s="22" t="s">
        <v>156</v>
      </c>
      <c r="L657" s="20">
        <v>1.1373899999999999</v>
      </c>
    </row>
    <row r="658" spans="1:12" ht="21.5" x14ac:dyDescent="0.35">
      <c r="A658" s="22" t="s">
        <v>36</v>
      </c>
      <c r="B658" s="22" t="s">
        <v>170</v>
      </c>
      <c r="C658" s="22" t="s">
        <v>17</v>
      </c>
      <c r="D658" s="22" t="s">
        <v>112</v>
      </c>
      <c r="E658" s="20">
        <v>2.35</v>
      </c>
      <c r="H658" s="22" t="s">
        <v>38</v>
      </c>
      <c r="I658" s="23" t="s">
        <v>48</v>
      </c>
      <c r="J658" s="22" t="s">
        <v>57</v>
      </c>
      <c r="K658" s="22" t="s">
        <v>53</v>
      </c>
      <c r="L658" s="20">
        <v>17.507010000000001</v>
      </c>
    </row>
    <row r="659" spans="1:12" ht="21.5" x14ac:dyDescent="0.35">
      <c r="A659" s="22" t="s">
        <v>36</v>
      </c>
      <c r="B659" s="22" t="s">
        <v>170</v>
      </c>
      <c r="C659" s="22" t="s">
        <v>17</v>
      </c>
      <c r="D659" s="22" t="s">
        <v>31</v>
      </c>
      <c r="E659" s="20">
        <v>36070.08509</v>
      </c>
      <c r="H659" s="22" t="s">
        <v>38</v>
      </c>
      <c r="I659" s="23" t="s">
        <v>48</v>
      </c>
      <c r="J659" s="22" t="s">
        <v>57</v>
      </c>
      <c r="K659" s="22" t="s">
        <v>95</v>
      </c>
      <c r="L659" s="20">
        <v>0.92240999999999995</v>
      </c>
    </row>
    <row r="660" spans="1:12" ht="21.5" x14ac:dyDescent="0.35">
      <c r="A660" s="22" t="s">
        <v>36</v>
      </c>
      <c r="B660" s="22" t="s">
        <v>170</v>
      </c>
      <c r="C660" s="22" t="s">
        <v>17</v>
      </c>
      <c r="D660" s="22" t="s">
        <v>161</v>
      </c>
      <c r="E660" s="20">
        <v>95.538269999999997</v>
      </c>
      <c r="H660" s="22" t="s">
        <v>38</v>
      </c>
      <c r="I660" s="23" t="s">
        <v>48</v>
      </c>
      <c r="J660" s="22" t="s">
        <v>57</v>
      </c>
      <c r="K660" s="22" t="s">
        <v>28</v>
      </c>
      <c r="L660" s="20">
        <v>8.3920200000000005</v>
      </c>
    </row>
    <row r="661" spans="1:12" ht="21.5" x14ac:dyDescent="0.35">
      <c r="A661" s="22" t="s">
        <v>36</v>
      </c>
      <c r="B661" s="22" t="s">
        <v>170</v>
      </c>
      <c r="C661" s="22" t="s">
        <v>17</v>
      </c>
      <c r="D661" s="28" t="s">
        <v>35</v>
      </c>
      <c r="E661" s="26">
        <v>45681.697410000001</v>
      </c>
      <c r="H661" s="22" t="s">
        <v>38</v>
      </c>
      <c r="I661" s="23" t="s">
        <v>48</v>
      </c>
      <c r="J661" s="22" t="s">
        <v>57</v>
      </c>
      <c r="K661" s="22" t="s">
        <v>92</v>
      </c>
      <c r="L661" s="20">
        <v>2348.6233499999998</v>
      </c>
    </row>
    <row r="662" spans="1:12" ht="21.5" x14ac:dyDescent="0.35">
      <c r="A662" s="22" t="s">
        <v>36</v>
      </c>
      <c r="B662" s="22" t="s">
        <v>170</v>
      </c>
      <c r="C662" s="22" t="s">
        <v>18</v>
      </c>
      <c r="D662" s="22" t="s">
        <v>156</v>
      </c>
      <c r="E662" s="20">
        <v>45.990600000000001</v>
      </c>
      <c r="H662" s="22" t="s">
        <v>38</v>
      </c>
      <c r="I662" s="23" t="s">
        <v>48</v>
      </c>
      <c r="J662" s="22" t="s">
        <v>57</v>
      </c>
      <c r="K662" s="22" t="s">
        <v>93</v>
      </c>
      <c r="L662" s="20">
        <v>77.298299999999998</v>
      </c>
    </row>
    <row r="663" spans="1:12" ht="21.5" x14ac:dyDescent="0.35">
      <c r="A663" s="22" t="s">
        <v>36</v>
      </c>
      <c r="B663" s="22" t="s">
        <v>170</v>
      </c>
      <c r="C663" s="22" t="s">
        <v>18</v>
      </c>
      <c r="D663" s="22" t="s">
        <v>27</v>
      </c>
      <c r="E663" s="20">
        <v>10.949260000000001</v>
      </c>
      <c r="H663" s="22" t="s">
        <v>38</v>
      </c>
      <c r="I663" s="23" t="s">
        <v>48</v>
      </c>
      <c r="J663" s="22" t="s">
        <v>57</v>
      </c>
      <c r="K663" s="22" t="s">
        <v>160</v>
      </c>
      <c r="L663" s="20">
        <v>7.22499</v>
      </c>
    </row>
    <row r="664" spans="1:12" ht="21.5" x14ac:dyDescent="0.35">
      <c r="A664" s="22" t="s">
        <v>36</v>
      </c>
      <c r="B664" s="22" t="s">
        <v>170</v>
      </c>
      <c r="C664" s="22" t="s">
        <v>18</v>
      </c>
      <c r="D664" s="22" t="s">
        <v>28</v>
      </c>
      <c r="E664" s="20">
        <v>26.811</v>
      </c>
      <c r="H664" s="22" t="s">
        <v>38</v>
      </c>
      <c r="I664" s="23" t="s">
        <v>48</v>
      </c>
      <c r="J664" s="22" t="s">
        <v>57</v>
      </c>
      <c r="K664" s="22" t="s">
        <v>30</v>
      </c>
      <c r="L664" s="20">
        <v>156.55494999999999</v>
      </c>
    </row>
    <row r="665" spans="1:12" ht="21.5" x14ac:dyDescent="0.35">
      <c r="A665" s="22" t="s">
        <v>36</v>
      </c>
      <c r="B665" s="22" t="s">
        <v>170</v>
      </c>
      <c r="C665" s="22" t="s">
        <v>18</v>
      </c>
      <c r="D665" s="22" t="s">
        <v>102</v>
      </c>
      <c r="E665" s="20">
        <v>2650.1083199999998</v>
      </c>
      <c r="H665" s="22" t="s">
        <v>38</v>
      </c>
      <c r="I665" s="23" t="s">
        <v>48</v>
      </c>
      <c r="J665" s="22" t="s">
        <v>57</v>
      </c>
      <c r="K665" s="22" t="s">
        <v>112</v>
      </c>
      <c r="L665" s="20">
        <v>2.85379</v>
      </c>
    </row>
    <row r="666" spans="1:12" ht="21.5" x14ac:dyDescent="0.35">
      <c r="A666" s="22" t="s">
        <v>36</v>
      </c>
      <c r="B666" s="22" t="s">
        <v>170</v>
      </c>
      <c r="C666" s="22" t="s">
        <v>18</v>
      </c>
      <c r="D666" s="22" t="s">
        <v>107</v>
      </c>
      <c r="E666" s="20">
        <v>15.632999999999999</v>
      </c>
      <c r="H666" s="22" t="s">
        <v>38</v>
      </c>
      <c r="I666" s="23" t="s">
        <v>48</v>
      </c>
      <c r="J666" s="22" t="s">
        <v>57</v>
      </c>
      <c r="K666" s="22" t="s">
        <v>31</v>
      </c>
      <c r="L666" s="20">
        <v>1024.2405200000001</v>
      </c>
    </row>
    <row r="667" spans="1:12" ht="21.5" x14ac:dyDescent="0.35">
      <c r="A667" s="22" t="s">
        <v>36</v>
      </c>
      <c r="B667" s="22" t="s">
        <v>170</v>
      </c>
      <c r="C667" s="22" t="s">
        <v>18</v>
      </c>
      <c r="D667" s="22" t="s">
        <v>30</v>
      </c>
      <c r="E667" s="20">
        <v>1260.5686800000001</v>
      </c>
      <c r="H667" s="22" t="s">
        <v>38</v>
      </c>
      <c r="I667" s="23" t="s">
        <v>48</v>
      </c>
      <c r="J667" s="22" t="s">
        <v>57</v>
      </c>
      <c r="K667" s="22" t="s">
        <v>32</v>
      </c>
      <c r="L667" s="20">
        <v>38.966070000000002</v>
      </c>
    </row>
    <row r="668" spans="1:12" ht="21.5" x14ac:dyDescent="0.35">
      <c r="A668" s="22" t="s">
        <v>36</v>
      </c>
      <c r="B668" s="22" t="s">
        <v>170</v>
      </c>
      <c r="C668" s="22" t="s">
        <v>18</v>
      </c>
      <c r="D668" s="22" t="s">
        <v>96</v>
      </c>
      <c r="E668" s="20">
        <v>108.768</v>
      </c>
      <c r="H668" s="22" t="s">
        <v>38</v>
      </c>
      <c r="I668" s="23" t="s">
        <v>48</v>
      </c>
      <c r="J668" s="22" t="s">
        <v>57</v>
      </c>
      <c r="K668" s="28" t="s">
        <v>35</v>
      </c>
      <c r="L668" s="26">
        <v>3792.7718</v>
      </c>
    </row>
    <row r="669" spans="1:12" ht="21.5" x14ac:dyDescent="0.35">
      <c r="A669" s="22" t="s">
        <v>36</v>
      </c>
      <c r="B669" s="22" t="s">
        <v>170</v>
      </c>
      <c r="C669" s="22" t="s">
        <v>18</v>
      </c>
      <c r="D669" s="22" t="s">
        <v>97</v>
      </c>
      <c r="E669" s="20">
        <v>9.0219199999999997</v>
      </c>
      <c r="H669" s="22" t="s">
        <v>38</v>
      </c>
      <c r="I669" s="23" t="s">
        <v>48</v>
      </c>
      <c r="J669" s="22" t="s">
        <v>58</v>
      </c>
      <c r="K669" s="22" t="s">
        <v>53</v>
      </c>
      <c r="L669" s="20">
        <v>98.089609999999993</v>
      </c>
    </row>
    <row r="670" spans="1:12" ht="21.5" x14ac:dyDescent="0.35">
      <c r="A670" s="22" t="s">
        <v>36</v>
      </c>
      <c r="B670" s="22" t="s">
        <v>170</v>
      </c>
      <c r="C670" s="22" t="s">
        <v>18</v>
      </c>
      <c r="D670" s="22" t="s">
        <v>31</v>
      </c>
      <c r="E670" s="20">
        <v>7497.6439099999998</v>
      </c>
      <c r="H670" s="22" t="s">
        <v>38</v>
      </c>
      <c r="I670" s="23" t="s">
        <v>48</v>
      </c>
      <c r="J670" s="22" t="s">
        <v>58</v>
      </c>
      <c r="K670" s="22" t="s">
        <v>92</v>
      </c>
      <c r="L670" s="20">
        <v>9.5560500000000008</v>
      </c>
    </row>
    <row r="671" spans="1:12" ht="21.5" x14ac:dyDescent="0.35">
      <c r="A671" s="22" t="s">
        <v>36</v>
      </c>
      <c r="B671" s="22" t="s">
        <v>170</v>
      </c>
      <c r="C671" s="22" t="s">
        <v>18</v>
      </c>
      <c r="D671" s="22" t="s">
        <v>32</v>
      </c>
      <c r="E671" s="20">
        <v>66.764780000000002</v>
      </c>
      <c r="H671" s="22" t="s">
        <v>38</v>
      </c>
      <c r="I671" s="23" t="s">
        <v>48</v>
      </c>
      <c r="J671" s="22" t="s">
        <v>58</v>
      </c>
      <c r="K671" s="22" t="s">
        <v>93</v>
      </c>
      <c r="L671" s="20">
        <v>0.63998999999999995</v>
      </c>
    </row>
    <row r="672" spans="1:12" ht="21.5" x14ac:dyDescent="0.35">
      <c r="A672" s="22" t="s">
        <v>36</v>
      </c>
      <c r="B672" s="22" t="s">
        <v>170</v>
      </c>
      <c r="C672" s="22" t="s">
        <v>18</v>
      </c>
      <c r="D672" s="28" t="s">
        <v>35</v>
      </c>
      <c r="E672" s="26">
        <v>11692.259470000001</v>
      </c>
      <c r="H672" s="22" t="s">
        <v>38</v>
      </c>
      <c r="I672" s="23" t="s">
        <v>48</v>
      </c>
      <c r="J672" s="22" t="s">
        <v>58</v>
      </c>
      <c r="K672" s="22" t="s">
        <v>112</v>
      </c>
      <c r="L672" s="20">
        <v>336.48613999999998</v>
      </c>
    </row>
    <row r="673" spans="1:12" ht="21.5" x14ac:dyDescent="0.35">
      <c r="A673" s="22" t="s">
        <v>36</v>
      </c>
      <c r="B673" s="22" t="s">
        <v>170</v>
      </c>
      <c r="C673" s="22" t="s">
        <v>19</v>
      </c>
      <c r="D673" s="22" t="s">
        <v>52</v>
      </c>
      <c r="E673" s="20">
        <v>291.92194999999998</v>
      </c>
      <c r="H673" s="22" t="s">
        <v>38</v>
      </c>
      <c r="I673" s="23" t="s">
        <v>48</v>
      </c>
      <c r="J673" s="22" t="s">
        <v>58</v>
      </c>
      <c r="K673" s="22" t="s">
        <v>31</v>
      </c>
      <c r="L673" s="20">
        <v>10.21002</v>
      </c>
    </row>
    <row r="674" spans="1:12" ht="21.5" x14ac:dyDescent="0.35">
      <c r="A674" s="22" t="s">
        <v>36</v>
      </c>
      <c r="B674" s="22" t="s">
        <v>170</v>
      </c>
      <c r="C674" s="22" t="s">
        <v>19</v>
      </c>
      <c r="D674" s="22" t="s">
        <v>104</v>
      </c>
      <c r="E674" s="20">
        <v>33.598320000000001</v>
      </c>
      <c r="H674" s="22" t="s">
        <v>38</v>
      </c>
      <c r="I674" s="23" t="s">
        <v>48</v>
      </c>
      <c r="J674" s="22" t="s">
        <v>58</v>
      </c>
      <c r="K674" s="28" t="s">
        <v>35</v>
      </c>
      <c r="L674" s="26">
        <v>454.98181</v>
      </c>
    </row>
    <row r="675" spans="1:12" ht="21.5" x14ac:dyDescent="0.35">
      <c r="A675" s="22" t="s">
        <v>36</v>
      </c>
      <c r="B675" s="22" t="s">
        <v>170</v>
      </c>
      <c r="C675" s="22" t="s">
        <v>19</v>
      </c>
      <c r="D675" s="22" t="s">
        <v>115</v>
      </c>
      <c r="E675" s="20">
        <v>428.02019999999999</v>
      </c>
      <c r="H675" s="22" t="s">
        <v>38</v>
      </c>
      <c r="I675" s="23" t="s">
        <v>48</v>
      </c>
      <c r="J675" s="22" t="s">
        <v>158</v>
      </c>
      <c r="K675" s="22" t="s">
        <v>156</v>
      </c>
      <c r="L675" s="20">
        <v>8.0799199999999995</v>
      </c>
    </row>
    <row r="676" spans="1:12" ht="21.5" x14ac:dyDescent="0.35">
      <c r="A676" s="22" t="s">
        <v>36</v>
      </c>
      <c r="B676" s="22" t="s">
        <v>170</v>
      </c>
      <c r="C676" s="22" t="s">
        <v>19</v>
      </c>
      <c r="D676" s="22" t="s">
        <v>156</v>
      </c>
      <c r="E676" s="20">
        <v>83.33381</v>
      </c>
      <c r="H676" s="22" t="s">
        <v>38</v>
      </c>
      <c r="I676" s="23" t="s">
        <v>48</v>
      </c>
      <c r="J676" s="22" t="s">
        <v>158</v>
      </c>
      <c r="K676" s="22" t="s">
        <v>102</v>
      </c>
      <c r="L676" s="20">
        <v>12.12734</v>
      </c>
    </row>
    <row r="677" spans="1:12" ht="21.5" x14ac:dyDescent="0.35">
      <c r="A677" s="22" t="s">
        <v>36</v>
      </c>
      <c r="B677" s="22" t="s">
        <v>170</v>
      </c>
      <c r="C677" s="22" t="s">
        <v>19</v>
      </c>
      <c r="D677" s="22" t="s">
        <v>53</v>
      </c>
      <c r="E677" s="20">
        <v>292.49068999999997</v>
      </c>
      <c r="H677" s="22" t="s">
        <v>38</v>
      </c>
      <c r="I677" s="23" t="s">
        <v>48</v>
      </c>
      <c r="J677" s="22" t="s">
        <v>158</v>
      </c>
      <c r="K677" s="22" t="s">
        <v>160</v>
      </c>
      <c r="L677" s="20">
        <v>624.54510000000005</v>
      </c>
    </row>
    <row r="678" spans="1:12" ht="21.5" x14ac:dyDescent="0.35">
      <c r="A678" s="22" t="s">
        <v>36</v>
      </c>
      <c r="B678" s="22" t="s">
        <v>170</v>
      </c>
      <c r="C678" s="22" t="s">
        <v>19</v>
      </c>
      <c r="D678" s="22" t="s">
        <v>27</v>
      </c>
      <c r="E678" s="20">
        <v>761.16612999999995</v>
      </c>
      <c r="H678" s="22" t="s">
        <v>38</v>
      </c>
      <c r="I678" s="23" t="s">
        <v>48</v>
      </c>
      <c r="J678" s="22" t="s">
        <v>158</v>
      </c>
      <c r="K678" s="28" t="s">
        <v>35</v>
      </c>
      <c r="L678" s="26">
        <v>644.75235999999995</v>
      </c>
    </row>
    <row r="679" spans="1:12" ht="21.5" x14ac:dyDescent="0.35">
      <c r="A679" s="22" t="s">
        <v>36</v>
      </c>
      <c r="B679" s="22" t="s">
        <v>170</v>
      </c>
      <c r="C679" s="22" t="s">
        <v>19</v>
      </c>
      <c r="D679" s="22" t="s">
        <v>95</v>
      </c>
      <c r="E679" s="20">
        <v>2.5697700000000001</v>
      </c>
      <c r="H679" s="22" t="s">
        <v>38</v>
      </c>
      <c r="I679" s="23" t="s">
        <v>48</v>
      </c>
      <c r="J679" s="22" t="s">
        <v>14</v>
      </c>
      <c r="K679" s="22" t="s">
        <v>92</v>
      </c>
      <c r="L679" s="20">
        <v>39.200000000000003</v>
      </c>
    </row>
    <row r="680" spans="1:12" ht="21.5" x14ac:dyDescent="0.35">
      <c r="A680" s="22" t="s">
        <v>36</v>
      </c>
      <c r="B680" s="22" t="s">
        <v>170</v>
      </c>
      <c r="C680" s="22" t="s">
        <v>19</v>
      </c>
      <c r="D680" s="22" t="s">
        <v>28</v>
      </c>
      <c r="E680" s="20">
        <v>1090.67049</v>
      </c>
      <c r="H680" s="22" t="s">
        <v>38</v>
      </c>
      <c r="I680" s="23" t="s">
        <v>48</v>
      </c>
      <c r="J680" s="22" t="s">
        <v>14</v>
      </c>
      <c r="K680" s="22" t="s">
        <v>160</v>
      </c>
      <c r="L680" s="20">
        <v>10.5</v>
      </c>
    </row>
    <row r="681" spans="1:12" ht="21.5" x14ac:dyDescent="0.35">
      <c r="A681" s="22" t="s">
        <v>36</v>
      </c>
      <c r="B681" s="22" t="s">
        <v>170</v>
      </c>
      <c r="C681" s="22" t="s">
        <v>19</v>
      </c>
      <c r="D681" s="22" t="s">
        <v>55</v>
      </c>
      <c r="E681" s="20">
        <v>375.44907000000001</v>
      </c>
      <c r="H681" s="22" t="s">
        <v>38</v>
      </c>
      <c r="I681" s="23" t="s">
        <v>48</v>
      </c>
      <c r="J681" s="22" t="s">
        <v>14</v>
      </c>
      <c r="K681" s="22" t="s">
        <v>31</v>
      </c>
      <c r="L681" s="20">
        <v>159.26928000000001</v>
      </c>
    </row>
    <row r="682" spans="1:12" ht="21.5" x14ac:dyDescent="0.35">
      <c r="A682" s="22" t="s">
        <v>36</v>
      </c>
      <c r="B682" s="22" t="s">
        <v>170</v>
      </c>
      <c r="C682" s="22" t="s">
        <v>19</v>
      </c>
      <c r="D682" s="22" t="s">
        <v>92</v>
      </c>
      <c r="E682" s="20">
        <v>514.55083000000002</v>
      </c>
      <c r="H682" s="22" t="s">
        <v>38</v>
      </c>
      <c r="I682" s="23" t="s">
        <v>48</v>
      </c>
      <c r="J682" s="22" t="s">
        <v>14</v>
      </c>
      <c r="K682" s="28" t="s">
        <v>35</v>
      </c>
      <c r="L682" s="26">
        <v>208.96928</v>
      </c>
    </row>
    <row r="683" spans="1:12" ht="21.5" x14ac:dyDescent="0.35">
      <c r="A683" s="22" t="s">
        <v>36</v>
      </c>
      <c r="B683" s="22" t="s">
        <v>170</v>
      </c>
      <c r="C683" s="22" t="s">
        <v>19</v>
      </c>
      <c r="D683" s="22" t="s">
        <v>102</v>
      </c>
      <c r="E683" s="20">
        <v>318.75765000000001</v>
      </c>
      <c r="H683" s="22" t="s">
        <v>38</v>
      </c>
      <c r="I683" s="23" t="s">
        <v>48</v>
      </c>
      <c r="J683" s="22" t="s">
        <v>15</v>
      </c>
      <c r="K683" s="22" t="s">
        <v>52</v>
      </c>
      <c r="L683" s="20">
        <v>4275.7128400000001</v>
      </c>
    </row>
    <row r="684" spans="1:12" ht="21.5" x14ac:dyDescent="0.35">
      <c r="A684" s="22" t="s">
        <v>36</v>
      </c>
      <c r="B684" s="22" t="s">
        <v>170</v>
      </c>
      <c r="C684" s="22" t="s">
        <v>19</v>
      </c>
      <c r="D684" s="22" t="s">
        <v>107</v>
      </c>
      <c r="E684" s="20">
        <v>0.45</v>
      </c>
      <c r="H684" s="22" t="s">
        <v>38</v>
      </c>
      <c r="I684" s="23" t="s">
        <v>48</v>
      </c>
      <c r="J684" s="22" t="s">
        <v>15</v>
      </c>
      <c r="K684" s="22" t="s">
        <v>156</v>
      </c>
      <c r="L684" s="20">
        <v>400.87466000000001</v>
      </c>
    </row>
    <row r="685" spans="1:12" ht="21.5" x14ac:dyDescent="0.35">
      <c r="A685" s="22" t="s">
        <v>36</v>
      </c>
      <c r="B685" s="22" t="s">
        <v>170</v>
      </c>
      <c r="C685" s="22" t="s">
        <v>19</v>
      </c>
      <c r="D685" s="22" t="s">
        <v>93</v>
      </c>
      <c r="E685" s="20">
        <v>18.821169999999999</v>
      </c>
      <c r="H685" s="22" t="s">
        <v>38</v>
      </c>
      <c r="I685" s="23" t="s">
        <v>48</v>
      </c>
      <c r="J685" s="22" t="s">
        <v>15</v>
      </c>
      <c r="K685" s="22" t="s">
        <v>53</v>
      </c>
      <c r="L685" s="20">
        <v>2.9152</v>
      </c>
    </row>
    <row r="686" spans="1:12" ht="21.5" x14ac:dyDescent="0.35">
      <c r="A686" s="22" t="s">
        <v>36</v>
      </c>
      <c r="B686" s="22" t="s">
        <v>170</v>
      </c>
      <c r="C686" s="22" t="s">
        <v>19</v>
      </c>
      <c r="D686" s="22" t="s">
        <v>160</v>
      </c>
      <c r="E686" s="20">
        <v>150.25563</v>
      </c>
      <c r="H686" s="22" t="s">
        <v>38</v>
      </c>
      <c r="I686" s="23" t="s">
        <v>48</v>
      </c>
      <c r="J686" s="22" t="s">
        <v>15</v>
      </c>
      <c r="K686" s="22" t="s">
        <v>27</v>
      </c>
      <c r="L686" s="20">
        <v>9583.7781200000009</v>
      </c>
    </row>
    <row r="687" spans="1:12" ht="21.5" x14ac:dyDescent="0.35">
      <c r="A687" s="22" t="s">
        <v>36</v>
      </c>
      <c r="B687" s="22" t="s">
        <v>170</v>
      </c>
      <c r="C687" s="22" t="s">
        <v>19</v>
      </c>
      <c r="D687" s="22" t="s">
        <v>30</v>
      </c>
      <c r="E687" s="20">
        <v>8316.74244</v>
      </c>
      <c r="H687" s="22" t="s">
        <v>38</v>
      </c>
      <c r="I687" s="23" t="s">
        <v>48</v>
      </c>
      <c r="J687" s="22" t="s">
        <v>15</v>
      </c>
      <c r="K687" s="22" t="s">
        <v>28</v>
      </c>
      <c r="L687" s="20">
        <v>194.69902999999999</v>
      </c>
    </row>
    <row r="688" spans="1:12" ht="21.5" x14ac:dyDescent="0.35">
      <c r="A688" s="22" t="s">
        <v>36</v>
      </c>
      <c r="B688" s="22" t="s">
        <v>170</v>
      </c>
      <c r="C688" s="22" t="s">
        <v>19</v>
      </c>
      <c r="D688" s="22" t="s">
        <v>96</v>
      </c>
      <c r="E688" s="20">
        <v>23.3185</v>
      </c>
      <c r="H688" s="22" t="s">
        <v>38</v>
      </c>
      <c r="I688" s="23" t="s">
        <v>48</v>
      </c>
      <c r="J688" s="22" t="s">
        <v>15</v>
      </c>
      <c r="K688" s="22" t="s">
        <v>55</v>
      </c>
      <c r="L688" s="20">
        <v>979.64098999999999</v>
      </c>
    </row>
    <row r="689" spans="1:12" ht="21.5" x14ac:dyDescent="0.35">
      <c r="A689" s="22" t="s">
        <v>36</v>
      </c>
      <c r="B689" s="22" t="s">
        <v>170</v>
      </c>
      <c r="C689" s="22" t="s">
        <v>19</v>
      </c>
      <c r="D689" s="22" t="s">
        <v>110</v>
      </c>
      <c r="E689" s="20">
        <v>272.06133999999997</v>
      </c>
      <c r="H689" s="22" t="s">
        <v>38</v>
      </c>
      <c r="I689" s="23" t="s">
        <v>48</v>
      </c>
      <c r="J689" s="22" t="s">
        <v>15</v>
      </c>
      <c r="K689" s="22" t="s">
        <v>92</v>
      </c>
      <c r="L689" s="20">
        <v>67616.749290000007</v>
      </c>
    </row>
    <row r="690" spans="1:12" ht="21.5" x14ac:dyDescent="0.35">
      <c r="A690" s="22" t="s">
        <v>36</v>
      </c>
      <c r="B690" s="22" t="s">
        <v>170</v>
      </c>
      <c r="C690" s="22" t="s">
        <v>19</v>
      </c>
      <c r="D690" s="22" t="s">
        <v>162</v>
      </c>
      <c r="E690" s="20">
        <v>40.5794</v>
      </c>
      <c r="H690" s="22" t="s">
        <v>38</v>
      </c>
      <c r="I690" s="23" t="s">
        <v>48</v>
      </c>
      <c r="J690" s="22" t="s">
        <v>15</v>
      </c>
      <c r="K690" s="22" t="s">
        <v>102</v>
      </c>
      <c r="L690" s="20">
        <v>86.029359999999997</v>
      </c>
    </row>
    <row r="691" spans="1:12" ht="21.5" x14ac:dyDescent="0.35">
      <c r="A691" s="22" t="s">
        <v>36</v>
      </c>
      <c r="B691" s="22" t="s">
        <v>170</v>
      </c>
      <c r="C691" s="22" t="s">
        <v>19</v>
      </c>
      <c r="D691" s="22" t="s">
        <v>163</v>
      </c>
      <c r="E691" s="20">
        <v>39.4422</v>
      </c>
      <c r="H691" s="22" t="s">
        <v>38</v>
      </c>
      <c r="I691" s="23" t="s">
        <v>48</v>
      </c>
      <c r="J691" s="22" t="s">
        <v>15</v>
      </c>
      <c r="K691" s="22" t="s">
        <v>93</v>
      </c>
      <c r="L691" s="20">
        <v>727.56111999999996</v>
      </c>
    </row>
    <row r="692" spans="1:12" ht="21.5" x14ac:dyDescent="0.35">
      <c r="A692" s="22" t="s">
        <v>36</v>
      </c>
      <c r="B692" s="22" t="s">
        <v>170</v>
      </c>
      <c r="C692" s="22" t="s">
        <v>19</v>
      </c>
      <c r="D692" s="22" t="s">
        <v>112</v>
      </c>
      <c r="E692" s="20">
        <v>24.287520000000001</v>
      </c>
      <c r="H692" s="22" t="s">
        <v>38</v>
      </c>
      <c r="I692" s="23" t="s">
        <v>48</v>
      </c>
      <c r="J692" s="22" t="s">
        <v>15</v>
      </c>
      <c r="K692" s="22" t="s">
        <v>160</v>
      </c>
      <c r="L692" s="20">
        <v>642.53420000000006</v>
      </c>
    </row>
    <row r="693" spans="1:12" ht="21.5" x14ac:dyDescent="0.35">
      <c r="A693" s="22" t="s">
        <v>36</v>
      </c>
      <c r="B693" s="22" t="s">
        <v>170</v>
      </c>
      <c r="C693" s="22" t="s">
        <v>19</v>
      </c>
      <c r="D693" s="22" t="s">
        <v>100</v>
      </c>
      <c r="E693" s="20">
        <v>45.515479999999997</v>
      </c>
      <c r="H693" s="22" t="s">
        <v>38</v>
      </c>
      <c r="I693" s="23" t="s">
        <v>48</v>
      </c>
      <c r="J693" s="22" t="s">
        <v>15</v>
      </c>
      <c r="K693" s="22" t="s">
        <v>30</v>
      </c>
      <c r="L693" s="20">
        <v>67601.651129999998</v>
      </c>
    </row>
    <row r="694" spans="1:12" ht="21.5" x14ac:dyDescent="0.35">
      <c r="A694" s="22" t="s">
        <v>36</v>
      </c>
      <c r="B694" s="22" t="s">
        <v>170</v>
      </c>
      <c r="C694" s="22" t="s">
        <v>19</v>
      </c>
      <c r="D694" s="22" t="s">
        <v>97</v>
      </c>
      <c r="E694" s="20">
        <v>16.486930000000001</v>
      </c>
      <c r="H694" s="22" t="s">
        <v>38</v>
      </c>
      <c r="I694" s="23" t="s">
        <v>48</v>
      </c>
      <c r="J694" s="22" t="s">
        <v>15</v>
      </c>
      <c r="K694" s="22" t="s">
        <v>96</v>
      </c>
      <c r="L694" s="20">
        <v>729.36809000000005</v>
      </c>
    </row>
    <row r="695" spans="1:12" ht="21.5" x14ac:dyDescent="0.35">
      <c r="A695" s="22" t="s">
        <v>36</v>
      </c>
      <c r="B695" s="22" t="s">
        <v>170</v>
      </c>
      <c r="C695" s="22" t="s">
        <v>19</v>
      </c>
      <c r="D695" s="22" t="s">
        <v>31</v>
      </c>
      <c r="E695" s="20">
        <v>11537.96444</v>
      </c>
      <c r="H695" s="22" t="s">
        <v>38</v>
      </c>
      <c r="I695" s="23" t="s">
        <v>48</v>
      </c>
      <c r="J695" s="22" t="s">
        <v>15</v>
      </c>
      <c r="K695" s="22" t="s">
        <v>110</v>
      </c>
      <c r="L695" s="20">
        <v>142.94114999999999</v>
      </c>
    </row>
    <row r="696" spans="1:12" ht="21.5" x14ac:dyDescent="0.35">
      <c r="A696" s="22" t="s">
        <v>36</v>
      </c>
      <c r="B696" s="22" t="s">
        <v>170</v>
      </c>
      <c r="C696" s="22" t="s">
        <v>19</v>
      </c>
      <c r="D696" s="22" t="s">
        <v>32</v>
      </c>
      <c r="E696" s="20">
        <v>1871.87805</v>
      </c>
      <c r="H696" s="22" t="s">
        <v>38</v>
      </c>
      <c r="I696" s="23" t="s">
        <v>48</v>
      </c>
      <c r="J696" s="22" t="s">
        <v>15</v>
      </c>
      <c r="K696" s="22" t="s">
        <v>112</v>
      </c>
      <c r="L696" s="20">
        <v>87.885739999999998</v>
      </c>
    </row>
    <row r="697" spans="1:12" ht="21.5" x14ac:dyDescent="0.35">
      <c r="A697" s="22" t="s">
        <v>36</v>
      </c>
      <c r="B697" s="22" t="s">
        <v>170</v>
      </c>
      <c r="C697" s="22" t="s">
        <v>19</v>
      </c>
      <c r="D697" s="22" t="s">
        <v>161</v>
      </c>
      <c r="E697" s="20">
        <v>1.6412899999999999</v>
      </c>
      <c r="H697" s="22" t="s">
        <v>38</v>
      </c>
      <c r="I697" s="23" t="s">
        <v>48</v>
      </c>
      <c r="J697" s="22" t="s">
        <v>15</v>
      </c>
      <c r="K697" s="22" t="s">
        <v>97</v>
      </c>
      <c r="L697" s="20">
        <v>3.903</v>
      </c>
    </row>
    <row r="698" spans="1:12" ht="21.5" x14ac:dyDescent="0.35">
      <c r="A698" s="22" t="s">
        <v>36</v>
      </c>
      <c r="B698" s="22" t="s">
        <v>170</v>
      </c>
      <c r="C698" s="22" t="s">
        <v>19</v>
      </c>
      <c r="D698" s="28" t="s">
        <v>35</v>
      </c>
      <c r="E698" s="26">
        <v>26551.973300000001</v>
      </c>
      <c r="H698" s="22" t="s">
        <v>38</v>
      </c>
      <c r="I698" s="23" t="s">
        <v>48</v>
      </c>
      <c r="J698" s="22" t="s">
        <v>15</v>
      </c>
      <c r="K698" s="22" t="s">
        <v>31</v>
      </c>
      <c r="L698" s="20">
        <v>36793.187469999997</v>
      </c>
    </row>
    <row r="699" spans="1:12" ht="21.5" x14ac:dyDescent="0.35">
      <c r="A699" s="22" t="s">
        <v>36</v>
      </c>
      <c r="B699" s="22" t="s">
        <v>170</v>
      </c>
      <c r="C699" s="22" t="s">
        <v>161</v>
      </c>
      <c r="D699" s="22" t="s">
        <v>156</v>
      </c>
      <c r="E699" s="20">
        <v>0.21579999999999999</v>
      </c>
      <c r="H699" s="22" t="s">
        <v>38</v>
      </c>
      <c r="I699" s="23" t="s">
        <v>48</v>
      </c>
      <c r="J699" s="22" t="s">
        <v>15</v>
      </c>
      <c r="K699" s="22" t="s">
        <v>32</v>
      </c>
      <c r="L699" s="20">
        <v>778.62928999999997</v>
      </c>
    </row>
    <row r="700" spans="1:12" ht="21.5" x14ac:dyDescent="0.35">
      <c r="A700" s="22" t="s">
        <v>36</v>
      </c>
      <c r="B700" s="22" t="s">
        <v>170</v>
      </c>
      <c r="C700" s="22" t="s">
        <v>161</v>
      </c>
      <c r="D700" s="28" t="s">
        <v>35</v>
      </c>
      <c r="E700" s="26">
        <v>0.21579999999999999</v>
      </c>
      <c r="H700" s="22" t="s">
        <v>38</v>
      </c>
      <c r="I700" s="23" t="s">
        <v>48</v>
      </c>
      <c r="J700" s="22" t="s">
        <v>15</v>
      </c>
      <c r="K700" s="28" t="s">
        <v>35</v>
      </c>
      <c r="L700" s="26">
        <v>190648.06068</v>
      </c>
    </row>
    <row r="701" spans="1:12" ht="21.5" x14ac:dyDescent="0.35">
      <c r="A701" s="22" t="s">
        <v>36</v>
      </c>
      <c r="B701" s="22" t="s">
        <v>170</v>
      </c>
      <c r="C701" s="120" t="s">
        <v>35</v>
      </c>
      <c r="D701" s="347"/>
      <c r="E701" s="26">
        <v>1027128.13187</v>
      </c>
      <c r="H701" s="22" t="s">
        <v>38</v>
      </c>
      <c r="I701" s="23" t="s">
        <v>48</v>
      </c>
      <c r="J701" s="22" t="s">
        <v>159</v>
      </c>
      <c r="K701" s="22" t="s">
        <v>52</v>
      </c>
      <c r="L701" s="20">
        <v>20.790749999999999</v>
      </c>
    </row>
    <row r="702" spans="1:12" ht="21.5" x14ac:dyDescent="0.35">
      <c r="A702" s="22" t="s">
        <v>36</v>
      </c>
      <c r="B702" s="22" t="s">
        <v>171</v>
      </c>
      <c r="C702" s="22" t="s">
        <v>52</v>
      </c>
      <c r="D702" s="22" t="s">
        <v>52</v>
      </c>
      <c r="E702" s="20">
        <v>996.82659999999998</v>
      </c>
      <c r="H702" s="22" t="s">
        <v>38</v>
      </c>
      <c r="I702" s="23" t="s">
        <v>48</v>
      </c>
      <c r="J702" s="22" t="s">
        <v>159</v>
      </c>
      <c r="K702" s="22" t="s">
        <v>115</v>
      </c>
      <c r="L702" s="20">
        <v>4.2</v>
      </c>
    </row>
    <row r="703" spans="1:12" ht="21.5" x14ac:dyDescent="0.35">
      <c r="A703" s="22" t="s">
        <v>36</v>
      </c>
      <c r="B703" s="22" t="s">
        <v>171</v>
      </c>
      <c r="C703" s="22" t="s">
        <v>52</v>
      </c>
      <c r="D703" s="22" t="s">
        <v>115</v>
      </c>
      <c r="E703" s="20">
        <v>741.69372999999996</v>
      </c>
      <c r="H703" s="22" t="s">
        <v>38</v>
      </c>
      <c r="I703" s="23" t="s">
        <v>48</v>
      </c>
      <c r="J703" s="22" t="s">
        <v>159</v>
      </c>
      <c r="K703" s="22" t="s">
        <v>156</v>
      </c>
      <c r="L703" s="20">
        <v>23.12331</v>
      </c>
    </row>
    <row r="704" spans="1:12" ht="21.5" x14ac:dyDescent="0.35">
      <c r="A704" s="22" t="s">
        <v>36</v>
      </c>
      <c r="B704" s="22" t="s">
        <v>171</v>
      </c>
      <c r="C704" s="22" t="s">
        <v>52</v>
      </c>
      <c r="D704" s="22" t="s">
        <v>156</v>
      </c>
      <c r="E704" s="20">
        <v>135.69916000000001</v>
      </c>
      <c r="H704" s="22" t="s">
        <v>38</v>
      </c>
      <c r="I704" s="23" t="s">
        <v>48</v>
      </c>
      <c r="J704" s="22" t="s">
        <v>159</v>
      </c>
      <c r="K704" s="22" t="s">
        <v>113</v>
      </c>
      <c r="L704" s="20">
        <v>8.5599000000000007</v>
      </c>
    </row>
    <row r="705" spans="1:12" ht="21.5" x14ac:dyDescent="0.35">
      <c r="A705" s="22" t="s">
        <v>36</v>
      </c>
      <c r="B705" s="22" t="s">
        <v>171</v>
      </c>
      <c r="C705" s="22" t="s">
        <v>52</v>
      </c>
      <c r="D705" s="22" t="s">
        <v>53</v>
      </c>
      <c r="E705" s="20">
        <v>335.04608999999999</v>
      </c>
      <c r="H705" s="22" t="s">
        <v>38</v>
      </c>
      <c r="I705" s="23" t="s">
        <v>48</v>
      </c>
      <c r="J705" s="22" t="s">
        <v>159</v>
      </c>
      <c r="K705" s="22" t="s">
        <v>53</v>
      </c>
      <c r="L705" s="20">
        <v>13.50351</v>
      </c>
    </row>
    <row r="706" spans="1:12" ht="21.5" x14ac:dyDescent="0.35">
      <c r="A706" s="22" t="s">
        <v>36</v>
      </c>
      <c r="B706" s="22" t="s">
        <v>171</v>
      </c>
      <c r="C706" s="22" t="s">
        <v>52</v>
      </c>
      <c r="D706" s="22" t="s">
        <v>27</v>
      </c>
      <c r="E706" s="20">
        <v>152.30463</v>
      </c>
      <c r="H706" s="22" t="s">
        <v>38</v>
      </c>
      <c r="I706" s="23" t="s">
        <v>48</v>
      </c>
      <c r="J706" s="22" t="s">
        <v>159</v>
      </c>
      <c r="K706" s="22" t="s">
        <v>27</v>
      </c>
      <c r="L706" s="20">
        <v>1638.63112</v>
      </c>
    </row>
    <row r="707" spans="1:12" ht="21.5" x14ac:dyDescent="0.35">
      <c r="A707" s="22" t="s">
        <v>36</v>
      </c>
      <c r="B707" s="22" t="s">
        <v>171</v>
      </c>
      <c r="C707" s="22" t="s">
        <v>52</v>
      </c>
      <c r="D707" s="22" t="s">
        <v>95</v>
      </c>
      <c r="E707" s="20">
        <v>1430.6851200000001</v>
      </c>
      <c r="H707" s="22" t="s">
        <v>38</v>
      </c>
      <c r="I707" s="23" t="s">
        <v>48</v>
      </c>
      <c r="J707" s="22" t="s">
        <v>159</v>
      </c>
      <c r="K707" s="22" t="s">
        <v>28</v>
      </c>
      <c r="L707" s="20">
        <v>63.408459999999998</v>
      </c>
    </row>
    <row r="708" spans="1:12" ht="21.5" x14ac:dyDescent="0.35">
      <c r="A708" s="22" t="s">
        <v>36</v>
      </c>
      <c r="B708" s="22" t="s">
        <v>171</v>
      </c>
      <c r="C708" s="22" t="s">
        <v>52</v>
      </c>
      <c r="D708" s="22" t="s">
        <v>28</v>
      </c>
      <c r="E708" s="20">
        <v>401.69596000000001</v>
      </c>
      <c r="H708" s="22" t="s">
        <v>38</v>
      </c>
      <c r="I708" s="23" t="s">
        <v>48</v>
      </c>
      <c r="J708" s="22" t="s">
        <v>159</v>
      </c>
      <c r="K708" s="22" t="s">
        <v>55</v>
      </c>
      <c r="L708" s="20">
        <v>7.33087</v>
      </c>
    </row>
    <row r="709" spans="1:12" ht="21.5" x14ac:dyDescent="0.35">
      <c r="A709" s="22" t="s">
        <v>36</v>
      </c>
      <c r="B709" s="22" t="s">
        <v>171</v>
      </c>
      <c r="C709" s="22" t="s">
        <v>52</v>
      </c>
      <c r="D709" s="22" t="s">
        <v>55</v>
      </c>
      <c r="E709" s="20">
        <v>2603.8232699999999</v>
      </c>
      <c r="H709" s="22" t="s">
        <v>38</v>
      </c>
      <c r="I709" s="23" t="s">
        <v>48</v>
      </c>
      <c r="J709" s="22" t="s">
        <v>159</v>
      </c>
      <c r="K709" s="22" t="s">
        <v>92</v>
      </c>
      <c r="L709" s="20">
        <v>1480.71489</v>
      </c>
    </row>
    <row r="710" spans="1:12" ht="21.5" x14ac:dyDescent="0.35">
      <c r="A710" s="22" t="s">
        <v>36</v>
      </c>
      <c r="B710" s="22" t="s">
        <v>171</v>
      </c>
      <c r="C710" s="22" t="s">
        <v>52</v>
      </c>
      <c r="D710" s="22" t="s">
        <v>92</v>
      </c>
      <c r="E710" s="20">
        <v>2370.6600100000001</v>
      </c>
      <c r="H710" s="22" t="s">
        <v>38</v>
      </c>
      <c r="I710" s="23" t="s">
        <v>48</v>
      </c>
      <c r="J710" s="22" t="s">
        <v>159</v>
      </c>
      <c r="K710" s="22" t="s">
        <v>102</v>
      </c>
      <c r="L710" s="20">
        <v>7.1595899999999997</v>
      </c>
    </row>
    <row r="711" spans="1:12" ht="21.5" x14ac:dyDescent="0.35">
      <c r="A711" s="22" t="s">
        <v>36</v>
      </c>
      <c r="B711" s="22" t="s">
        <v>171</v>
      </c>
      <c r="C711" s="22" t="s">
        <v>52</v>
      </c>
      <c r="D711" s="22" t="s">
        <v>102</v>
      </c>
      <c r="E711" s="20">
        <v>3.9245999999999999</v>
      </c>
      <c r="H711" s="22" t="s">
        <v>38</v>
      </c>
      <c r="I711" s="23" t="s">
        <v>48</v>
      </c>
      <c r="J711" s="22" t="s">
        <v>159</v>
      </c>
      <c r="K711" s="22" t="s">
        <v>93</v>
      </c>
      <c r="L711" s="20">
        <v>27.618379999999998</v>
      </c>
    </row>
    <row r="712" spans="1:12" ht="21.5" x14ac:dyDescent="0.35">
      <c r="A712" s="22" t="s">
        <v>36</v>
      </c>
      <c r="B712" s="22" t="s">
        <v>171</v>
      </c>
      <c r="C712" s="22" t="s">
        <v>52</v>
      </c>
      <c r="D712" s="22" t="s">
        <v>107</v>
      </c>
      <c r="E712" s="20">
        <v>281.08686999999998</v>
      </c>
      <c r="H712" s="22" t="s">
        <v>38</v>
      </c>
      <c r="I712" s="23" t="s">
        <v>48</v>
      </c>
      <c r="J712" s="22" t="s">
        <v>159</v>
      </c>
      <c r="K712" s="22" t="s">
        <v>160</v>
      </c>
      <c r="L712" s="20">
        <v>7.6288799999999997</v>
      </c>
    </row>
    <row r="713" spans="1:12" ht="21.5" x14ac:dyDescent="0.35">
      <c r="A713" s="22" t="s">
        <v>36</v>
      </c>
      <c r="B713" s="22" t="s">
        <v>171</v>
      </c>
      <c r="C713" s="22" t="s">
        <v>52</v>
      </c>
      <c r="D713" s="22" t="s">
        <v>93</v>
      </c>
      <c r="E713" s="20">
        <v>200.06737000000001</v>
      </c>
      <c r="H713" s="22" t="s">
        <v>38</v>
      </c>
      <c r="I713" s="23" t="s">
        <v>48</v>
      </c>
      <c r="J713" s="22" t="s">
        <v>159</v>
      </c>
      <c r="K713" s="22" t="s">
        <v>30</v>
      </c>
      <c r="L713" s="20">
        <v>874.22873000000004</v>
      </c>
    </row>
    <row r="714" spans="1:12" ht="21.5" x14ac:dyDescent="0.35">
      <c r="A714" s="22" t="s">
        <v>36</v>
      </c>
      <c r="B714" s="22" t="s">
        <v>171</v>
      </c>
      <c r="C714" s="22" t="s">
        <v>52</v>
      </c>
      <c r="D714" s="22" t="s">
        <v>160</v>
      </c>
      <c r="E714" s="20">
        <v>2206.2662</v>
      </c>
      <c r="H714" s="22" t="s">
        <v>38</v>
      </c>
      <c r="I714" s="23" t="s">
        <v>48</v>
      </c>
      <c r="J714" s="22" t="s">
        <v>159</v>
      </c>
      <c r="K714" s="22" t="s">
        <v>96</v>
      </c>
      <c r="L714" s="20">
        <v>49.20299</v>
      </c>
    </row>
    <row r="715" spans="1:12" ht="21.5" x14ac:dyDescent="0.35">
      <c r="A715" s="22" t="s">
        <v>36</v>
      </c>
      <c r="B715" s="22" t="s">
        <v>171</v>
      </c>
      <c r="C715" s="22" t="s">
        <v>52</v>
      </c>
      <c r="D715" s="22" t="s">
        <v>30</v>
      </c>
      <c r="E715" s="20">
        <v>3608.44182</v>
      </c>
      <c r="H715" s="22" t="s">
        <v>38</v>
      </c>
      <c r="I715" s="23" t="s">
        <v>48</v>
      </c>
      <c r="J715" s="22" t="s">
        <v>159</v>
      </c>
      <c r="K715" s="22" t="s">
        <v>110</v>
      </c>
      <c r="L715" s="20">
        <v>36.775199999999998</v>
      </c>
    </row>
    <row r="716" spans="1:12" ht="21.5" x14ac:dyDescent="0.35">
      <c r="A716" s="22" t="s">
        <v>36</v>
      </c>
      <c r="B716" s="22" t="s">
        <v>171</v>
      </c>
      <c r="C716" s="22" t="s">
        <v>52</v>
      </c>
      <c r="D716" s="22" t="s">
        <v>96</v>
      </c>
      <c r="E716" s="20">
        <v>866.79605000000004</v>
      </c>
      <c r="H716" s="22" t="s">
        <v>38</v>
      </c>
      <c r="I716" s="23" t="s">
        <v>48</v>
      </c>
      <c r="J716" s="22" t="s">
        <v>159</v>
      </c>
      <c r="K716" s="22" t="s">
        <v>162</v>
      </c>
      <c r="L716" s="20">
        <v>5.1799400000000002</v>
      </c>
    </row>
    <row r="717" spans="1:12" ht="21.5" x14ac:dyDescent="0.35">
      <c r="A717" s="22" t="s">
        <v>36</v>
      </c>
      <c r="B717" s="22" t="s">
        <v>171</v>
      </c>
      <c r="C717" s="22" t="s">
        <v>52</v>
      </c>
      <c r="D717" s="22" t="s">
        <v>110</v>
      </c>
      <c r="E717" s="20">
        <v>593.65026</v>
      </c>
      <c r="H717" s="22" t="s">
        <v>38</v>
      </c>
      <c r="I717" s="23" t="s">
        <v>48</v>
      </c>
      <c r="J717" s="22" t="s">
        <v>159</v>
      </c>
      <c r="K717" s="22" t="s">
        <v>112</v>
      </c>
      <c r="L717" s="20">
        <v>16.646100000000001</v>
      </c>
    </row>
    <row r="718" spans="1:12" ht="21.5" x14ac:dyDescent="0.35">
      <c r="A718" s="22" t="s">
        <v>36</v>
      </c>
      <c r="B718" s="22" t="s">
        <v>171</v>
      </c>
      <c r="C718" s="22" t="s">
        <v>52</v>
      </c>
      <c r="D718" s="22" t="s">
        <v>162</v>
      </c>
      <c r="E718" s="20">
        <v>9.52576</v>
      </c>
      <c r="H718" s="22" t="s">
        <v>38</v>
      </c>
      <c r="I718" s="23" t="s">
        <v>48</v>
      </c>
      <c r="J718" s="22" t="s">
        <v>159</v>
      </c>
      <c r="K718" s="22" t="s">
        <v>97</v>
      </c>
      <c r="L718" s="20">
        <v>11.38499</v>
      </c>
    </row>
    <row r="719" spans="1:12" ht="21.5" x14ac:dyDescent="0.35">
      <c r="A719" s="22" t="s">
        <v>36</v>
      </c>
      <c r="B719" s="22" t="s">
        <v>171</v>
      </c>
      <c r="C719" s="22" t="s">
        <v>52</v>
      </c>
      <c r="D719" s="22" t="s">
        <v>163</v>
      </c>
      <c r="E719" s="20">
        <v>129.23764</v>
      </c>
      <c r="H719" s="22" t="s">
        <v>38</v>
      </c>
      <c r="I719" s="23" t="s">
        <v>48</v>
      </c>
      <c r="J719" s="22" t="s">
        <v>159</v>
      </c>
      <c r="K719" s="22" t="s">
        <v>31</v>
      </c>
      <c r="L719" s="20">
        <v>3264.8656000000001</v>
      </c>
    </row>
    <row r="720" spans="1:12" ht="21.5" x14ac:dyDescent="0.35">
      <c r="A720" s="22" t="s">
        <v>36</v>
      </c>
      <c r="B720" s="22" t="s">
        <v>171</v>
      </c>
      <c r="C720" s="22" t="s">
        <v>52</v>
      </c>
      <c r="D720" s="22" t="s">
        <v>112</v>
      </c>
      <c r="E720" s="20">
        <v>26.335789999999999</v>
      </c>
      <c r="H720" s="22" t="s">
        <v>38</v>
      </c>
      <c r="I720" s="23" t="s">
        <v>48</v>
      </c>
      <c r="J720" s="22" t="s">
        <v>159</v>
      </c>
      <c r="K720" s="22" t="s">
        <v>32</v>
      </c>
      <c r="L720" s="20">
        <v>24.38345</v>
      </c>
    </row>
    <row r="721" spans="1:12" ht="21.5" x14ac:dyDescent="0.35">
      <c r="A721" s="22" t="s">
        <v>36</v>
      </c>
      <c r="B721" s="22" t="s">
        <v>171</v>
      </c>
      <c r="C721" s="22" t="s">
        <v>52</v>
      </c>
      <c r="D721" s="22" t="s">
        <v>100</v>
      </c>
      <c r="E721" s="20">
        <v>64.101010000000002</v>
      </c>
      <c r="H721" s="22" t="s">
        <v>38</v>
      </c>
      <c r="I721" s="23" t="s">
        <v>48</v>
      </c>
      <c r="J721" s="22" t="s">
        <v>159</v>
      </c>
      <c r="K721" s="28" t="s">
        <v>35</v>
      </c>
      <c r="L721" s="26">
        <v>7585.3366599999999</v>
      </c>
    </row>
    <row r="722" spans="1:12" ht="21.5" x14ac:dyDescent="0.35">
      <c r="A722" s="22" t="s">
        <v>36</v>
      </c>
      <c r="B722" s="22" t="s">
        <v>171</v>
      </c>
      <c r="C722" s="22" t="s">
        <v>52</v>
      </c>
      <c r="D722" s="22" t="s">
        <v>97</v>
      </c>
      <c r="E722" s="20">
        <v>1014.39568</v>
      </c>
      <c r="H722" s="22" t="s">
        <v>38</v>
      </c>
      <c r="I722" s="23" t="s">
        <v>48</v>
      </c>
      <c r="J722" s="22" t="s">
        <v>59</v>
      </c>
      <c r="K722" s="22" t="s">
        <v>92</v>
      </c>
      <c r="L722" s="20">
        <v>333.67932999999999</v>
      </c>
    </row>
    <row r="723" spans="1:12" ht="21.5" x14ac:dyDescent="0.35">
      <c r="A723" s="22" t="s">
        <v>36</v>
      </c>
      <c r="B723" s="22" t="s">
        <v>171</v>
      </c>
      <c r="C723" s="22" t="s">
        <v>52</v>
      </c>
      <c r="D723" s="22" t="s">
        <v>31</v>
      </c>
      <c r="E723" s="20">
        <v>1445.0291999999999</v>
      </c>
      <c r="H723" s="22" t="s">
        <v>38</v>
      </c>
      <c r="I723" s="23" t="s">
        <v>48</v>
      </c>
      <c r="J723" s="22" t="s">
        <v>59</v>
      </c>
      <c r="K723" s="22" t="s">
        <v>102</v>
      </c>
      <c r="L723" s="20">
        <v>454.58398999999997</v>
      </c>
    </row>
    <row r="724" spans="1:12" ht="21.5" x14ac:dyDescent="0.35">
      <c r="A724" s="22" t="s">
        <v>36</v>
      </c>
      <c r="B724" s="22" t="s">
        <v>171</v>
      </c>
      <c r="C724" s="22" t="s">
        <v>52</v>
      </c>
      <c r="D724" s="22" t="s">
        <v>32</v>
      </c>
      <c r="E724" s="20">
        <v>174.94905</v>
      </c>
      <c r="H724" s="22" t="s">
        <v>38</v>
      </c>
      <c r="I724" s="23" t="s">
        <v>48</v>
      </c>
      <c r="J724" s="22" t="s">
        <v>59</v>
      </c>
      <c r="K724" s="22" t="s">
        <v>30</v>
      </c>
      <c r="L724" s="20">
        <v>72.460049999999995</v>
      </c>
    </row>
    <row r="725" spans="1:12" ht="21.5" x14ac:dyDescent="0.35">
      <c r="A725" s="22" t="s">
        <v>36</v>
      </c>
      <c r="B725" s="22" t="s">
        <v>171</v>
      </c>
      <c r="C725" s="22" t="s">
        <v>52</v>
      </c>
      <c r="D725" s="22" t="s">
        <v>161</v>
      </c>
      <c r="E725" s="20">
        <v>5.0000000000000001E-4</v>
      </c>
      <c r="H725" s="22" t="s">
        <v>38</v>
      </c>
      <c r="I725" s="23" t="s">
        <v>48</v>
      </c>
      <c r="J725" s="22" t="s">
        <v>59</v>
      </c>
      <c r="K725" s="28" t="s">
        <v>35</v>
      </c>
      <c r="L725" s="26">
        <v>860.72337000000005</v>
      </c>
    </row>
    <row r="726" spans="1:12" ht="21.5" x14ac:dyDescent="0.35">
      <c r="A726" s="22" t="s">
        <v>36</v>
      </c>
      <c r="B726" s="22" t="s">
        <v>171</v>
      </c>
      <c r="C726" s="22" t="s">
        <v>52</v>
      </c>
      <c r="D726" s="28" t="s">
        <v>35</v>
      </c>
      <c r="E726" s="26">
        <v>19792.24237</v>
      </c>
      <c r="H726" s="22" t="s">
        <v>38</v>
      </c>
      <c r="I726" s="23" t="s">
        <v>48</v>
      </c>
      <c r="J726" s="22" t="s">
        <v>16</v>
      </c>
      <c r="K726" s="22" t="s">
        <v>52</v>
      </c>
      <c r="L726" s="20">
        <v>443.36464000000001</v>
      </c>
    </row>
    <row r="727" spans="1:12" ht="21.5" x14ac:dyDescent="0.35">
      <c r="A727" s="22" t="s">
        <v>36</v>
      </c>
      <c r="B727" s="22" t="s">
        <v>171</v>
      </c>
      <c r="C727" s="22" t="s">
        <v>155</v>
      </c>
      <c r="D727" s="22" t="s">
        <v>156</v>
      </c>
      <c r="E727" s="20">
        <v>1.5220400000000001</v>
      </c>
      <c r="H727" s="22" t="s">
        <v>38</v>
      </c>
      <c r="I727" s="23" t="s">
        <v>48</v>
      </c>
      <c r="J727" s="22" t="s">
        <v>16</v>
      </c>
      <c r="K727" s="22" t="s">
        <v>113</v>
      </c>
      <c r="L727" s="20">
        <v>1.2181</v>
      </c>
    </row>
    <row r="728" spans="1:12" ht="21.5" x14ac:dyDescent="0.35">
      <c r="A728" s="22" t="s">
        <v>36</v>
      </c>
      <c r="B728" s="22" t="s">
        <v>171</v>
      </c>
      <c r="C728" s="22" t="s">
        <v>155</v>
      </c>
      <c r="D728" s="22" t="s">
        <v>112</v>
      </c>
      <c r="E728" s="20">
        <v>0.98155999999999999</v>
      </c>
      <c r="H728" s="22" t="s">
        <v>38</v>
      </c>
      <c r="I728" s="23" t="s">
        <v>48</v>
      </c>
      <c r="J728" s="22" t="s">
        <v>16</v>
      </c>
      <c r="K728" s="22" t="s">
        <v>53</v>
      </c>
      <c r="L728" s="20">
        <v>1.056</v>
      </c>
    </row>
    <row r="729" spans="1:12" ht="21.5" x14ac:dyDescent="0.35">
      <c r="A729" s="22" t="s">
        <v>36</v>
      </c>
      <c r="B729" s="22" t="s">
        <v>171</v>
      </c>
      <c r="C729" s="22" t="s">
        <v>155</v>
      </c>
      <c r="D729" s="28" t="s">
        <v>35</v>
      </c>
      <c r="E729" s="26">
        <v>2.5036</v>
      </c>
      <c r="H729" s="22" t="s">
        <v>38</v>
      </c>
      <c r="I729" s="23" t="s">
        <v>48</v>
      </c>
      <c r="J729" s="22" t="s">
        <v>16</v>
      </c>
      <c r="K729" s="22" t="s">
        <v>27</v>
      </c>
      <c r="L729" s="20">
        <v>1123.94535</v>
      </c>
    </row>
    <row r="730" spans="1:12" ht="21.5" x14ac:dyDescent="0.35">
      <c r="A730" s="22" t="s">
        <v>36</v>
      </c>
      <c r="B730" s="22" t="s">
        <v>171</v>
      </c>
      <c r="C730" s="22" t="s">
        <v>53</v>
      </c>
      <c r="D730" s="22" t="s">
        <v>52</v>
      </c>
      <c r="E730" s="20">
        <v>2142.81954</v>
      </c>
      <c r="H730" s="22" t="s">
        <v>38</v>
      </c>
      <c r="I730" s="23" t="s">
        <v>48</v>
      </c>
      <c r="J730" s="22" t="s">
        <v>16</v>
      </c>
      <c r="K730" s="22" t="s">
        <v>28</v>
      </c>
      <c r="L730" s="20">
        <v>582.32914000000005</v>
      </c>
    </row>
    <row r="731" spans="1:12" ht="21.5" x14ac:dyDescent="0.35">
      <c r="A731" s="22" t="s">
        <v>36</v>
      </c>
      <c r="B731" s="22" t="s">
        <v>171</v>
      </c>
      <c r="C731" s="22" t="s">
        <v>53</v>
      </c>
      <c r="D731" s="22" t="s">
        <v>115</v>
      </c>
      <c r="E731" s="20">
        <v>1.1444000000000001</v>
      </c>
      <c r="H731" s="22" t="s">
        <v>38</v>
      </c>
      <c r="I731" s="23" t="s">
        <v>48</v>
      </c>
      <c r="J731" s="22" t="s">
        <v>16</v>
      </c>
      <c r="K731" s="22" t="s">
        <v>55</v>
      </c>
      <c r="L731" s="20">
        <v>67.232699999999994</v>
      </c>
    </row>
    <row r="732" spans="1:12" ht="21.5" x14ac:dyDescent="0.35">
      <c r="A732" s="22" t="s">
        <v>36</v>
      </c>
      <c r="B732" s="22" t="s">
        <v>171</v>
      </c>
      <c r="C732" s="22" t="s">
        <v>53</v>
      </c>
      <c r="D732" s="22" t="s">
        <v>156</v>
      </c>
      <c r="E732" s="20">
        <v>71.747649999999993</v>
      </c>
      <c r="H732" s="22" t="s">
        <v>38</v>
      </c>
      <c r="I732" s="23" t="s">
        <v>48</v>
      </c>
      <c r="J732" s="22" t="s">
        <v>16</v>
      </c>
      <c r="K732" s="22" t="s">
        <v>92</v>
      </c>
      <c r="L732" s="20">
        <v>520.73177999999996</v>
      </c>
    </row>
    <row r="733" spans="1:12" ht="21.5" x14ac:dyDescent="0.35">
      <c r="A733" s="22" t="s">
        <v>36</v>
      </c>
      <c r="B733" s="22" t="s">
        <v>171</v>
      </c>
      <c r="C733" s="22" t="s">
        <v>53</v>
      </c>
      <c r="D733" s="22" t="s">
        <v>53</v>
      </c>
      <c r="E733" s="20">
        <v>21444.91966</v>
      </c>
      <c r="H733" s="22" t="s">
        <v>38</v>
      </c>
      <c r="I733" s="23" t="s">
        <v>48</v>
      </c>
      <c r="J733" s="22" t="s">
        <v>16</v>
      </c>
      <c r="K733" s="22" t="s">
        <v>102</v>
      </c>
      <c r="L733" s="20">
        <v>12.71419</v>
      </c>
    </row>
    <row r="734" spans="1:12" ht="21.5" x14ac:dyDescent="0.35">
      <c r="A734" s="22" t="s">
        <v>36</v>
      </c>
      <c r="B734" s="22" t="s">
        <v>171</v>
      </c>
      <c r="C734" s="22" t="s">
        <v>53</v>
      </c>
      <c r="D734" s="22" t="s">
        <v>27</v>
      </c>
      <c r="E734" s="20">
        <v>517.57606999999996</v>
      </c>
      <c r="H734" s="22" t="s">
        <v>38</v>
      </c>
      <c r="I734" s="23" t="s">
        <v>48</v>
      </c>
      <c r="J734" s="22" t="s">
        <v>16</v>
      </c>
      <c r="K734" s="22" t="s">
        <v>93</v>
      </c>
      <c r="L734" s="20">
        <v>108.77939000000001</v>
      </c>
    </row>
    <row r="735" spans="1:12" ht="21.5" x14ac:dyDescent="0.35">
      <c r="A735" s="22" t="s">
        <v>36</v>
      </c>
      <c r="B735" s="22" t="s">
        <v>171</v>
      </c>
      <c r="C735" s="22" t="s">
        <v>53</v>
      </c>
      <c r="D735" s="22" t="s">
        <v>95</v>
      </c>
      <c r="E735" s="20">
        <v>2009.7211299999999</v>
      </c>
      <c r="H735" s="22" t="s">
        <v>38</v>
      </c>
      <c r="I735" s="23" t="s">
        <v>48</v>
      </c>
      <c r="J735" s="22" t="s">
        <v>16</v>
      </c>
      <c r="K735" s="22" t="s">
        <v>160</v>
      </c>
      <c r="L735" s="20">
        <v>69.530910000000006</v>
      </c>
    </row>
    <row r="736" spans="1:12" ht="21.5" x14ac:dyDescent="0.35">
      <c r="A736" s="22" t="s">
        <v>36</v>
      </c>
      <c r="B736" s="22" t="s">
        <v>171</v>
      </c>
      <c r="C736" s="22" t="s">
        <v>53</v>
      </c>
      <c r="D736" s="22" t="s">
        <v>28</v>
      </c>
      <c r="E736" s="20">
        <v>1191.7817500000001</v>
      </c>
      <c r="H736" s="22" t="s">
        <v>38</v>
      </c>
      <c r="I736" s="23" t="s">
        <v>48</v>
      </c>
      <c r="J736" s="22" t="s">
        <v>16</v>
      </c>
      <c r="K736" s="22" t="s">
        <v>30</v>
      </c>
      <c r="L736" s="20">
        <v>3965.26451</v>
      </c>
    </row>
    <row r="737" spans="1:12" ht="21.5" x14ac:dyDescent="0.35">
      <c r="A737" s="22" t="s">
        <v>36</v>
      </c>
      <c r="B737" s="22" t="s">
        <v>171</v>
      </c>
      <c r="C737" s="22" t="s">
        <v>53</v>
      </c>
      <c r="D737" s="22" t="s">
        <v>55</v>
      </c>
      <c r="E737" s="20">
        <v>2504.8006099999998</v>
      </c>
      <c r="H737" s="22" t="s">
        <v>38</v>
      </c>
      <c r="I737" s="23" t="s">
        <v>48</v>
      </c>
      <c r="J737" s="22" t="s">
        <v>16</v>
      </c>
      <c r="K737" s="22" t="s">
        <v>96</v>
      </c>
      <c r="L737" s="20">
        <v>53.507280000000002</v>
      </c>
    </row>
    <row r="738" spans="1:12" ht="21.5" x14ac:dyDescent="0.35">
      <c r="A738" s="22" t="s">
        <v>36</v>
      </c>
      <c r="B738" s="22" t="s">
        <v>171</v>
      </c>
      <c r="C738" s="22" t="s">
        <v>53</v>
      </c>
      <c r="D738" s="22" t="s">
        <v>92</v>
      </c>
      <c r="E738" s="20">
        <v>2554.7898</v>
      </c>
      <c r="H738" s="22" t="s">
        <v>38</v>
      </c>
      <c r="I738" s="23" t="s">
        <v>48</v>
      </c>
      <c r="J738" s="22" t="s">
        <v>16</v>
      </c>
      <c r="K738" s="22" t="s">
        <v>110</v>
      </c>
      <c r="L738" s="20">
        <v>1.23319</v>
      </c>
    </row>
    <row r="739" spans="1:12" ht="21.5" x14ac:dyDescent="0.35">
      <c r="A739" s="22" t="s">
        <v>36</v>
      </c>
      <c r="B739" s="22" t="s">
        <v>171</v>
      </c>
      <c r="C739" s="22" t="s">
        <v>53</v>
      </c>
      <c r="D739" s="22" t="s">
        <v>165</v>
      </c>
      <c r="E739" s="20">
        <v>1.72</v>
      </c>
      <c r="H739" s="22" t="s">
        <v>38</v>
      </c>
      <c r="I739" s="23" t="s">
        <v>48</v>
      </c>
      <c r="J739" s="22" t="s">
        <v>16</v>
      </c>
      <c r="K739" s="22" t="s">
        <v>112</v>
      </c>
      <c r="L739" s="20">
        <v>43.221919999999997</v>
      </c>
    </row>
    <row r="740" spans="1:12" ht="21.5" x14ac:dyDescent="0.35">
      <c r="A740" s="22" t="s">
        <v>36</v>
      </c>
      <c r="B740" s="22" t="s">
        <v>171</v>
      </c>
      <c r="C740" s="22" t="s">
        <v>53</v>
      </c>
      <c r="D740" s="22" t="s">
        <v>102</v>
      </c>
      <c r="E740" s="20">
        <v>59.488370000000003</v>
      </c>
      <c r="H740" s="22" t="s">
        <v>38</v>
      </c>
      <c r="I740" s="23" t="s">
        <v>48</v>
      </c>
      <c r="J740" s="22" t="s">
        <v>16</v>
      </c>
      <c r="K740" s="22" t="s">
        <v>31</v>
      </c>
      <c r="L740" s="20">
        <v>26650.6149</v>
      </c>
    </row>
    <row r="741" spans="1:12" ht="21.5" x14ac:dyDescent="0.35">
      <c r="A741" s="22" t="s">
        <v>36</v>
      </c>
      <c r="B741" s="22" t="s">
        <v>171</v>
      </c>
      <c r="C741" s="22" t="s">
        <v>53</v>
      </c>
      <c r="D741" s="22" t="s">
        <v>107</v>
      </c>
      <c r="E741" s="20">
        <v>194.35803000000001</v>
      </c>
      <c r="H741" s="22" t="s">
        <v>38</v>
      </c>
      <c r="I741" s="23" t="s">
        <v>48</v>
      </c>
      <c r="J741" s="22" t="s">
        <v>16</v>
      </c>
      <c r="K741" s="22" t="s">
        <v>32</v>
      </c>
      <c r="L741" s="20">
        <v>18.708880000000001</v>
      </c>
    </row>
    <row r="742" spans="1:12" ht="21.5" x14ac:dyDescent="0.35">
      <c r="A742" s="22" t="s">
        <v>36</v>
      </c>
      <c r="B742" s="22" t="s">
        <v>171</v>
      </c>
      <c r="C742" s="22" t="s">
        <v>53</v>
      </c>
      <c r="D742" s="22" t="s">
        <v>93</v>
      </c>
      <c r="E742" s="20">
        <v>313.11748</v>
      </c>
      <c r="H742" s="22" t="s">
        <v>38</v>
      </c>
      <c r="I742" s="23" t="s">
        <v>48</v>
      </c>
      <c r="J742" s="22" t="s">
        <v>16</v>
      </c>
      <c r="K742" s="28" t="s">
        <v>35</v>
      </c>
      <c r="L742" s="26">
        <v>33663.452879999997</v>
      </c>
    </row>
    <row r="743" spans="1:12" ht="21.5" x14ac:dyDescent="0.35">
      <c r="A743" s="22" t="s">
        <v>36</v>
      </c>
      <c r="B743" s="22" t="s">
        <v>171</v>
      </c>
      <c r="C743" s="22" t="s">
        <v>53</v>
      </c>
      <c r="D743" s="22" t="s">
        <v>160</v>
      </c>
      <c r="E743" s="20">
        <v>1457.2600500000001</v>
      </c>
      <c r="H743" s="22" t="s">
        <v>38</v>
      </c>
      <c r="I743" s="23" t="s">
        <v>48</v>
      </c>
      <c r="J743" s="22" t="s">
        <v>17</v>
      </c>
      <c r="K743" s="22" t="s">
        <v>52</v>
      </c>
      <c r="L743" s="20">
        <v>56.207859999999997</v>
      </c>
    </row>
    <row r="744" spans="1:12" ht="21.5" x14ac:dyDescent="0.35">
      <c r="A744" s="22" t="s">
        <v>36</v>
      </c>
      <c r="B744" s="22" t="s">
        <v>171</v>
      </c>
      <c r="C744" s="22" t="s">
        <v>53</v>
      </c>
      <c r="D744" s="22" t="s">
        <v>30</v>
      </c>
      <c r="E744" s="20">
        <v>2236.0379400000002</v>
      </c>
      <c r="H744" s="22" t="s">
        <v>38</v>
      </c>
      <c r="I744" s="23" t="s">
        <v>48</v>
      </c>
      <c r="J744" s="22" t="s">
        <v>17</v>
      </c>
      <c r="K744" s="22" t="s">
        <v>104</v>
      </c>
      <c r="L744" s="20">
        <v>4.6020000000000003</v>
      </c>
    </row>
    <row r="745" spans="1:12" ht="21.5" x14ac:dyDescent="0.35">
      <c r="A745" s="22" t="s">
        <v>36</v>
      </c>
      <c r="B745" s="22" t="s">
        <v>171</v>
      </c>
      <c r="C745" s="22" t="s">
        <v>53</v>
      </c>
      <c r="D745" s="22" t="s">
        <v>96</v>
      </c>
      <c r="E745" s="20">
        <v>1431.21793</v>
      </c>
      <c r="H745" s="22" t="s">
        <v>38</v>
      </c>
      <c r="I745" s="23" t="s">
        <v>48</v>
      </c>
      <c r="J745" s="22" t="s">
        <v>17</v>
      </c>
      <c r="K745" s="22" t="s">
        <v>53</v>
      </c>
      <c r="L745" s="20">
        <v>5.6860799999999996</v>
      </c>
    </row>
    <row r="746" spans="1:12" ht="21.5" x14ac:dyDescent="0.35">
      <c r="A746" s="22" t="s">
        <v>36</v>
      </c>
      <c r="B746" s="22" t="s">
        <v>171</v>
      </c>
      <c r="C746" s="22" t="s">
        <v>53</v>
      </c>
      <c r="D746" s="22" t="s">
        <v>110</v>
      </c>
      <c r="E746" s="20">
        <v>103.90013999999999</v>
      </c>
      <c r="H746" s="22" t="s">
        <v>38</v>
      </c>
      <c r="I746" s="23" t="s">
        <v>48</v>
      </c>
      <c r="J746" s="22" t="s">
        <v>17</v>
      </c>
      <c r="K746" s="22" t="s">
        <v>27</v>
      </c>
      <c r="L746" s="20">
        <v>164.70093</v>
      </c>
    </row>
    <row r="747" spans="1:12" ht="21.5" x14ac:dyDescent="0.35">
      <c r="A747" s="22" t="s">
        <v>36</v>
      </c>
      <c r="B747" s="22" t="s">
        <v>171</v>
      </c>
      <c r="C747" s="22" t="s">
        <v>53</v>
      </c>
      <c r="D747" s="22" t="s">
        <v>162</v>
      </c>
      <c r="E747" s="20">
        <v>3140.7491599999998</v>
      </c>
      <c r="H747" s="22" t="s">
        <v>38</v>
      </c>
      <c r="I747" s="23" t="s">
        <v>48</v>
      </c>
      <c r="J747" s="22" t="s">
        <v>17</v>
      </c>
      <c r="K747" s="22" t="s">
        <v>28</v>
      </c>
      <c r="L747" s="20">
        <v>1410.71837</v>
      </c>
    </row>
    <row r="748" spans="1:12" ht="21.5" x14ac:dyDescent="0.35">
      <c r="A748" s="22" t="s">
        <v>36</v>
      </c>
      <c r="B748" s="22" t="s">
        <v>171</v>
      </c>
      <c r="C748" s="22" t="s">
        <v>53</v>
      </c>
      <c r="D748" s="22" t="s">
        <v>163</v>
      </c>
      <c r="E748" s="20">
        <v>4.992</v>
      </c>
      <c r="H748" s="22" t="s">
        <v>38</v>
      </c>
      <c r="I748" s="23" t="s">
        <v>48</v>
      </c>
      <c r="J748" s="22" t="s">
        <v>17</v>
      </c>
      <c r="K748" s="22" t="s">
        <v>92</v>
      </c>
      <c r="L748" s="20">
        <v>53.479309999999998</v>
      </c>
    </row>
    <row r="749" spans="1:12" ht="21.5" x14ac:dyDescent="0.35">
      <c r="A749" s="22" t="s">
        <v>36</v>
      </c>
      <c r="B749" s="22" t="s">
        <v>171</v>
      </c>
      <c r="C749" s="22" t="s">
        <v>53</v>
      </c>
      <c r="D749" s="22" t="s">
        <v>112</v>
      </c>
      <c r="E749" s="20">
        <v>8.0064299999999999</v>
      </c>
      <c r="H749" s="22" t="s">
        <v>38</v>
      </c>
      <c r="I749" s="23" t="s">
        <v>48</v>
      </c>
      <c r="J749" s="22" t="s">
        <v>17</v>
      </c>
      <c r="K749" s="22" t="s">
        <v>160</v>
      </c>
      <c r="L749" s="20">
        <v>6.3668399999999998</v>
      </c>
    </row>
    <row r="750" spans="1:12" ht="21.5" x14ac:dyDescent="0.35">
      <c r="A750" s="22" t="s">
        <v>36</v>
      </c>
      <c r="B750" s="22" t="s">
        <v>171</v>
      </c>
      <c r="C750" s="22" t="s">
        <v>53</v>
      </c>
      <c r="D750" s="22" t="s">
        <v>97</v>
      </c>
      <c r="E750" s="20">
        <v>350.28237000000001</v>
      </c>
      <c r="H750" s="22" t="s">
        <v>38</v>
      </c>
      <c r="I750" s="23" t="s">
        <v>48</v>
      </c>
      <c r="J750" s="22" t="s">
        <v>17</v>
      </c>
      <c r="K750" s="22" t="s">
        <v>30</v>
      </c>
      <c r="L750" s="20">
        <v>2618.7020900000002</v>
      </c>
    </row>
    <row r="751" spans="1:12" ht="21.5" x14ac:dyDescent="0.35">
      <c r="A751" s="22" t="s">
        <v>36</v>
      </c>
      <c r="B751" s="22" t="s">
        <v>171</v>
      </c>
      <c r="C751" s="22" t="s">
        <v>53</v>
      </c>
      <c r="D751" s="22" t="s">
        <v>31</v>
      </c>
      <c r="E751" s="20">
        <v>2241.5816799999998</v>
      </c>
      <c r="H751" s="22" t="s">
        <v>38</v>
      </c>
      <c r="I751" s="23" t="s">
        <v>48</v>
      </c>
      <c r="J751" s="22" t="s">
        <v>17</v>
      </c>
      <c r="K751" s="22" t="s">
        <v>110</v>
      </c>
      <c r="L751" s="20">
        <v>0.63802000000000003</v>
      </c>
    </row>
    <row r="752" spans="1:12" ht="21.5" x14ac:dyDescent="0.35">
      <c r="A752" s="22" t="s">
        <v>36</v>
      </c>
      <c r="B752" s="22" t="s">
        <v>171</v>
      </c>
      <c r="C752" s="22" t="s">
        <v>53</v>
      </c>
      <c r="D752" s="22" t="s">
        <v>32</v>
      </c>
      <c r="E752" s="20">
        <v>143.45531</v>
      </c>
      <c r="H752" s="22" t="s">
        <v>38</v>
      </c>
      <c r="I752" s="23" t="s">
        <v>48</v>
      </c>
      <c r="J752" s="22" t="s">
        <v>17</v>
      </c>
      <c r="K752" s="22" t="s">
        <v>112</v>
      </c>
      <c r="L752" s="20">
        <v>15.483000000000001</v>
      </c>
    </row>
    <row r="753" spans="1:12" ht="21.5" x14ac:dyDescent="0.35">
      <c r="A753" s="22" t="s">
        <v>36</v>
      </c>
      <c r="B753" s="22" t="s">
        <v>171</v>
      </c>
      <c r="C753" s="22" t="s">
        <v>53</v>
      </c>
      <c r="D753" s="28" t="s">
        <v>35</v>
      </c>
      <c r="E753" s="26">
        <v>44125.467499999999</v>
      </c>
      <c r="H753" s="22" t="s">
        <v>38</v>
      </c>
      <c r="I753" s="23" t="s">
        <v>48</v>
      </c>
      <c r="J753" s="22" t="s">
        <v>17</v>
      </c>
      <c r="K753" s="22" t="s">
        <v>31</v>
      </c>
      <c r="L753" s="20">
        <v>38407.643190000003</v>
      </c>
    </row>
    <row r="754" spans="1:12" ht="21.5" x14ac:dyDescent="0.35">
      <c r="A754" s="22" t="s">
        <v>36</v>
      </c>
      <c r="B754" s="22" t="s">
        <v>171</v>
      </c>
      <c r="C754" s="22" t="s">
        <v>12</v>
      </c>
      <c r="D754" s="22" t="s">
        <v>52</v>
      </c>
      <c r="E754" s="20">
        <v>64.622730000000004</v>
      </c>
      <c r="H754" s="22" t="s">
        <v>38</v>
      </c>
      <c r="I754" s="23" t="s">
        <v>48</v>
      </c>
      <c r="J754" s="22" t="s">
        <v>17</v>
      </c>
      <c r="K754" s="28" t="s">
        <v>35</v>
      </c>
      <c r="L754" s="26">
        <v>42744.22769</v>
      </c>
    </row>
    <row r="755" spans="1:12" ht="21.5" x14ac:dyDescent="0.35">
      <c r="A755" s="22" t="s">
        <v>36</v>
      </c>
      <c r="B755" s="22" t="s">
        <v>171</v>
      </c>
      <c r="C755" s="22" t="s">
        <v>12</v>
      </c>
      <c r="D755" s="22" t="s">
        <v>156</v>
      </c>
      <c r="E755" s="20">
        <v>131.18913000000001</v>
      </c>
      <c r="H755" s="22" t="s">
        <v>38</v>
      </c>
      <c r="I755" s="23" t="s">
        <v>48</v>
      </c>
      <c r="J755" s="22" t="s">
        <v>18</v>
      </c>
      <c r="K755" s="22" t="s">
        <v>52</v>
      </c>
      <c r="L755" s="20">
        <v>496.78748000000002</v>
      </c>
    </row>
    <row r="756" spans="1:12" ht="21.5" x14ac:dyDescent="0.35">
      <c r="A756" s="22" t="s">
        <v>36</v>
      </c>
      <c r="B756" s="22" t="s">
        <v>171</v>
      </c>
      <c r="C756" s="22" t="s">
        <v>12</v>
      </c>
      <c r="D756" s="22" t="s">
        <v>53</v>
      </c>
      <c r="E756" s="20">
        <v>73.154889999999995</v>
      </c>
      <c r="H756" s="22" t="s">
        <v>38</v>
      </c>
      <c r="I756" s="23" t="s">
        <v>48</v>
      </c>
      <c r="J756" s="22" t="s">
        <v>18</v>
      </c>
      <c r="K756" s="22" t="s">
        <v>53</v>
      </c>
      <c r="L756" s="20">
        <v>62.750779999999999</v>
      </c>
    </row>
    <row r="757" spans="1:12" ht="21.5" x14ac:dyDescent="0.35">
      <c r="A757" s="22" t="s">
        <v>36</v>
      </c>
      <c r="B757" s="22" t="s">
        <v>171</v>
      </c>
      <c r="C757" s="22" t="s">
        <v>12</v>
      </c>
      <c r="D757" s="22" t="s">
        <v>27</v>
      </c>
      <c r="E757" s="20">
        <v>44062.6584</v>
      </c>
      <c r="H757" s="22" t="s">
        <v>38</v>
      </c>
      <c r="I757" s="23" t="s">
        <v>48</v>
      </c>
      <c r="J757" s="22" t="s">
        <v>18</v>
      </c>
      <c r="K757" s="22" t="s">
        <v>95</v>
      </c>
      <c r="L757" s="20">
        <v>306.25</v>
      </c>
    </row>
    <row r="758" spans="1:12" ht="21.5" x14ac:dyDescent="0.35">
      <c r="A758" s="22" t="s">
        <v>36</v>
      </c>
      <c r="B758" s="22" t="s">
        <v>171</v>
      </c>
      <c r="C758" s="22" t="s">
        <v>12</v>
      </c>
      <c r="D758" s="22" t="s">
        <v>28</v>
      </c>
      <c r="E758" s="20">
        <v>274.67772000000002</v>
      </c>
      <c r="H758" s="22" t="s">
        <v>38</v>
      </c>
      <c r="I758" s="23" t="s">
        <v>48</v>
      </c>
      <c r="J758" s="22" t="s">
        <v>18</v>
      </c>
      <c r="K758" s="22" t="s">
        <v>28</v>
      </c>
      <c r="L758" s="20">
        <v>143.04213999999999</v>
      </c>
    </row>
    <row r="759" spans="1:12" ht="21.5" x14ac:dyDescent="0.35">
      <c r="A759" s="22" t="s">
        <v>36</v>
      </c>
      <c r="B759" s="22" t="s">
        <v>171</v>
      </c>
      <c r="C759" s="22" t="s">
        <v>12</v>
      </c>
      <c r="D759" s="22" t="s">
        <v>55</v>
      </c>
      <c r="E759" s="20">
        <v>28.98142</v>
      </c>
      <c r="H759" s="22" t="s">
        <v>38</v>
      </c>
      <c r="I759" s="23" t="s">
        <v>48</v>
      </c>
      <c r="J759" s="22" t="s">
        <v>18</v>
      </c>
      <c r="K759" s="22" t="s">
        <v>92</v>
      </c>
      <c r="L759" s="20">
        <v>52.500079999999997</v>
      </c>
    </row>
    <row r="760" spans="1:12" ht="21.5" x14ac:dyDescent="0.35">
      <c r="A760" s="22" t="s">
        <v>36</v>
      </c>
      <c r="B760" s="22" t="s">
        <v>171</v>
      </c>
      <c r="C760" s="22" t="s">
        <v>12</v>
      </c>
      <c r="D760" s="22" t="s">
        <v>92</v>
      </c>
      <c r="E760" s="20">
        <v>3.75</v>
      </c>
      <c r="H760" s="22" t="s">
        <v>38</v>
      </c>
      <c r="I760" s="23" t="s">
        <v>48</v>
      </c>
      <c r="J760" s="22" t="s">
        <v>18</v>
      </c>
      <c r="K760" s="22" t="s">
        <v>102</v>
      </c>
      <c r="L760" s="20">
        <v>1829.3824300000001</v>
      </c>
    </row>
    <row r="761" spans="1:12" ht="21.5" x14ac:dyDescent="0.35">
      <c r="A761" s="22" t="s">
        <v>36</v>
      </c>
      <c r="B761" s="22" t="s">
        <v>171</v>
      </c>
      <c r="C761" s="22" t="s">
        <v>12</v>
      </c>
      <c r="D761" s="22" t="s">
        <v>107</v>
      </c>
      <c r="E761" s="20">
        <v>120.84462000000001</v>
      </c>
      <c r="H761" s="22" t="s">
        <v>38</v>
      </c>
      <c r="I761" s="23" t="s">
        <v>48</v>
      </c>
      <c r="J761" s="22" t="s">
        <v>18</v>
      </c>
      <c r="K761" s="22" t="s">
        <v>93</v>
      </c>
      <c r="L761" s="20">
        <v>79.999989999999997</v>
      </c>
    </row>
    <row r="762" spans="1:12" ht="21.5" x14ac:dyDescent="0.35">
      <c r="A762" s="22" t="s">
        <v>36</v>
      </c>
      <c r="B762" s="22" t="s">
        <v>171</v>
      </c>
      <c r="C762" s="22" t="s">
        <v>12</v>
      </c>
      <c r="D762" s="22" t="s">
        <v>93</v>
      </c>
      <c r="E762" s="20">
        <v>5.3339999999999996</v>
      </c>
      <c r="H762" s="22" t="s">
        <v>38</v>
      </c>
      <c r="I762" s="23" t="s">
        <v>48</v>
      </c>
      <c r="J762" s="22" t="s">
        <v>18</v>
      </c>
      <c r="K762" s="22" t="s">
        <v>160</v>
      </c>
      <c r="L762" s="20">
        <v>10.5</v>
      </c>
    </row>
    <row r="763" spans="1:12" ht="21.5" x14ac:dyDescent="0.35">
      <c r="A763" s="22" t="s">
        <v>36</v>
      </c>
      <c r="B763" s="22" t="s">
        <v>171</v>
      </c>
      <c r="C763" s="22" t="s">
        <v>12</v>
      </c>
      <c r="D763" s="22" t="s">
        <v>160</v>
      </c>
      <c r="E763" s="20">
        <v>300.75653999999997</v>
      </c>
      <c r="H763" s="22" t="s">
        <v>38</v>
      </c>
      <c r="I763" s="23" t="s">
        <v>48</v>
      </c>
      <c r="J763" s="22" t="s">
        <v>18</v>
      </c>
      <c r="K763" s="22" t="s">
        <v>30</v>
      </c>
      <c r="L763" s="20">
        <v>3809.27585</v>
      </c>
    </row>
    <row r="764" spans="1:12" ht="21.5" x14ac:dyDescent="0.35">
      <c r="A764" s="22" t="s">
        <v>36</v>
      </c>
      <c r="B764" s="22" t="s">
        <v>171</v>
      </c>
      <c r="C764" s="22" t="s">
        <v>12</v>
      </c>
      <c r="D764" s="22" t="s">
        <v>30</v>
      </c>
      <c r="E764" s="20">
        <v>87.726609999999994</v>
      </c>
      <c r="H764" s="22" t="s">
        <v>38</v>
      </c>
      <c r="I764" s="23" t="s">
        <v>48</v>
      </c>
      <c r="J764" s="22" t="s">
        <v>18</v>
      </c>
      <c r="K764" s="22" t="s">
        <v>31</v>
      </c>
      <c r="L764" s="20">
        <v>3927.5021400000001</v>
      </c>
    </row>
    <row r="765" spans="1:12" ht="21.5" x14ac:dyDescent="0.35">
      <c r="A765" s="22" t="s">
        <v>36</v>
      </c>
      <c r="B765" s="22" t="s">
        <v>171</v>
      </c>
      <c r="C765" s="22" t="s">
        <v>12</v>
      </c>
      <c r="D765" s="22" t="s">
        <v>96</v>
      </c>
      <c r="E765" s="20">
        <v>197.80212</v>
      </c>
      <c r="H765" s="22" t="s">
        <v>38</v>
      </c>
      <c r="I765" s="23" t="s">
        <v>48</v>
      </c>
      <c r="J765" s="22" t="s">
        <v>18</v>
      </c>
      <c r="K765" s="22" t="s">
        <v>32</v>
      </c>
      <c r="L765" s="20">
        <v>17.818100000000001</v>
      </c>
    </row>
    <row r="766" spans="1:12" ht="21.5" x14ac:dyDescent="0.35">
      <c r="A766" s="22" t="s">
        <v>36</v>
      </c>
      <c r="B766" s="22" t="s">
        <v>171</v>
      </c>
      <c r="C766" s="22" t="s">
        <v>12</v>
      </c>
      <c r="D766" s="22" t="s">
        <v>112</v>
      </c>
      <c r="E766" s="20">
        <v>0.40087</v>
      </c>
      <c r="H766" s="22" t="s">
        <v>38</v>
      </c>
      <c r="I766" s="23" t="s">
        <v>48</v>
      </c>
      <c r="J766" s="22" t="s">
        <v>18</v>
      </c>
      <c r="K766" s="28" t="s">
        <v>35</v>
      </c>
      <c r="L766" s="26">
        <v>10735.80899</v>
      </c>
    </row>
    <row r="767" spans="1:12" ht="21.5" x14ac:dyDescent="0.35">
      <c r="A767" s="22" t="s">
        <v>36</v>
      </c>
      <c r="B767" s="22" t="s">
        <v>171</v>
      </c>
      <c r="C767" s="22" t="s">
        <v>12</v>
      </c>
      <c r="D767" s="22" t="s">
        <v>100</v>
      </c>
      <c r="E767" s="20">
        <v>3.202</v>
      </c>
      <c r="H767" s="22" t="s">
        <v>38</v>
      </c>
      <c r="I767" s="23" t="s">
        <v>48</v>
      </c>
      <c r="J767" s="22" t="s">
        <v>19</v>
      </c>
      <c r="K767" s="22" t="s">
        <v>53</v>
      </c>
      <c r="L767" s="20">
        <v>20.736000000000001</v>
      </c>
    </row>
    <row r="768" spans="1:12" ht="21.5" x14ac:dyDescent="0.35">
      <c r="A768" s="22" t="s">
        <v>36</v>
      </c>
      <c r="B768" s="22" t="s">
        <v>171</v>
      </c>
      <c r="C768" s="22" t="s">
        <v>12</v>
      </c>
      <c r="D768" s="22" t="s">
        <v>31</v>
      </c>
      <c r="E768" s="20">
        <v>3063.4365600000001</v>
      </c>
      <c r="H768" s="22" t="s">
        <v>38</v>
      </c>
      <c r="I768" s="23" t="s">
        <v>48</v>
      </c>
      <c r="J768" s="22" t="s">
        <v>19</v>
      </c>
      <c r="K768" s="22" t="s">
        <v>27</v>
      </c>
      <c r="L768" s="20">
        <v>109.07814999999999</v>
      </c>
    </row>
    <row r="769" spans="1:12" ht="21.5" x14ac:dyDescent="0.35">
      <c r="A769" s="22" t="s">
        <v>36</v>
      </c>
      <c r="B769" s="22" t="s">
        <v>171</v>
      </c>
      <c r="C769" s="22" t="s">
        <v>12</v>
      </c>
      <c r="D769" s="22" t="s">
        <v>32</v>
      </c>
      <c r="E769" s="20">
        <v>0.25800000000000001</v>
      </c>
      <c r="H769" s="22" t="s">
        <v>38</v>
      </c>
      <c r="I769" s="23" t="s">
        <v>48</v>
      </c>
      <c r="J769" s="22" t="s">
        <v>19</v>
      </c>
      <c r="K769" s="22" t="s">
        <v>28</v>
      </c>
      <c r="L769" s="20">
        <v>1.48699</v>
      </c>
    </row>
    <row r="770" spans="1:12" ht="21.5" x14ac:dyDescent="0.35">
      <c r="A770" s="22" t="s">
        <v>36</v>
      </c>
      <c r="B770" s="22" t="s">
        <v>171</v>
      </c>
      <c r="C770" s="22" t="s">
        <v>12</v>
      </c>
      <c r="D770" s="28" t="s">
        <v>35</v>
      </c>
      <c r="E770" s="26">
        <v>48418.795610000001</v>
      </c>
      <c r="H770" s="22" t="s">
        <v>38</v>
      </c>
      <c r="I770" s="23" t="s">
        <v>48</v>
      </c>
      <c r="J770" s="22" t="s">
        <v>19</v>
      </c>
      <c r="K770" s="22" t="s">
        <v>92</v>
      </c>
      <c r="L770" s="20">
        <v>29.797699999999999</v>
      </c>
    </row>
    <row r="771" spans="1:12" ht="21.5" x14ac:dyDescent="0.35">
      <c r="A771" s="22" t="s">
        <v>36</v>
      </c>
      <c r="B771" s="22" t="s">
        <v>171</v>
      </c>
      <c r="C771" s="22" t="s">
        <v>54</v>
      </c>
      <c r="D771" s="22" t="s">
        <v>52</v>
      </c>
      <c r="E771" s="20">
        <v>796.92110000000002</v>
      </c>
      <c r="H771" s="22" t="s">
        <v>38</v>
      </c>
      <c r="I771" s="23" t="s">
        <v>48</v>
      </c>
      <c r="J771" s="22" t="s">
        <v>19</v>
      </c>
      <c r="K771" s="22" t="s">
        <v>93</v>
      </c>
      <c r="L771" s="20">
        <v>0.34083000000000002</v>
      </c>
    </row>
    <row r="772" spans="1:12" ht="21.5" x14ac:dyDescent="0.35">
      <c r="A772" s="22" t="s">
        <v>36</v>
      </c>
      <c r="B772" s="22" t="s">
        <v>171</v>
      </c>
      <c r="C772" s="22" t="s">
        <v>54</v>
      </c>
      <c r="D772" s="22" t="s">
        <v>115</v>
      </c>
      <c r="E772" s="20">
        <v>17.661300000000001</v>
      </c>
      <c r="H772" s="22" t="s">
        <v>38</v>
      </c>
      <c r="I772" s="23" t="s">
        <v>48</v>
      </c>
      <c r="J772" s="22" t="s">
        <v>19</v>
      </c>
      <c r="K772" s="22" t="s">
        <v>160</v>
      </c>
      <c r="L772" s="20">
        <v>25.595089999999999</v>
      </c>
    </row>
    <row r="773" spans="1:12" ht="21.5" x14ac:dyDescent="0.35">
      <c r="A773" s="22" t="s">
        <v>36</v>
      </c>
      <c r="B773" s="22" t="s">
        <v>171</v>
      </c>
      <c r="C773" s="22" t="s">
        <v>54</v>
      </c>
      <c r="D773" s="22" t="s">
        <v>156</v>
      </c>
      <c r="E773" s="20">
        <v>58.174259999999997</v>
      </c>
      <c r="H773" s="22" t="s">
        <v>38</v>
      </c>
      <c r="I773" s="23" t="s">
        <v>48</v>
      </c>
      <c r="J773" s="22" t="s">
        <v>19</v>
      </c>
      <c r="K773" s="22" t="s">
        <v>30</v>
      </c>
      <c r="L773" s="20">
        <v>76.889889999999994</v>
      </c>
    </row>
    <row r="774" spans="1:12" ht="21.5" x14ac:dyDescent="0.35">
      <c r="A774" s="22" t="s">
        <v>36</v>
      </c>
      <c r="B774" s="22" t="s">
        <v>171</v>
      </c>
      <c r="C774" s="22" t="s">
        <v>54</v>
      </c>
      <c r="D774" s="22" t="s">
        <v>53</v>
      </c>
      <c r="E774" s="20">
        <v>2368.6968900000002</v>
      </c>
      <c r="H774" s="22" t="s">
        <v>38</v>
      </c>
      <c r="I774" s="23" t="s">
        <v>48</v>
      </c>
      <c r="J774" s="22" t="s">
        <v>19</v>
      </c>
      <c r="K774" s="22" t="s">
        <v>96</v>
      </c>
      <c r="L774" s="20">
        <v>10.368</v>
      </c>
    </row>
    <row r="775" spans="1:12" ht="21.5" x14ac:dyDescent="0.35">
      <c r="A775" s="22" t="s">
        <v>36</v>
      </c>
      <c r="B775" s="22" t="s">
        <v>171</v>
      </c>
      <c r="C775" s="22" t="s">
        <v>54</v>
      </c>
      <c r="D775" s="22" t="s">
        <v>95</v>
      </c>
      <c r="E775" s="20">
        <v>13521.87997</v>
      </c>
      <c r="H775" s="22" t="s">
        <v>38</v>
      </c>
      <c r="I775" s="23" t="s">
        <v>48</v>
      </c>
      <c r="J775" s="22" t="s">
        <v>19</v>
      </c>
      <c r="K775" s="22" t="s">
        <v>110</v>
      </c>
      <c r="L775" s="20">
        <v>1.7944899999999999</v>
      </c>
    </row>
    <row r="776" spans="1:12" ht="21.5" x14ac:dyDescent="0.35">
      <c r="A776" s="22" t="s">
        <v>36</v>
      </c>
      <c r="B776" s="22" t="s">
        <v>171</v>
      </c>
      <c r="C776" s="22" t="s">
        <v>54</v>
      </c>
      <c r="D776" s="22" t="s">
        <v>55</v>
      </c>
      <c r="E776" s="20">
        <v>491.30378999999999</v>
      </c>
      <c r="H776" s="22" t="s">
        <v>38</v>
      </c>
      <c r="I776" s="23" t="s">
        <v>48</v>
      </c>
      <c r="J776" s="22" t="s">
        <v>19</v>
      </c>
      <c r="K776" s="22" t="s">
        <v>112</v>
      </c>
      <c r="L776" s="20">
        <v>7.0888799999999996</v>
      </c>
    </row>
    <row r="777" spans="1:12" ht="21.5" x14ac:dyDescent="0.35">
      <c r="A777" s="22" t="s">
        <v>36</v>
      </c>
      <c r="B777" s="22" t="s">
        <v>171</v>
      </c>
      <c r="C777" s="22" t="s">
        <v>54</v>
      </c>
      <c r="D777" s="22" t="s">
        <v>92</v>
      </c>
      <c r="E777" s="20">
        <v>259.66647999999998</v>
      </c>
      <c r="H777" s="22" t="s">
        <v>38</v>
      </c>
      <c r="I777" s="23" t="s">
        <v>48</v>
      </c>
      <c r="J777" s="22" t="s">
        <v>19</v>
      </c>
      <c r="K777" s="22" t="s">
        <v>31</v>
      </c>
      <c r="L777" s="20">
        <v>52.829470000000001</v>
      </c>
    </row>
    <row r="778" spans="1:12" ht="21.5" x14ac:dyDescent="0.35">
      <c r="A778" s="22" t="s">
        <v>36</v>
      </c>
      <c r="B778" s="22" t="s">
        <v>171</v>
      </c>
      <c r="C778" s="22" t="s">
        <v>54</v>
      </c>
      <c r="D778" s="22" t="s">
        <v>107</v>
      </c>
      <c r="E778" s="20">
        <v>31.201740000000001</v>
      </c>
      <c r="H778" s="22" t="s">
        <v>38</v>
      </c>
      <c r="I778" s="23" t="s">
        <v>48</v>
      </c>
      <c r="J778" s="22" t="s">
        <v>19</v>
      </c>
      <c r="K778" s="22" t="s">
        <v>32</v>
      </c>
      <c r="L778" s="20">
        <v>404.75161000000003</v>
      </c>
    </row>
    <row r="779" spans="1:12" ht="21.5" x14ac:dyDescent="0.35">
      <c r="A779" s="22" t="s">
        <v>36</v>
      </c>
      <c r="B779" s="22" t="s">
        <v>171</v>
      </c>
      <c r="C779" s="22" t="s">
        <v>54</v>
      </c>
      <c r="D779" s="22" t="s">
        <v>93</v>
      </c>
      <c r="E779" s="20">
        <v>31.197320000000001</v>
      </c>
      <c r="H779" s="22" t="s">
        <v>38</v>
      </c>
      <c r="I779" s="23" t="s">
        <v>48</v>
      </c>
      <c r="J779" s="22" t="s">
        <v>19</v>
      </c>
      <c r="K779" s="28" t="s">
        <v>35</v>
      </c>
      <c r="L779" s="26">
        <v>740.75710000000004</v>
      </c>
    </row>
    <row r="780" spans="1:12" ht="21.5" x14ac:dyDescent="0.35">
      <c r="A780" s="22" t="s">
        <v>36</v>
      </c>
      <c r="B780" s="22" t="s">
        <v>171</v>
      </c>
      <c r="C780" s="22" t="s">
        <v>54</v>
      </c>
      <c r="D780" s="22" t="s">
        <v>160</v>
      </c>
      <c r="E780" s="20">
        <v>118.55508</v>
      </c>
      <c r="H780" s="22" t="s">
        <v>38</v>
      </c>
      <c r="I780" s="23" t="s">
        <v>48</v>
      </c>
      <c r="J780" s="22" t="s">
        <v>161</v>
      </c>
      <c r="K780" s="22" t="s">
        <v>52</v>
      </c>
      <c r="L780" s="20">
        <v>3963.65202</v>
      </c>
    </row>
    <row r="781" spans="1:12" ht="21.5" x14ac:dyDescent="0.35">
      <c r="A781" s="22" t="s">
        <v>36</v>
      </c>
      <c r="B781" s="22" t="s">
        <v>171</v>
      </c>
      <c r="C781" s="22" t="s">
        <v>54</v>
      </c>
      <c r="D781" s="22" t="s">
        <v>30</v>
      </c>
      <c r="E781" s="20">
        <v>1.7389399999999999</v>
      </c>
      <c r="H781" s="22" t="s">
        <v>38</v>
      </c>
      <c r="I781" s="23" t="s">
        <v>48</v>
      </c>
      <c r="J781" s="22" t="s">
        <v>161</v>
      </c>
      <c r="K781" s="22" t="s">
        <v>53</v>
      </c>
      <c r="L781" s="20">
        <v>3353.3620599999999</v>
      </c>
    </row>
    <row r="782" spans="1:12" ht="21.5" x14ac:dyDescent="0.35">
      <c r="A782" s="22" t="s">
        <v>36</v>
      </c>
      <c r="B782" s="22" t="s">
        <v>171</v>
      </c>
      <c r="C782" s="22" t="s">
        <v>54</v>
      </c>
      <c r="D782" s="22" t="s">
        <v>96</v>
      </c>
      <c r="E782" s="20">
        <v>58.684260000000002</v>
      </c>
      <c r="H782" s="22" t="s">
        <v>38</v>
      </c>
      <c r="I782" s="23" t="s">
        <v>48</v>
      </c>
      <c r="J782" s="22" t="s">
        <v>161</v>
      </c>
      <c r="K782" s="22" t="s">
        <v>27</v>
      </c>
      <c r="L782" s="20">
        <v>102.04676000000001</v>
      </c>
    </row>
    <row r="783" spans="1:12" ht="21.5" x14ac:dyDescent="0.35">
      <c r="A783" s="22" t="s">
        <v>36</v>
      </c>
      <c r="B783" s="22" t="s">
        <v>171</v>
      </c>
      <c r="C783" s="22" t="s">
        <v>54</v>
      </c>
      <c r="D783" s="22" t="s">
        <v>110</v>
      </c>
      <c r="E783" s="20">
        <v>3.17225</v>
      </c>
      <c r="H783" s="22" t="s">
        <v>38</v>
      </c>
      <c r="I783" s="23" t="s">
        <v>48</v>
      </c>
      <c r="J783" s="22" t="s">
        <v>161</v>
      </c>
      <c r="K783" s="22" t="s">
        <v>95</v>
      </c>
      <c r="L783" s="20">
        <v>560.16296999999997</v>
      </c>
    </row>
    <row r="784" spans="1:12" ht="21.5" x14ac:dyDescent="0.35">
      <c r="A784" s="22" t="s">
        <v>36</v>
      </c>
      <c r="B784" s="22" t="s">
        <v>171</v>
      </c>
      <c r="C784" s="22" t="s">
        <v>54</v>
      </c>
      <c r="D784" s="22" t="s">
        <v>163</v>
      </c>
      <c r="E784" s="20">
        <v>1E-3</v>
      </c>
      <c r="H784" s="22" t="s">
        <v>38</v>
      </c>
      <c r="I784" s="23" t="s">
        <v>48</v>
      </c>
      <c r="J784" s="22" t="s">
        <v>161</v>
      </c>
      <c r="K784" s="22" t="s">
        <v>28</v>
      </c>
      <c r="L784" s="20">
        <v>287.36398000000003</v>
      </c>
    </row>
    <row r="785" spans="1:12" ht="21.5" x14ac:dyDescent="0.35">
      <c r="A785" s="22" t="s">
        <v>36</v>
      </c>
      <c r="B785" s="22" t="s">
        <v>171</v>
      </c>
      <c r="C785" s="22" t="s">
        <v>54</v>
      </c>
      <c r="D785" s="22" t="s">
        <v>100</v>
      </c>
      <c r="E785" s="20">
        <v>50.3872</v>
      </c>
      <c r="H785" s="22" t="s">
        <v>38</v>
      </c>
      <c r="I785" s="23" t="s">
        <v>48</v>
      </c>
      <c r="J785" s="22" t="s">
        <v>161</v>
      </c>
      <c r="K785" s="22" t="s">
        <v>55</v>
      </c>
      <c r="L785" s="20">
        <v>862.20675000000006</v>
      </c>
    </row>
    <row r="786" spans="1:12" ht="21.5" x14ac:dyDescent="0.35">
      <c r="A786" s="22" t="s">
        <v>36</v>
      </c>
      <c r="B786" s="22" t="s">
        <v>171</v>
      </c>
      <c r="C786" s="22" t="s">
        <v>54</v>
      </c>
      <c r="D786" s="22" t="s">
        <v>97</v>
      </c>
      <c r="E786" s="20">
        <v>2511.0535199999999</v>
      </c>
      <c r="H786" s="22" t="s">
        <v>38</v>
      </c>
      <c r="I786" s="23" t="s">
        <v>48</v>
      </c>
      <c r="J786" s="22" t="s">
        <v>161</v>
      </c>
      <c r="K786" s="22" t="s">
        <v>92</v>
      </c>
      <c r="L786" s="20">
        <v>5217.8721699999996</v>
      </c>
    </row>
    <row r="787" spans="1:12" ht="21.5" x14ac:dyDescent="0.35">
      <c r="A787" s="22" t="s">
        <v>36</v>
      </c>
      <c r="B787" s="22" t="s">
        <v>171</v>
      </c>
      <c r="C787" s="22" t="s">
        <v>54</v>
      </c>
      <c r="D787" s="22" t="s">
        <v>31</v>
      </c>
      <c r="E787" s="20">
        <v>0.38</v>
      </c>
      <c r="H787" s="22" t="s">
        <v>38</v>
      </c>
      <c r="I787" s="23" t="s">
        <v>48</v>
      </c>
      <c r="J787" s="22" t="s">
        <v>161</v>
      </c>
      <c r="K787" s="22" t="s">
        <v>102</v>
      </c>
      <c r="L787" s="20">
        <v>847.79994999999997</v>
      </c>
    </row>
    <row r="788" spans="1:12" ht="21.5" x14ac:dyDescent="0.35">
      <c r="A788" s="22" t="s">
        <v>36</v>
      </c>
      <c r="B788" s="22" t="s">
        <v>171</v>
      </c>
      <c r="C788" s="22" t="s">
        <v>54</v>
      </c>
      <c r="D788" s="22" t="s">
        <v>32</v>
      </c>
      <c r="E788" s="20">
        <v>310.90404999999998</v>
      </c>
      <c r="H788" s="22" t="s">
        <v>38</v>
      </c>
      <c r="I788" s="23" t="s">
        <v>48</v>
      </c>
      <c r="J788" s="22" t="s">
        <v>161</v>
      </c>
      <c r="K788" s="22" t="s">
        <v>93</v>
      </c>
      <c r="L788" s="20">
        <v>57.000010000000003</v>
      </c>
    </row>
    <row r="789" spans="1:12" ht="21.5" x14ac:dyDescent="0.35">
      <c r="A789" s="22" t="s">
        <v>36</v>
      </c>
      <c r="B789" s="22" t="s">
        <v>171</v>
      </c>
      <c r="C789" s="22" t="s">
        <v>54</v>
      </c>
      <c r="D789" s="28" t="s">
        <v>35</v>
      </c>
      <c r="E789" s="26">
        <v>20631.579150000001</v>
      </c>
      <c r="H789" s="22" t="s">
        <v>38</v>
      </c>
      <c r="I789" s="23" t="s">
        <v>48</v>
      </c>
      <c r="J789" s="22" t="s">
        <v>161</v>
      </c>
      <c r="K789" s="22" t="s">
        <v>160</v>
      </c>
      <c r="L789" s="20">
        <v>187.70000999999999</v>
      </c>
    </row>
    <row r="790" spans="1:12" ht="21.5" x14ac:dyDescent="0.35">
      <c r="A790" s="22" t="s">
        <v>36</v>
      </c>
      <c r="B790" s="22" t="s">
        <v>171</v>
      </c>
      <c r="C790" s="22" t="s">
        <v>13</v>
      </c>
      <c r="D790" s="22" t="s">
        <v>52</v>
      </c>
      <c r="E790" s="20">
        <v>173.96365</v>
      </c>
      <c r="H790" s="22" t="s">
        <v>38</v>
      </c>
      <c r="I790" s="23" t="s">
        <v>48</v>
      </c>
      <c r="J790" s="22" t="s">
        <v>161</v>
      </c>
      <c r="K790" s="22" t="s">
        <v>30</v>
      </c>
      <c r="L790" s="20">
        <v>3381.36607</v>
      </c>
    </row>
    <row r="791" spans="1:12" ht="21.5" x14ac:dyDescent="0.35">
      <c r="A791" s="22" t="s">
        <v>36</v>
      </c>
      <c r="B791" s="22" t="s">
        <v>171</v>
      </c>
      <c r="C791" s="22" t="s">
        <v>13</v>
      </c>
      <c r="D791" s="22" t="s">
        <v>156</v>
      </c>
      <c r="E791" s="20">
        <v>5.2364100000000002</v>
      </c>
      <c r="H791" s="22" t="s">
        <v>38</v>
      </c>
      <c r="I791" s="23" t="s">
        <v>48</v>
      </c>
      <c r="J791" s="22" t="s">
        <v>161</v>
      </c>
      <c r="K791" s="22" t="s">
        <v>31</v>
      </c>
      <c r="L791" s="20">
        <v>8016.4600600000003</v>
      </c>
    </row>
    <row r="792" spans="1:12" ht="21.5" x14ac:dyDescent="0.35">
      <c r="A792" s="22" t="s">
        <v>36</v>
      </c>
      <c r="B792" s="22" t="s">
        <v>171</v>
      </c>
      <c r="C792" s="22" t="s">
        <v>13</v>
      </c>
      <c r="D792" s="22" t="s">
        <v>53</v>
      </c>
      <c r="E792" s="20">
        <v>400.07305000000002</v>
      </c>
      <c r="H792" s="22" t="s">
        <v>38</v>
      </c>
      <c r="I792" s="23" t="s">
        <v>48</v>
      </c>
      <c r="J792" s="22" t="s">
        <v>161</v>
      </c>
      <c r="K792" s="28" t="s">
        <v>35</v>
      </c>
      <c r="L792" s="26">
        <v>26836.99281</v>
      </c>
    </row>
    <row r="793" spans="1:12" ht="21.5" x14ac:dyDescent="0.35">
      <c r="A793" s="22" t="s">
        <v>36</v>
      </c>
      <c r="B793" s="22" t="s">
        <v>171</v>
      </c>
      <c r="C793" s="22" t="s">
        <v>13</v>
      </c>
      <c r="D793" s="22" t="s">
        <v>27</v>
      </c>
      <c r="E793" s="20">
        <v>23888.526969999999</v>
      </c>
      <c r="H793" s="22" t="s">
        <v>38</v>
      </c>
      <c r="I793" s="23" t="s">
        <v>48</v>
      </c>
      <c r="J793" s="120" t="s">
        <v>35</v>
      </c>
      <c r="K793" s="347"/>
      <c r="L793" s="26">
        <v>350281.49894999998</v>
      </c>
    </row>
    <row r="794" spans="1:12" ht="21.5" x14ac:dyDescent="0.35">
      <c r="A794" s="22" t="s">
        <v>36</v>
      </c>
      <c r="B794" s="22" t="s">
        <v>171</v>
      </c>
      <c r="C794" s="22" t="s">
        <v>13</v>
      </c>
      <c r="D794" s="22" t="s">
        <v>28</v>
      </c>
      <c r="E794" s="20">
        <v>39287.837350000002</v>
      </c>
      <c r="H794" s="22" t="s">
        <v>39</v>
      </c>
      <c r="I794" s="23" t="s">
        <v>48</v>
      </c>
      <c r="J794" s="22" t="s">
        <v>52</v>
      </c>
      <c r="K794" s="22" t="s">
        <v>52</v>
      </c>
      <c r="L794" s="20">
        <v>138.5335</v>
      </c>
    </row>
    <row r="795" spans="1:12" ht="21.5" x14ac:dyDescent="0.35">
      <c r="A795" s="22" t="s">
        <v>36</v>
      </c>
      <c r="B795" s="22" t="s">
        <v>171</v>
      </c>
      <c r="C795" s="22" t="s">
        <v>13</v>
      </c>
      <c r="D795" s="22" t="s">
        <v>55</v>
      </c>
      <c r="E795" s="20">
        <v>157.34603999999999</v>
      </c>
      <c r="H795" s="22" t="s">
        <v>39</v>
      </c>
      <c r="I795" s="23" t="s">
        <v>48</v>
      </c>
      <c r="J795" s="22" t="s">
        <v>52</v>
      </c>
      <c r="K795" s="22" t="s">
        <v>156</v>
      </c>
      <c r="L795" s="20">
        <v>427.92790000000002</v>
      </c>
    </row>
    <row r="796" spans="1:12" ht="21.5" x14ac:dyDescent="0.35">
      <c r="A796" s="22" t="s">
        <v>36</v>
      </c>
      <c r="B796" s="22" t="s">
        <v>171</v>
      </c>
      <c r="C796" s="22" t="s">
        <v>13</v>
      </c>
      <c r="D796" s="22" t="s">
        <v>92</v>
      </c>
      <c r="E796" s="20">
        <v>568.91458999999998</v>
      </c>
      <c r="H796" s="22" t="s">
        <v>39</v>
      </c>
      <c r="I796" s="23" t="s">
        <v>48</v>
      </c>
      <c r="J796" s="22" t="s">
        <v>52</v>
      </c>
      <c r="K796" s="22" t="s">
        <v>53</v>
      </c>
      <c r="L796" s="20">
        <v>175.22990999999999</v>
      </c>
    </row>
    <row r="797" spans="1:12" ht="21.5" x14ac:dyDescent="0.35">
      <c r="A797" s="22" t="s">
        <v>36</v>
      </c>
      <c r="B797" s="22" t="s">
        <v>171</v>
      </c>
      <c r="C797" s="22" t="s">
        <v>13</v>
      </c>
      <c r="D797" s="22" t="s">
        <v>102</v>
      </c>
      <c r="E797" s="20">
        <v>0.13689000000000001</v>
      </c>
      <c r="H797" s="22" t="s">
        <v>39</v>
      </c>
      <c r="I797" s="23" t="s">
        <v>48</v>
      </c>
      <c r="J797" s="22" t="s">
        <v>52</v>
      </c>
      <c r="K797" s="22" t="s">
        <v>28</v>
      </c>
      <c r="L797" s="20">
        <v>74.523439999999994</v>
      </c>
    </row>
    <row r="798" spans="1:12" ht="21.5" x14ac:dyDescent="0.35">
      <c r="A798" s="22" t="s">
        <v>36</v>
      </c>
      <c r="B798" s="22" t="s">
        <v>171</v>
      </c>
      <c r="C798" s="22" t="s">
        <v>13</v>
      </c>
      <c r="D798" s="22" t="s">
        <v>107</v>
      </c>
      <c r="E798" s="20">
        <v>42.017380000000003</v>
      </c>
      <c r="H798" s="22" t="s">
        <v>39</v>
      </c>
      <c r="I798" s="23" t="s">
        <v>48</v>
      </c>
      <c r="J798" s="22" t="s">
        <v>52</v>
      </c>
      <c r="K798" s="22" t="s">
        <v>55</v>
      </c>
      <c r="L798" s="20">
        <v>244.61411000000001</v>
      </c>
    </row>
    <row r="799" spans="1:12" ht="21.5" x14ac:dyDescent="0.35">
      <c r="A799" s="22" t="s">
        <v>36</v>
      </c>
      <c r="B799" s="22" t="s">
        <v>171</v>
      </c>
      <c r="C799" s="22" t="s">
        <v>13</v>
      </c>
      <c r="D799" s="22" t="s">
        <v>93</v>
      </c>
      <c r="E799" s="20">
        <v>121.97537</v>
      </c>
      <c r="H799" s="22" t="s">
        <v>39</v>
      </c>
      <c r="I799" s="23" t="s">
        <v>48</v>
      </c>
      <c r="J799" s="22" t="s">
        <v>52</v>
      </c>
      <c r="K799" s="22" t="s">
        <v>101</v>
      </c>
      <c r="L799" s="20">
        <v>1.3902699999999999</v>
      </c>
    </row>
    <row r="800" spans="1:12" ht="21.5" x14ac:dyDescent="0.35">
      <c r="A800" s="22" t="s">
        <v>36</v>
      </c>
      <c r="B800" s="22" t="s">
        <v>171</v>
      </c>
      <c r="C800" s="22" t="s">
        <v>13</v>
      </c>
      <c r="D800" s="22" t="s">
        <v>160</v>
      </c>
      <c r="E800" s="20">
        <v>782.47040000000004</v>
      </c>
      <c r="H800" s="22" t="s">
        <v>39</v>
      </c>
      <c r="I800" s="23" t="s">
        <v>48</v>
      </c>
      <c r="J800" s="22" t="s">
        <v>52</v>
      </c>
      <c r="K800" s="22" t="s">
        <v>102</v>
      </c>
      <c r="L800" s="20">
        <v>22.257239999999999</v>
      </c>
    </row>
    <row r="801" spans="1:12" ht="21.5" x14ac:dyDescent="0.35">
      <c r="A801" s="22" t="s">
        <v>36</v>
      </c>
      <c r="B801" s="22" t="s">
        <v>171</v>
      </c>
      <c r="C801" s="22" t="s">
        <v>13</v>
      </c>
      <c r="D801" s="22" t="s">
        <v>30</v>
      </c>
      <c r="E801" s="20">
        <v>2313.02385</v>
      </c>
      <c r="H801" s="22" t="s">
        <v>39</v>
      </c>
      <c r="I801" s="23" t="s">
        <v>48</v>
      </c>
      <c r="J801" s="22" t="s">
        <v>52</v>
      </c>
      <c r="K801" s="22" t="s">
        <v>93</v>
      </c>
      <c r="L801" s="20">
        <v>123.988</v>
      </c>
    </row>
    <row r="802" spans="1:12" ht="21.5" x14ac:dyDescent="0.35">
      <c r="A802" s="22" t="s">
        <v>36</v>
      </c>
      <c r="B802" s="22" t="s">
        <v>171</v>
      </c>
      <c r="C802" s="22" t="s">
        <v>13</v>
      </c>
      <c r="D802" s="22" t="s">
        <v>96</v>
      </c>
      <c r="E802" s="20">
        <v>174.7979</v>
      </c>
      <c r="H802" s="22" t="s">
        <v>39</v>
      </c>
      <c r="I802" s="23" t="s">
        <v>48</v>
      </c>
      <c r="J802" s="22" t="s">
        <v>52</v>
      </c>
      <c r="K802" s="22" t="s">
        <v>160</v>
      </c>
      <c r="L802" s="20">
        <v>241.84061</v>
      </c>
    </row>
    <row r="803" spans="1:12" ht="21.5" x14ac:dyDescent="0.35">
      <c r="A803" s="22" t="s">
        <v>36</v>
      </c>
      <c r="B803" s="22" t="s">
        <v>171</v>
      </c>
      <c r="C803" s="22" t="s">
        <v>13</v>
      </c>
      <c r="D803" s="22" t="s">
        <v>110</v>
      </c>
      <c r="E803" s="20">
        <v>1.776</v>
      </c>
      <c r="H803" s="22" t="s">
        <v>39</v>
      </c>
      <c r="I803" s="23" t="s">
        <v>48</v>
      </c>
      <c r="J803" s="22" t="s">
        <v>52</v>
      </c>
      <c r="K803" s="22" t="s">
        <v>30</v>
      </c>
      <c r="L803" s="20">
        <v>761.64337999999998</v>
      </c>
    </row>
    <row r="804" spans="1:12" ht="21.5" x14ac:dyDescent="0.35">
      <c r="A804" s="22" t="s">
        <v>36</v>
      </c>
      <c r="B804" s="22" t="s">
        <v>171</v>
      </c>
      <c r="C804" s="22" t="s">
        <v>13</v>
      </c>
      <c r="D804" s="22" t="s">
        <v>162</v>
      </c>
      <c r="E804" s="20">
        <v>0.44</v>
      </c>
      <c r="H804" s="22" t="s">
        <v>39</v>
      </c>
      <c r="I804" s="23" t="s">
        <v>48</v>
      </c>
      <c r="J804" s="22" t="s">
        <v>52</v>
      </c>
      <c r="K804" s="22" t="s">
        <v>96</v>
      </c>
      <c r="L804" s="20">
        <v>45.578800000000001</v>
      </c>
    </row>
    <row r="805" spans="1:12" ht="21.5" x14ac:dyDescent="0.35">
      <c r="A805" s="22" t="s">
        <v>36</v>
      </c>
      <c r="B805" s="22" t="s">
        <v>171</v>
      </c>
      <c r="C805" s="22" t="s">
        <v>13</v>
      </c>
      <c r="D805" s="22" t="s">
        <v>112</v>
      </c>
      <c r="E805" s="20">
        <v>76.997489999999999</v>
      </c>
      <c r="H805" s="22" t="s">
        <v>39</v>
      </c>
      <c r="I805" s="23" t="s">
        <v>48</v>
      </c>
      <c r="J805" s="22" t="s">
        <v>52</v>
      </c>
      <c r="K805" s="22" t="s">
        <v>110</v>
      </c>
      <c r="L805" s="20">
        <v>1.11999</v>
      </c>
    </row>
    <row r="806" spans="1:12" ht="21.5" x14ac:dyDescent="0.35">
      <c r="A806" s="22" t="s">
        <v>36</v>
      </c>
      <c r="B806" s="22" t="s">
        <v>171</v>
      </c>
      <c r="C806" s="22" t="s">
        <v>13</v>
      </c>
      <c r="D806" s="22" t="s">
        <v>100</v>
      </c>
      <c r="E806" s="20">
        <v>3.4068800000000001</v>
      </c>
      <c r="H806" s="22" t="s">
        <v>39</v>
      </c>
      <c r="I806" s="23" t="s">
        <v>48</v>
      </c>
      <c r="J806" s="22" t="s">
        <v>52</v>
      </c>
      <c r="K806" s="22" t="s">
        <v>162</v>
      </c>
      <c r="L806" s="20">
        <v>3.59579</v>
      </c>
    </row>
    <row r="807" spans="1:12" ht="21.5" x14ac:dyDescent="0.35">
      <c r="A807" s="22" t="s">
        <v>36</v>
      </c>
      <c r="B807" s="22" t="s">
        <v>171</v>
      </c>
      <c r="C807" s="22" t="s">
        <v>13</v>
      </c>
      <c r="D807" s="22" t="s">
        <v>97</v>
      </c>
      <c r="E807" s="20">
        <v>5.8274999999999997</v>
      </c>
      <c r="H807" s="22" t="s">
        <v>39</v>
      </c>
      <c r="I807" s="23" t="s">
        <v>48</v>
      </c>
      <c r="J807" s="22" t="s">
        <v>52</v>
      </c>
      <c r="K807" s="22" t="s">
        <v>112</v>
      </c>
      <c r="L807" s="20">
        <v>0.94120000000000004</v>
      </c>
    </row>
    <row r="808" spans="1:12" ht="21.5" x14ac:dyDescent="0.35">
      <c r="A808" s="22" t="s">
        <v>36</v>
      </c>
      <c r="B808" s="22" t="s">
        <v>171</v>
      </c>
      <c r="C808" s="22" t="s">
        <v>13</v>
      </c>
      <c r="D808" s="22" t="s">
        <v>31</v>
      </c>
      <c r="E808" s="20">
        <v>8847.3548300000002</v>
      </c>
      <c r="H808" s="22" t="s">
        <v>39</v>
      </c>
      <c r="I808" s="23" t="s">
        <v>48</v>
      </c>
      <c r="J808" s="22" t="s">
        <v>52</v>
      </c>
      <c r="K808" s="22" t="s">
        <v>97</v>
      </c>
      <c r="L808" s="20">
        <v>515.43616999999995</v>
      </c>
    </row>
    <row r="809" spans="1:12" ht="21.5" x14ac:dyDescent="0.35">
      <c r="A809" s="22" t="s">
        <v>36</v>
      </c>
      <c r="B809" s="22" t="s">
        <v>171</v>
      </c>
      <c r="C809" s="22" t="s">
        <v>13</v>
      </c>
      <c r="D809" s="22" t="s">
        <v>32</v>
      </c>
      <c r="E809" s="20">
        <v>11.827199999999999</v>
      </c>
      <c r="H809" s="22" t="s">
        <v>39</v>
      </c>
      <c r="I809" s="23" t="s">
        <v>48</v>
      </c>
      <c r="J809" s="22" t="s">
        <v>52</v>
      </c>
      <c r="K809" s="22" t="s">
        <v>31</v>
      </c>
      <c r="L809" s="20">
        <v>399.68973</v>
      </c>
    </row>
    <row r="810" spans="1:12" ht="21.5" x14ac:dyDescent="0.35">
      <c r="A810" s="22" t="s">
        <v>36</v>
      </c>
      <c r="B810" s="22" t="s">
        <v>171</v>
      </c>
      <c r="C810" s="22" t="s">
        <v>13</v>
      </c>
      <c r="D810" s="22" t="s">
        <v>161</v>
      </c>
      <c r="E810" s="20">
        <v>2.7742</v>
      </c>
      <c r="H810" s="22" t="s">
        <v>39</v>
      </c>
      <c r="I810" s="23" t="s">
        <v>48</v>
      </c>
      <c r="J810" s="22" t="s">
        <v>52</v>
      </c>
      <c r="K810" s="22" t="s">
        <v>32</v>
      </c>
      <c r="L810" s="20">
        <v>0.98404999999999998</v>
      </c>
    </row>
    <row r="811" spans="1:12" ht="21.5" x14ac:dyDescent="0.35">
      <c r="A811" s="22" t="s">
        <v>36</v>
      </c>
      <c r="B811" s="22" t="s">
        <v>171</v>
      </c>
      <c r="C811" s="22" t="s">
        <v>13</v>
      </c>
      <c r="D811" s="28" t="s">
        <v>35</v>
      </c>
      <c r="E811" s="26">
        <v>76866.72395</v>
      </c>
      <c r="H811" s="22" t="s">
        <v>39</v>
      </c>
      <c r="I811" s="23" t="s">
        <v>48</v>
      </c>
      <c r="J811" s="22" t="s">
        <v>52</v>
      </c>
      <c r="K811" s="28" t="s">
        <v>35</v>
      </c>
      <c r="L811" s="26">
        <v>3179.2940899999999</v>
      </c>
    </row>
    <row r="812" spans="1:12" ht="21.5" x14ac:dyDescent="0.35">
      <c r="A812" s="22" t="s">
        <v>36</v>
      </c>
      <c r="B812" s="22" t="s">
        <v>171</v>
      </c>
      <c r="C812" s="22" t="s">
        <v>55</v>
      </c>
      <c r="D812" s="22" t="s">
        <v>52</v>
      </c>
      <c r="E812" s="20">
        <v>1021.8600300000001</v>
      </c>
      <c r="H812" s="22" t="s">
        <v>39</v>
      </c>
      <c r="I812" s="23" t="s">
        <v>48</v>
      </c>
      <c r="J812" s="22" t="s">
        <v>53</v>
      </c>
      <c r="K812" s="22" t="s">
        <v>52</v>
      </c>
      <c r="L812" s="20">
        <v>107.25981</v>
      </c>
    </row>
    <row r="813" spans="1:12" ht="21.5" x14ac:dyDescent="0.35">
      <c r="A813" s="22" t="s">
        <v>36</v>
      </c>
      <c r="B813" s="22" t="s">
        <v>171</v>
      </c>
      <c r="C813" s="22" t="s">
        <v>55</v>
      </c>
      <c r="D813" s="22" t="s">
        <v>156</v>
      </c>
      <c r="E813" s="20">
        <v>117.20586</v>
      </c>
      <c r="H813" s="22" t="s">
        <v>39</v>
      </c>
      <c r="I813" s="23" t="s">
        <v>48</v>
      </c>
      <c r="J813" s="22" t="s">
        <v>53</v>
      </c>
      <c r="K813" s="22" t="s">
        <v>156</v>
      </c>
      <c r="L813" s="20">
        <v>67.600399999999993</v>
      </c>
    </row>
    <row r="814" spans="1:12" ht="21.5" x14ac:dyDescent="0.35">
      <c r="A814" s="22" t="s">
        <v>36</v>
      </c>
      <c r="B814" s="22" t="s">
        <v>171</v>
      </c>
      <c r="C814" s="22" t="s">
        <v>55</v>
      </c>
      <c r="D814" s="22" t="s">
        <v>53</v>
      </c>
      <c r="E814" s="20">
        <v>1492.6825899999999</v>
      </c>
      <c r="H814" s="22" t="s">
        <v>39</v>
      </c>
      <c r="I814" s="23" t="s">
        <v>48</v>
      </c>
      <c r="J814" s="22" t="s">
        <v>53</v>
      </c>
      <c r="K814" s="22" t="s">
        <v>53</v>
      </c>
      <c r="L814" s="20">
        <v>1017.54043</v>
      </c>
    </row>
    <row r="815" spans="1:12" ht="21.5" x14ac:dyDescent="0.35">
      <c r="A815" s="22" t="s">
        <v>36</v>
      </c>
      <c r="B815" s="22" t="s">
        <v>171</v>
      </c>
      <c r="C815" s="22" t="s">
        <v>55</v>
      </c>
      <c r="D815" s="22" t="s">
        <v>27</v>
      </c>
      <c r="E815" s="20">
        <v>203.1815</v>
      </c>
      <c r="H815" s="22" t="s">
        <v>39</v>
      </c>
      <c r="I815" s="23" t="s">
        <v>48</v>
      </c>
      <c r="J815" s="22" t="s">
        <v>53</v>
      </c>
      <c r="K815" s="22" t="s">
        <v>27</v>
      </c>
      <c r="L815" s="20">
        <v>8.6969999999999992</v>
      </c>
    </row>
    <row r="816" spans="1:12" ht="21.5" x14ac:dyDescent="0.35">
      <c r="A816" s="22" t="s">
        <v>36</v>
      </c>
      <c r="B816" s="22" t="s">
        <v>171</v>
      </c>
      <c r="C816" s="22" t="s">
        <v>55</v>
      </c>
      <c r="D816" s="22" t="s">
        <v>95</v>
      </c>
      <c r="E816" s="20">
        <v>852.38046999999995</v>
      </c>
      <c r="H816" s="22" t="s">
        <v>39</v>
      </c>
      <c r="I816" s="23" t="s">
        <v>48</v>
      </c>
      <c r="J816" s="22" t="s">
        <v>53</v>
      </c>
      <c r="K816" s="22" t="s">
        <v>95</v>
      </c>
      <c r="L816" s="20">
        <v>39.149749999999997</v>
      </c>
    </row>
    <row r="817" spans="1:12" ht="21.5" x14ac:dyDescent="0.35">
      <c r="A817" s="22" t="s">
        <v>36</v>
      </c>
      <c r="B817" s="22" t="s">
        <v>171</v>
      </c>
      <c r="C817" s="22" t="s">
        <v>55</v>
      </c>
      <c r="D817" s="22" t="s">
        <v>28</v>
      </c>
      <c r="E817" s="20">
        <v>1.4100299999999999</v>
      </c>
      <c r="H817" s="22" t="s">
        <v>39</v>
      </c>
      <c r="I817" s="23" t="s">
        <v>48</v>
      </c>
      <c r="J817" s="22" t="s">
        <v>53</v>
      </c>
      <c r="K817" s="22" t="s">
        <v>28</v>
      </c>
      <c r="L817" s="20">
        <v>8.9571799999999993</v>
      </c>
    </row>
    <row r="818" spans="1:12" ht="21.5" x14ac:dyDescent="0.35">
      <c r="A818" s="22" t="s">
        <v>36</v>
      </c>
      <c r="B818" s="22" t="s">
        <v>171</v>
      </c>
      <c r="C818" s="22" t="s">
        <v>55</v>
      </c>
      <c r="D818" s="22" t="s">
        <v>55</v>
      </c>
      <c r="E818" s="20">
        <v>7817.5245400000003</v>
      </c>
      <c r="H818" s="22" t="s">
        <v>39</v>
      </c>
      <c r="I818" s="23" t="s">
        <v>48</v>
      </c>
      <c r="J818" s="22" t="s">
        <v>53</v>
      </c>
      <c r="K818" s="22" t="s">
        <v>55</v>
      </c>
      <c r="L818" s="20">
        <v>268.38328000000001</v>
      </c>
    </row>
    <row r="819" spans="1:12" ht="21.5" x14ac:dyDescent="0.35">
      <c r="A819" s="22" t="s">
        <v>36</v>
      </c>
      <c r="B819" s="22" t="s">
        <v>171</v>
      </c>
      <c r="C819" s="22" t="s">
        <v>55</v>
      </c>
      <c r="D819" s="22" t="s">
        <v>92</v>
      </c>
      <c r="E819" s="20">
        <v>161.50413</v>
      </c>
      <c r="H819" s="22" t="s">
        <v>39</v>
      </c>
      <c r="I819" s="23" t="s">
        <v>48</v>
      </c>
      <c r="J819" s="22" t="s">
        <v>53</v>
      </c>
      <c r="K819" s="22" t="s">
        <v>92</v>
      </c>
      <c r="L819" s="20">
        <v>67.502420000000001</v>
      </c>
    </row>
    <row r="820" spans="1:12" ht="21.5" x14ac:dyDescent="0.35">
      <c r="A820" s="22" t="s">
        <v>36</v>
      </c>
      <c r="B820" s="22" t="s">
        <v>171</v>
      </c>
      <c r="C820" s="22" t="s">
        <v>55</v>
      </c>
      <c r="D820" s="22" t="s">
        <v>165</v>
      </c>
      <c r="E820" s="20">
        <v>2.8062</v>
      </c>
      <c r="H820" s="22" t="s">
        <v>39</v>
      </c>
      <c r="I820" s="23" t="s">
        <v>48</v>
      </c>
      <c r="J820" s="22" t="s">
        <v>53</v>
      </c>
      <c r="K820" s="22" t="s">
        <v>165</v>
      </c>
      <c r="L820" s="20">
        <v>1.9079999999999999</v>
      </c>
    </row>
    <row r="821" spans="1:12" ht="21.5" x14ac:dyDescent="0.35">
      <c r="A821" s="22" t="s">
        <v>36</v>
      </c>
      <c r="B821" s="22" t="s">
        <v>171</v>
      </c>
      <c r="C821" s="22" t="s">
        <v>55</v>
      </c>
      <c r="D821" s="22" t="s">
        <v>102</v>
      </c>
      <c r="E821" s="20">
        <v>5.3800499999999998</v>
      </c>
      <c r="H821" s="22" t="s">
        <v>39</v>
      </c>
      <c r="I821" s="23" t="s">
        <v>48</v>
      </c>
      <c r="J821" s="22" t="s">
        <v>53</v>
      </c>
      <c r="K821" s="22" t="s">
        <v>102</v>
      </c>
      <c r="L821" s="20">
        <v>132.91123999999999</v>
      </c>
    </row>
    <row r="822" spans="1:12" ht="21.5" x14ac:dyDescent="0.35">
      <c r="A822" s="22" t="s">
        <v>36</v>
      </c>
      <c r="B822" s="22" t="s">
        <v>171</v>
      </c>
      <c r="C822" s="22" t="s">
        <v>55</v>
      </c>
      <c r="D822" s="22" t="s">
        <v>107</v>
      </c>
      <c r="E822" s="20">
        <v>119.30822000000001</v>
      </c>
      <c r="H822" s="22" t="s">
        <v>39</v>
      </c>
      <c r="I822" s="23" t="s">
        <v>48</v>
      </c>
      <c r="J822" s="22" t="s">
        <v>53</v>
      </c>
      <c r="K822" s="22" t="s">
        <v>93</v>
      </c>
      <c r="L822" s="20">
        <v>178.54728</v>
      </c>
    </row>
    <row r="823" spans="1:12" ht="21.5" x14ac:dyDescent="0.35">
      <c r="A823" s="22" t="s">
        <v>36</v>
      </c>
      <c r="B823" s="22" t="s">
        <v>171</v>
      </c>
      <c r="C823" s="22" t="s">
        <v>55</v>
      </c>
      <c r="D823" s="22" t="s">
        <v>93</v>
      </c>
      <c r="E823" s="20">
        <v>534.35937999999999</v>
      </c>
      <c r="H823" s="22" t="s">
        <v>39</v>
      </c>
      <c r="I823" s="23" t="s">
        <v>48</v>
      </c>
      <c r="J823" s="22" t="s">
        <v>53</v>
      </c>
      <c r="K823" s="22" t="s">
        <v>160</v>
      </c>
      <c r="L823" s="20">
        <v>9.2922499999999992</v>
      </c>
    </row>
    <row r="824" spans="1:12" ht="21.5" x14ac:dyDescent="0.35">
      <c r="A824" s="22" t="s">
        <v>36</v>
      </c>
      <c r="B824" s="22" t="s">
        <v>171</v>
      </c>
      <c r="C824" s="22" t="s">
        <v>55</v>
      </c>
      <c r="D824" s="22" t="s">
        <v>160</v>
      </c>
      <c r="E824" s="20">
        <v>499.08184</v>
      </c>
      <c r="H824" s="22" t="s">
        <v>39</v>
      </c>
      <c r="I824" s="23" t="s">
        <v>48</v>
      </c>
      <c r="J824" s="22" t="s">
        <v>53</v>
      </c>
      <c r="K824" s="22" t="s">
        <v>30</v>
      </c>
      <c r="L824" s="20">
        <v>325.39262000000002</v>
      </c>
    </row>
    <row r="825" spans="1:12" ht="21.5" x14ac:dyDescent="0.35">
      <c r="A825" s="22" t="s">
        <v>36</v>
      </c>
      <c r="B825" s="22" t="s">
        <v>171</v>
      </c>
      <c r="C825" s="22" t="s">
        <v>55</v>
      </c>
      <c r="D825" s="22" t="s">
        <v>30</v>
      </c>
      <c r="E825" s="20">
        <v>236.28807</v>
      </c>
      <c r="H825" s="22" t="s">
        <v>39</v>
      </c>
      <c r="I825" s="23" t="s">
        <v>48</v>
      </c>
      <c r="J825" s="22" t="s">
        <v>53</v>
      </c>
      <c r="K825" s="22" t="s">
        <v>96</v>
      </c>
      <c r="L825" s="20">
        <v>274.96591000000001</v>
      </c>
    </row>
    <row r="826" spans="1:12" ht="21.5" x14ac:dyDescent="0.35">
      <c r="A826" s="22" t="s">
        <v>36</v>
      </c>
      <c r="B826" s="22" t="s">
        <v>171</v>
      </c>
      <c r="C826" s="22" t="s">
        <v>55</v>
      </c>
      <c r="D826" s="22" t="s">
        <v>96</v>
      </c>
      <c r="E826" s="20">
        <v>279.13099999999997</v>
      </c>
      <c r="H826" s="22" t="s">
        <v>39</v>
      </c>
      <c r="I826" s="23" t="s">
        <v>48</v>
      </c>
      <c r="J826" s="22" t="s">
        <v>53</v>
      </c>
      <c r="K826" s="22" t="s">
        <v>163</v>
      </c>
      <c r="L826" s="20">
        <v>0.88400000000000001</v>
      </c>
    </row>
    <row r="827" spans="1:12" ht="21.5" x14ac:dyDescent="0.35">
      <c r="A827" s="22" t="s">
        <v>36</v>
      </c>
      <c r="B827" s="22" t="s">
        <v>171</v>
      </c>
      <c r="C827" s="22" t="s">
        <v>55</v>
      </c>
      <c r="D827" s="22" t="s">
        <v>110</v>
      </c>
      <c r="E827" s="20">
        <v>21.425519999999999</v>
      </c>
      <c r="H827" s="22" t="s">
        <v>39</v>
      </c>
      <c r="I827" s="23" t="s">
        <v>48</v>
      </c>
      <c r="J827" s="22" t="s">
        <v>53</v>
      </c>
      <c r="K827" s="22" t="s">
        <v>112</v>
      </c>
      <c r="L827" s="20">
        <v>1.40618</v>
      </c>
    </row>
    <row r="828" spans="1:12" ht="21.5" x14ac:dyDescent="0.35">
      <c r="A828" s="22" t="s">
        <v>36</v>
      </c>
      <c r="B828" s="22" t="s">
        <v>171</v>
      </c>
      <c r="C828" s="22" t="s">
        <v>55</v>
      </c>
      <c r="D828" s="22" t="s">
        <v>162</v>
      </c>
      <c r="E828" s="20">
        <v>60.536520000000003</v>
      </c>
      <c r="H828" s="22" t="s">
        <v>39</v>
      </c>
      <c r="I828" s="23" t="s">
        <v>48</v>
      </c>
      <c r="J828" s="22" t="s">
        <v>53</v>
      </c>
      <c r="K828" s="22" t="s">
        <v>97</v>
      </c>
      <c r="L828" s="20">
        <v>12.057840000000001</v>
      </c>
    </row>
    <row r="829" spans="1:12" ht="21.5" x14ac:dyDescent="0.35">
      <c r="A829" s="22" t="s">
        <v>36</v>
      </c>
      <c r="B829" s="22" t="s">
        <v>171</v>
      </c>
      <c r="C829" s="22" t="s">
        <v>55</v>
      </c>
      <c r="D829" s="22" t="s">
        <v>163</v>
      </c>
      <c r="E829" s="20">
        <v>56.526699999999998</v>
      </c>
      <c r="H829" s="22" t="s">
        <v>39</v>
      </c>
      <c r="I829" s="23" t="s">
        <v>48</v>
      </c>
      <c r="J829" s="22" t="s">
        <v>53</v>
      </c>
      <c r="K829" s="22" t="s">
        <v>31</v>
      </c>
      <c r="L829" s="20">
        <v>460.20429000000001</v>
      </c>
    </row>
    <row r="830" spans="1:12" ht="21.5" x14ac:dyDescent="0.35">
      <c r="A830" s="22" t="s">
        <v>36</v>
      </c>
      <c r="B830" s="22" t="s">
        <v>171</v>
      </c>
      <c r="C830" s="22" t="s">
        <v>55</v>
      </c>
      <c r="D830" s="22" t="s">
        <v>112</v>
      </c>
      <c r="E830" s="20">
        <v>4.3502700000000001</v>
      </c>
      <c r="H830" s="22" t="s">
        <v>39</v>
      </c>
      <c r="I830" s="23" t="s">
        <v>48</v>
      </c>
      <c r="J830" s="22" t="s">
        <v>53</v>
      </c>
      <c r="K830" s="28" t="s">
        <v>35</v>
      </c>
      <c r="L830" s="26">
        <v>2982.6598800000002</v>
      </c>
    </row>
    <row r="831" spans="1:12" ht="21.5" x14ac:dyDescent="0.35">
      <c r="A831" s="22" t="s">
        <v>36</v>
      </c>
      <c r="B831" s="22" t="s">
        <v>171</v>
      </c>
      <c r="C831" s="22" t="s">
        <v>55</v>
      </c>
      <c r="D831" s="22" t="s">
        <v>97</v>
      </c>
      <c r="E831" s="20">
        <v>352.17322000000001</v>
      </c>
      <c r="H831" s="22" t="s">
        <v>39</v>
      </c>
      <c r="I831" s="23" t="s">
        <v>48</v>
      </c>
      <c r="J831" s="22" t="s">
        <v>12</v>
      </c>
      <c r="K831" s="22" t="s">
        <v>52</v>
      </c>
      <c r="L831" s="20">
        <v>4.0694900000000001</v>
      </c>
    </row>
    <row r="832" spans="1:12" ht="21.5" x14ac:dyDescent="0.35">
      <c r="A832" s="22" t="s">
        <v>36</v>
      </c>
      <c r="B832" s="22" t="s">
        <v>171</v>
      </c>
      <c r="C832" s="22" t="s">
        <v>55</v>
      </c>
      <c r="D832" s="22" t="s">
        <v>31</v>
      </c>
      <c r="E832" s="20">
        <v>317.82517999999999</v>
      </c>
      <c r="H832" s="22" t="s">
        <v>39</v>
      </c>
      <c r="I832" s="23" t="s">
        <v>48</v>
      </c>
      <c r="J832" s="22" t="s">
        <v>12</v>
      </c>
      <c r="K832" s="22" t="s">
        <v>27</v>
      </c>
      <c r="L832" s="20">
        <v>297.91194999999999</v>
      </c>
    </row>
    <row r="833" spans="1:12" ht="21.5" x14ac:dyDescent="0.35">
      <c r="A833" s="22" t="s">
        <v>36</v>
      </c>
      <c r="B833" s="22" t="s">
        <v>171</v>
      </c>
      <c r="C833" s="22" t="s">
        <v>55</v>
      </c>
      <c r="D833" s="22" t="s">
        <v>32</v>
      </c>
      <c r="E833" s="20">
        <v>128.54884999999999</v>
      </c>
      <c r="H833" s="22" t="s">
        <v>39</v>
      </c>
      <c r="I833" s="23" t="s">
        <v>48</v>
      </c>
      <c r="J833" s="22" t="s">
        <v>12</v>
      </c>
      <c r="K833" s="22" t="s">
        <v>28</v>
      </c>
      <c r="L833" s="20">
        <v>20.843889999999998</v>
      </c>
    </row>
    <row r="834" spans="1:12" ht="21.5" x14ac:dyDescent="0.35">
      <c r="A834" s="22" t="s">
        <v>36</v>
      </c>
      <c r="B834" s="22" t="s">
        <v>171</v>
      </c>
      <c r="C834" s="22" t="s">
        <v>55</v>
      </c>
      <c r="D834" s="28" t="s">
        <v>35</v>
      </c>
      <c r="E834" s="26">
        <v>14285.490169999999</v>
      </c>
      <c r="H834" s="22" t="s">
        <v>39</v>
      </c>
      <c r="I834" s="23" t="s">
        <v>48</v>
      </c>
      <c r="J834" s="22" t="s">
        <v>12</v>
      </c>
      <c r="K834" s="22" t="s">
        <v>55</v>
      </c>
      <c r="L834" s="20">
        <v>1.335</v>
      </c>
    </row>
    <row r="835" spans="1:12" ht="21.5" x14ac:dyDescent="0.35">
      <c r="A835" s="22" t="s">
        <v>36</v>
      </c>
      <c r="B835" s="22" t="s">
        <v>171</v>
      </c>
      <c r="C835" s="22" t="s">
        <v>56</v>
      </c>
      <c r="D835" s="22" t="s">
        <v>52</v>
      </c>
      <c r="E835" s="20">
        <v>1068.10826</v>
      </c>
      <c r="H835" s="22" t="s">
        <v>39</v>
      </c>
      <c r="I835" s="23" t="s">
        <v>48</v>
      </c>
      <c r="J835" s="22" t="s">
        <v>12</v>
      </c>
      <c r="K835" s="22" t="s">
        <v>92</v>
      </c>
      <c r="L835" s="20">
        <v>74.722769999999997</v>
      </c>
    </row>
    <row r="836" spans="1:12" ht="21.5" x14ac:dyDescent="0.35">
      <c r="A836" s="22" t="s">
        <v>36</v>
      </c>
      <c r="B836" s="22" t="s">
        <v>171</v>
      </c>
      <c r="C836" s="22" t="s">
        <v>56</v>
      </c>
      <c r="D836" s="22" t="s">
        <v>115</v>
      </c>
      <c r="E836" s="20">
        <v>54.911999999999999</v>
      </c>
      <c r="H836" s="22" t="s">
        <v>39</v>
      </c>
      <c r="I836" s="23" t="s">
        <v>48</v>
      </c>
      <c r="J836" s="22" t="s">
        <v>12</v>
      </c>
      <c r="K836" s="22" t="s">
        <v>93</v>
      </c>
      <c r="L836" s="20">
        <v>1.8447499999999999</v>
      </c>
    </row>
    <row r="837" spans="1:12" ht="21.5" x14ac:dyDescent="0.35">
      <c r="A837" s="22" t="s">
        <v>36</v>
      </c>
      <c r="B837" s="22" t="s">
        <v>171</v>
      </c>
      <c r="C837" s="22" t="s">
        <v>56</v>
      </c>
      <c r="D837" s="22" t="s">
        <v>156</v>
      </c>
      <c r="E837" s="20">
        <v>878.00053000000003</v>
      </c>
      <c r="H837" s="22" t="s">
        <v>39</v>
      </c>
      <c r="I837" s="23" t="s">
        <v>48</v>
      </c>
      <c r="J837" s="22" t="s">
        <v>12</v>
      </c>
      <c r="K837" s="22" t="s">
        <v>160</v>
      </c>
      <c r="L837" s="20">
        <v>1.04999</v>
      </c>
    </row>
    <row r="838" spans="1:12" ht="21.5" x14ac:dyDescent="0.35">
      <c r="A838" s="22" t="s">
        <v>36</v>
      </c>
      <c r="B838" s="22" t="s">
        <v>171</v>
      </c>
      <c r="C838" s="22" t="s">
        <v>56</v>
      </c>
      <c r="D838" s="22" t="s">
        <v>53</v>
      </c>
      <c r="E838" s="20">
        <v>198.18799000000001</v>
      </c>
      <c r="H838" s="22" t="s">
        <v>39</v>
      </c>
      <c r="I838" s="23" t="s">
        <v>48</v>
      </c>
      <c r="J838" s="22" t="s">
        <v>12</v>
      </c>
      <c r="K838" s="22" t="s">
        <v>30</v>
      </c>
      <c r="L838" s="20">
        <v>998.88717999999994</v>
      </c>
    </row>
    <row r="839" spans="1:12" ht="21.5" x14ac:dyDescent="0.35">
      <c r="A839" s="22" t="s">
        <v>36</v>
      </c>
      <c r="B839" s="22" t="s">
        <v>171</v>
      </c>
      <c r="C839" s="22" t="s">
        <v>56</v>
      </c>
      <c r="D839" s="22" t="s">
        <v>27</v>
      </c>
      <c r="E839" s="20">
        <v>22.03988</v>
      </c>
      <c r="H839" s="22" t="s">
        <v>39</v>
      </c>
      <c r="I839" s="23" t="s">
        <v>48</v>
      </c>
      <c r="J839" s="22" t="s">
        <v>12</v>
      </c>
      <c r="K839" s="22" t="s">
        <v>97</v>
      </c>
      <c r="L839" s="20">
        <v>1.14998</v>
      </c>
    </row>
    <row r="840" spans="1:12" ht="21.5" x14ac:dyDescent="0.35">
      <c r="A840" s="22" t="s">
        <v>36</v>
      </c>
      <c r="B840" s="22" t="s">
        <v>171</v>
      </c>
      <c r="C840" s="22" t="s">
        <v>56</v>
      </c>
      <c r="D840" s="22" t="s">
        <v>95</v>
      </c>
      <c r="E840" s="20">
        <v>180.93688</v>
      </c>
      <c r="H840" s="22" t="s">
        <v>39</v>
      </c>
      <c r="I840" s="23" t="s">
        <v>48</v>
      </c>
      <c r="J840" s="22" t="s">
        <v>12</v>
      </c>
      <c r="K840" s="22" t="s">
        <v>31</v>
      </c>
      <c r="L840" s="20">
        <v>456.56508000000002</v>
      </c>
    </row>
    <row r="841" spans="1:12" ht="21.5" x14ac:dyDescent="0.35">
      <c r="A841" s="22" t="s">
        <v>36</v>
      </c>
      <c r="B841" s="22" t="s">
        <v>171</v>
      </c>
      <c r="C841" s="22" t="s">
        <v>56</v>
      </c>
      <c r="D841" s="22" t="s">
        <v>28</v>
      </c>
      <c r="E841" s="20">
        <v>72.775300000000001</v>
      </c>
      <c r="H841" s="22" t="s">
        <v>39</v>
      </c>
      <c r="I841" s="23" t="s">
        <v>48</v>
      </c>
      <c r="J841" s="22" t="s">
        <v>12</v>
      </c>
      <c r="K841" s="28" t="s">
        <v>35</v>
      </c>
      <c r="L841" s="26">
        <v>1858.3800799999999</v>
      </c>
    </row>
    <row r="842" spans="1:12" ht="21.5" x14ac:dyDescent="0.35">
      <c r="A842" s="22" t="s">
        <v>36</v>
      </c>
      <c r="B842" s="22" t="s">
        <v>171</v>
      </c>
      <c r="C842" s="22" t="s">
        <v>56</v>
      </c>
      <c r="D842" s="22" t="s">
        <v>55</v>
      </c>
      <c r="E842" s="20">
        <v>117.82048</v>
      </c>
      <c r="H842" s="22" t="s">
        <v>39</v>
      </c>
      <c r="I842" s="23" t="s">
        <v>48</v>
      </c>
      <c r="J842" s="22" t="s">
        <v>54</v>
      </c>
      <c r="K842" s="22" t="s">
        <v>52</v>
      </c>
      <c r="L842" s="20">
        <v>63.692700000000002</v>
      </c>
    </row>
    <row r="843" spans="1:12" ht="21.5" x14ac:dyDescent="0.35">
      <c r="A843" s="22" t="s">
        <v>36</v>
      </c>
      <c r="B843" s="22" t="s">
        <v>171</v>
      </c>
      <c r="C843" s="22" t="s">
        <v>56</v>
      </c>
      <c r="D843" s="22" t="s">
        <v>92</v>
      </c>
      <c r="E843" s="20">
        <v>5.6963999999999997</v>
      </c>
      <c r="H843" s="22" t="s">
        <v>39</v>
      </c>
      <c r="I843" s="23" t="s">
        <v>48</v>
      </c>
      <c r="J843" s="22" t="s">
        <v>54</v>
      </c>
      <c r="K843" s="22" t="s">
        <v>156</v>
      </c>
      <c r="L843" s="20">
        <v>0.65400000000000003</v>
      </c>
    </row>
    <row r="844" spans="1:12" ht="21.5" x14ac:dyDescent="0.35">
      <c r="A844" s="22" t="s">
        <v>36</v>
      </c>
      <c r="B844" s="22" t="s">
        <v>171</v>
      </c>
      <c r="C844" s="22" t="s">
        <v>56</v>
      </c>
      <c r="D844" s="22" t="s">
        <v>102</v>
      </c>
      <c r="E844" s="20">
        <v>1.5620000000000001</v>
      </c>
      <c r="H844" s="22" t="s">
        <v>39</v>
      </c>
      <c r="I844" s="23" t="s">
        <v>48</v>
      </c>
      <c r="J844" s="22" t="s">
        <v>54</v>
      </c>
      <c r="K844" s="22" t="s">
        <v>53</v>
      </c>
      <c r="L844" s="20">
        <v>50.603479999999998</v>
      </c>
    </row>
    <row r="845" spans="1:12" ht="21.5" x14ac:dyDescent="0.35">
      <c r="A845" s="22" t="s">
        <v>36</v>
      </c>
      <c r="B845" s="22" t="s">
        <v>171</v>
      </c>
      <c r="C845" s="22" t="s">
        <v>56</v>
      </c>
      <c r="D845" s="22" t="s">
        <v>107</v>
      </c>
      <c r="E845" s="20">
        <v>15.769</v>
      </c>
      <c r="H845" s="22" t="s">
        <v>39</v>
      </c>
      <c r="I845" s="23" t="s">
        <v>48</v>
      </c>
      <c r="J845" s="22" t="s">
        <v>54</v>
      </c>
      <c r="K845" s="22" t="s">
        <v>95</v>
      </c>
      <c r="L845" s="20">
        <v>370.9896</v>
      </c>
    </row>
    <row r="846" spans="1:12" ht="21.5" x14ac:dyDescent="0.35">
      <c r="A846" s="22" t="s">
        <v>36</v>
      </c>
      <c r="B846" s="22" t="s">
        <v>171</v>
      </c>
      <c r="C846" s="22" t="s">
        <v>56</v>
      </c>
      <c r="D846" s="22" t="s">
        <v>93</v>
      </c>
      <c r="E846" s="20">
        <v>0.57757999999999998</v>
      </c>
      <c r="H846" s="22" t="s">
        <v>39</v>
      </c>
      <c r="I846" s="23" t="s">
        <v>48</v>
      </c>
      <c r="J846" s="22" t="s">
        <v>54</v>
      </c>
      <c r="K846" s="22" t="s">
        <v>55</v>
      </c>
      <c r="L846" s="20">
        <v>94.632949999999994</v>
      </c>
    </row>
    <row r="847" spans="1:12" ht="21.5" x14ac:dyDescent="0.35">
      <c r="A847" s="22" t="s">
        <v>36</v>
      </c>
      <c r="B847" s="22" t="s">
        <v>171</v>
      </c>
      <c r="C847" s="22" t="s">
        <v>56</v>
      </c>
      <c r="D847" s="22" t="s">
        <v>160</v>
      </c>
      <c r="E847" s="20">
        <v>62.96152</v>
      </c>
      <c r="H847" s="22" t="s">
        <v>39</v>
      </c>
      <c r="I847" s="23" t="s">
        <v>48</v>
      </c>
      <c r="J847" s="22" t="s">
        <v>54</v>
      </c>
      <c r="K847" s="22" t="s">
        <v>101</v>
      </c>
      <c r="L847" s="20">
        <v>0.95001000000000002</v>
      </c>
    </row>
    <row r="848" spans="1:12" ht="21.5" x14ac:dyDescent="0.35">
      <c r="A848" s="22" t="s">
        <v>36</v>
      </c>
      <c r="B848" s="22" t="s">
        <v>171</v>
      </c>
      <c r="C848" s="22" t="s">
        <v>56</v>
      </c>
      <c r="D848" s="22" t="s">
        <v>30</v>
      </c>
      <c r="E848" s="20">
        <v>1435.1786999999999</v>
      </c>
      <c r="H848" s="22" t="s">
        <v>39</v>
      </c>
      <c r="I848" s="23" t="s">
        <v>48</v>
      </c>
      <c r="J848" s="22" t="s">
        <v>54</v>
      </c>
      <c r="K848" s="22" t="s">
        <v>160</v>
      </c>
      <c r="L848" s="20">
        <v>98.143749999999997</v>
      </c>
    </row>
    <row r="849" spans="1:12" ht="21.5" x14ac:dyDescent="0.35">
      <c r="A849" s="22" t="s">
        <v>36</v>
      </c>
      <c r="B849" s="22" t="s">
        <v>171</v>
      </c>
      <c r="C849" s="22" t="s">
        <v>56</v>
      </c>
      <c r="D849" s="22" t="s">
        <v>96</v>
      </c>
      <c r="E849" s="20">
        <v>103.92740999999999</v>
      </c>
      <c r="H849" s="22" t="s">
        <v>39</v>
      </c>
      <c r="I849" s="23" t="s">
        <v>48</v>
      </c>
      <c r="J849" s="22" t="s">
        <v>54</v>
      </c>
      <c r="K849" s="22" t="s">
        <v>30</v>
      </c>
      <c r="L849" s="20">
        <v>4.0000099999999996</v>
      </c>
    </row>
    <row r="850" spans="1:12" ht="21.5" x14ac:dyDescent="0.35">
      <c r="A850" s="22" t="s">
        <v>36</v>
      </c>
      <c r="B850" s="22" t="s">
        <v>171</v>
      </c>
      <c r="C850" s="22" t="s">
        <v>56</v>
      </c>
      <c r="D850" s="22" t="s">
        <v>110</v>
      </c>
      <c r="E850" s="20">
        <v>3.1983999999999999</v>
      </c>
      <c r="H850" s="22" t="s">
        <v>39</v>
      </c>
      <c r="I850" s="23" t="s">
        <v>48</v>
      </c>
      <c r="J850" s="22" t="s">
        <v>54</v>
      </c>
      <c r="K850" s="22" t="s">
        <v>96</v>
      </c>
      <c r="L850" s="20">
        <v>149.99902</v>
      </c>
    </row>
    <row r="851" spans="1:12" ht="21.5" x14ac:dyDescent="0.35">
      <c r="A851" s="22" t="s">
        <v>36</v>
      </c>
      <c r="B851" s="22" t="s">
        <v>171</v>
      </c>
      <c r="C851" s="22" t="s">
        <v>56</v>
      </c>
      <c r="D851" s="22" t="s">
        <v>162</v>
      </c>
      <c r="E851" s="20">
        <v>12.87</v>
      </c>
      <c r="H851" s="22" t="s">
        <v>39</v>
      </c>
      <c r="I851" s="23" t="s">
        <v>48</v>
      </c>
      <c r="J851" s="22" t="s">
        <v>54</v>
      </c>
      <c r="K851" s="22" t="s">
        <v>97</v>
      </c>
      <c r="L851" s="20">
        <v>682.52756999999997</v>
      </c>
    </row>
    <row r="852" spans="1:12" ht="21.5" x14ac:dyDescent="0.35">
      <c r="A852" s="22" t="s">
        <v>36</v>
      </c>
      <c r="B852" s="22" t="s">
        <v>171</v>
      </c>
      <c r="C852" s="22" t="s">
        <v>56</v>
      </c>
      <c r="D852" s="22" t="s">
        <v>97</v>
      </c>
      <c r="E852" s="20">
        <v>0.72252000000000005</v>
      </c>
      <c r="H852" s="22" t="s">
        <v>39</v>
      </c>
      <c r="I852" s="23" t="s">
        <v>48</v>
      </c>
      <c r="J852" s="22" t="s">
        <v>54</v>
      </c>
      <c r="K852" s="28" t="s">
        <v>35</v>
      </c>
      <c r="L852" s="26">
        <v>1516.19309</v>
      </c>
    </row>
    <row r="853" spans="1:12" ht="21.5" x14ac:dyDescent="0.35">
      <c r="A853" s="22" t="s">
        <v>36</v>
      </c>
      <c r="B853" s="22" t="s">
        <v>171</v>
      </c>
      <c r="C853" s="22" t="s">
        <v>56</v>
      </c>
      <c r="D853" s="22" t="s">
        <v>31</v>
      </c>
      <c r="E853" s="20">
        <v>663.93259999999998</v>
      </c>
      <c r="H853" s="22" t="s">
        <v>39</v>
      </c>
      <c r="I853" s="23" t="s">
        <v>48</v>
      </c>
      <c r="J853" s="22" t="s">
        <v>13</v>
      </c>
      <c r="K853" s="22" t="s">
        <v>52</v>
      </c>
      <c r="L853" s="20">
        <v>21.975010000000001</v>
      </c>
    </row>
    <row r="854" spans="1:12" ht="21.5" x14ac:dyDescent="0.35">
      <c r="A854" s="22" t="s">
        <v>36</v>
      </c>
      <c r="B854" s="22" t="s">
        <v>171</v>
      </c>
      <c r="C854" s="22" t="s">
        <v>56</v>
      </c>
      <c r="D854" s="22" t="s">
        <v>32</v>
      </c>
      <c r="E854" s="20">
        <v>5.3334000000000001</v>
      </c>
      <c r="H854" s="22" t="s">
        <v>39</v>
      </c>
      <c r="I854" s="23" t="s">
        <v>48</v>
      </c>
      <c r="J854" s="22" t="s">
        <v>13</v>
      </c>
      <c r="K854" s="22" t="s">
        <v>104</v>
      </c>
      <c r="L854" s="20">
        <v>11.499000000000001</v>
      </c>
    </row>
    <row r="855" spans="1:12" ht="21.5" x14ac:dyDescent="0.35">
      <c r="A855" s="22" t="s">
        <v>36</v>
      </c>
      <c r="B855" s="22" t="s">
        <v>171</v>
      </c>
      <c r="C855" s="22" t="s">
        <v>56</v>
      </c>
      <c r="D855" s="28" t="s">
        <v>35</v>
      </c>
      <c r="E855" s="26">
        <v>4904.5108499999997</v>
      </c>
      <c r="H855" s="22" t="s">
        <v>39</v>
      </c>
      <c r="I855" s="23" t="s">
        <v>48</v>
      </c>
      <c r="J855" s="22" t="s">
        <v>13</v>
      </c>
      <c r="K855" s="22" t="s">
        <v>156</v>
      </c>
      <c r="L855" s="20">
        <v>60.8</v>
      </c>
    </row>
    <row r="856" spans="1:12" ht="21.5" x14ac:dyDescent="0.35">
      <c r="A856" s="22" t="s">
        <v>36</v>
      </c>
      <c r="B856" s="22" t="s">
        <v>171</v>
      </c>
      <c r="C856" s="22" t="s">
        <v>57</v>
      </c>
      <c r="D856" s="22" t="s">
        <v>52</v>
      </c>
      <c r="E856" s="20">
        <v>124.21531</v>
      </c>
      <c r="H856" s="22" t="s">
        <v>39</v>
      </c>
      <c r="I856" s="23" t="s">
        <v>48</v>
      </c>
      <c r="J856" s="22" t="s">
        <v>13</v>
      </c>
      <c r="K856" s="22" t="s">
        <v>27</v>
      </c>
      <c r="L856" s="20">
        <v>46.595999999999997</v>
      </c>
    </row>
    <row r="857" spans="1:12" ht="21.5" x14ac:dyDescent="0.35">
      <c r="A857" s="22" t="s">
        <v>36</v>
      </c>
      <c r="B857" s="22" t="s">
        <v>171</v>
      </c>
      <c r="C857" s="22" t="s">
        <v>57</v>
      </c>
      <c r="D857" s="22" t="s">
        <v>156</v>
      </c>
      <c r="E857" s="20">
        <v>5.3662400000000003</v>
      </c>
      <c r="H857" s="22" t="s">
        <v>39</v>
      </c>
      <c r="I857" s="23" t="s">
        <v>48</v>
      </c>
      <c r="J857" s="22" t="s">
        <v>13</v>
      </c>
      <c r="K857" s="22" t="s">
        <v>95</v>
      </c>
      <c r="L857" s="20">
        <v>2.6849099999999999</v>
      </c>
    </row>
    <row r="858" spans="1:12" ht="21.5" x14ac:dyDescent="0.35">
      <c r="A858" s="22" t="s">
        <v>36</v>
      </c>
      <c r="B858" s="22" t="s">
        <v>171</v>
      </c>
      <c r="C858" s="22" t="s">
        <v>57</v>
      </c>
      <c r="D858" s="22" t="s">
        <v>53</v>
      </c>
      <c r="E858" s="20">
        <v>968.18312000000003</v>
      </c>
      <c r="H858" s="22" t="s">
        <v>39</v>
      </c>
      <c r="I858" s="23" t="s">
        <v>48</v>
      </c>
      <c r="J858" s="22" t="s">
        <v>13</v>
      </c>
      <c r="K858" s="22" t="s">
        <v>28</v>
      </c>
      <c r="L858" s="20">
        <v>627.92091000000005</v>
      </c>
    </row>
    <row r="859" spans="1:12" ht="21.5" x14ac:dyDescent="0.35">
      <c r="A859" s="22" t="s">
        <v>36</v>
      </c>
      <c r="B859" s="22" t="s">
        <v>171</v>
      </c>
      <c r="C859" s="22" t="s">
        <v>57</v>
      </c>
      <c r="D859" s="22" t="s">
        <v>27</v>
      </c>
      <c r="E859" s="20">
        <v>1289.0139799999999</v>
      </c>
      <c r="H859" s="22" t="s">
        <v>39</v>
      </c>
      <c r="I859" s="23" t="s">
        <v>48</v>
      </c>
      <c r="J859" s="22" t="s">
        <v>13</v>
      </c>
      <c r="K859" s="22" t="s">
        <v>92</v>
      </c>
      <c r="L859" s="20">
        <v>8.1544799999999995</v>
      </c>
    </row>
    <row r="860" spans="1:12" ht="21.5" x14ac:dyDescent="0.35">
      <c r="A860" s="22" t="s">
        <v>36</v>
      </c>
      <c r="B860" s="22" t="s">
        <v>171</v>
      </c>
      <c r="C860" s="22" t="s">
        <v>57</v>
      </c>
      <c r="D860" s="22" t="s">
        <v>95</v>
      </c>
      <c r="E860" s="20">
        <v>121.57238</v>
      </c>
      <c r="H860" s="22" t="s">
        <v>39</v>
      </c>
      <c r="I860" s="23" t="s">
        <v>48</v>
      </c>
      <c r="J860" s="22" t="s">
        <v>13</v>
      </c>
      <c r="K860" s="22" t="s">
        <v>102</v>
      </c>
      <c r="L860" s="20">
        <v>43.707059999999998</v>
      </c>
    </row>
    <row r="861" spans="1:12" ht="21.5" x14ac:dyDescent="0.35">
      <c r="A861" s="22" t="s">
        <v>36</v>
      </c>
      <c r="B861" s="22" t="s">
        <v>171</v>
      </c>
      <c r="C861" s="22" t="s">
        <v>57</v>
      </c>
      <c r="D861" s="22" t="s">
        <v>28</v>
      </c>
      <c r="E861" s="20">
        <v>1026.66824</v>
      </c>
      <c r="H861" s="22" t="s">
        <v>39</v>
      </c>
      <c r="I861" s="23" t="s">
        <v>48</v>
      </c>
      <c r="J861" s="22" t="s">
        <v>13</v>
      </c>
      <c r="K861" s="22" t="s">
        <v>160</v>
      </c>
      <c r="L861" s="20">
        <v>5.7089999999999996</v>
      </c>
    </row>
    <row r="862" spans="1:12" ht="21.5" x14ac:dyDescent="0.35">
      <c r="A862" s="22" t="s">
        <v>36</v>
      </c>
      <c r="B862" s="22" t="s">
        <v>171</v>
      </c>
      <c r="C862" s="22" t="s">
        <v>57</v>
      </c>
      <c r="D862" s="22" t="s">
        <v>55</v>
      </c>
      <c r="E862" s="20">
        <v>351.26638000000003</v>
      </c>
      <c r="H862" s="22" t="s">
        <v>39</v>
      </c>
      <c r="I862" s="23" t="s">
        <v>48</v>
      </c>
      <c r="J862" s="22" t="s">
        <v>13</v>
      </c>
      <c r="K862" s="22" t="s">
        <v>30</v>
      </c>
      <c r="L862" s="20">
        <v>438.94851999999997</v>
      </c>
    </row>
    <row r="863" spans="1:12" ht="21.5" x14ac:dyDescent="0.35">
      <c r="A863" s="22" t="s">
        <v>36</v>
      </c>
      <c r="B863" s="22" t="s">
        <v>171</v>
      </c>
      <c r="C863" s="22" t="s">
        <v>57</v>
      </c>
      <c r="D863" s="22" t="s">
        <v>92</v>
      </c>
      <c r="E863" s="20">
        <v>56279.566129999999</v>
      </c>
      <c r="H863" s="22" t="s">
        <v>39</v>
      </c>
      <c r="I863" s="23" t="s">
        <v>48</v>
      </c>
      <c r="J863" s="22" t="s">
        <v>13</v>
      </c>
      <c r="K863" s="22" t="s">
        <v>96</v>
      </c>
      <c r="L863" s="20">
        <v>21.61797</v>
      </c>
    </row>
    <row r="864" spans="1:12" ht="21.5" x14ac:dyDescent="0.35">
      <c r="A864" s="22" t="s">
        <v>36</v>
      </c>
      <c r="B864" s="22" t="s">
        <v>171</v>
      </c>
      <c r="C864" s="22" t="s">
        <v>57</v>
      </c>
      <c r="D864" s="22" t="s">
        <v>102</v>
      </c>
      <c r="E864" s="20">
        <v>1496.3604</v>
      </c>
      <c r="H864" s="22" t="s">
        <v>39</v>
      </c>
      <c r="I864" s="23" t="s">
        <v>48</v>
      </c>
      <c r="J864" s="22" t="s">
        <v>13</v>
      </c>
      <c r="K864" s="22" t="s">
        <v>97</v>
      </c>
      <c r="L864" s="20">
        <v>1.2607699999999999</v>
      </c>
    </row>
    <row r="865" spans="1:12" ht="21.5" x14ac:dyDescent="0.35">
      <c r="A865" s="22" t="s">
        <v>36</v>
      </c>
      <c r="B865" s="22" t="s">
        <v>171</v>
      </c>
      <c r="C865" s="22" t="s">
        <v>57</v>
      </c>
      <c r="D865" s="22" t="s">
        <v>107</v>
      </c>
      <c r="E865" s="20">
        <v>24.23704</v>
      </c>
      <c r="H865" s="22" t="s">
        <v>39</v>
      </c>
      <c r="I865" s="23" t="s">
        <v>48</v>
      </c>
      <c r="J865" s="22" t="s">
        <v>13</v>
      </c>
      <c r="K865" s="22" t="s">
        <v>31</v>
      </c>
      <c r="L865" s="20">
        <v>579.87284</v>
      </c>
    </row>
    <row r="866" spans="1:12" ht="21.5" x14ac:dyDescent="0.35">
      <c r="A866" s="22" t="s">
        <v>36</v>
      </c>
      <c r="B866" s="22" t="s">
        <v>171</v>
      </c>
      <c r="C866" s="22" t="s">
        <v>57</v>
      </c>
      <c r="D866" s="22" t="s">
        <v>93</v>
      </c>
      <c r="E866" s="20">
        <v>8158.76127</v>
      </c>
      <c r="H866" s="22" t="s">
        <v>39</v>
      </c>
      <c r="I866" s="23" t="s">
        <v>48</v>
      </c>
      <c r="J866" s="22" t="s">
        <v>13</v>
      </c>
      <c r="K866" s="22" t="s">
        <v>32</v>
      </c>
      <c r="L866" s="20">
        <v>8.8999900000000007</v>
      </c>
    </row>
    <row r="867" spans="1:12" ht="21.5" x14ac:dyDescent="0.35">
      <c r="A867" s="22" t="s">
        <v>36</v>
      </c>
      <c r="B867" s="22" t="s">
        <v>171</v>
      </c>
      <c r="C867" s="22" t="s">
        <v>57</v>
      </c>
      <c r="D867" s="22" t="s">
        <v>160</v>
      </c>
      <c r="E867" s="20">
        <v>645.00459000000001</v>
      </c>
      <c r="H867" s="22" t="s">
        <v>39</v>
      </c>
      <c r="I867" s="23" t="s">
        <v>48</v>
      </c>
      <c r="J867" s="22" t="s">
        <v>13</v>
      </c>
      <c r="K867" s="28" t="s">
        <v>35</v>
      </c>
      <c r="L867" s="26">
        <v>1879.6464599999999</v>
      </c>
    </row>
    <row r="868" spans="1:12" ht="21.5" x14ac:dyDescent="0.35">
      <c r="A868" s="22" t="s">
        <v>36</v>
      </c>
      <c r="B868" s="22" t="s">
        <v>171</v>
      </c>
      <c r="C868" s="22" t="s">
        <v>57</v>
      </c>
      <c r="D868" s="22" t="s">
        <v>30</v>
      </c>
      <c r="E868" s="20">
        <v>5671.0560400000004</v>
      </c>
      <c r="H868" s="22" t="s">
        <v>39</v>
      </c>
      <c r="I868" s="23" t="s">
        <v>48</v>
      </c>
      <c r="J868" s="22" t="s">
        <v>55</v>
      </c>
      <c r="K868" s="22" t="s">
        <v>52</v>
      </c>
      <c r="L868" s="20">
        <v>166.20219</v>
      </c>
    </row>
    <row r="869" spans="1:12" ht="21.5" x14ac:dyDescent="0.35">
      <c r="A869" s="22" t="s">
        <v>36</v>
      </c>
      <c r="B869" s="22" t="s">
        <v>171</v>
      </c>
      <c r="C869" s="22" t="s">
        <v>57</v>
      </c>
      <c r="D869" s="22" t="s">
        <v>96</v>
      </c>
      <c r="E869" s="20">
        <v>831.09013000000004</v>
      </c>
      <c r="H869" s="22" t="s">
        <v>39</v>
      </c>
      <c r="I869" s="23" t="s">
        <v>48</v>
      </c>
      <c r="J869" s="22" t="s">
        <v>55</v>
      </c>
      <c r="K869" s="22" t="s">
        <v>53</v>
      </c>
      <c r="L869" s="20">
        <v>280.40674999999999</v>
      </c>
    </row>
    <row r="870" spans="1:12" ht="21.5" x14ac:dyDescent="0.35">
      <c r="A870" s="22" t="s">
        <v>36</v>
      </c>
      <c r="B870" s="22" t="s">
        <v>171</v>
      </c>
      <c r="C870" s="22" t="s">
        <v>57</v>
      </c>
      <c r="D870" s="22" t="s">
        <v>110</v>
      </c>
      <c r="E870" s="20">
        <v>60.020389999999999</v>
      </c>
      <c r="H870" s="22" t="s">
        <v>39</v>
      </c>
      <c r="I870" s="23" t="s">
        <v>48</v>
      </c>
      <c r="J870" s="22" t="s">
        <v>55</v>
      </c>
      <c r="K870" s="22" t="s">
        <v>55</v>
      </c>
      <c r="L870" s="20">
        <v>521.04611</v>
      </c>
    </row>
    <row r="871" spans="1:12" ht="21.5" x14ac:dyDescent="0.35">
      <c r="A871" s="22" t="s">
        <v>36</v>
      </c>
      <c r="B871" s="22" t="s">
        <v>171</v>
      </c>
      <c r="C871" s="22" t="s">
        <v>57</v>
      </c>
      <c r="D871" s="22" t="s">
        <v>112</v>
      </c>
      <c r="E871" s="20">
        <v>27.719609999999999</v>
      </c>
      <c r="H871" s="22" t="s">
        <v>39</v>
      </c>
      <c r="I871" s="23" t="s">
        <v>48</v>
      </c>
      <c r="J871" s="22" t="s">
        <v>55</v>
      </c>
      <c r="K871" s="22" t="s">
        <v>92</v>
      </c>
      <c r="L871" s="20">
        <v>2.448</v>
      </c>
    </row>
    <row r="872" spans="1:12" ht="21.5" x14ac:dyDescent="0.35">
      <c r="A872" s="22" t="s">
        <v>36</v>
      </c>
      <c r="B872" s="22" t="s">
        <v>171</v>
      </c>
      <c r="C872" s="22" t="s">
        <v>57</v>
      </c>
      <c r="D872" s="22" t="s">
        <v>100</v>
      </c>
      <c r="E872" s="20">
        <v>110.5</v>
      </c>
      <c r="H872" s="22" t="s">
        <v>39</v>
      </c>
      <c r="I872" s="23" t="s">
        <v>48</v>
      </c>
      <c r="J872" s="22" t="s">
        <v>55</v>
      </c>
      <c r="K872" s="22" t="s">
        <v>101</v>
      </c>
      <c r="L872" s="20">
        <v>4.41</v>
      </c>
    </row>
    <row r="873" spans="1:12" ht="21.5" x14ac:dyDescent="0.35">
      <c r="A873" s="22" t="s">
        <v>36</v>
      </c>
      <c r="B873" s="22" t="s">
        <v>171</v>
      </c>
      <c r="C873" s="22" t="s">
        <v>57</v>
      </c>
      <c r="D873" s="22" t="s">
        <v>97</v>
      </c>
      <c r="E873" s="20">
        <v>4345.4750000000004</v>
      </c>
      <c r="H873" s="22" t="s">
        <v>39</v>
      </c>
      <c r="I873" s="23" t="s">
        <v>48</v>
      </c>
      <c r="J873" s="22" t="s">
        <v>55</v>
      </c>
      <c r="K873" s="22" t="s">
        <v>160</v>
      </c>
      <c r="L873" s="20">
        <v>30.33156</v>
      </c>
    </row>
    <row r="874" spans="1:12" ht="21.5" x14ac:dyDescent="0.35">
      <c r="A874" s="22" t="s">
        <v>36</v>
      </c>
      <c r="B874" s="22" t="s">
        <v>171</v>
      </c>
      <c r="C874" s="22" t="s">
        <v>57</v>
      </c>
      <c r="D874" s="22" t="s">
        <v>31</v>
      </c>
      <c r="E874" s="20">
        <v>2256.2347399999999</v>
      </c>
      <c r="H874" s="22" t="s">
        <v>39</v>
      </c>
      <c r="I874" s="23" t="s">
        <v>48</v>
      </c>
      <c r="J874" s="22" t="s">
        <v>55</v>
      </c>
      <c r="K874" s="22" t="s">
        <v>96</v>
      </c>
      <c r="L874" s="20">
        <v>55.785040000000002</v>
      </c>
    </row>
    <row r="875" spans="1:12" ht="21.5" x14ac:dyDescent="0.35">
      <c r="A875" s="22" t="s">
        <v>36</v>
      </c>
      <c r="B875" s="22" t="s">
        <v>171</v>
      </c>
      <c r="C875" s="22" t="s">
        <v>57</v>
      </c>
      <c r="D875" s="22" t="s">
        <v>32</v>
      </c>
      <c r="E875" s="20">
        <v>36.842829999999999</v>
      </c>
      <c r="H875" s="22" t="s">
        <v>39</v>
      </c>
      <c r="I875" s="23" t="s">
        <v>48</v>
      </c>
      <c r="J875" s="22" t="s">
        <v>55</v>
      </c>
      <c r="K875" s="22" t="s">
        <v>110</v>
      </c>
      <c r="L875" s="20">
        <v>2.68662</v>
      </c>
    </row>
    <row r="876" spans="1:12" ht="21.5" x14ac:dyDescent="0.35">
      <c r="A876" s="22" t="s">
        <v>36</v>
      </c>
      <c r="B876" s="22" t="s">
        <v>171</v>
      </c>
      <c r="C876" s="22" t="s">
        <v>57</v>
      </c>
      <c r="D876" s="22" t="s">
        <v>161</v>
      </c>
      <c r="E876" s="20">
        <v>9.5149999999999998E-2</v>
      </c>
      <c r="H876" s="22" t="s">
        <v>39</v>
      </c>
      <c r="I876" s="23" t="s">
        <v>48</v>
      </c>
      <c r="J876" s="22" t="s">
        <v>55</v>
      </c>
      <c r="K876" s="22" t="s">
        <v>97</v>
      </c>
      <c r="L876" s="20">
        <v>16.67698</v>
      </c>
    </row>
    <row r="877" spans="1:12" ht="21.5" x14ac:dyDescent="0.35">
      <c r="A877" s="22" t="s">
        <v>36</v>
      </c>
      <c r="B877" s="22" t="s">
        <v>171</v>
      </c>
      <c r="C877" s="22" t="s">
        <v>57</v>
      </c>
      <c r="D877" s="28" t="s">
        <v>35</v>
      </c>
      <c r="E877" s="26">
        <v>83829.248970000001</v>
      </c>
      <c r="H877" s="22" t="s">
        <v>39</v>
      </c>
      <c r="I877" s="23" t="s">
        <v>48</v>
      </c>
      <c r="J877" s="22" t="s">
        <v>55</v>
      </c>
      <c r="K877" s="22" t="s">
        <v>31</v>
      </c>
      <c r="L877" s="20">
        <v>34.100180000000002</v>
      </c>
    </row>
    <row r="878" spans="1:12" ht="21.5" x14ac:dyDescent="0.35">
      <c r="A878" s="22" t="s">
        <v>36</v>
      </c>
      <c r="B878" s="22" t="s">
        <v>171</v>
      </c>
      <c r="C878" s="22" t="s">
        <v>58</v>
      </c>
      <c r="D878" s="22" t="s">
        <v>52</v>
      </c>
      <c r="E878" s="20">
        <v>16.290469999999999</v>
      </c>
      <c r="H878" s="22" t="s">
        <v>39</v>
      </c>
      <c r="I878" s="23" t="s">
        <v>48</v>
      </c>
      <c r="J878" s="22" t="s">
        <v>55</v>
      </c>
      <c r="K878" s="28" t="s">
        <v>35</v>
      </c>
      <c r="L878" s="26">
        <v>1114.0934299999999</v>
      </c>
    </row>
    <row r="879" spans="1:12" ht="21.5" x14ac:dyDescent="0.35">
      <c r="A879" s="22" t="s">
        <v>36</v>
      </c>
      <c r="B879" s="22" t="s">
        <v>171</v>
      </c>
      <c r="C879" s="22" t="s">
        <v>58</v>
      </c>
      <c r="D879" s="22" t="s">
        <v>115</v>
      </c>
      <c r="E879" s="20">
        <v>295.47928000000002</v>
      </c>
      <c r="H879" s="22" t="s">
        <v>39</v>
      </c>
      <c r="I879" s="23" t="s">
        <v>48</v>
      </c>
      <c r="J879" s="22" t="s">
        <v>56</v>
      </c>
      <c r="K879" s="22" t="s">
        <v>52</v>
      </c>
      <c r="L879" s="20">
        <v>3115.3061400000001</v>
      </c>
    </row>
    <row r="880" spans="1:12" ht="21.5" x14ac:dyDescent="0.35">
      <c r="A880" s="22" t="s">
        <v>36</v>
      </c>
      <c r="B880" s="22" t="s">
        <v>171</v>
      </c>
      <c r="C880" s="22" t="s">
        <v>58</v>
      </c>
      <c r="D880" s="22" t="s">
        <v>156</v>
      </c>
      <c r="E880" s="20">
        <v>7.5</v>
      </c>
      <c r="H880" s="22" t="s">
        <v>39</v>
      </c>
      <c r="I880" s="23" t="s">
        <v>48</v>
      </c>
      <c r="J880" s="22" t="s">
        <v>56</v>
      </c>
      <c r="K880" s="22" t="s">
        <v>104</v>
      </c>
      <c r="L880" s="20">
        <v>12.87998</v>
      </c>
    </row>
    <row r="881" spans="1:12" ht="21.5" x14ac:dyDescent="0.35">
      <c r="A881" s="22" t="s">
        <v>36</v>
      </c>
      <c r="B881" s="22" t="s">
        <v>171</v>
      </c>
      <c r="C881" s="22" t="s">
        <v>58</v>
      </c>
      <c r="D881" s="22" t="s">
        <v>53</v>
      </c>
      <c r="E881" s="20">
        <v>9.7517300000000002</v>
      </c>
      <c r="H881" s="22" t="s">
        <v>39</v>
      </c>
      <c r="I881" s="23" t="s">
        <v>48</v>
      </c>
      <c r="J881" s="22" t="s">
        <v>56</v>
      </c>
      <c r="K881" s="22" t="s">
        <v>53</v>
      </c>
      <c r="L881" s="20">
        <v>242.36582999999999</v>
      </c>
    </row>
    <row r="882" spans="1:12" ht="21.5" x14ac:dyDescent="0.35">
      <c r="A882" s="22" t="s">
        <v>36</v>
      </c>
      <c r="B882" s="22" t="s">
        <v>171</v>
      </c>
      <c r="C882" s="22" t="s">
        <v>58</v>
      </c>
      <c r="D882" s="22" t="s">
        <v>27</v>
      </c>
      <c r="E882" s="20">
        <v>1.91</v>
      </c>
      <c r="H882" s="22" t="s">
        <v>39</v>
      </c>
      <c r="I882" s="23" t="s">
        <v>48</v>
      </c>
      <c r="J882" s="22" t="s">
        <v>56</v>
      </c>
      <c r="K882" s="22" t="s">
        <v>95</v>
      </c>
      <c r="L882" s="20">
        <v>238.54906</v>
      </c>
    </row>
    <row r="883" spans="1:12" ht="21.5" x14ac:dyDescent="0.35">
      <c r="A883" s="22" t="s">
        <v>36</v>
      </c>
      <c r="B883" s="22" t="s">
        <v>171</v>
      </c>
      <c r="C883" s="22" t="s">
        <v>58</v>
      </c>
      <c r="D883" s="22" t="s">
        <v>28</v>
      </c>
      <c r="E883" s="20">
        <v>0.14599999999999999</v>
      </c>
      <c r="H883" s="22" t="s">
        <v>39</v>
      </c>
      <c r="I883" s="23" t="s">
        <v>48</v>
      </c>
      <c r="J883" s="22" t="s">
        <v>56</v>
      </c>
      <c r="K883" s="22" t="s">
        <v>28</v>
      </c>
      <c r="L883" s="20">
        <v>40.000010000000003</v>
      </c>
    </row>
    <row r="884" spans="1:12" ht="21.5" x14ac:dyDescent="0.35">
      <c r="A884" s="22" t="s">
        <v>36</v>
      </c>
      <c r="B884" s="22" t="s">
        <v>171</v>
      </c>
      <c r="C884" s="22" t="s">
        <v>58</v>
      </c>
      <c r="D884" s="22" t="s">
        <v>55</v>
      </c>
      <c r="E884" s="20">
        <v>9.7940000000000005</v>
      </c>
      <c r="H884" s="22" t="s">
        <v>39</v>
      </c>
      <c r="I884" s="23" t="s">
        <v>48</v>
      </c>
      <c r="J884" s="22" t="s">
        <v>56</v>
      </c>
      <c r="K884" s="22" t="s">
        <v>55</v>
      </c>
      <c r="L884" s="20">
        <v>359.06781999999998</v>
      </c>
    </row>
    <row r="885" spans="1:12" ht="21.5" x14ac:dyDescent="0.35">
      <c r="A885" s="22" t="s">
        <v>36</v>
      </c>
      <c r="B885" s="22" t="s">
        <v>171</v>
      </c>
      <c r="C885" s="22" t="s">
        <v>58</v>
      </c>
      <c r="D885" s="22" t="s">
        <v>92</v>
      </c>
      <c r="E885" s="20">
        <v>13.7736</v>
      </c>
      <c r="H885" s="22" t="s">
        <v>39</v>
      </c>
      <c r="I885" s="23" t="s">
        <v>48</v>
      </c>
      <c r="J885" s="22" t="s">
        <v>56</v>
      </c>
      <c r="K885" s="22" t="s">
        <v>92</v>
      </c>
      <c r="L885" s="20">
        <v>585.16359</v>
      </c>
    </row>
    <row r="886" spans="1:12" ht="21.5" x14ac:dyDescent="0.35">
      <c r="A886" s="22" t="s">
        <v>36</v>
      </c>
      <c r="B886" s="22" t="s">
        <v>171</v>
      </c>
      <c r="C886" s="22" t="s">
        <v>58</v>
      </c>
      <c r="D886" s="22" t="s">
        <v>102</v>
      </c>
      <c r="E886" s="20">
        <v>143.5</v>
      </c>
      <c r="H886" s="22" t="s">
        <v>39</v>
      </c>
      <c r="I886" s="23" t="s">
        <v>48</v>
      </c>
      <c r="J886" s="22" t="s">
        <v>56</v>
      </c>
      <c r="K886" s="22" t="s">
        <v>101</v>
      </c>
      <c r="L886" s="20">
        <v>0.71399000000000001</v>
      </c>
    </row>
    <row r="887" spans="1:12" ht="21.5" x14ac:dyDescent="0.35">
      <c r="A887" s="22" t="s">
        <v>36</v>
      </c>
      <c r="B887" s="22" t="s">
        <v>171</v>
      </c>
      <c r="C887" s="22" t="s">
        <v>58</v>
      </c>
      <c r="D887" s="22" t="s">
        <v>107</v>
      </c>
      <c r="E887" s="20">
        <v>126.93300000000001</v>
      </c>
      <c r="H887" s="22" t="s">
        <v>39</v>
      </c>
      <c r="I887" s="23" t="s">
        <v>48</v>
      </c>
      <c r="J887" s="22" t="s">
        <v>56</v>
      </c>
      <c r="K887" s="22" t="s">
        <v>102</v>
      </c>
      <c r="L887" s="20">
        <v>1776.99982</v>
      </c>
    </row>
    <row r="888" spans="1:12" ht="21.5" x14ac:dyDescent="0.35">
      <c r="A888" s="22" t="s">
        <v>36</v>
      </c>
      <c r="B888" s="22" t="s">
        <v>171</v>
      </c>
      <c r="C888" s="22" t="s">
        <v>58</v>
      </c>
      <c r="D888" s="22" t="s">
        <v>160</v>
      </c>
      <c r="E888" s="20">
        <v>349.52577000000002</v>
      </c>
      <c r="H888" s="22" t="s">
        <v>39</v>
      </c>
      <c r="I888" s="23" t="s">
        <v>48</v>
      </c>
      <c r="J888" s="22" t="s">
        <v>56</v>
      </c>
      <c r="K888" s="22" t="s">
        <v>93</v>
      </c>
      <c r="L888" s="20">
        <v>0.81899999999999995</v>
      </c>
    </row>
    <row r="889" spans="1:12" ht="21.5" x14ac:dyDescent="0.35">
      <c r="A889" s="22" t="s">
        <v>36</v>
      </c>
      <c r="B889" s="22" t="s">
        <v>171</v>
      </c>
      <c r="C889" s="22" t="s">
        <v>58</v>
      </c>
      <c r="D889" s="22" t="s">
        <v>30</v>
      </c>
      <c r="E889" s="20">
        <v>2.0009999999999999</v>
      </c>
      <c r="H889" s="22" t="s">
        <v>39</v>
      </c>
      <c r="I889" s="23" t="s">
        <v>48</v>
      </c>
      <c r="J889" s="22" t="s">
        <v>56</v>
      </c>
      <c r="K889" s="22" t="s">
        <v>160</v>
      </c>
      <c r="L889" s="20">
        <v>190.65405000000001</v>
      </c>
    </row>
    <row r="890" spans="1:12" ht="21.5" x14ac:dyDescent="0.35">
      <c r="A890" s="22" t="s">
        <v>36</v>
      </c>
      <c r="B890" s="22" t="s">
        <v>171</v>
      </c>
      <c r="C890" s="22" t="s">
        <v>58</v>
      </c>
      <c r="D890" s="22" t="s">
        <v>96</v>
      </c>
      <c r="E890" s="20">
        <v>118.49475</v>
      </c>
      <c r="H890" s="22" t="s">
        <v>39</v>
      </c>
      <c r="I890" s="23" t="s">
        <v>48</v>
      </c>
      <c r="J890" s="22" t="s">
        <v>56</v>
      </c>
      <c r="K890" s="22" t="s">
        <v>30</v>
      </c>
      <c r="L890" s="20">
        <v>283.50691</v>
      </c>
    </row>
    <row r="891" spans="1:12" ht="21.5" x14ac:dyDescent="0.35">
      <c r="A891" s="22" t="s">
        <v>36</v>
      </c>
      <c r="B891" s="22" t="s">
        <v>171</v>
      </c>
      <c r="C891" s="22" t="s">
        <v>58</v>
      </c>
      <c r="D891" s="22" t="s">
        <v>110</v>
      </c>
      <c r="E891" s="20">
        <v>2738.8403600000001</v>
      </c>
      <c r="H891" s="22" t="s">
        <v>39</v>
      </c>
      <c r="I891" s="23" t="s">
        <v>48</v>
      </c>
      <c r="J891" s="22" t="s">
        <v>56</v>
      </c>
      <c r="K891" s="22" t="s">
        <v>96</v>
      </c>
      <c r="L891" s="20">
        <v>3027.8170799999998</v>
      </c>
    </row>
    <row r="892" spans="1:12" ht="21.5" x14ac:dyDescent="0.35">
      <c r="A892" s="22" t="s">
        <v>36</v>
      </c>
      <c r="B892" s="22" t="s">
        <v>171</v>
      </c>
      <c r="C892" s="22" t="s">
        <v>58</v>
      </c>
      <c r="D892" s="22" t="s">
        <v>162</v>
      </c>
      <c r="E892" s="20">
        <v>16.10793</v>
      </c>
      <c r="H892" s="22" t="s">
        <v>39</v>
      </c>
      <c r="I892" s="23" t="s">
        <v>48</v>
      </c>
      <c r="J892" s="22" t="s">
        <v>56</v>
      </c>
      <c r="K892" s="22" t="s">
        <v>110</v>
      </c>
      <c r="L892" s="20">
        <v>0.21518999999999999</v>
      </c>
    </row>
    <row r="893" spans="1:12" ht="21.5" x14ac:dyDescent="0.35">
      <c r="A893" s="22" t="s">
        <v>36</v>
      </c>
      <c r="B893" s="22" t="s">
        <v>171</v>
      </c>
      <c r="C893" s="22" t="s">
        <v>58</v>
      </c>
      <c r="D893" s="22" t="s">
        <v>163</v>
      </c>
      <c r="E893" s="20">
        <v>5.9000000000000003E-4</v>
      </c>
      <c r="H893" s="22" t="s">
        <v>39</v>
      </c>
      <c r="I893" s="23" t="s">
        <v>48</v>
      </c>
      <c r="J893" s="22" t="s">
        <v>56</v>
      </c>
      <c r="K893" s="22" t="s">
        <v>112</v>
      </c>
      <c r="L893" s="20">
        <v>5.26</v>
      </c>
    </row>
    <row r="894" spans="1:12" ht="21.5" x14ac:dyDescent="0.35">
      <c r="A894" s="22" t="s">
        <v>36</v>
      </c>
      <c r="B894" s="22" t="s">
        <v>171</v>
      </c>
      <c r="C894" s="22" t="s">
        <v>58</v>
      </c>
      <c r="D894" s="22" t="s">
        <v>112</v>
      </c>
      <c r="E894" s="20">
        <v>47.515790000000003</v>
      </c>
      <c r="H894" s="22" t="s">
        <v>39</v>
      </c>
      <c r="I894" s="23" t="s">
        <v>48</v>
      </c>
      <c r="J894" s="22" t="s">
        <v>56</v>
      </c>
      <c r="K894" s="22" t="s">
        <v>100</v>
      </c>
      <c r="L894" s="20">
        <v>694.38685999999996</v>
      </c>
    </row>
    <row r="895" spans="1:12" ht="21.5" x14ac:dyDescent="0.35">
      <c r="A895" s="22" t="s">
        <v>36</v>
      </c>
      <c r="B895" s="22" t="s">
        <v>171</v>
      </c>
      <c r="C895" s="22" t="s">
        <v>58</v>
      </c>
      <c r="D895" s="22" t="s">
        <v>97</v>
      </c>
      <c r="E895" s="20">
        <v>34.197000000000003</v>
      </c>
      <c r="H895" s="22" t="s">
        <v>39</v>
      </c>
      <c r="I895" s="23" t="s">
        <v>48</v>
      </c>
      <c r="J895" s="22" t="s">
        <v>56</v>
      </c>
      <c r="K895" s="22" t="s">
        <v>97</v>
      </c>
      <c r="L895" s="20">
        <v>1304.4789699999999</v>
      </c>
    </row>
    <row r="896" spans="1:12" ht="21.5" x14ac:dyDescent="0.35">
      <c r="A896" s="22" t="s">
        <v>36</v>
      </c>
      <c r="B896" s="22" t="s">
        <v>171</v>
      </c>
      <c r="C896" s="22" t="s">
        <v>58</v>
      </c>
      <c r="D896" s="22" t="s">
        <v>31</v>
      </c>
      <c r="E896" s="20">
        <v>42.197650000000003</v>
      </c>
      <c r="H896" s="22" t="s">
        <v>39</v>
      </c>
      <c r="I896" s="23" t="s">
        <v>48</v>
      </c>
      <c r="J896" s="22" t="s">
        <v>56</v>
      </c>
      <c r="K896" s="22" t="s">
        <v>31</v>
      </c>
      <c r="L896" s="20">
        <v>461.79601000000002</v>
      </c>
    </row>
    <row r="897" spans="1:12" ht="21.5" x14ac:dyDescent="0.35">
      <c r="A897" s="22" t="s">
        <v>36</v>
      </c>
      <c r="B897" s="22" t="s">
        <v>171</v>
      </c>
      <c r="C897" s="22" t="s">
        <v>58</v>
      </c>
      <c r="D897" s="22" t="s">
        <v>32</v>
      </c>
      <c r="E897" s="20">
        <v>27.366669999999999</v>
      </c>
      <c r="H897" s="22" t="s">
        <v>39</v>
      </c>
      <c r="I897" s="23" t="s">
        <v>48</v>
      </c>
      <c r="J897" s="22" t="s">
        <v>56</v>
      </c>
      <c r="K897" s="28" t="s">
        <v>35</v>
      </c>
      <c r="L897" s="26">
        <v>12339.980310000001</v>
      </c>
    </row>
    <row r="898" spans="1:12" ht="21.5" x14ac:dyDescent="0.35">
      <c r="A898" s="22" t="s">
        <v>36</v>
      </c>
      <c r="B898" s="22" t="s">
        <v>171</v>
      </c>
      <c r="C898" s="22" t="s">
        <v>58</v>
      </c>
      <c r="D898" s="28" t="s">
        <v>35</v>
      </c>
      <c r="E898" s="26">
        <v>4001.3255899999999</v>
      </c>
      <c r="H898" s="22" t="s">
        <v>39</v>
      </c>
      <c r="I898" s="23" t="s">
        <v>48</v>
      </c>
      <c r="J898" s="22" t="s">
        <v>57</v>
      </c>
      <c r="K898" s="22" t="s">
        <v>52</v>
      </c>
      <c r="L898" s="20">
        <v>101.50297999999999</v>
      </c>
    </row>
    <row r="899" spans="1:12" ht="21.5" x14ac:dyDescent="0.35">
      <c r="A899" s="22" t="s">
        <v>36</v>
      </c>
      <c r="B899" s="22" t="s">
        <v>171</v>
      </c>
      <c r="C899" s="22" t="s">
        <v>158</v>
      </c>
      <c r="D899" s="22" t="s">
        <v>156</v>
      </c>
      <c r="E899" s="20">
        <v>2702.7532500000002</v>
      </c>
      <c r="H899" s="22" t="s">
        <v>39</v>
      </c>
      <c r="I899" s="23" t="s">
        <v>48</v>
      </c>
      <c r="J899" s="22" t="s">
        <v>57</v>
      </c>
      <c r="K899" s="22" t="s">
        <v>53</v>
      </c>
      <c r="L899" s="20">
        <v>391.09688999999997</v>
      </c>
    </row>
    <row r="900" spans="1:12" ht="21.5" x14ac:dyDescent="0.35">
      <c r="A900" s="22" t="s">
        <v>36</v>
      </c>
      <c r="B900" s="22" t="s">
        <v>171</v>
      </c>
      <c r="C900" s="22" t="s">
        <v>158</v>
      </c>
      <c r="D900" s="22" t="s">
        <v>28</v>
      </c>
      <c r="E900" s="20">
        <v>5.0819999999999999</v>
      </c>
      <c r="H900" s="22" t="s">
        <v>39</v>
      </c>
      <c r="I900" s="23" t="s">
        <v>48</v>
      </c>
      <c r="J900" s="22" t="s">
        <v>57</v>
      </c>
      <c r="K900" s="22" t="s">
        <v>95</v>
      </c>
      <c r="L900" s="20">
        <v>13.519259999999999</v>
      </c>
    </row>
    <row r="901" spans="1:12" ht="21.5" x14ac:dyDescent="0.35">
      <c r="A901" s="22" t="s">
        <v>36</v>
      </c>
      <c r="B901" s="22" t="s">
        <v>171</v>
      </c>
      <c r="C901" s="22" t="s">
        <v>158</v>
      </c>
      <c r="D901" s="22" t="s">
        <v>160</v>
      </c>
      <c r="E901" s="20">
        <v>2611.41257</v>
      </c>
      <c r="H901" s="22" t="s">
        <v>39</v>
      </c>
      <c r="I901" s="23" t="s">
        <v>48</v>
      </c>
      <c r="J901" s="22" t="s">
        <v>57</v>
      </c>
      <c r="K901" s="22" t="s">
        <v>28</v>
      </c>
      <c r="L901" s="20">
        <v>281.70969000000002</v>
      </c>
    </row>
    <row r="902" spans="1:12" ht="21.5" x14ac:dyDescent="0.35">
      <c r="A902" s="22" t="s">
        <v>36</v>
      </c>
      <c r="B902" s="22" t="s">
        <v>171</v>
      </c>
      <c r="C902" s="22" t="s">
        <v>158</v>
      </c>
      <c r="D902" s="22" t="s">
        <v>30</v>
      </c>
      <c r="E902" s="20">
        <v>71.163399999999996</v>
      </c>
      <c r="H902" s="22" t="s">
        <v>39</v>
      </c>
      <c r="I902" s="23" t="s">
        <v>48</v>
      </c>
      <c r="J902" s="22" t="s">
        <v>57</v>
      </c>
      <c r="K902" s="22" t="s">
        <v>55</v>
      </c>
      <c r="L902" s="20">
        <v>288.64836000000003</v>
      </c>
    </row>
    <row r="903" spans="1:12" ht="21.5" x14ac:dyDescent="0.35">
      <c r="A903" s="22" t="s">
        <v>36</v>
      </c>
      <c r="B903" s="22" t="s">
        <v>171</v>
      </c>
      <c r="C903" s="22" t="s">
        <v>158</v>
      </c>
      <c r="D903" s="22" t="s">
        <v>110</v>
      </c>
      <c r="E903" s="20">
        <v>22.252800000000001</v>
      </c>
      <c r="H903" s="22" t="s">
        <v>39</v>
      </c>
      <c r="I903" s="23" t="s">
        <v>48</v>
      </c>
      <c r="J903" s="22" t="s">
        <v>57</v>
      </c>
      <c r="K903" s="22" t="s">
        <v>92</v>
      </c>
      <c r="L903" s="20">
        <v>3678.11679</v>
      </c>
    </row>
    <row r="904" spans="1:12" ht="21.5" x14ac:dyDescent="0.35">
      <c r="A904" s="22" t="s">
        <v>36</v>
      </c>
      <c r="B904" s="22" t="s">
        <v>171</v>
      </c>
      <c r="C904" s="22" t="s">
        <v>158</v>
      </c>
      <c r="D904" s="22" t="s">
        <v>162</v>
      </c>
      <c r="E904" s="20">
        <v>29.118980000000001</v>
      </c>
      <c r="H904" s="22" t="s">
        <v>39</v>
      </c>
      <c r="I904" s="23" t="s">
        <v>48</v>
      </c>
      <c r="J904" s="22" t="s">
        <v>57</v>
      </c>
      <c r="K904" s="22" t="s">
        <v>101</v>
      </c>
      <c r="L904" s="20">
        <v>3.45004</v>
      </c>
    </row>
    <row r="905" spans="1:12" ht="21.5" x14ac:dyDescent="0.35">
      <c r="A905" s="22" t="s">
        <v>36</v>
      </c>
      <c r="B905" s="22" t="s">
        <v>171</v>
      </c>
      <c r="C905" s="22" t="s">
        <v>158</v>
      </c>
      <c r="D905" s="28" t="s">
        <v>35</v>
      </c>
      <c r="E905" s="26">
        <v>5441.7830000000004</v>
      </c>
      <c r="H905" s="22" t="s">
        <v>39</v>
      </c>
      <c r="I905" s="23" t="s">
        <v>48</v>
      </c>
      <c r="J905" s="22" t="s">
        <v>57</v>
      </c>
      <c r="K905" s="22" t="s">
        <v>102</v>
      </c>
      <c r="L905" s="20">
        <v>93.627830000000003</v>
      </c>
    </row>
    <row r="906" spans="1:12" ht="21.5" x14ac:dyDescent="0.35">
      <c r="A906" s="22" t="s">
        <v>36</v>
      </c>
      <c r="B906" s="22" t="s">
        <v>171</v>
      </c>
      <c r="C906" s="22" t="s">
        <v>14</v>
      </c>
      <c r="D906" s="22" t="s">
        <v>115</v>
      </c>
      <c r="E906" s="20">
        <v>3.18</v>
      </c>
      <c r="H906" s="22" t="s">
        <v>39</v>
      </c>
      <c r="I906" s="23" t="s">
        <v>48</v>
      </c>
      <c r="J906" s="22" t="s">
        <v>57</v>
      </c>
      <c r="K906" s="22" t="s">
        <v>93</v>
      </c>
      <c r="L906" s="20">
        <v>946.85945000000004</v>
      </c>
    </row>
    <row r="907" spans="1:12" ht="21.5" x14ac:dyDescent="0.35">
      <c r="A907" s="22" t="s">
        <v>36</v>
      </c>
      <c r="B907" s="22" t="s">
        <v>171</v>
      </c>
      <c r="C907" s="22" t="s">
        <v>14</v>
      </c>
      <c r="D907" s="22" t="s">
        <v>156</v>
      </c>
      <c r="E907" s="20">
        <v>31.8536</v>
      </c>
      <c r="H907" s="22" t="s">
        <v>39</v>
      </c>
      <c r="I907" s="23" t="s">
        <v>48</v>
      </c>
      <c r="J907" s="22" t="s">
        <v>57</v>
      </c>
      <c r="K907" s="22" t="s">
        <v>160</v>
      </c>
      <c r="L907" s="20">
        <v>0.18179999999999999</v>
      </c>
    </row>
    <row r="908" spans="1:12" ht="21.5" x14ac:dyDescent="0.35">
      <c r="A908" s="22" t="s">
        <v>36</v>
      </c>
      <c r="B908" s="22" t="s">
        <v>171</v>
      </c>
      <c r="C908" s="22" t="s">
        <v>14</v>
      </c>
      <c r="D908" s="22" t="s">
        <v>27</v>
      </c>
      <c r="E908" s="20">
        <v>41.352800000000002</v>
      </c>
      <c r="H908" s="22" t="s">
        <v>39</v>
      </c>
      <c r="I908" s="23" t="s">
        <v>48</v>
      </c>
      <c r="J908" s="22" t="s">
        <v>57</v>
      </c>
      <c r="K908" s="22" t="s">
        <v>30</v>
      </c>
      <c r="L908" s="20">
        <v>671.00846000000001</v>
      </c>
    </row>
    <row r="909" spans="1:12" ht="21.5" x14ac:dyDescent="0.35">
      <c r="A909" s="22" t="s">
        <v>36</v>
      </c>
      <c r="B909" s="22" t="s">
        <v>171</v>
      </c>
      <c r="C909" s="22" t="s">
        <v>14</v>
      </c>
      <c r="D909" s="22" t="s">
        <v>28</v>
      </c>
      <c r="E909" s="20">
        <v>7.6210000000000004</v>
      </c>
      <c r="H909" s="22" t="s">
        <v>39</v>
      </c>
      <c r="I909" s="23" t="s">
        <v>48</v>
      </c>
      <c r="J909" s="22" t="s">
        <v>57</v>
      </c>
      <c r="K909" s="22" t="s">
        <v>96</v>
      </c>
      <c r="L909" s="20">
        <v>71.271979999999999</v>
      </c>
    </row>
    <row r="910" spans="1:12" ht="21.5" x14ac:dyDescent="0.35">
      <c r="A910" s="22" t="s">
        <v>36</v>
      </c>
      <c r="B910" s="22" t="s">
        <v>171</v>
      </c>
      <c r="C910" s="22" t="s">
        <v>14</v>
      </c>
      <c r="D910" s="22" t="s">
        <v>55</v>
      </c>
      <c r="E910" s="20">
        <v>1.0499999999999999E-3</v>
      </c>
      <c r="H910" s="22" t="s">
        <v>39</v>
      </c>
      <c r="I910" s="23" t="s">
        <v>48</v>
      </c>
      <c r="J910" s="22" t="s">
        <v>57</v>
      </c>
      <c r="K910" s="22" t="s">
        <v>110</v>
      </c>
      <c r="L910" s="20">
        <v>16.99999</v>
      </c>
    </row>
    <row r="911" spans="1:12" ht="21.5" x14ac:dyDescent="0.35">
      <c r="A911" s="22" t="s">
        <v>36</v>
      </c>
      <c r="B911" s="22" t="s">
        <v>171</v>
      </c>
      <c r="C911" s="22" t="s">
        <v>14</v>
      </c>
      <c r="D911" s="22" t="s">
        <v>92</v>
      </c>
      <c r="E911" s="20">
        <v>20.027999999999999</v>
      </c>
      <c r="H911" s="22" t="s">
        <v>39</v>
      </c>
      <c r="I911" s="23" t="s">
        <v>48</v>
      </c>
      <c r="J911" s="22" t="s">
        <v>57</v>
      </c>
      <c r="K911" s="22" t="s">
        <v>97</v>
      </c>
      <c r="L911" s="20">
        <v>5.6421999999999999</v>
      </c>
    </row>
    <row r="912" spans="1:12" ht="21.5" x14ac:dyDescent="0.35">
      <c r="A912" s="22" t="s">
        <v>36</v>
      </c>
      <c r="B912" s="22" t="s">
        <v>171</v>
      </c>
      <c r="C912" s="22" t="s">
        <v>14</v>
      </c>
      <c r="D912" s="22" t="s">
        <v>107</v>
      </c>
      <c r="E912" s="20">
        <v>57.182989999999997</v>
      </c>
      <c r="H912" s="22" t="s">
        <v>39</v>
      </c>
      <c r="I912" s="23" t="s">
        <v>48</v>
      </c>
      <c r="J912" s="22" t="s">
        <v>57</v>
      </c>
      <c r="K912" s="22" t="s">
        <v>31</v>
      </c>
      <c r="L912" s="20">
        <v>513.44356000000005</v>
      </c>
    </row>
    <row r="913" spans="1:12" ht="21.5" x14ac:dyDescent="0.35">
      <c r="A913" s="22" t="s">
        <v>36</v>
      </c>
      <c r="B913" s="22" t="s">
        <v>171</v>
      </c>
      <c r="C913" s="22" t="s">
        <v>14</v>
      </c>
      <c r="D913" s="22" t="s">
        <v>160</v>
      </c>
      <c r="E913" s="20">
        <v>5.6825000000000001</v>
      </c>
      <c r="H913" s="22" t="s">
        <v>39</v>
      </c>
      <c r="I913" s="23" t="s">
        <v>48</v>
      </c>
      <c r="J913" s="22" t="s">
        <v>57</v>
      </c>
      <c r="K913" s="22" t="s">
        <v>32</v>
      </c>
      <c r="L913" s="20">
        <v>3.3299799999999999</v>
      </c>
    </row>
    <row r="914" spans="1:12" ht="21.5" x14ac:dyDescent="0.35">
      <c r="A914" s="22" t="s">
        <v>36</v>
      </c>
      <c r="B914" s="22" t="s">
        <v>171</v>
      </c>
      <c r="C914" s="22" t="s">
        <v>14</v>
      </c>
      <c r="D914" s="22" t="s">
        <v>30</v>
      </c>
      <c r="E914" s="20">
        <v>851.33070999999995</v>
      </c>
      <c r="H914" s="22" t="s">
        <v>39</v>
      </c>
      <c r="I914" s="23" t="s">
        <v>48</v>
      </c>
      <c r="J914" s="22" t="s">
        <v>57</v>
      </c>
      <c r="K914" s="28" t="s">
        <v>35</v>
      </c>
      <c r="L914" s="26">
        <v>7080.4092600000004</v>
      </c>
    </row>
    <row r="915" spans="1:12" ht="21.5" x14ac:dyDescent="0.35">
      <c r="A915" s="22" t="s">
        <v>36</v>
      </c>
      <c r="B915" s="22" t="s">
        <v>171</v>
      </c>
      <c r="C915" s="22" t="s">
        <v>14</v>
      </c>
      <c r="D915" s="22" t="s">
        <v>110</v>
      </c>
      <c r="E915" s="20">
        <v>3</v>
      </c>
      <c r="H915" s="22" t="s">
        <v>39</v>
      </c>
      <c r="I915" s="23" t="s">
        <v>48</v>
      </c>
      <c r="J915" s="22" t="s">
        <v>58</v>
      </c>
      <c r="K915" s="22" t="s">
        <v>52</v>
      </c>
      <c r="L915" s="20">
        <v>5.4399899999999999</v>
      </c>
    </row>
    <row r="916" spans="1:12" ht="21.5" x14ac:dyDescent="0.35">
      <c r="A916" s="22" t="s">
        <v>36</v>
      </c>
      <c r="B916" s="22" t="s">
        <v>171</v>
      </c>
      <c r="C916" s="22" t="s">
        <v>14</v>
      </c>
      <c r="D916" s="22" t="s">
        <v>163</v>
      </c>
      <c r="E916" s="20">
        <v>4.95</v>
      </c>
      <c r="H916" s="22" t="s">
        <v>39</v>
      </c>
      <c r="I916" s="23" t="s">
        <v>48</v>
      </c>
      <c r="J916" s="22" t="s">
        <v>58</v>
      </c>
      <c r="K916" s="22" t="s">
        <v>28</v>
      </c>
      <c r="L916" s="20">
        <v>4.2513399999999999</v>
      </c>
    </row>
    <row r="917" spans="1:12" ht="21.5" x14ac:dyDescent="0.35">
      <c r="A917" s="22" t="s">
        <v>36</v>
      </c>
      <c r="B917" s="22" t="s">
        <v>171</v>
      </c>
      <c r="C917" s="22" t="s">
        <v>14</v>
      </c>
      <c r="D917" s="22" t="s">
        <v>112</v>
      </c>
      <c r="E917" s="20">
        <v>3.95058</v>
      </c>
      <c r="H917" s="22" t="s">
        <v>39</v>
      </c>
      <c r="I917" s="23" t="s">
        <v>48</v>
      </c>
      <c r="J917" s="22" t="s">
        <v>58</v>
      </c>
      <c r="K917" s="22" t="s">
        <v>110</v>
      </c>
      <c r="L917" s="20">
        <v>4.5</v>
      </c>
    </row>
    <row r="918" spans="1:12" ht="21.5" x14ac:dyDescent="0.35">
      <c r="A918" s="22" t="s">
        <v>36</v>
      </c>
      <c r="B918" s="22" t="s">
        <v>171</v>
      </c>
      <c r="C918" s="22" t="s">
        <v>14</v>
      </c>
      <c r="D918" s="22" t="s">
        <v>31</v>
      </c>
      <c r="E918" s="20">
        <v>6231.4348300000001</v>
      </c>
      <c r="H918" s="22" t="s">
        <v>39</v>
      </c>
      <c r="I918" s="23" t="s">
        <v>48</v>
      </c>
      <c r="J918" s="22" t="s">
        <v>58</v>
      </c>
      <c r="K918" s="22" t="s">
        <v>31</v>
      </c>
      <c r="L918" s="20">
        <v>31.079940000000001</v>
      </c>
    </row>
    <row r="919" spans="1:12" ht="21.5" x14ac:dyDescent="0.35">
      <c r="A919" s="22" t="s">
        <v>36</v>
      </c>
      <c r="B919" s="22" t="s">
        <v>171</v>
      </c>
      <c r="C919" s="22" t="s">
        <v>14</v>
      </c>
      <c r="D919" s="22" t="s">
        <v>32</v>
      </c>
      <c r="E919" s="20">
        <v>2992.84861</v>
      </c>
      <c r="H919" s="22" t="s">
        <v>39</v>
      </c>
      <c r="I919" s="23" t="s">
        <v>48</v>
      </c>
      <c r="J919" s="22" t="s">
        <v>58</v>
      </c>
      <c r="K919" s="28" t="s">
        <v>35</v>
      </c>
      <c r="L919" s="26">
        <v>45.271270000000001</v>
      </c>
    </row>
    <row r="920" spans="1:12" ht="21.5" x14ac:dyDescent="0.35">
      <c r="A920" s="22" t="s">
        <v>36</v>
      </c>
      <c r="B920" s="22" t="s">
        <v>171</v>
      </c>
      <c r="C920" s="22" t="s">
        <v>14</v>
      </c>
      <c r="D920" s="28" t="s">
        <v>35</v>
      </c>
      <c r="E920" s="26">
        <v>10254.416670000001</v>
      </c>
      <c r="H920" s="22" t="s">
        <v>39</v>
      </c>
      <c r="I920" s="23" t="s">
        <v>48</v>
      </c>
      <c r="J920" s="22" t="s">
        <v>158</v>
      </c>
      <c r="K920" s="22" t="s">
        <v>160</v>
      </c>
      <c r="L920" s="20">
        <v>63.037480000000002</v>
      </c>
    </row>
    <row r="921" spans="1:12" ht="21.5" x14ac:dyDescent="0.35">
      <c r="A921" s="22" t="s">
        <v>36</v>
      </c>
      <c r="B921" s="22" t="s">
        <v>171</v>
      </c>
      <c r="C921" s="22" t="s">
        <v>15</v>
      </c>
      <c r="D921" s="22" t="s">
        <v>52</v>
      </c>
      <c r="E921" s="20">
        <v>2624.3122800000001</v>
      </c>
      <c r="H921" s="22" t="s">
        <v>39</v>
      </c>
      <c r="I921" s="23" t="s">
        <v>48</v>
      </c>
      <c r="J921" s="22" t="s">
        <v>158</v>
      </c>
      <c r="K921" s="28" t="s">
        <v>35</v>
      </c>
      <c r="L921" s="26">
        <v>63.037480000000002</v>
      </c>
    </row>
    <row r="922" spans="1:12" ht="21.5" x14ac:dyDescent="0.35">
      <c r="A922" s="22" t="s">
        <v>36</v>
      </c>
      <c r="B922" s="22" t="s">
        <v>171</v>
      </c>
      <c r="C922" s="22" t="s">
        <v>15</v>
      </c>
      <c r="D922" s="22" t="s">
        <v>104</v>
      </c>
      <c r="E922" s="20">
        <v>45.510300000000001</v>
      </c>
      <c r="H922" s="22" t="s">
        <v>39</v>
      </c>
      <c r="I922" s="23" t="s">
        <v>48</v>
      </c>
      <c r="J922" s="22" t="s">
        <v>14</v>
      </c>
      <c r="K922" s="22" t="s">
        <v>52</v>
      </c>
      <c r="L922" s="20">
        <v>122.11284999999999</v>
      </c>
    </row>
    <row r="923" spans="1:12" ht="21.5" x14ac:dyDescent="0.35">
      <c r="A923" s="22" t="s">
        <v>36</v>
      </c>
      <c r="B923" s="22" t="s">
        <v>171</v>
      </c>
      <c r="C923" s="22" t="s">
        <v>15</v>
      </c>
      <c r="D923" s="22" t="s">
        <v>115</v>
      </c>
      <c r="E923" s="20">
        <v>152.34139999999999</v>
      </c>
      <c r="H923" s="22" t="s">
        <v>39</v>
      </c>
      <c r="I923" s="23" t="s">
        <v>48</v>
      </c>
      <c r="J923" s="22" t="s">
        <v>14</v>
      </c>
      <c r="K923" s="22" t="s">
        <v>156</v>
      </c>
      <c r="L923" s="20">
        <v>230.20069000000001</v>
      </c>
    </row>
    <row r="924" spans="1:12" ht="21.5" x14ac:dyDescent="0.35">
      <c r="A924" s="22" t="s">
        <v>36</v>
      </c>
      <c r="B924" s="22" t="s">
        <v>171</v>
      </c>
      <c r="C924" s="22" t="s">
        <v>15</v>
      </c>
      <c r="D924" s="22" t="s">
        <v>156</v>
      </c>
      <c r="E924" s="20">
        <v>595.73407999999995</v>
      </c>
      <c r="H924" s="22" t="s">
        <v>39</v>
      </c>
      <c r="I924" s="23" t="s">
        <v>48</v>
      </c>
      <c r="J924" s="22" t="s">
        <v>14</v>
      </c>
      <c r="K924" s="22" t="s">
        <v>53</v>
      </c>
      <c r="L924" s="20">
        <v>71.86354</v>
      </c>
    </row>
    <row r="925" spans="1:12" ht="21.5" x14ac:dyDescent="0.35">
      <c r="A925" s="22" t="s">
        <v>36</v>
      </c>
      <c r="B925" s="22" t="s">
        <v>171</v>
      </c>
      <c r="C925" s="22" t="s">
        <v>15</v>
      </c>
      <c r="D925" s="22" t="s">
        <v>53</v>
      </c>
      <c r="E925" s="20">
        <v>3067.3647099999998</v>
      </c>
      <c r="H925" s="22" t="s">
        <v>39</v>
      </c>
      <c r="I925" s="23" t="s">
        <v>48</v>
      </c>
      <c r="J925" s="22" t="s">
        <v>14</v>
      </c>
      <c r="K925" s="22" t="s">
        <v>95</v>
      </c>
      <c r="L925" s="20">
        <v>11.737539999999999</v>
      </c>
    </row>
    <row r="926" spans="1:12" ht="21.5" x14ac:dyDescent="0.35">
      <c r="A926" s="22" t="s">
        <v>36</v>
      </c>
      <c r="B926" s="22" t="s">
        <v>171</v>
      </c>
      <c r="C926" s="22" t="s">
        <v>15</v>
      </c>
      <c r="D926" s="22" t="s">
        <v>27</v>
      </c>
      <c r="E926" s="20">
        <v>15382.724039999999</v>
      </c>
      <c r="H926" s="22" t="s">
        <v>39</v>
      </c>
      <c r="I926" s="23" t="s">
        <v>48</v>
      </c>
      <c r="J926" s="22" t="s">
        <v>14</v>
      </c>
      <c r="K926" s="22" t="s">
        <v>55</v>
      </c>
      <c r="L926" s="20">
        <v>4.2680199999999999</v>
      </c>
    </row>
    <row r="927" spans="1:12" ht="21.5" x14ac:dyDescent="0.35">
      <c r="A927" s="22" t="s">
        <v>36</v>
      </c>
      <c r="B927" s="22" t="s">
        <v>171</v>
      </c>
      <c r="C927" s="22" t="s">
        <v>15</v>
      </c>
      <c r="D927" s="22" t="s">
        <v>95</v>
      </c>
      <c r="E927" s="20">
        <v>219.15522999999999</v>
      </c>
      <c r="H927" s="22" t="s">
        <v>39</v>
      </c>
      <c r="I927" s="23" t="s">
        <v>48</v>
      </c>
      <c r="J927" s="22" t="s">
        <v>14</v>
      </c>
      <c r="K927" s="22" t="s">
        <v>101</v>
      </c>
      <c r="L927" s="20">
        <v>0.95001000000000002</v>
      </c>
    </row>
    <row r="928" spans="1:12" ht="21.5" x14ac:dyDescent="0.35">
      <c r="A928" s="22" t="s">
        <v>36</v>
      </c>
      <c r="B928" s="22" t="s">
        <v>171</v>
      </c>
      <c r="C928" s="22" t="s">
        <v>15</v>
      </c>
      <c r="D928" s="22" t="s">
        <v>28</v>
      </c>
      <c r="E928" s="20">
        <v>6387.7346299999999</v>
      </c>
      <c r="H928" s="22" t="s">
        <v>39</v>
      </c>
      <c r="I928" s="23" t="s">
        <v>48</v>
      </c>
      <c r="J928" s="22" t="s">
        <v>14</v>
      </c>
      <c r="K928" s="22" t="s">
        <v>165</v>
      </c>
      <c r="L928" s="20">
        <v>62.92116</v>
      </c>
    </row>
    <row r="929" spans="1:12" ht="21.5" x14ac:dyDescent="0.35">
      <c r="A929" s="22" t="s">
        <v>36</v>
      </c>
      <c r="B929" s="22" t="s">
        <v>171</v>
      </c>
      <c r="C929" s="22" t="s">
        <v>15</v>
      </c>
      <c r="D929" s="22" t="s">
        <v>55</v>
      </c>
      <c r="E929" s="20">
        <v>2443.3525599999998</v>
      </c>
      <c r="H929" s="22" t="s">
        <v>39</v>
      </c>
      <c r="I929" s="23" t="s">
        <v>48</v>
      </c>
      <c r="J929" s="22" t="s">
        <v>14</v>
      </c>
      <c r="K929" s="22" t="s">
        <v>160</v>
      </c>
      <c r="L929" s="20">
        <v>48.342190000000002</v>
      </c>
    </row>
    <row r="930" spans="1:12" ht="21.5" x14ac:dyDescent="0.35">
      <c r="A930" s="22" t="s">
        <v>36</v>
      </c>
      <c r="B930" s="22" t="s">
        <v>171</v>
      </c>
      <c r="C930" s="22" t="s">
        <v>15</v>
      </c>
      <c r="D930" s="22" t="s">
        <v>92</v>
      </c>
      <c r="E930" s="20">
        <v>28276.248250000001</v>
      </c>
      <c r="H930" s="22" t="s">
        <v>39</v>
      </c>
      <c r="I930" s="23" t="s">
        <v>48</v>
      </c>
      <c r="J930" s="22" t="s">
        <v>14</v>
      </c>
      <c r="K930" s="22" t="s">
        <v>30</v>
      </c>
      <c r="L930" s="20">
        <v>132.5</v>
      </c>
    </row>
    <row r="931" spans="1:12" ht="21.5" x14ac:dyDescent="0.35">
      <c r="A931" s="22" t="s">
        <v>36</v>
      </c>
      <c r="B931" s="22" t="s">
        <v>171</v>
      </c>
      <c r="C931" s="22" t="s">
        <v>15</v>
      </c>
      <c r="D931" s="22" t="s">
        <v>165</v>
      </c>
      <c r="E931" s="20">
        <v>29.966899999999999</v>
      </c>
      <c r="H931" s="22" t="s">
        <v>39</v>
      </c>
      <c r="I931" s="23" t="s">
        <v>48</v>
      </c>
      <c r="J931" s="22" t="s">
        <v>14</v>
      </c>
      <c r="K931" s="22" t="s">
        <v>163</v>
      </c>
      <c r="L931" s="20">
        <v>5.1031199999999997</v>
      </c>
    </row>
    <row r="932" spans="1:12" ht="21.5" x14ac:dyDescent="0.35">
      <c r="A932" s="22" t="s">
        <v>36</v>
      </c>
      <c r="B932" s="22" t="s">
        <v>171</v>
      </c>
      <c r="C932" s="22" t="s">
        <v>15</v>
      </c>
      <c r="D932" s="22" t="s">
        <v>102</v>
      </c>
      <c r="E932" s="20">
        <v>900.37049999999999</v>
      </c>
      <c r="H932" s="22" t="s">
        <v>39</v>
      </c>
      <c r="I932" s="23" t="s">
        <v>48</v>
      </c>
      <c r="J932" s="22" t="s">
        <v>14</v>
      </c>
      <c r="K932" s="22" t="s">
        <v>97</v>
      </c>
      <c r="L932" s="20">
        <v>32.136049999999997</v>
      </c>
    </row>
    <row r="933" spans="1:12" ht="21.5" x14ac:dyDescent="0.35">
      <c r="A933" s="22" t="s">
        <v>36</v>
      </c>
      <c r="B933" s="22" t="s">
        <v>171</v>
      </c>
      <c r="C933" s="22" t="s">
        <v>15</v>
      </c>
      <c r="D933" s="22" t="s">
        <v>107</v>
      </c>
      <c r="E933" s="20">
        <v>130.9691</v>
      </c>
      <c r="H933" s="22" t="s">
        <v>39</v>
      </c>
      <c r="I933" s="23" t="s">
        <v>48</v>
      </c>
      <c r="J933" s="22" t="s">
        <v>14</v>
      </c>
      <c r="K933" s="22" t="s">
        <v>31</v>
      </c>
      <c r="L933" s="20">
        <v>119.09997</v>
      </c>
    </row>
    <row r="934" spans="1:12" ht="21.5" x14ac:dyDescent="0.35">
      <c r="A934" s="22" t="s">
        <v>36</v>
      </c>
      <c r="B934" s="22" t="s">
        <v>171</v>
      </c>
      <c r="C934" s="22" t="s">
        <v>15</v>
      </c>
      <c r="D934" s="22" t="s">
        <v>93</v>
      </c>
      <c r="E934" s="20">
        <v>2922.1164800000001</v>
      </c>
      <c r="H934" s="22" t="s">
        <v>39</v>
      </c>
      <c r="I934" s="23" t="s">
        <v>48</v>
      </c>
      <c r="J934" s="22" t="s">
        <v>14</v>
      </c>
      <c r="K934" s="28" t="s">
        <v>35</v>
      </c>
      <c r="L934" s="26">
        <v>841.23514</v>
      </c>
    </row>
    <row r="935" spans="1:12" ht="21.5" x14ac:dyDescent="0.35">
      <c r="A935" s="22" t="s">
        <v>36</v>
      </c>
      <c r="B935" s="22" t="s">
        <v>171</v>
      </c>
      <c r="C935" s="22" t="s">
        <v>15</v>
      </c>
      <c r="D935" s="22" t="s">
        <v>160</v>
      </c>
      <c r="E935" s="20">
        <v>12363.64985</v>
      </c>
      <c r="H935" s="22" t="s">
        <v>39</v>
      </c>
      <c r="I935" s="23" t="s">
        <v>48</v>
      </c>
      <c r="J935" s="22" t="s">
        <v>15</v>
      </c>
      <c r="K935" s="22" t="s">
        <v>52</v>
      </c>
      <c r="L935" s="20">
        <v>2840.5194099999999</v>
      </c>
    </row>
    <row r="936" spans="1:12" ht="21.5" x14ac:dyDescent="0.35">
      <c r="A936" s="22" t="s">
        <v>36</v>
      </c>
      <c r="B936" s="22" t="s">
        <v>171</v>
      </c>
      <c r="C936" s="22" t="s">
        <v>15</v>
      </c>
      <c r="D936" s="22" t="s">
        <v>30</v>
      </c>
      <c r="E936" s="20">
        <v>251927.61702000001</v>
      </c>
      <c r="H936" s="22" t="s">
        <v>39</v>
      </c>
      <c r="I936" s="23" t="s">
        <v>48</v>
      </c>
      <c r="J936" s="22" t="s">
        <v>15</v>
      </c>
      <c r="K936" s="22" t="s">
        <v>104</v>
      </c>
      <c r="L936" s="20">
        <v>7.69998</v>
      </c>
    </row>
    <row r="937" spans="1:12" ht="21.5" x14ac:dyDescent="0.35">
      <c r="A937" s="22" t="s">
        <v>36</v>
      </c>
      <c r="B937" s="22" t="s">
        <v>171</v>
      </c>
      <c r="C937" s="22" t="s">
        <v>15</v>
      </c>
      <c r="D937" s="22" t="s">
        <v>96</v>
      </c>
      <c r="E937" s="20">
        <v>2878.7444300000002</v>
      </c>
      <c r="H937" s="22" t="s">
        <v>39</v>
      </c>
      <c r="I937" s="23" t="s">
        <v>48</v>
      </c>
      <c r="J937" s="22" t="s">
        <v>15</v>
      </c>
      <c r="K937" s="22" t="s">
        <v>156</v>
      </c>
      <c r="L937" s="20">
        <v>256.15374000000003</v>
      </c>
    </row>
    <row r="938" spans="1:12" ht="21.5" x14ac:dyDescent="0.35">
      <c r="A938" s="22" t="s">
        <v>36</v>
      </c>
      <c r="B938" s="22" t="s">
        <v>171</v>
      </c>
      <c r="C938" s="22" t="s">
        <v>15</v>
      </c>
      <c r="D938" s="22" t="s">
        <v>110</v>
      </c>
      <c r="E938" s="20">
        <v>791.44952999999998</v>
      </c>
      <c r="H938" s="22" t="s">
        <v>39</v>
      </c>
      <c r="I938" s="23" t="s">
        <v>48</v>
      </c>
      <c r="J938" s="22" t="s">
        <v>15</v>
      </c>
      <c r="K938" s="22" t="s">
        <v>53</v>
      </c>
      <c r="L938" s="20">
        <v>733.82552999999996</v>
      </c>
    </row>
    <row r="939" spans="1:12" ht="21.5" x14ac:dyDescent="0.35">
      <c r="A939" s="22" t="s">
        <v>36</v>
      </c>
      <c r="B939" s="22" t="s">
        <v>171</v>
      </c>
      <c r="C939" s="22" t="s">
        <v>15</v>
      </c>
      <c r="D939" s="22" t="s">
        <v>162</v>
      </c>
      <c r="E939" s="20">
        <v>260.11820999999998</v>
      </c>
      <c r="H939" s="22" t="s">
        <v>39</v>
      </c>
      <c r="I939" s="23" t="s">
        <v>48</v>
      </c>
      <c r="J939" s="22" t="s">
        <v>15</v>
      </c>
      <c r="K939" s="22" t="s">
        <v>27</v>
      </c>
      <c r="L939" s="20">
        <v>0.36470999999999998</v>
      </c>
    </row>
    <row r="940" spans="1:12" ht="21.5" x14ac:dyDescent="0.35">
      <c r="A940" s="22" t="s">
        <v>36</v>
      </c>
      <c r="B940" s="22" t="s">
        <v>171</v>
      </c>
      <c r="C940" s="22" t="s">
        <v>15</v>
      </c>
      <c r="D940" s="22" t="s">
        <v>163</v>
      </c>
      <c r="E940" s="20">
        <v>0.65266000000000002</v>
      </c>
      <c r="H940" s="22" t="s">
        <v>39</v>
      </c>
      <c r="I940" s="23" t="s">
        <v>48</v>
      </c>
      <c r="J940" s="22" t="s">
        <v>15</v>
      </c>
      <c r="K940" s="22" t="s">
        <v>95</v>
      </c>
      <c r="L940" s="20">
        <v>292.03537999999998</v>
      </c>
    </row>
    <row r="941" spans="1:12" ht="21.5" x14ac:dyDescent="0.35">
      <c r="A941" s="22" t="s">
        <v>36</v>
      </c>
      <c r="B941" s="22" t="s">
        <v>171</v>
      </c>
      <c r="C941" s="22" t="s">
        <v>15</v>
      </c>
      <c r="D941" s="22" t="s">
        <v>112</v>
      </c>
      <c r="E941" s="20">
        <v>247.86183</v>
      </c>
      <c r="H941" s="22" t="s">
        <v>39</v>
      </c>
      <c r="I941" s="23" t="s">
        <v>48</v>
      </c>
      <c r="J941" s="22" t="s">
        <v>15</v>
      </c>
      <c r="K941" s="22" t="s">
        <v>28</v>
      </c>
      <c r="L941" s="20">
        <v>164.07543999999999</v>
      </c>
    </row>
    <row r="942" spans="1:12" ht="21.5" x14ac:dyDescent="0.35">
      <c r="A942" s="22" t="s">
        <v>36</v>
      </c>
      <c r="B942" s="22" t="s">
        <v>171</v>
      </c>
      <c r="C942" s="22" t="s">
        <v>15</v>
      </c>
      <c r="D942" s="22" t="s">
        <v>100</v>
      </c>
      <c r="E942" s="20">
        <v>122.37</v>
      </c>
      <c r="H942" s="22" t="s">
        <v>39</v>
      </c>
      <c r="I942" s="23" t="s">
        <v>48</v>
      </c>
      <c r="J942" s="22" t="s">
        <v>15</v>
      </c>
      <c r="K942" s="22" t="s">
        <v>55</v>
      </c>
      <c r="L942" s="20">
        <v>2742.2376599999998</v>
      </c>
    </row>
    <row r="943" spans="1:12" ht="21.5" x14ac:dyDescent="0.35">
      <c r="A943" s="22" t="s">
        <v>36</v>
      </c>
      <c r="B943" s="22" t="s">
        <v>171</v>
      </c>
      <c r="C943" s="22" t="s">
        <v>15</v>
      </c>
      <c r="D943" s="22" t="s">
        <v>97</v>
      </c>
      <c r="E943" s="20">
        <v>199.57978</v>
      </c>
      <c r="H943" s="22" t="s">
        <v>39</v>
      </c>
      <c r="I943" s="23" t="s">
        <v>48</v>
      </c>
      <c r="J943" s="22" t="s">
        <v>15</v>
      </c>
      <c r="K943" s="22" t="s">
        <v>92</v>
      </c>
      <c r="L943" s="20">
        <v>3694.5137399999999</v>
      </c>
    </row>
    <row r="944" spans="1:12" ht="21.5" x14ac:dyDescent="0.35">
      <c r="A944" s="22" t="s">
        <v>36</v>
      </c>
      <c r="B944" s="22" t="s">
        <v>171</v>
      </c>
      <c r="C944" s="22" t="s">
        <v>15</v>
      </c>
      <c r="D944" s="22" t="s">
        <v>31</v>
      </c>
      <c r="E944" s="20">
        <v>147001.62775000001</v>
      </c>
      <c r="H944" s="22" t="s">
        <v>39</v>
      </c>
      <c r="I944" s="23" t="s">
        <v>48</v>
      </c>
      <c r="J944" s="22" t="s">
        <v>15</v>
      </c>
      <c r="K944" s="22" t="s">
        <v>101</v>
      </c>
      <c r="L944" s="20">
        <v>0.72416999999999998</v>
      </c>
    </row>
    <row r="945" spans="1:12" ht="21.5" x14ac:dyDescent="0.35">
      <c r="A945" s="22" t="s">
        <v>36</v>
      </c>
      <c r="B945" s="22" t="s">
        <v>171</v>
      </c>
      <c r="C945" s="22" t="s">
        <v>15</v>
      </c>
      <c r="D945" s="22" t="s">
        <v>32</v>
      </c>
      <c r="E945" s="20">
        <v>1182.604</v>
      </c>
      <c r="H945" s="22" t="s">
        <v>39</v>
      </c>
      <c r="I945" s="23" t="s">
        <v>48</v>
      </c>
      <c r="J945" s="22" t="s">
        <v>15</v>
      </c>
      <c r="K945" s="22" t="s">
        <v>102</v>
      </c>
      <c r="L945" s="20">
        <v>3140.1220600000001</v>
      </c>
    </row>
    <row r="946" spans="1:12" ht="21.5" x14ac:dyDescent="0.35">
      <c r="A946" s="22" t="s">
        <v>36</v>
      </c>
      <c r="B946" s="22" t="s">
        <v>171</v>
      </c>
      <c r="C946" s="22" t="s">
        <v>15</v>
      </c>
      <c r="D946" s="22" t="s">
        <v>161</v>
      </c>
      <c r="E946" s="20">
        <v>29.15962</v>
      </c>
      <c r="H946" s="22" t="s">
        <v>39</v>
      </c>
      <c r="I946" s="23" t="s">
        <v>48</v>
      </c>
      <c r="J946" s="22" t="s">
        <v>15</v>
      </c>
      <c r="K946" s="22" t="s">
        <v>93</v>
      </c>
      <c r="L946" s="20">
        <v>1942.5574799999999</v>
      </c>
    </row>
    <row r="947" spans="1:12" ht="21.5" x14ac:dyDescent="0.35">
      <c r="A947" s="22" t="s">
        <v>36</v>
      </c>
      <c r="B947" s="22" t="s">
        <v>171</v>
      </c>
      <c r="C947" s="22" t="s">
        <v>15</v>
      </c>
      <c r="D947" s="28" t="s">
        <v>35</v>
      </c>
      <c r="E947" s="26">
        <v>480183.33513999998</v>
      </c>
      <c r="H947" s="22" t="s">
        <v>39</v>
      </c>
      <c r="I947" s="23" t="s">
        <v>48</v>
      </c>
      <c r="J947" s="22" t="s">
        <v>15</v>
      </c>
      <c r="K947" s="22" t="s">
        <v>160</v>
      </c>
      <c r="L947" s="20">
        <v>6972.2903100000003</v>
      </c>
    </row>
    <row r="948" spans="1:12" ht="21.5" x14ac:dyDescent="0.35">
      <c r="A948" s="22" t="s">
        <v>36</v>
      </c>
      <c r="B948" s="22" t="s">
        <v>171</v>
      </c>
      <c r="C948" s="22" t="s">
        <v>159</v>
      </c>
      <c r="D948" s="22" t="s">
        <v>52</v>
      </c>
      <c r="E948" s="20">
        <v>780.34844999999996</v>
      </c>
      <c r="H948" s="22" t="s">
        <v>39</v>
      </c>
      <c r="I948" s="23" t="s">
        <v>48</v>
      </c>
      <c r="J948" s="22" t="s">
        <v>15</v>
      </c>
      <c r="K948" s="22" t="s">
        <v>30</v>
      </c>
      <c r="L948" s="20">
        <v>33565.044970000003</v>
      </c>
    </row>
    <row r="949" spans="1:12" ht="21.5" x14ac:dyDescent="0.35">
      <c r="A949" s="22" t="s">
        <v>36</v>
      </c>
      <c r="B949" s="22" t="s">
        <v>171</v>
      </c>
      <c r="C949" s="22" t="s">
        <v>159</v>
      </c>
      <c r="D949" s="22" t="s">
        <v>104</v>
      </c>
      <c r="E949" s="20">
        <v>0.1605</v>
      </c>
      <c r="H949" s="22" t="s">
        <v>39</v>
      </c>
      <c r="I949" s="23" t="s">
        <v>48</v>
      </c>
      <c r="J949" s="22" t="s">
        <v>15</v>
      </c>
      <c r="K949" s="22" t="s">
        <v>96</v>
      </c>
      <c r="L949" s="20">
        <v>4207.87716</v>
      </c>
    </row>
    <row r="950" spans="1:12" ht="21.5" x14ac:dyDescent="0.35">
      <c r="A950" s="22" t="s">
        <v>36</v>
      </c>
      <c r="B950" s="22" t="s">
        <v>171</v>
      </c>
      <c r="C950" s="22" t="s">
        <v>159</v>
      </c>
      <c r="D950" s="22" t="s">
        <v>115</v>
      </c>
      <c r="E950" s="20">
        <v>177.21063000000001</v>
      </c>
      <c r="H950" s="22" t="s">
        <v>39</v>
      </c>
      <c r="I950" s="23" t="s">
        <v>48</v>
      </c>
      <c r="J950" s="22" t="s">
        <v>15</v>
      </c>
      <c r="K950" s="22" t="s">
        <v>110</v>
      </c>
      <c r="L950" s="20">
        <v>64.2239</v>
      </c>
    </row>
    <row r="951" spans="1:12" ht="21.5" x14ac:dyDescent="0.35">
      <c r="A951" s="22" t="s">
        <v>36</v>
      </c>
      <c r="B951" s="22" t="s">
        <v>171</v>
      </c>
      <c r="C951" s="22" t="s">
        <v>159</v>
      </c>
      <c r="D951" s="22" t="s">
        <v>156</v>
      </c>
      <c r="E951" s="20">
        <v>1181.46912</v>
      </c>
      <c r="H951" s="22" t="s">
        <v>39</v>
      </c>
      <c r="I951" s="23" t="s">
        <v>48</v>
      </c>
      <c r="J951" s="22" t="s">
        <v>15</v>
      </c>
      <c r="K951" s="22" t="s">
        <v>112</v>
      </c>
      <c r="L951" s="20">
        <v>9.2800100000000008</v>
      </c>
    </row>
    <row r="952" spans="1:12" ht="21.5" x14ac:dyDescent="0.35">
      <c r="A952" s="22" t="s">
        <v>36</v>
      </c>
      <c r="B952" s="22" t="s">
        <v>171</v>
      </c>
      <c r="C952" s="22" t="s">
        <v>159</v>
      </c>
      <c r="D952" s="22" t="s">
        <v>113</v>
      </c>
      <c r="E952" s="20">
        <v>0.7</v>
      </c>
      <c r="H952" s="22" t="s">
        <v>39</v>
      </c>
      <c r="I952" s="23" t="s">
        <v>48</v>
      </c>
      <c r="J952" s="22" t="s">
        <v>15</v>
      </c>
      <c r="K952" s="22" t="s">
        <v>100</v>
      </c>
      <c r="L952" s="20">
        <v>0.40799000000000002</v>
      </c>
    </row>
    <row r="953" spans="1:12" ht="21.5" x14ac:dyDescent="0.35">
      <c r="A953" s="22" t="s">
        <v>36</v>
      </c>
      <c r="B953" s="22" t="s">
        <v>171</v>
      </c>
      <c r="C953" s="22" t="s">
        <v>159</v>
      </c>
      <c r="D953" s="22" t="s">
        <v>53</v>
      </c>
      <c r="E953" s="20">
        <v>1321.2969599999999</v>
      </c>
      <c r="H953" s="22" t="s">
        <v>39</v>
      </c>
      <c r="I953" s="23" t="s">
        <v>48</v>
      </c>
      <c r="J953" s="22" t="s">
        <v>15</v>
      </c>
      <c r="K953" s="22" t="s">
        <v>97</v>
      </c>
      <c r="L953" s="20">
        <v>357.63218999999998</v>
      </c>
    </row>
    <row r="954" spans="1:12" ht="21.5" x14ac:dyDescent="0.35">
      <c r="A954" s="22" t="s">
        <v>36</v>
      </c>
      <c r="B954" s="22" t="s">
        <v>171</v>
      </c>
      <c r="C954" s="22" t="s">
        <v>159</v>
      </c>
      <c r="D954" s="22" t="s">
        <v>27</v>
      </c>
      <c r="E954" s="20">
        <v>3634.4199199999998</v>
      </c>
      <c r="H954" s="22" t="s">
        <v>39</v>
      </c>
      <c r="I954" s="23" t="s">
        <v>48</v>
      </c>
      <c r="J954" s="22" t="s">
        <v>15</v>
      </c>
      <c r="K954" s="22" t="s">
        <v>31</v>
      </c>
      <c r="L954" s="20">
        <v>6945.6486100000002</v>
      </c>
    </row>
    <row r="955" spans="1:12" ht="21.5" x14ac:dyDescent="0.35">
      <c r="A955" s="22" t="s">
        <v>36</v>
      </c>
      <c r="B955" s="22" t="s">
        <v>171</v>
      </c>
      <c r="C955" s="22" t="s">
        <v>159</v>
      </c>
      <c r="D955" s="22" t="s">
        <v>95</v>
      </c>
      <c r="E955" s="20">
        <v>1017.67229</v>
      </c>
      <c r="H955" s="22" t="s">
        <v>39</v>
      </c>
      <c r="I955" s="23" t="s">
        <v>48</v>
      </c>
      <c r="J955" s="22" t="s">
        <v>15</v>
      </c>
      <c r="K955" s="22" t="s">
        <v>32</v>
      </c>
      <c r="L955" s="20">
        <v>26.572510000000001</v>
      </c>
    </row>
    <row r="956" spans="1:12" ht="21.5" x14ac:dyDescent="0.35">
      <c r="A956" s="22" t="s">
        <v>36</v>
      </c>
      <c r="B956" s="22" t="s">
        <v>171</v>
      </c>
      <c r="C956" s="22" t="s">
        <v>159</v>
      </c>
      <c r="D956" s="22" t="s">
        <v>28</v>
      </c>
      <c r="E956" s="20">
        <v>3734.7454200000002</v>
      </c>
      <c r="H956" s="22" t="s">
        <v>39</v>
      </c>
      <c r="I956" s="23" t="s">
        <v>48</v>
      </c>
      <c r="J956" s="22" t="s">
        <v>15</v>
      </c>
      <c r="K956" s="28" t="s">
        <v>35</v>
      </c>
      <c r="L956" s="26">
        <v>67963.806949999998</v>
      </c>
    </row>
    <row r="957" spans="1:12" ht="21.5" x14ac:dyDescent="0.35">
      <c r="A957" s="22" t="s">
        <v>36</v>
      </c>
      <c r="B957" s="22" t="s">
        <v>171</v>
      </c>
      <c r="C957" s="22" t="s">
        <v>159</v>
      </c>
      <c r="D957" s="22" t="s">
        <v>55</v>
      </c>
      <c r="E957" s="20">
        <v>1470.9024300000001</v>
      </c>
      <c r="H957" s="22" t="s">
        <v>39</v>
      </c>
      <c r="I957" s="23" t="s">
        <v>48</v>
      </c>
      <c r="J957" s="22" t="s">
        <v>159</v>
      </c>
      <c r="K957" s="22" t="s">
        <v>52</v>
      </c>
      <c r="L957" s="20">
        <v>587.40251999999998</v>
      </c>
    </row>
    <row r="958" spans="1:12" ht="21.5" x14ac:dyDescent="0.35">
      <c r="A958" s="22" t="s">
        <v>36</v>
      </c>
      <c r="B958" s="22" t="s">
        <v>171</v>
      </c>
      <c r="C958" s="22" t="s">
        <v>159</v>
      </c>
      <c r="D958" s="22" t="s">
        <v>92</v>
      </c>
      <c r="E958" s="20">
        <v>1291.6420499999999</v>
      </c>
      <c r="H958" s="22" t="s">
        <v>39</v>
      </c>
      <c r="I958" s="23" t="s">
        <v>48</v>
      </c>
      <c r="J958" s="22" t="s">
        <v>159</v>
      </c>
      <c r="K958" s="22" t="s">
        <v>156</v>
      </c>
      <c r="L958" s="20">
        <v>247.26721000000001</v>
      </c>
    </row>
    <row r="959" spans="1:12" ht="21.5" x14ac:dyDescent="0.35">
      <c r="A959" s="22" t="s">
        <v>36</v>
      </c>
      <c r="B959" s="22" t="s">
        <v>171</v>
      </c>
      <c r="C959" s="22" t="s">
        <v>159</v>
      </c>
      <c r="D959" s="22" t="s">
        <v>165</v>
      </c>
      <c r="E959" s="20">
        <v>0.06</v>
      </c>
      <c r="H959" s="22" t="s">
        <v>39</v>
      </c>
      <c r="I959" s="23" t="s">
        <v>48</v>
      </c>
      <c r="J959" s="22" t="s">
        <v>159</v>
      </c>
      <c r="K959" s="22" t="s">
        <v>53</v>
      </c>
      <c r="L959" s="20">
        <v>344.62963000000002</v>
      </c>
    </row>
    <row r="960" spans="1:12" ht="21.5" x14ac:dyDescent="0.35">
      <c r="A960" s="22" t="s">
        <v>36</v>
      </c>
      <c r="B960" s="22" t="s">
        <v>171</v>
      </c>
      <c r="C960" s="22" t="s">
        <v>159</v>
      </c>
      <c r="D960" s="22" t="s">
        <v>102</v>
      </c>
      <c r="E960" s="20">
        <v>53.022210000000001</v>
      </c>
      <c r="H960" s="22" t="s">
        <v>39</v>
      </c>
      <c r="I960" s="23" t="s">
        <v>48</v>
      </c>
      <c r="J960" s="22" t="s">
        <v>159</v>
      </c>
      <c r="K960" s="22" t="s">
        <v>27</v>
      </c>
      <c r="L960" s="20">
        <v>107.70941000000001</v>
      </c>
    </row>
    <row r="961" spans="1:12" ht="21.5" x14ac:dyDescent="0.35">
      <c r="A961" s="22" t="s">
        <v>36</v>
      </c>
      <c r="B961" s="22" t="s">
        <v>171</v>
      </c>
      <c r="C961" s="22" t="s">
        <v>159</v>
      </c>
      <c r="D961" s="22" t="s">
        <v>107</v>
      </c>
      <c r="E961" s="20">
        <v>162.3252</v>
      </c>
      <c r="H961" s="22" t="s">
        <v>39</v>
      </c>
      <c r="I961" s="23" t="s">
        <v>48</v>
      </c>
      <c r="J961" s="22" t="s">
        <v>159</v>
      </c>
      <c r="K961" s="22" t="s">
        <v>95</v>
      </c>
      <c r="L961" s="20">
        <v>10.34581</v>
      </c>
    </row>
    <row r="962" spans="1:12" ht="21.5" x14ac:dyDescent="0.35">
      <c r="A962" s="22" t="s">
        <v>36</v>
      </c>
      <c r="B962" s="22" t="s">
        <v>171</v>
      </c>
      <c r="C962" s="22" t="s">
        <v>159</v>
      </c>
      <c r="D962" s="22" t="s">
        <v>93</v>
      </c>
      <c r="E962" s="20">
        <v>212.78608</v>
      </c>
      <c r="H962" s="22" t="s">
        <v>39</v>
      </c>
      <c r="I962" s="23" t="s">
        <v>48</v>
      </c>
      <c r="J962" s="22" t="s">
        <v>159</v>
      </c>
      <c r="K962" s="22" t="s">
        <v>28</v>
      </c>
      <c r="L962" s="20">
        <v>119.26152999999999</v>
      </c>
    </row>
    <row r="963" spans="1:12" ht="21.5" x14ac:dyDescent="0.35">
      <c r="A963" s="22" t="s">
        <v>36</v>
      </c>
      <c r="B963" s="22" t="s">
        <v>171</v>
      </c>
      <c r="C963" s="22" t="s">
        <v>159</v>
      </c>
      <c r="D963" s="22" t="s">
        <v>160</v>
      </c>
      <c r="E963" s="20">
        <v>5436.6033600000001</v>
      </c>
      <c r="H963" s="22" t="s">
        <v>39</v>
      </c>
      <c r="I963" s="23" t="s">
        <v>48</v>
      </c>
      <c r="J963" s="22" t="s">
        <v>159</v>
      </c>
      <c r="K963" s="22" t="s">
        <v>55</v>
      </c>
      <c r="L963" s="20">
        <v>568.97581000000002</v>
      </c>
    </row>
    <row r="964" spans="1:12" ht="21.5" x14ac:dyDescent="0.35">
      <c r="A964" s="22" t="s">
        <v>36</v>
      </c>
      <c r="B964" s="22" t="s">
        <v>171</v>
      </c>
      <c r="C964" s="22" t="s">
        <v>159</v>
      </c>
      <c r="D964" s="22" t="s">
        <v>30</v>
      </c>
      <c r="E964" s="20">
        <v>4465.8427499999998</v>
      </c>
      <c r="H964" s="22" t="s">
        <v>39</v>
      </c>
      <c r="I964" s="23" t="s">
        <v>48</v>
      </c>
      <c r="J964" s="22" t="s">
        <v>159</v>
      </c>
      <c r="K964" s="22" t="s">
        <v>92</v>
      </c>
      <c r="L964" s="20">
        <v>391.77582999999998</v>
      </c>
    </row>
    <row r="965" spans="1:12" ht="21.5" x14ac:dyDescent="0.35">
      <c r="A965" s="22" t="s">
        <v>36</v>
      </c>
      <c r="B965" s="22" t="s">
        <v>171</v>
      </c>
      <c r="C965" s="22" t="s">
        <v>159</v>
      </c>
      <c r="D965" s="22" t="s">
        <v>96</v>
      </c>
      <c r="E965" s="20">
        <v>746.79696000000001</v>
      </c>
      <c r="H965" s="22" t="s">
        <v>39</v>
      </c>
      <c r="I965" s="23" t="s">
        <v>48</v>
      </c>
      <c r="J965" s="22" t="s">
        <v>159</v>
      </c>
      <c r="K965" s="22" t="s">
        <v>101</v>
      </c>
      <c r="L965" s="20">
        <v>7.0560700000000001</v>
      </c>
    </row>
    <row r="966" spans="1:12" ht="21.5" x14ac:dyDescent="0.35">
      <c r="A966" s="22" t="s">
        <v>36</v>
      </c>
      <c r="B966" s="22" t="s">
        <v>171</v>
      </c>
      <c r="C966" s="22" t="s">
        <v>159</v>
      </c>
      <c r="D966" s="22" t="s">
        <v>110</v>
      </c>
      <c r="E966" s="20">
        <v>2443.9316899999999</v>
      </c>
      <c r="H966" s="22" t="s">
        <v>39</v>
      </c>
      <c r="I966" s="23" t="s">
        <v>48</v>
      </c>
      <c r="J966" s="22" t="s">
        <v>159</v>
      </c>
      <c r="K966" s="22" t="s">
        <v>165</v>
      </c>
      <c r="L966" s="20">
        <v>84.393799999999999</v>
      </c>
    </row>
    <row r="967" spans="1:12" ht="21.5" x14ac:dyDescent="0.35">
      <c r="A967" s="22" t="s">
        <v>36</v>
      </c>
      <c r="B967" s="22" t="s">
        <v>171</v>
      </c>
      <c r="C967" s="22" t="s">
        <v>159</v>
      </c>
      <c r="D967" s="22" t="s">
        <v>162</v>
      </c>
      <c r="E967" s="20">
        <v>89.681449999999998</v>
      </c>
      <c r="H967" s="22" t="s">
        <v>39</v>
      </c>
      <c r="I967" s="23" t="s">
        <v>48</v>
      </c>
      <c r="J967" s="22" t="s">
        <v>159</v>
      </c>
      <c r="K967" s="22" t="s">
        <v>102</v>
      </c>
      <c r="L967" s="20">
        <v>154.03424000000001</v>
      </c>
    </row>
    <row r="968" spans="1:12" ht="21.5" x14ac:dyDescent="0.35">
      <c r="A968" s="22" t="s">
        <v>36</v>
      </c>
      <c r="B968" s="22" t="s">
        <v>171</v>
      </c>
      <c r="C968" s="22" t="s">
        <v>159</v>
      </c>
      <c r="D968" s="22" t="s">
        <v>163</v>
      </c>
      <c r="E968" s="20">
        <v>5.1252300000000002</v>
      </c>
      <c r="H968" s="22" t="s">
        <v>39</v>
      </c>
      <c r="I968" s="23" t="s">
        <v>48</v>
      </c>
      <c r="J968" s="22" t="s">
        <v>159</v>
      </c>
      <c r="K968" s="22" t="s">
        <v>93</v>
      </c>
      <c r="L968" s="20">
        <v>403.1361</v>
      </c>
    </row>
    <row r="969" spans="1:12" ht="21.5" x14ac:dyDescent="0.35">
      <c r="A969" s="22" t="s">
        <v>36</v>
      </c>
      <c r="B969" s="22" t="s">
        <v>171</v>
      </c>
      <c r="C969" s="22" t="s">
        <v>159</v>
      </c>
      <c r="D969" s="22" t="s">
        <v>112</v>
      </c>
      <c r="E969" s="20">
        <v>173.64320000000001</v>
      </c>
      <c r="H969" s="22" t="s">
        <v>39</v>
      </c>
      <c r="I969" s="23" t="s">
        <v>48</v>
      </c>
      <c r="J969" s="22" t="s">
        <v>159</v>
      </c>
      <c r="K969" s="22" t="s">
        <v>160</v>
      </c>
      <c r="L969" s="20">
        <v>1245.0488399999999</v>
      </c>
    </row>
    <row r="970" spans="1:12" ht="21.5" x14ac:dyDescent="0.35">
      <c r="A970" s="22" t="s">
        <v>36</v>
      </c>
      <c r="B970" s="22" t="s">
        <v>171</v>
      </c>
      <c r="C970" s="22" t="s">
        <v>159</v>
      </c>
      <c r="D970" s="22" t="s">
        <v>100</v>
      </c>
      <c r="E970" s="20">
        <v>74.472800000000007</v>
      </c>
      <c r="H970" s="22" t="s">
        <v>39</v>
      </c>
      <c r="I970" s="23" t="s">
        <v>48</v>
      </c>
      <c r="J970" s="22" t="s">
        <v>159</v>
      </c>
      <c r="K970" s="22" t="s">
        <v>30</v>
      </c>
      <c r="L970" s="20">
        <v>2109.6649400000001</v>
      </c>
    </row>
    <row r="971" spans="1:12" ht="21.5" x14ac:dyDescent="0.35">
      <c r="A971" s="22" t="s">
        <v>36</v>
      </c>
      <c r="B971" s="22" t="s">
        <v>171</v>
      </c>
      <c r="C971" s="22" t="s">
        <v>159</v>
      </c>
      <c r="D971" s="22" t="s">
        <v>97</v>
      </c>
      <c r="E971" s="20">
        <v>360.59267</v>
      </c>
      <c r="H971" s="22" t="s">
        <v>39</v>
      </c>
      <c r="I971" s="23" t="s">
        <v>48</v>
      </c>
      <c r="J971" s="22" t="s">
        <v>159</v>
      </c>
      <c r="K971" s="22" t="s">
        <v>96</v>
      </c>
      <c r="L971" s="20">
        <v>160.18286000000001</v>
      </c>
    </row>
    <row r="972" spans="1:12" ht="21.5" x14ac:dyDescent="0.35">
      <c r="A972" s="22" t="s">
        <v>36</v>
      </c>
      <c r="B972" s="22" t="s">
        <v>171</v>
      </c>
      <c r="C972" s="22" t="s">
        <v>159</v>
      </c>
      <c r="D972" s="22" t="s">
        <v>31</v>
      </c>
      <c r="E972" s="20">
        <v>10982.708360000001</v>
      </c>
      <c r="H972" s="22" t="s">
        <v>39</v>
      </c>
      <c r="I972" s="23" t="s">
        <v>48</v>
      </c>
      <c r="J972" s="22" t="s">
        <v>159</v>
      </c>
      <c r="K972" s="22" t="s">
        <v>110</v>
      </c>
      <c r="L972" s="20">
        <v>220.67563999999999</v>
      </c>
    </row>
    <row r="973" spans="1:12" ht="21.5" x14ac:dyDescent="0.35">
      <c r="A973" s="22" t="s">
        <v>36</v>
      </c>
      <c r="B973" s="22" t="s">
        <v>171</v>
      </c>
      <c r="C973" s="22" t="s">
        <v>159</v>
      </c>
      <c r="D973" s="22" t="s">
        <v>32</v>
      </c>
      <c r="E973" s="20">
        <v>444.21884</v>
      </c>
      <c r="H973" s="22" t="s">
        <v>39</v>
      </c>
      <c r="I973" s="23" t="s">
        <v>48</v>
      </c>
      <c r="J973" s="22" t="s">
        <v>159</v>
      </c>
      <c r="K973" s="22" t="s">
        <v>162</v>
      </c>
      <c r="L973" s="20">
        <v>49.397500000000001</v>
      </c>
    </row>
    <row r="974" spans="1:12" ht="21.5" x14ac:dyDescent="0.35">
      <c r="A974" s="22" t="s">
        <v>36</v>
      </c>
      <c r="B974" s="22" t="s">
        <v>171</v>
      </c>
      <c r="C974" s="22" t="s">
        <v>159</v>
      </c>
      <c r="D974" s="22" t="s">
        <v>161</v>
      </c>
      <c r="E974" s="20">
        <v>72.182500000000005</v>
      </c>
      <c r="H974" s="22" t="s">
        <v>39</v>
      </c>
      <c r="I974" s="23" t="s">
        <v>48</v>
      </c>
      <c r="J974" s="22" t="s">
        <v>159</v>
      </c>
      <c r="K974" s="22" t="s">
        <v>163</v>
      </c>
      <c r="L974" s="20">
        <v>2.22912</v>
      </c>
    </row>
    <row r="975" spans="1:12" ht="21.5" x14ac:dyDescent="0.35">
      <c r="A975" s="22" t="s">
        <v>36</v>
      </c>
      <c r="B975" s="22" t="s">
        <v>171</v>
      </c>
      <c r="C975" s="22" t="s">
        <v>159</v>
      </c>
      <c r="D975" s="28" t="s">
        <v>35</v>
      </c>
      <c r="E975" s="26">
        <v>40334.561070000003</v>
      </c>
      <c r="H975" s="22" t="s">
        <v>39</v>
      </c>
      <c r="I975" s="23" t="s">
        <v>48</v>
      </c>
      <c r="J975" s="22" t="s">
        <v>159</v>
      </c>
      <c r="K975" s="22" t="s">
        <v>112</v>
      </c>
      <c r="L975" s="20">
        <v>10.41535</v>
      </c>
    </row>
    <row r="976" spans="1:12" ht="21.5" x14ac:dyDescent="0.35">
      <c r="A976" s="22" t="s">
        <v>36</v>
      </c>
      <c r="B976" s="22" t="s">
        <v>171</v>
      </c>
      <c r="C976" s="22" t="s">
        <v>59</v>
      </c>
      <c r="D976" s="22" t="s">
        <v>52</v>
      </c>
      <c r="E976" s="20">
        <v>-12.591469999999999</v>
      </c>
      <c r="H976" s="22" t="s">
        <v>39</v>
      </c>
      <c r="I976" s="23" t="s">
        <v>48</v>
      </c>
      <c r="J976" s="22" t="s">
        <v>159</v>
      </c>
      <c r="K976" s="22" t="s">
        <v>97</v>
      </c>
      <c r="L976" s="20">
        <v>125.89241</v>
      </c>
    </row>
    <row r="977" spans="1:12" ht="21.5" x14ac:dyDescent="0.35">
      <c r="A977" s="22" t="s">
        <v>36</v>
      </c>
      <c r="B977" s="22" t="s">
        <v>171</v>
      </c>
      <c r="C977" s="22" t="s">
        <v>59</v>
      </c>
      <c r="D977" s="22" t="s">
        <v>156</v>
      </c>
      <c r="E977" s="20">
        <v>54.4788</v>
      </c>
      <c r="H977" s="22" t="s">
        <v>39</v>
      </c>
      <c r="I977" s="23" t="s">
        <v>48</v>
      </c>
      <c r="J977" s="22" t="s">
        <v>159</v>
      </c>
      <c r="K977" s="22" t="s">
        <v>31</v>
      </c>
      <c r="L977" s="20">
        <v>6282.7971600000001</v>
      </c>
    </row>
    <row r="978" spans="1:12" ht="21.5" x14ac:dyDescent="0.35">
      <c r="A978" s="22" t="s">
        <v>36</v>
      </c>
      <c r="B978" s="22" t="s">
        <v>171</v>
      </c>
      <c r="C978" s="22" t="s">
        <v>59</v>
      </c>
      <c r="D978" s="22" t="s">
        <v>53</v>
      </c>
      <c r="E978" s="20">
        <v>221.75671</v>
      </c>
      <c r="H978" s="22" t="s">
        <v>39</v>
      </c>
      <c r="I978" s="23" t="s">
        <v>48</v>
      </c>
      <c r="J978" s="22" t="s">
        <v>159</v>
      </c>
      <c r="K978" s="22" t="s">
        <v>32</v>
      </c>
      <c r="L978" s="20">
        <v>267.75456000000003</v>
      </c>
    </row>
    <row r="979" spans="1:12" ht="21.5" x14ac:dyDescent="0.35">
      <c r="A979" s="22" t="s">
        <v>36</v>
      </c>
      <c r="B979" s="22" t="s">
        <v>171</v>
      </c>
      <c r="C979" s="22" t="s">
        <v>59</v>
      </c>
      <c r="D979" s="22" t="s">
        <v>95</v>
      </c>
      <c r="E979" s="20">
        <v>1273.8</v>
      </c>
      <c r="H979" s="22" t="s">
        <v>39</v>
      </c>
      <c r="I979" s="23" t="s">
        <v>48</v>
      </c>
      <c r="J979" s="22" t="s">
        <v>159</v>
      </c>
      <c r="K979" s="28" t="s">
        <v>35</v>
      </c>
      <c r="L979" s="26">
        <v>13500.046340000001</v>
      </c>
    </row>
    <row r="980" spans="1:12" ht="21.5" x14ac:dyDescent="0.35">
      <c r="A980" s="22" t="s">
        <v>36</v>
      </c>
      <c r="B980" s="22" t="s">
        <v>171</v>
      </c>
      <c r="C980" s="22" t="s">
        <v>59</v>
      </c>
      <c r="D980" s="22" t="s">
        <v>55</v>
      </c>
      <c r="E980" s="20">
        <v>425.98111</v>
      </c>
      <c r="H980" s="22" t="s">
        <v>39</v>
      </c>
      <c r="I980" s="23" t="s">
        <v>48</v>
      </c>
      <c r="J980" s="22" t="s">
        <v>59</v>
      </c>
      <c r="K980" s="22" t="s">
        <v>52</v>
      </c>
      <c r="L980" s="20">
        <v>1505</v>
      </c>
    </row>
    <row r="981" spans="1:12" ht="21.5" x14ac:dyDescent="0.35">
      <c r="A981" s="22" t="s">
        <v>36</v>
      </c>
      <c r="B981" s="22" t="s">
        <v>171</v>
      </c>
      <c r="C981" s="22" t="s">
        <v>59</v>
      </c>
      <c r="D981" s="22" t="s">
        <v>92</v>
      </c>
      <c r="E981" s="20">
        <v>21395.219499999999</v>
      </c>
      <c r="H981" s="22" t="s">
        <v>39</v>
      </c>
      <c r="I981" s="23" t="s">
        <v>48</v>
      </c>
      <c r="J981" s="22" t="s">
        <v>59</v>
      </c>
      <c r="K981" s="22" t="s">
        <v>92</v>
      </c>
      <c r="L981" s="20">
        <v>284.04658999999998</v>
      </c>
    </row>
    <row r="982" spans="1:12" ht="21.5" x14ac:dyDescent="0.35">
      <c r="A982" s="22" t="s">
        <v>36</v>
      </c>
      <c r="B982" s="22" t="s">
        <v>171</v>
      </c>
      <c r="C982" s="22" t="s">
        <v>59</v>
      </c>
      <c r="D982" s="22" t="s">
        <v>102</v>
      </c>
      <c r="E982" s="20">
        <v>7248.5182800000002</v>
      </c>
      <c r="H982" s="22" t="s">
        <v>39</v>
      </c>
      <c r="I982" s="23" t="s">
        <v>48</v>
      </c>
      <c r="J982" s="22" t="s">
        <v>59</v>
      </c>
      <c r="K982" s="22" t="s">
        <v>93</v>
      </c>
      <c r="L982" s="20">
        <v>6.9143999999999997</v>
      </c>
    </row>
    <row r="983" spans="1:12" ht="21.5" x14ac:dyDescent="0.35">
      <c r="A983" s="22" t="s">
        <v>36</v>
      </c>
      <c r="B983" s="22" t="s">
        <v>171</v>
      </c>
      <c r="C983" s="22" t="s">
        <v>59</v>
      </c>
      <c r="D983" s="22" t="s">
        <v>107</v>
      </c>
      <c r="E983" s="20">
        <v>63.945</v>
      </c>
      <c r="H983" s="22" t="s">
        <v>39</v>
      </c>
      <c r="I983" s="23" t="s">
        <v>48</v>
      </c>
      <c r="J983" s="22" t="s">
        <v>59</v>
      </c>
      <c r="K983" s="22" t="s">
        <v>30</v>
      </c>
      <c r="L983" s="20">
        <v>24.84375</v>
      </c>
    </row>
    <row r="984" spans="1:12" ht="21.5" x14ac:dyDescent="0.35">
      <c r="A984" s="22" t="s">
        <v>36</v>
      </c>
      <c r="B984" s="22" t="s">
        <v>171</v>
      </c>
      <c r="C984" s="22" t="s">
        <v>59</v>
      </c>
      <c r="D984" s="22" t="s">
        <v>93</v>
      </c>
      <c r="E984" s="20">
        <v>270.94400999999999</v>
      </c>
      <c r="H984" s="22" t="s">
        <v>39</v>
      </c>
      <c r="I984" s="23" t="s">
        <v>48</v>
      </c>
      <c r="J984" s="22" t="s">
        <v>59</v>
      </c>
      <c r="K984" s="28" t="s">
        <v>35</v>
      </c>
      <c r="L984" s="26">
        <v>1820.80474</v>
      </c>
    </row>
    <row r="985" spans="1:12" ht="21.5" x14ac:dyDescent="0.35">
      <c r="A985" s="22" t="s">
        <v>36</v>
      </c>
      <c r="B985" s="22" t="s">
        <v>171</v>
      </c>
      <c r="C985" s="22" t="s">
        <v>59</v>
      </c>
      <c r="D985" s="22" t="s">
        <v>160</v>
      </c>
      <c r="E985" s="20">
        <v>99.414400000000001</v>
      </c>
      <c r="H985" s="22" t="s">
        <v>39</v>
      </c>
      <c r="I985" s="23" t="s">
        <v>48</v>
      </c>
      <c r="J985" s="22" t="s">
        <v>16</v>
      </c>
      <c r="K985" s="22" t="s">
        <v>52</v>
      </c>
      <c r="L985" s="20">
        <v>533.06622000000004</v>
      </c>
    </row>
    <row r="986" spans="1:12" ht="21.5" x14ac:dyDescent="0.35">
      <c r="A986" s="22" t="s">
        <v>36</v>
      </c>
      <c r="B986" s="22" t="s">
        <v>171</v>
      </c>
      <c r="C986" s="22" t="s">
        <v>59</v>
      </c>
      <c r="D986" s="22" t="s">
        <v>30</v>
      </c>
      <c r="E986" s="20">
        <v>2067.1475500000001</v>
      </c>
      <c r="H986" s="22" t="s">
        <v>39</v>
      </c>
      <c r="I986" s="23" t="s">
        <v>48</v>
      </c>
      <c r="J986" s="22" t="s">
        <v>16</v>
      </c>
      <c r="K986" s="22" t="s">
        <v>156</v>
      </c>
      <c r="L986" s="20">
        <v>13.84346</v>
      </c>
    </row>
    <row r="987" spans="1:12" ht="21.5" x14ac:dyDescent="0.35">
      <c r="A987" s="22" t="s">
        <v>36</v>
      </c>
      <c r="B987" s="22" t="s">
        <v>171</v>
      </c>
      <c r="C987" s="22" t="s">
        <v>59</v>
      </c>
      <c r="D987" s="22" t="s">
        <v>96</v>
      </c>
      <c r="E987" s="20">
        <v>12885.07301</v>
      </c>
      <c r="H987" s="22" t="s">
        <v>39</v>
      </c>
      <c r="I987" s="23" t="s">
        <v>48</v>
      </c>
      <c r="J987" s="22" t="s">
        <v>16</v>
      </c>
      <c r="K987" s="22" t="s">
        <v>53</v>
      </c>
      <c r="L987" s="20">
        <v>56.691209999999998</v>
      </c>
    </row>
    <row r="988" spans="1:12" ht="21.5" x14ac:dyDescent="0.35">
      <c r="A988" s="22" t="s">
        <v>36</v>
      </c>
      <c r="B988" s="22" t="s">
        <v>171</v>
      </c>
      <c r="C988" s="22" t="s">
        <v>59</v>
      </c>
      <c r="D988" s="22" t="s">
        <v>31</v>
      </c>
      <c r="E988" s="20">
        <v>2823.0529000000001</v>
      </c>
      <c r="H988" s="22" t="s">
        <v>39</v>
      </c>
      <c r="I988" s="23" t="s">
        <v>48</v>
      </c>
      <c r="J988" s="22" t="s">
        <v>16</v>
      </c>
      <c r="K988" s="22" t="s">
        <v>27</v>
      </c>
      <c r="L988" s="20">
        <v>4.2500200000000001</v>
      </c>
    </row>
    <row r="989" spans="1:12" ht="21.5" x14ac:dyDescent="0.35">
      <c r="A989" s="22" t="s">
        <v>36</v>
      </c>
      <c r="B989" s="22" t="s">
        <v>171</v>
      </c>
      <c r="C989" s="22" t="s">
        <v>59</v>
      </c>
      <c r="D989" s="22" t="s">
        <v>32</v>
      </c>
      <c r="E989" s="20">
        <v>109.0123</v>
      </c>
      <c r="H989" s="22" t="s">
        <v>39</v>
      </c>
      <c r="I989" s="23" t="s">
        <v>48</v>
      </c>
      <c r="J989" s="22" t="s">
        <v>16</v>
      </c>
      <c r="K989" s="22" t="s">
        <v>95</v>
      </c>
      <c r="L989" s="20">
        <v>4.5249899999999998</v>
      </c>
    </row>
    <row r="990" spans="1:12" ht="21.5" x14ac:dyDescent="0.35">
      <c r="A990" s="22" t="s">
        <v>36</v>
      </c>
      <c r="B990" s="22" t="s">
        <v>171</v>
      </c>
      <c r="C990" s="22" t="s">
        <v>59</v>
      </c>
      <c r="D990" s="28" t="s">
        <v>35</v>
      </c>
      <c r="E990" s="26">
        <v>48925.752099999998</v>
      </c>
      <c r="H990" s="22" t="s">
        <v>39</v>
      </c>
      <c r="I990" s="23" t="s">
        <v>48</v>
      </c>
      <c r="J990" s="22" t="s">
        <v>16</v>
      </c>
      <c r="K990" s="22" t="s">
        <v>28</v>
      </c>
      <c r="L990" s="20">
        <v>173.12654000000001</v>
      </c>
    </row>
    <row r="991" spans="1:12" ht="21.5" x14ac:dyDescent="0.35">
      <c r="A991" s="22" t="s">
        <v>36</v>
      </c>
      <c r="B991" s="22" t="s">
        <v>171</v>
      </c>
      <c r="C991" s="22" t="s">
        <v>16</v>
      </c>
      <c r="D991" s="22" t="s">
        <v>52</v>
      </c>
      <c r="E991" s="20">
        <v>455.91072000000003</v>
      </c>
      <c r="H991" s="22" t="s">
        <v>39</v>
      </c>
      <c r="I991" s="23" t="s">
        <v>48</v>
      </c>
      <c r="J991" s="22" t="s">
        <v>16</v>
      </c>
      <c r="K991" s="22" t="s">
        <v>55</v>
      </c>
      <c r="L991" s="20">
        <v>221.04723000000001</v>
      </c>
    </row>
    <row r="992" spans="1:12" ht="21.5" x14ac:dyDescent="0.35">
      <c r="A992" s="22" t="s">
        <v>36</v>
      </c>
      <c r="B992" s="22" t="s">
        <v>171</v>
      </c>
      <c r="C992" s="22" t="s">
        <v>16</v>
      </c>
      <c r="D992" s="22" t="s">
        <v>104</v>
      </c>
      <c r="E992" s="20">
        <v>1.9460900000000001</v>
      </c>
      <c r="H992" s="22" t="s">
        <v>39</v>
      </c>
      <c r="I992" s="23" t="s">
        <v>48</v>
      </c>
      <c r="J992" s="22" t="s">
        <v>16</v>
      </c>
      <c r="K992" s="22" t="s">
        <v>92</v>
      </c>
      <c r="L992" s="20">
        <v>418.02014000000003</v>
      </c>
    </row>
    <row r="993" spans="1:12" ht="21.5" x14ac:dyDescent="0.35">
      <c r="A993" s="22" t="s">
        <v>36</v>
      </c>
      <c r="B993" s="22" t="s">
        <v>171</v>
      </c>
      <c r="C993" s="22" t="s">
        <v>16</v>
      </c>
      <c r="D993" s="22" t="s">
        <v>156</v>
      </c>
      <c r="E993" s="20">
        <v>49.987479999999998</v>
      </c>
      <c r="H993" s="22" t="s">
        <v>39</v>
      </c>
      <c r="I993" s="23" t="s">
        <v>48</v>
      </c>
      <c r="J993" s="22" t="s">
        <v>16</v>
      </c>
      <c r="K993" s="22" t="s">
        <v>101</v>
      </c>
      <c r="L993" s="20">
        <v>3.3813900000000001</v>
      </c>
    </row>
    <row r="994" spans="1:12" ht="21.5" x14ac:dyDescent="0.35">
      <c r="A994" s="22" t="s">
        <v>36</v>
      </c>
      <c r="B994" s="22" t="s">
        <v>171</v>
      </c>
      <c r="C994" s="22" t="s">
        <v>16</v>
      </c>
      <c r="D994" s="22" t="s">
        <v>53</v>
      </c>
      <c r="E994" s="20">
        <v>358.59856000000002</v>
      </c>
      <c r="H994" s="22" t="s">
        <v>39</v>
      </c>
      <c r="I994" s="23" t="s">
        <v>48</v>
      </c>
      <c r="J994" s="22" t="s">
        <v>16</v>
      </c>
      <c r="K994" s="22" t="s">
        <v>102</v>
      </c>
      <c r="L994" s="20">
        <v>57.809449999999998</v>
      </c>
    </row>
    <row r="995" spans="1:12" ht="21.5" x14ac:dyDescent="0.35">
      <c r="A995" s="22" t="s">
        <v>36</v>
      </c>
      <c r="B995" s="22" t="s">
        <v>171</v>
      </c>
      <c r="C995" s="22" t="s">
        <v>16</v>
      </c>
      <c r="D995" s="22" t="s">
        <v>27</v>
      </c>
      <c r="E995" s="20">
        <v>13295.9053</v>
      </c>
      <c r="H995" s="22" t="s">
        <v>39</v>
      </c>
      <c r="I995" s="23" t="s">
        <v>48</v>
      </c>
      <c r="J995" s="22" t="s">
        <v>16</v>
      </c>
      <c r="K995" s="22" t="s">
        <v>93</v>
      </c>
      <c r="L995" s="20">
        <v>96.56353</v>
      </c>
    </row>
    <row r="996" spans="1:12" ht="21.5" x14ac:dyDescent="0.35">
      <c r="A996" s="22" t="s">
        <v>36</v>
      </c>
      <c r="B996" s="22" t="s">
        <v>171</v>
      </c>
      <c r="C996" s="22" t="s">
        <v>16</v>
      </c>
      <c r="D996" s="22" t="s">
        <v>95</v>
      </c>
      <c r="E996" s="20">
        <v>13.432729999999999</v>
      </c>
      <c r="H996" s="22" t="s">
        <v>39</v>
      </c>
      <c r="I996" s="23" t="s">
        <v>48</v>
      </c>
      <c r="J996" s="22" t="s">
        <v>16</v>
      </c>
      <c r="K996" s="22" t="s">
        <v>160</v>
      </c>
      <c r="L996" s="20">
        <v>73.488960000000006</v>
      </c>
    </row>
    <row r="997" spans="1:12" ht="21.5" x14ac:dyDescent="0.35">
      <c r="A997" s="22" t="s">
        <v>36</v>
      </c>
      <c r="B997" s="22" t="s">
        <v>171</v>
      </c>
      <c r="C997" s="22" t="s">
        <v>16</v>
      </c>
      <c r="D997" s="22" t="s">
        <v>28</v>
      </c>
      <c r="E997" s="20">
        <v>3158.0196900000001</v>
      </c>
      <c r="H997" s="22" t="s">
        <v>39</v>
      </c>
      <c r="I997" s="23" t="s">
        <v>48</v>
      </c>
      <c r="J997" s="22" t="s">
        <v>16</v>
      </c>
      <c r="K997" s="22" t="s">
        <v>30</v>
      </c>
      <c r="L997" s="20">
        <v>4831.0546400000003</v>
      </c>
    </row>
    <row r="998" spans="1:12" ht="21.5" x14ac:dyDescent="0.35">
      <c r="A998" s="22" t="s">
        <v>36</v>
      </c>
      <c r="B998" s="22" t="s">
        <v>171</v>
      </c>
      <c r="C998" s="22" t="s">
        <v>16</v>
      </c>
      <c r="D998" s="22" t="s">
        <v>55</v>
      </c>
      <c r="E998" s="20">
        <v>113.00557999999999</v>
      </c>
      <c r="H998" s="22" t="s">
        <v>39</v>
      </c>
      <c r="I998" s="23" t="s">
        <v>48</v>
      </c>
      <c r="J998" s="22" t="s">
        <v>16</v>
      </c>
      <c r="K998" s="22" t="s">
        <v>96</v>
      </c>
      <c r="L998" s="20">
        <v>46.697479999999999</v>
      </c>
    </row>
    <row r="999" spans="1:12" ht="21.5" x14ac:dyDescent="0.35">
      <c r="A999" s="22" t="s">
        <v>36</v>
      </c>
      <c r="B999" s="22" t="s">
        <v>171</v>
      </c>
      <c r="C999" s="22" t="s">
        <v>16</v>
      </c>
      <c r="D999" s="22" t="s">
        <v>92</v>
      </c>
      <c r="E999" s="20">
        <v>515.60260000000005</v>
      </c>
      <c r="H999" s="22" t="s">
        <v>39</v>
      </c>
      <c r="I999" s="23" t="s">
        <v>48</v>
      </c>
      <c r="J999" s="22" t="s">
        <v>16</v>
      </c>
      <c r="K999" s="22" t="s">
        <v>110</v>
      </c>
      <c r="L999" s="20">
        <v>9.7909199999999998</v>
      </c>
    </row>
    <row r="1000" spans="1:12" ht="21.5" x14ac:dyDescent="0.35">
      <c r="A1000" s="22" t="s">
        <v>36</v>
      </c>
      <c r="B1000" s="22" t="s">
        <v>171</v>
      </c>
      <c r="C1000" s="22" t="s">
        <v>16</v>
      </c>
      <c r="D1000" s="22" t="s">
        <v>165</v>
      </c>
      <c r="E1000" s="20">
        <v>7.4429999999999996E-2</v>
      </c>
      <c r="H1000" s="22" t="s">
        <v>39</v>
      </c>
      <c r="I1000" s="23" t="s">
        <v>48</v>
      </c>
      <c r="J1000" s="22" t="s">
        <v>16</v>
      </c>
      <c r="K1000" s="22" t="s">
        <v>162</v>
      </c>
      <c r="L1000" s="20">
        <v>1.298</v>
      </c>
    </row>
    <row r="1001" spans="1:12" ht="21.5" x14ac:dyDescent="0.35">
      <c r="A1001" s="22" t="s">
        <v>36</v>
      </c>
      <c r="B1001" s="22" t="s">
        <v>171</v>
      </c>
      <c r="C1001" s="22" t="s">
        <v>16</v>
      </c>
      <c r="D1001" s="22" t="s">
        <v>102</v>
      </c>
      <c r="E1001" s="20">
        <v>62.416620000000002</v>
      </c>
      <c r="H1001" s="22" t="s">
        <v>39</v>
      </c>
      <c r="I1001" s="23" t="s">
        <v>48</v>
      </c>
      <c r="J1001" s="22" t="s">
        <v>16</v>
      </c>
      <c r="K1001" s="22" t="s">
        <v>112</v>
      </c>
      <c r="L1001" s="20">
        <v>2.6386799999999999</v>
      </c>
    </row>
    <row r="1002" spans="1:12" ht="21.5" x14ac:dyDescent="0.35">
      <c r="A1002" s="22" t="s">
        <v>36</v>
      </c>
      <c r="B1002" s="22" t="s">
        <v>171</v>
      </c>
      <c r="C1002" s="22" t="s">
        <v>16</v>
      </c>
      <c r="D1002" s="22" t="s">
        <v>107</v>
      </c>
      <c r="E1002" s="20">
        <v>143.50404</v>
      </c>
      <c r="H1002" s="22" t="s">
        <v>39</v>
      </c>
      <c r="I1002" s="23" t="s">
        <v>48</v>
      </c>
      <c r="J1002" s="22" t="s">
        <v>16</v>
      </c>
      <c r="K1002" s="22" t="s">
        <v>97</v>
      </c>
      <c r="L1002" s="20">
        <v>12.39269</v>
      </c>
    </row>
    <row r="1003" spans="1:12" ht="21.5" x14ac:dyDescent="0.35">
      <c r="A1003" s="22" t="s">
        <v>36</v>
      </c>
      <c r="B1003" s="22" t="s">
        <v>171</v>
      </c>
      <c r="C1003" s="22" t="s">
        <v>16</v>
      </c>
      <c r="D1003" s="22" t="s">
        <v>93</v>
      </c>
      <c r="E1003" s="20">
        <v>330.47392000000002</v>
      </c>
      <c r="H1003" s="22" t="s">
        <v>39</v>
      </c>
      <c r="I1003" s="23" t="s">
        <v>48</v>
      </c>
      <c r="J1003" s="22" t="s">
        <v>16</v>
      </c>
      <c r="K1003" s="22" t="s">
        <v>31</v>
      </c>
      <c r="L1003" s="20">
        <v>13785.022709999999</v>
      </c>
    </row>
    <row r="1004" spans="1:12" ht="21.5" x14ac:dyDescent="0.35">
      <c r="A1004" s="22" t="s">
        <v>36</v>
      </c>
      <c r="B1004" s="22" t="s">
        <v>171</v>
      </c>
      <c r="C1004" s="22" t="s">
        <v>16</v>
      </c>
      <c r="D1004" s="22" t="s">
        <v>160</v>
      </c>
      <c r="E1004" s="20">
        <v>2074.8426800000002</v>
      </c>
      <c r="H1004" s="22" t="s">
        <v>39</v>
      </c>
      <c r="I1004" s="23" t="s">
        <v>48</v>
      </c>
      <c r="J1004" s="22" t="s">
        <v>16</v>
      </c>
      <c r="K1004" s="22" t="s">
        <v>32</v>
      </c>
      <c r="L1004" s="20">
        <v>14.226150000000001</v>
      </c>
    </row>
    <row r="1005" spans="1:12" ht="21.5" x14ac:dyDescent="0.35">
      <c r="A1005" s="22" t="s">
        <v>36</v>
      </c>
      <c r="B1005" s="22" t="s">
        <v>171</v>
      </c>
      <c r="C1005" s="22" t="s">
        <v>16</v>
      </c>
      <c r="D1005" s="22" t="s">
        <v>30</v>
      </c>
      <c r="E1005" s="20">
        <v>11547.51492</v>
      </c>
      <c r="H1005" s="22" t="s">
        <v>39</v>
      </c>
      <c r="I1005" s="23" t="s">
        <v>48</v>
      </c>
      <c r="J1005" s="22" t="s">
        <v>16</v>
      </c>
      <c r="K1005" s="28" t="s">
        <v>35</v>
      </c>
      <c r="L1005" s="26">
        <v>20358.934410000002</v>
      </c>
    </row>
    <row r="1006" spans="1:12" ht="21.5" x14ac:dyDescent="0.35">
      <c r="A1006" s="22" t="s">
        <v>36</v>
      </c>
      <c r="B1006" s="22" t="s">
        <v>171</v>
      </c>
      <c r="C1006" s="22" t="s">
        <v>16</v>
      </c>
      <c r="D1006" s="22" t="s">
        <v>96</v>
      </c>
      <c r="E1006" s="20">
        <v>115.15804</v>
      </c>
      <c r="H1006" s="22" t="s">
        <v>39</v>
      </c>
      <c r="I1006" s="23" t="s">
        <v>48</v>
      </c>
      <c r="J1006" s="22" t="s">
        <v>17</v>
      </c>
      <c r="K1006" s="22" t="s">
        <v>52</v>
      </c>
      <c r="L1006" s="20">
        <v>59.448</v>
      </c>
    </row>
    <row r="1007" spans="1:12" ht="21.5" x14ac:dyDescent="0.35">
      <c r="A1007" s="22" t="s">
        <v>36</v>
      </c>
      <c r="B1007" s="22" t="s">
        <v>171</v>
      </c>
      <c r="C1007" s="22" t="s">
        <v>16</v>
      </c>
      <c r="D1007" s="22" t="s">
        <v>110</v>
      </c>
      <c r="E1007" s="20">
        <v>740.63746000000003</v>
      </c>
      <c r="H1007" s="22" t="s">
        <v>39</v>
      </c>
      <c r="I1007" s="23" t="s">
        <v>48</v>
      </c>
      <c r="J1007" s="22" t="s">
        <v>17</v>
      </c>
      <c r="K1007" s="22" t="s">
        <v>28</v>
      </c>
      <c r="L1007" s="20">
        <v>21.25</v>
      </c>
    </row>
    <row r="1008" spans="1:12" ht="21.5" x14ac:dyDescent="0.35">
      <c r="A1008" s="22" t="s">
        <v>36</v>
      </c>
      <c r="B1008" s="22" t="s">
        <v>171</v>
      </c>
      <c r="C1008" s="22" t="s">
        <v>16</v>
      </c>
      <c r="D1008" s="22" t="s">
        <v>162</v>
      </c>
      <c r="E1008" s="20">
        <v>22.030999999999999</v>
      </c>
      <c r="H1008" s="22" t="s">
        <v>39</v>
      </c>
      <c r="I1008" s="23" t="s">
        <v>48</v>
      </c>
      <c r="J1008" s="22" t="s">
        <v>17</v>
      </c>
      <c r="K1008" s="22" t="s">
        <v>55</v>
      </c>
      <c r="L1008" s="20">
        <v>85.486999999999995</v>
      </c>
    </row>
    <row r="1009" spans="1:12" ht="21.5" x14ac:dyDescent="0.35">
      <c r="A1009" s="22" t="s">
        <v>36</v>
      </c>
      <c r="B1009" s="22" t="s">
        <v>171</v>
      </c>
      <c r="C1009" s="22" t="s">
        <v>16</v>
      </c>
      <c r="D1009" s="22" t="s">
        <v>112</v>
      </c>
      <c r="E1009" s="20">
        <v>1.99519</v>
      </c>
      <c r="H1009" s="22" t="s">
        <v>39</v>
      </c>
      <c r="I1009" s="23" t="s">
        <v>48</v>
      </c>
      <c r="J1009" s="22" t="s">
        <v>17</v>
      </c>
      <c r="K1009" s="22" t="s">
        <v>92</v>
      </c>
      <c r="L1009" s="20">
        <v>0.77925</v>
      </c>
    </row>
    <row r="1010" spans="1:12" ht="21.5" x14ac:dyDescent="0.35">
      <c r="A1010" s="22" t="s">
        <v>36</v>
      </c>
      <c r="B1010" s="22" t="s">
        <v>171</v>
      </c>
      <c r="C1010" s="22" t="s">
        <v>16</v>
      </c>
      <c r="D1010" s="22" t="s">
        <v>100</v>
      </c>
      <c r="E1010" s="20">
        <v>1.4133</v>
      </c>
      <c r="H1010" s="22" t="s">
        <v>39</v>
      </c>
      <c r="I1010" s="23" t="s">
        <v>48</v>
      </c>
      <c r="J1010" s="22" t="s">
        <v>17</v>
      </c>
      <c r="K1010" s="22" t="s">
        <v>30</v>
      </c>
      <c r="L1010" s="20">
        <v>527.34948999999995</v>
      </c>
    </row>
    <row r="1011" spans="1:12" ht="21.5" x14ac:dyDescent="0.35">
      <c r="A1011" s="22" t="s">
        <v>36</v>
      </c>
      <c r="B1011" s="22" t="s">
        <v>171</v>
      </c>
      <c r="C1011" s="22" t="s">
        <v>16</v>
      </c>
      <c r="D1011" s="22" t="s">
        <v>97</v>
      </c>
      <c r="E1011" s="20">
        <v>30.50806</v>
      </c>
      <c r="H1011" s="22" t="s">
        <v>39</v>
      </c>
      <c r="I1011" s="23" t="s">
        <v>48</v>
      </c>
      <c r="J1011" s="22" t="s">
        <v>17</v>
      </c>
      <c r="K1011" s="22" t="s">
        <v>96</v>
      </c>
      <c r="L1011" s="20">
        <v>1.4999899999999999</v>
      </c>
    </row>
    <row r="1012" spans="1:12" ht="21.5" x14ac:dyDescent="0.35">
      <c r="A1012" s="22" t="s">
        <v>36</v>
      </c>
      <c r="B1012" s="22" t="s">
        <v>171</v>
      </c>
      <c r="C1012" s="22" t="s">
        <v>16</v>
      </c>
      <c r="D1012" s="22" t="s">
        <v>31</v>
      </c>
      <c r="E1012" s="20">
        <v>103085.18403</v>
      </c>
      <c r="H1012" s="22" t="s">
        <v>39</v>
      </c>
      <c r="I1012" s="23" t="s">
        <v>48</v>
      </c>
      <c r="J1012" s="22" t="s">
        <v>17</v>
      </c>
      <c r="K1012" s="22" t="s">
        <v>110</v>
      </c>
      <c r="L1012" s="20">
        <v>37.184730000000002</v>
      </c>
    </row>
    <row r="1013" spans="1:12" ht="21.5" x14ac:dyDescent="0.35">
      <c r="A1013" s="22" t="s">
        <v>36</v>
      </c>
      <c r="B1013" s="22" t="s">
        <v>171</v>
      </c>
      <c r="C1013" s="22" t="s">
        <v>16</v>
      </c>
      <c r="D1013" s="22" t="s">
        <v>32</v>
      </c>
      <c r="E1013" s="20">
        <v>158.59424999999999</v>
      </c>
      <c r="H1013" s="22" t="s">
        <v>39</v>
      </c>
      <c r="I1013" s="23" t="s">
        <v>48</v>
      </c>
      <c r="J1013" s="22" t="s">
        <v>17</v>
      </c>
      <c r="K1013" s="22" t="s">
        <v>162</v>
      </c>
      <c r="L1013" s="20">
        <v>1.399</v>
      </c>
    </row>
    <row r="1014" spans="1:12" ht="21.5" x14ac:dyDescent="0.35">
      <c r="A1014" s="22" t="s">
        <v>36</v>
      </c>
      <c r="B1014" s="22" t="s">
        <v>171</v>
      </c>
      <c r="C1014" s="22" t="s">
        <v>16</v>
      </c>
      <c r="D1014" s="22" t="s">
        <v>161</v>
      </c>
      <c r="E1014" s="20">
        <v>69.314660000000003</v>
      </c>
      <c r="H1014" s="22" t="s">
        <v>39</v>
      </c>
      <c r="I1014" s="23" t="s">
        <v>48</v>
      </c>
      <c r="J1014" s="22" t="s">
        <v>17</v>
      </c>
      <c r="K1014" s="22" t="s">
        <v>31</v>
      </c>
      <c r="L1014" s="20">
        <v>4362.7876200000001</v>
      </c>
    </row>
    <row r="1015" spans="1:12" ht="21.5" x14ac:dyDescent="0.35">
      <c r="A1015" s="22" t="s">
        <v>36</v>
      </c>
      <c r="B1015" s="22" t="s">
        <v>171</v>
      </c>
      <c r="C1015" s="22" t="s">
        <v>16</v>
      </c>
      <c r="D1015" s="28" t="s">
        <v>35</v>
      </c>
      <c r="E1015" s="26">
        <v>136346.07135000001</v>
      </c>
      <c r="H1015" s="22" t="s">
        <v>39</v>
      </c>
      <c r="I1015" s="23" t="s">
        <v>48</v>
      </c>
      <c r="J1015" s="22" t="s">
        <v>17</v>
      </c>
      <c r="K1015" s="28" t="s">
        <v>35</v>
      </c>
      <c r="L1015" s="26">
        <v>5097.1850800000002</v>
      </c>
    </row>
    <row r="1016" spans="1:12" ht="21.5" x14ac:dyDescent="0.35">
      <c r="A1016" s="22" t="s">
        <v>36</v>
      </c>
      <c r="B1016" s="22" t="s">
        <v>171</v>
      </c>
      <c r="C1016" s="22" t="s">
        <v>17</v>
      </c>
      <c r="D1016" s="22" t="s">
        <v>52</v>
      </c>
      <c r="E1016" s="20">
        <v>62.339979999999997</v>
      </c>
      <c r="H1016" s="22" t="s">
        <v>39</v>
      </c>
      <c r="I1016" s="23" t="s">
        <v>48</v>
      </c>
      <c r="J1016" s="22" t="s">
        <v>18</v>
      </c>
      <c r="K1016" s="22" t="s">
        <v>52</v>
      </c>
      <c r="L1016" s="20">
        <v>14.006919999999999</v>
      </c>
    </row>
    <row r="1017" spans="1:12" ht="21.5" x14ac:dyDescent="0.35">
      <c r="A1017" s="22" t="s">
        <v>36</v>
      </c>
      <c r="B1017" s="22" t="s">
        <v>171</v>
      </c>
      <c r="C1017" s="22" t="s">
        <v>17</v>
      </c>
      <c r="D1017" s="22" t="s">
        <v>115</v>
      </c>
      <c r="E1017" s="20">
        <v>0.54025000000000001</v>
      </c>
      <c r="H1017" s="22" t="s">
        <v>39</v>
      </c>
      <c r="I1017" s="23" t="s">
        <v>48</v>
      </c>
      <c r="J1017" s="22" t="s">
        <v>18</v>
      </c>
      <c r="K1017" s="22" t="s">
        <v>28</v>
      </c>
      <c r="L1017" s="20">
        <v>35.126100000000001</v>
      </c>
    </row>
    <row r="1018" spans="1:12" ht="21.5" x14ac:dyDescent="0.35">
      <c r="A1018" s="22" t="s">
        <v>36</v>
      </c>
      <c r="B1018" s="22" t="s">
        <v>171</v>
      </c>
      <c r="C1018" s="22" t="s">
        <v>17</v>
      </c>
      <c r="D1018" s="22" t="s">
        <v>156</v>
      </c>
      <c r="E1018" s="20">
        <v>0.76</v>
      </c>
      <c r="H1018" s="22" t="s">
        <v>39</v>
      </c>
      <c r="I1018" s="23" t="s">
        <v>48</v>
      </c>
      <c r="J1018" s="22" t="s">
        <v>18</v>
      </c>
      <c r="K1018" s="22" t="s">
        <v>55</v>
      </c>
      <c r="L1018" s="20">
        <v>144.24145999999999</v>
      </c>
    </row>
    <row r="1019" spans="1:12" ht="21.5" x14ac:dyDescent="0.35">
      <c r="A1019" s="22" t="s">
        <v>36</v>
      </c>
      <c r="B1019" s="22" t="s">
        <v>171</v>
      </c>
      <c r="C1019" s="22" t="s">
        <v>17</v>
      </c>
      <c r="D1019" s="22" t="s">
        <v>53</v>
      </c>
      <c r="E1019" s="20">
        <v>10.135</v>
      </c>
      <c r="H1019" s="22" t="s">
        <v>39</v>
      </c>
      <c r="I1019" s="23" t="s">
        <v>48</v>
      </c>
      <c r="J1019" s="22" t="s">
        <v>18</v>
      </c>
      <c r="K1019" s="22" t="s">
        <v>92</v>
      </c>
      <c r="L1019" s="20">
        <v>2.9340000000000002</v>
      </c>
    </row>
    <row r="1020" spans="1:12" ht="21.5" x14ac:dyDescent="0.35">
      <c r="A1020" s="22" t="s">
        <v>36</v>
      </c>
      <c r="B1020" s="22" t="s">
        <v>171</v>
      </c>
      <c r="C1020" s="22" t="s">
        <v>17</v>
      </c>
      <c r="D1020" s="22" t="s">
        <v>27</v>
      </c>
      <c r="E1020" s="20">
        <v>6779.3164100000004</v>
      </c>
      <c r="H1020" s="22" t="s">
        <v>39</v>
      </c>
      <c r="I1020" s="23" t="s">
        <v>48</v>
      </c>
      <c r="J1020" s="22" t="s">
        <v>18</v>
      </c>
      <c r="K1020" s="22" t="s">
        <v>102</v>
      </c>
      <c r="L1020" s="20">
        <v>1156.6783499999999</v>
      </c>
    </row>
    <row r="1021" spans="1:12" ht="21.5" x14ac:dyDescent="0.35">
      <c r="A1021" s="22" t="s">
        <v>36</v>
      </c>
      <c r="B1021" s="22" t="s">
        <v>171</v>
      </c>
      <c r="C1021" s="22" t="s">
        <v>17</v>
      </c>
      <c r="D1021" s="22" t="s">
        <v>28</v>
      </c>
      <c r="E1021" s="20">
        <v>260.62551000000002</v>
      </c>
      <c r="H1021" s="22" t="s">
        <v>39</v>
      </c>
      <c r="I1021" s="23" t="s">
        <v>48</v>
      </c>
      <c r="J1021" s="22" t="s">
        <v>18</v>
      </c>
      <c r="K1021" s="22" t="s">
        <v>93</v>
      </c>
      <c r="L1021" s="20">
        <v>15.232989999999999</v>
      </c>
    </row>
    <row r="1022" spans="1:12" ht="21.5" x14ac:dyDescent="0.35">
      <c r="A1022" s="22" t="s">
        <v>36</v>
      </c>
      <c r="B1022" s="22" t="s">
        <v>171</v>
      </c>
      <c r="C1022" s="22" t="s">
        <v>17</v>
      </c>
      <c r="D1022" s="22" t="s">
        <v>92</v>
      </c>
      <c r="E1022" s="20">
        <v>45.045000000000002</v>
      </c>
      <c r="H1022" s="22" t="s">
        <v>39</v>
      </c>
      <c r="I1022" s="23" t="s">
        <v>48</v>
      </c>
      <c r="J1022" s="22" t="s">
        <v>18</v>
      </c>
      <c r="K1022" s="22" t="s">
        <v>160</v>
      </c>
      <c r="L1022" s="20">
        <v>1.65103</v>
      </c>
    </row>
    <row r="1023" spans="1:12" ht="21.5" x14ac:dyDescent="0.35">
      <c r="A1023" s="22" t="s">
        <v>36</v>
      </c>
      <c r="B1023" s="22" t="s">
        <v>171</v>
      </c>
      <c r="C1023" s="22" t="s">
        <v>17</v>
      </c>
      <c r="D1023" s="22" t="s">
        <v>102</v>
      </c>
      <c r="E1023" s="20">
        <v>51.227539999999998</v>
      </c>
      <c r="H1023" s="22" t="s">
        <v>39</v>
      </c>
      <c r="I1023" s="23" t="s">
        <v>48</v>
      </c>
      <c r="J1023" s="22" t="s">
        <v>18</v>
      </c>
      <c r="K1023" s="22" t="s">
        <v>30</v>
      </c>
      <c r="L1023" s="20">
        <v>313.42412999999999</v>
      </c>
    </row>
    <row r="1024" spans="1:12" ht="21.5" x14ac:dyDescent="0.35">
      <c r="A1024" s="22" t="s">
        <v>36</v>
      </c>
      <c r="B1024" s="22" t="s">
        <v>171</v>
      </c>
      <c r="C1024" s="22" t="s">
        <v>17</v>
      </c>
      <c r="D1024" s="22" t="s">
        <v>107</v>
      </c>
      <c r="E1024" s="20">
        <v>298.10424</v>
      </c>
      <c r="H1024" s="22" t="s">
        <v>39</v>
      </c>
      <c r="I1024" s="23" t="s">
        <v>48</v>
      </c>
      <c r="J1024" s="22" t="s">
        <v>18</v>
      </c>
      <c r="K1024" s="22" t="s">
        <v>96</v>
      </c>
      <c r="L1024" s="20">
        <v>24.491530000000001</v>
      </c>
    </row>
    <row r="1025" spans="1:12" ht="21.5" x14ac:dyDescent="0.35">
      <c r="A1025" s="22" t="s">
        <v>36</v>
      </c>
      <c r="B1025" s="22" t="s">
        <v>171</v>
      </c>
      <c r="C1025" s="22" t="s">
        <v>17</v>
      </c>
      <c r="D1025" s="22" t="s">
        <v>160</v>
      </c>
      <c r="E1025" s="20">
        <v>130.86167</v>
      </c>
      <c r="H1025" s="22" t="s">
        <v>39</v>
      </c>
      <c r="I1025" s="23" t="s">
        <v>48</v>
      </c>
      <c r="J1025" s="22" t="s">
        <v>18</v>
      </c>
      <c r="K1025" s="22" t="s">
        <v>162</v>
      </c>
      <c r="L1025" s="20">
        <v>4</v>
      </c>
    </row>
    <row r="1026" spans="1:12" ht="21.5" x14ac:dyDescent="0.35">
      <c r="A1026" s="22" t="s">
        <v>36</v>
      </c>
      <c r="B1026" s="22" t="s">
        <v>171</v>
      </c>
      <c r="C1026" s="22" t="s">
        <v>17</v>
      </c>
      <c r="D1026" s="22" t="s">
        <v>30</v>
      </c>
      <c r="E1026" s="20">
        <v>3572.5664499999998</v>
      </c>
      <c r="H1026" s="22" t="s">
        <v>39</v>
      </c>
      <c r="I1026" s="23" t="s">
        <v>48</v>
      </c>
      <c r="J1026" s="22" t="s">
        <v>18</v>
      </c>
      <c r="K1026" s="22" t="s">
        <v>31</v>
      </c>
      <c r="L1026" s="20">
        <v>904.96041000000002</v>
      </c>
    </row>
    <row r="1027" spans="1:12" ht="21.5" x14ac:dyDescent="0.35">
      <c r="A1027" s="22" t="s">
        <v>36</v>
      </c>
      <c r="B1027" s="22" t="s">
        <v>171</v>
      </c>
      <c r="C1027" s="22" t="s">
        <v>17</v>
      </c>
      <c r="D1027" s="22" t="s">
        <v>110</v>
      </c>
      <c r="E1027" s="20">
        <v>213.76599999999999</v>
      </c>
      <c r="H1027" s="22" t="s">
        <v>39</v>
      </c>
      <c r="I1027" s="23" t="s">
        <v>48</v>
      </c>
      <c r="J1027" s="22" t="s">
        <v>18</v>
      </c>
      <c r="K1027" s="28" t="s">
        <v>35</v>
      </c>
      <c r="L1027" s="26">
        <v>2616.74692</v>
      </c>
    </row>
    <row r="1028" spans="1:12" ht="21.5" x14ac:dyDescent="0.35">
      <c r="A1028" s="22" t="s">
        <v>36</v>
      </c>
      <c r="B1028" s="22" t="s">
        <v>171</v>
      </c>
      <c r="C1028" s="22" t="s">
        <v>17</v>
      </c>
      <c r="D1028" s="22" t="s">
        <v>112</v>
      </c>
      <c r="E1028" s="20">
        <v>0.38</v>
      </c>
      <c r="H1028" s="22" t="s">
        <v>39</v>
      </c>
      <c r="I1028" s="23" t="s">
        <v>48</v>
      </c>
      <c r="J1028" s="22" t="s">
        <v>19</v>
      </c>
      <c r="K1028" s="22" t="s">
        <v>52</v>
      </c>
      <c r="L1028" s="20">
        <v>24.24</v>
      </c>
    </row>
    <row r="1029" spans="1:12" ht="21.5" x14ac:dyDescent="0.35">
      <c r="A1029" s="22" t="s">
        <v>36</v>
      </c>
      <c r="B1029" s="22" t="s">
        <v>171</v>
      </c>
      <c r="C1029" s="22" t="s">
        <v>17</v>
      </c>
      <c r="D1029" s="22" t="s">
        <v>31</v>
      </c>
      <c r="E1029" s="20">
        <v>37977.017350000002</v>
      </c>
      <c r="H1029" s="22" t="s">
        <v>39</v>
      </c>
      <c r="I1029" s="23" t="s">
        <v>48</v>
      </c>
      <c r="J1029" s="22" t="s">
        <v>19</v>
      </c>
      <c r="K1029" s="22" t="s">
        <v>53</v>
      </c>
      <c r="L1029" s="20">
        <v>7.3387099999999998</v>
      </c>
    </row>
    <row r="1030" spans="1:12" ht="21.5" x14ac:dyDescent="0.35">
      <c r="A1030" s="22" t="s">
        <v>36</v>
      </c>
      <c r="B1030" s="22" t="s">
        <v>171</v>
      </c>
      <c r="C1030" s="22" t="s">
        <v>17</v>
      </c>
      <c r="D1030" s="22" t="s">
        <v>161</v>
      </c>
      <c r="E1030" s="20">
        <v>118.47682</v>
      </c>
      <c r="H1030" s="22" t="s">
        <v>39</v>
      </c>
      <c r="I1030" s="23" t="s">
        <v>48</v>
      </c>
      <c r="J1030" s="22" t="s">
        <v>19</v>
      </c>
      <c r="K1030" s="22" t="s">
        <v>28</v>
      </c>
      <c r="L1030" s="20">
        <v>21.115379999999998</v>
      </c>
    </row>
    <row r="1031" spans="1:12" ht="21.5" x14ac:dyDescent="0.35">
      <c r="A1031" s="22" t="s">
        <v>36</v>
      </c>
      <c r="B1031" s="22" t="s">
        <v>171</v>
      </c>
      <c r="C1031" s="22" t="s">
        <v>17</v>
      </c>
      <c r="D1031" s="28" t="s">
        <v>35</v>
      </c>
      <c r="E1031" s="26">
        <v>49521.162219999998</v>
      </c>
      <c r="H1031" s="22" t="s">
        <v>39</v>
      </c>
      <c r="I1031" s="23" t="s">
        <v>48</v>
      </c>
      <c r="J1031" s="22" t="s">
        <v>19</v>
      </c>
      <c r="K1031" s="22" t="s">
        <v>55</v>
      </c>
      <c r="L1031" s="20">
        <v>83.703599999999994</v>
      </c>
    </row>
    <row r="1032" spans="1:12" ht="21.5" x14ac:dyDescent="0.35">
      <c r="A1032" s="22" t="s">
        <v>36</v>
      </c>
      <c r="B1032" s="22" t="s">
        <v>171</v>
      </c>
      <c r="C1032" s="22" t="s">
        <v>18</v>
      </c>
      <c r="D1032" s="22" t="s">
        <v>156</v>
      </c>
      <c r="E1032" s="20">
        <v>74.2239</v>
      </c>
      <c r="H1032" s="22" t="s">
        <v>39</v>
      </c>
      <c r="I1032" s="23" t="s">
        <v>48</v>
      </c>
      <c r="J1032" s="22" t="s">
        <v>19</v>
      </c>
      <c r="K1032" s="22" t="s">
        <v>92</v>
      </c>
      <c r="L1032" s="20">
        <v>56.419670000000004</v>
      </c>
    </row>
    <row r="1033" spans="1:12" ht="21.5" x14ac:dyDescent="0.35">
      <c r="A1033" s="22" t="s">
        <v>36</v>
      </c>
      <c r="B1033" s="22" t="s">
        <v>171</v>
      </c>
      <c r="C1033" s="22" t="s">
        <v>18</v>
      </c>
      <c r="D1033" s="22" t="s">
        <v>27</v>
      </c>
      <c r="E1033" s="20">
        <v>8.2894900000000007</v>
      </c>
      <c r="H1033" s="22" t="s">
        <v>39</v>
      </c>
      <c r="I1033" s="23" t="s">
        <v>48</v>
      </c>
      <c r="J1033" s="22" t="s">
        <v>19</v>
      </c>
      <c r="K1033" s="22" t="s">
        <v>102</v>
      </c>
      <c r="L1033" s="20">
        <v>7.7569999999999997</v>
      </c>
    </row>
    <row r="1034" spans="1:12" ht="21.5" x14ac:dyDescent="0.35">
      <c r="A1034" s="22" t="s">
        <v>36</v>
      </c>
      <c r="B1034" s="22" t="s">
        <v>171</v>
      </c>
      <c r="C1034" s="22" t="s">
        <v>18</v>
      </c>
      <c r="D1034" s="22" t="s">
        <v>28</v>
      </c>
      <c r="E1034" s="20">
        <v>64.513000000000005</v>
      </c>
      <c r="H1034" s="22" t="s">
        <v>39</v>
      </c>
      <c r="I1034" s="23" t="s">
        <v>48</v>
      </c>
      <c r="J1034" s="22" t="s">
        <v>19</v>
      </c>
      <c r="K1034" s="22" t="s">
        <v>93</v>
      </c>
      <c r="L1034" s="20">
        <v>1.5660000000000001</v>
      </c>
    </row>
    <row r="1035" spans="1:12" ht="21.5" x14ac:dyDescent="0.35">
      <c r="A1035" s="22" t="s">
        <v>36</v>
      </c>
      <c r="B1035" s="22" t="s">
        <v>171</v>
      </c>
      <c r="C1035" s="22" t="s">
        <v>18</v>
      </c>
      <c r="D1035" s="22" t="s">
        <v>92</v>
      </c>
      <c r="E1035" s="20">
        <v>1.2997000000000001</v>
      </c>
      <c r="H1035" s="22" t="s">
        <v>39</v>
      </c>
      <c r="I1035" s="23" t="s">
        <v>48</v>
      </c>
      <c r="J1035" s="22" t="s">
        <v>19</v>
      </c>
      <c r="K1035" s="22" t="s">
        <v>160</v>
      </c>
      <c r="L1035" s="20">
        <v>11.56058</v>
      </c>
    </row>
    <row r="1036" spans="1:12" ht="21.5" x14ac:dyDescent="0.35">
      <c r="A1036" s="22" t="s">
        <v>36</v>
      </c>
      <c r="B1036" s="22" t="s">
        <v>171</v>
      </c>
      <c r="C1036" s="22" t="s">
        <v>18</v>
      </c>
      <c r="D1036" s="22" t="s">
        <v>102</v>
      </c>
      <c r="E1036" s="20">
        <v>4278.6910200000002</v>
      </c>
      <c r="H1036" s="22" t="s">
        <v>39</v>
      </c>
      <c r="I1036" s="23" t="s">
        <v>48</v>
      </c>
      <c r="J1036" s="22" t="s">
        <v>19</v>
      </c>
      <c r="K1036" s="22" t="s">
        <v>30</v>
      </c>
      <c r="L1036" s="20">
        <v>898.36730999999997</v>
      </c>
    </row>
    <row r="1037" spans="1:12" ht="21.5" x14ac:dyDescent="0.35">
      <c r="A1037" s="22" t="s">
        <v>36</v>
      </c>
      <c r="B1037" s="22" t="s">
        <v>171</v>
      </c>
      <c r="C1037" s="22" t="s">
        <v>18</v>
      </c>
      <c r="D1037" s="22" t="s">
        <v>107</v>
      </c>
      <c r="E1037" s="20">
        <v>5.1749999999999998</v>
      </c>
      <c r="H1037" s="22" t="s">
        <v>39</v>
      </c>
      <c r="I1037" s="23" t="s">
        <v>48</v>
      </c>
      <c r="J1037" s="22" t="s">
        <v>19</v>
      </c>
      <c r="K1037" s="22" t="s">
        <v>112</v>
      </c>
      <c r="L1037" s="20">
        <v>17.42905</v>
      </c>
    </row>
    <row r="1038" spans="1:12" ht="21.5" x14ac:dyDescent="0.35">
      <c r="A1038" s="22" t="s">
        <v>36</v>
      </c>
      <c r="B1038" s="22" t="s">
        <v>171</v>
      </c>
      <c r="C1038" s="22" t="s">
        <v>18</v>
      </c>
      <c r="D1038" s="22" t="s">
        <v>30</v>
      </c>
      <c r="E1038" s="20">
        <v>1404.5132699999999</v>
      </c>
      <c r="H1038" s="22" t="s">
        <v>39</v>
      </c>
      <c r="I1038" s="23" t="s">
        <v>48</v>
      </c>
      <c r="J1038" s="22" t="s">
        <v>19</v>
      </c>
      <c r="K1038" s="22" t="s">
        <v>97</v>
      </c>
      <c r="L1038" s="20">
        <v>5.5318199999999997</v>
      </c>
    </row>
    <row r="1039" spans="1:12" ht="21.5" x14ac:dyDescent="0.35">
      <c r="A1039" s="22" t="s">
        <v>36</v>
      </c>
      <c r="B1039" s="22" t="s">
        <v>171</v>
      </c>
      <c r="C1039" s="22" t="s">
        <v>18</v>
      </c>
      <c r="D1039" s="22" t="s">
        <v>100</v>
      </c>
      <c r="E1039" s="20">
        <v>7.2720000000000002</v>
      </c>
      <c r="H1039" s="22" t="s">
        <v>39</v>
      </c>
      <c r="I1039" s="23" t="s">
        <v>48</v>
      </c>
      <c r="J1039" s="22" t="s">
        <v>19</v>
      </c>
      <c r="K1039" s="22" t="s">
        <v>31</v>
      </c>
      <c r="L1039" s="20">
        <v>1499.7552499999999</v>
      </c>
    </row>
    <row r="1040" spans="1:12" ht="21.5" x14ac:dyDescent="0.35">
      <c r="A1040" s="22" t="s">
        <v>36</v>
      </c>
      <c r="B1040" s="22" t="s">
        <v>171</v>
      </c>
      <c r="C1040" s="22" t="s">
        <v>18</v>
      </c>
      <c r="D1040" s="22" t="s">
        <v>97</v>
      </c>
      <c r="E1040" s="20">
        <v>12.486739999999999</v>
      </c>
      <c r="H1040" s="22" t="s">
        <v>39</v>
      </c>
      <c r="I1040" s="23" t="s">
        <v>48</v>
      </c>
      <c r="J1040" s="22" t="s">
        <v>19</v>
      </c>
      <c r="K1040" s="22" t="s">
        <v>32</v>
      </c>
      <c r="L1040" s="20">
        <v>1622.30663</v>
      </c>
    </row>
    <row r="1041" spans="1:12" ht="21.5" x14ac:dyDescent="0.35">
      <c r="A1041" s="22" t="s">
        <v>36</v>
      </c>
      <c r="B1041" s="22" t="s">
        <v>171</v>
      </c>
      <c r="C1041" s="22" t="s">
        <v>18</v>
      </c>
      <c r="D1041" s="22" t="s">
        <v>31</v>
      </c>
      <c r="E1041" s="20">
        <v>8377.6986400000005</v>
      </c>
      <c r="H1041" s="22" t="s">
        <v>39</v>
      </c>
      <c r="I1041" s="23" t="s">
        <v>48</v>
      </c>
      <c r="J1041" s="22" t="s">
        <v>19</v>
      </c>
      <c r="K1041" s="22" t="s">
        <v>161</v>
      </c>
      <c r="L1041" s="20">
        <v>14.53328</v>
      </c>
    </row>
    <row r="1042" spans="1:12" ht="21.5" x14ac:dyDescent="0.35">
      <c r="A1042" s="22" t="s">
        <v>36</v>
      </c>
      <c r="B1042" s="22" t="s">
        <v>171</v>
      </c>
      <c r="C1042" s="22" t="s">
        <v>18</v>
      </c>
      <c r="D1042" s="22" t="s">
        <v>32</v>
      </c>
      <c r="E1042" s="20">
        <v>191.74430000000001</v>
      </c>
      <c r="H1042" s="22" t="s">
        <v>39</v>
      </c>
      <c r="I1042" s="23" t="s">
        <v>48</v>
      </c>
      <c r="J1042" s="22" t="s">
        <v>19</v>
      </c>
      <c r="K1042" s="28" t="s">
        <v>35</v>
      </c>
      <c r="L1042" s="26">
        <v>4271.62428</v>
      </c>
    </row>
    <row r="1043" spans="1:12" ht="21.5" x14ac:dyDescent="0.35">
      <c r="A1043" s="22" t="s">
        <v>36</v>
      </c>
      <c r="B1043" s="22" t="s">
        <v>171</v>
      </c>
      <c r="C1043" s="22" t="s">
        <v>18</v>
      </c>
      <c r="D1043" s="28" t="s">
        <v>35</v>
      </c>
      <c r="E1043" s="26">
        <v>14425.90706</v>
      </c>
      <c r="H1043" s="22" t="s">
        <v>39</v>
      </c>
      <c r="I1043" s="23" t="s">
        <v>48</v>
      </c>
      <c r="J1043" s="22" t="s">
        <v>161</v>
      </c>
      <c r="K1043" s="22" t="s">
        <v>52</v>
      </c>
      <c r="L1043" s="20">
        <v>5.3600099999999999</v>
      </c>
    </row>
    <row r="1044" spans="1:12" ht="21.5" x14ac:dyDescent="0.35">
      <c r="A1044" s="22" t="s">
        <v>36</v>
      </c>
      <c r="B1044" s="22" t="s">
        <v>171</v>
      </c>
      <c r="C1044" s="22" t="s">
        <v>19</v>
      </c>
      <c r="D1044" s="22" t="s">
        <v>52</v>
      </c>
      <c r="E1044" s="20">
        <v>167.21726000000001</v>
      </c>
      <c r="H1044" s="22" t="s">
        <v>39</v>
      </c>
      <c r="I1044" s="23" t="s">
        <v>48</v>
      </c>
      <c r="J1044" s="22" t="s">
        <v>161</v>
      </c>
      <c r="K1044" s="22" t="s">
        <v>53</v>
      </c>
      <c r="L1044" s="20">
        <v>431.48446999999999</v>
      </c>
    </row>
    <row r="1045" spans="1:12" ht="21.5" x14ac:dyDescent="0.35">
      <c r="A1045" s="22" t="s">
        <v>36</v>
      </c>
      <c r="B1045" s="22" t="s">
        <v>171</v>
      </c>
      <c r="C1045" s="22" t="s">
        <v>19</v>
      </c>
      <c r="D1045" s="22" t="s">
        <v>115</v>
      </c>
      <c r="E1045" s="20">
        <v>552.88400000000001</v>
      </c>
      <c r="H1045" s="22" t="s">
        <v>39</v>
      </c>
      <c r="I1045" s="23" t="s">
        <v>48</v>
      </c>
      <c r="J1045" s="22" t="s">
        <v>161</v>
      </c>
      <c r="K1045" s="22" t="s">
        <v>95</v>
      </c>
      <c r="L1045" s="20">
        <v>56.800020000000004</v>
      </c>
    </row>
    <row r="1046" spans="1:12" ht="21.5" x14ac:dyDescent="0.35">
      <c r="A1046" s="22" t="s">
        <v>36</v>
      </c>
      <c r="B1046" s="22" t="s">
        <v>171</v>
      </c>
      <c r="C1046" s="22" t="s">
        <v>19</v>
      </c>
      <c r="D1046" s="22" t="s">
        <v>156</v>
      </c>
      <c r="E1046" s="20">
        <v>184.11586</v>
      </c>
      <c r="H1046" s="22" t="s">
        <v>39</v>
      </c>
      <c r="I1046" s="23" t="s">
        <v>48</v>
      </c>
      <c r="J1046" s="22" t="s">
        <v>161</v>
      </c>
      <c r="K1046" s="22" t="s">
        <v>28</v>
      </c>
      <c r="L1046" s="20">
        <v>6.0000099999999996</v>
      </c>
    </row>
    <row r="1047" spans="1:12" ht="21.5" x14ac:dyDescent="0.35">
      <c r="A1047" s="22" t="s">
        <v>36</v>
      </c>
      <c r="B1047" s="22" t="s">
        <v>171</v>
      </c>
      <c r="C1047" s="22" t="s">
        <v>19</v>
      </c>
      <c r="D1047" s="22" t="s">
        <v>53</v>
      </c>
      <c r="E1047" s="20">
        <v>358.23777999999999</v>
      </c>
      <c r="H1047" s="22" t="s">
        <v>39</v>
      </c>
      <c r="I1047" s="23" t="s">
        <v>48</v>
      </c>
      <c r="J1047" s="22" t="s">
        <v>161</v>
      </c>
      <c r="K1047" s="22" t="s">
        <v>55</v>
      </c>
      <c r="L1047" s="20">
        <v>321.97525999999999</v>
      </c>
    </row>
    <row r="1048" spans="1:12" ht="21.5" x14ac:dyDescent="0.35">
      <c r="A1048" s="22" t="s">
        <v>36</v>
      </c>
      <c r="B1048" s="22" t="s">
        <v>171</v>
      </c>
      <c r="C1048" s="22" t="s">
        <v>19</v>
      </c>
      <c r="D1048" s="22" t="s">
        <v>27</v>
      </c>
      <c r="E1048" s="20">
        <v>963.91066999999998</v>
      </c>
      <c r="H1048" s="22" t="s">
        <v>39</v>
      </c>
      <c r="I1048" s="23" t="s">
        <v>48</v>
      </c>
      <c r="J1048" s="22" t="s">
        <v>161</v>
      </c>
      <c r="K1048" s="22" t="s">
        <v>92</v>
      </c>
      <c r="L1048" s="20">
        <v>296.49999000000003</v>
      </c>
    </row>
    <row r="1049" spans="1:12" ht="21.5" x14ac:dyDescent="0.35">
      <c r="A1049" s="22" t="s">
        <v>36</v>
      </c>
      <c r="B1049" s="22" t="s">
        <v>171</v>
      </c>
      <c r="C1049" s="22" t="s">
        <v>19</v>
      </c>
      <c r="D1049" s="22" t="s">
        <v>95</v>
      </c>
      <c r="E1049" s="20">
        <v>0.89583999999999997</v>
      </c>
      <c r="H1049" s="22" t="s">
        <v>39</v>
      </c>
      <c r="I1049" s="23" t="s">
        <v>48</v>
      </c>
      <c r="J1049" s="22" t="s">
        <v>161</v>
      </c>
      <c r="K1049" s="22" t="s">
        <v>102</v>
      </c>
      <c r="L1049" s="20">
        <v>224.90001000000001</v>
      </c>
    </row>
    <row r="1050" spans="1:12" ht="21.5" x14ac:dyDescent="0.35">
      <c r="A1050" s="22" t="s">
        <v>36</v>
      </c>
      <c r="B1050" s="22" t="s">
        <v>171</v>
      </c>
      <c r="C1050" s="22" t="s">
        <v>19</v>
      </c>
      <c r="D1050" s="22" t="s">
        <v>28</v>
      </c>
      <c r="E1050" s="20">
        <v>1058.2898600000001</v>
      </c>
      <c r="H1050" s="22" t="s">
        <v>39</v>
      </c>
      <c r="I1050" s="23" t="s">
        <v>48</v>
      </c>
      <c r="J1050" s="22" t="s">
        <v>161</v>
      </c>
      <c r="K1050" s="22" t="s">
        <v>93</v>
      </c>
      <c r="L1050" s="20">
        <v>270.25407999999999</v>
      </c>
    </row>
    <row r="1051" spans="1:12" ht="21.5" x14ac:dyDescent="0.35">
      <c r="A1051" s="22" t="s">
        <v>36</v>
      </c>
      <c r="B1051" s="22" t="s">
        <v>171</v>
      </c>
      <c r="C1051" s="22" t="s">
        <v>19</v>
      </c>
      <c r="D1051" s="22" t="s">
        <v>55</v>
      </c>
      <c r="E1051" s="20">
        <v>12.08588</v>
      </c>
      <c r="H1051" s="22" t="s">
        <v>39</v>
      </c>
      <c r="I1051" s="23" t="s">
        <v>48</v>
      </c>
      <c r="J1051" s="22" t="s">
        <v>161</v>
      </c>
      <c r="K1051" s="22" t="s">
        <v>160</v>
      </c>
      <c r="L1051" s="20">
        <v>8.0000199999999992</v>
      </c>
    </row>
    <row r="1052" spans="1:12" ht="21.5" x14ac:dyDescent="0.35">
      <c r="A1052" s="22" t="s">
        <v>36</v>
      </c>
      <c r="B1052" s="22" t="s">
        <v>171</v>
      </c>
      <c r="C1052" s="22" t="s">
        <v>19</v>
      </c>
      <c r="D1052" s="22" t="s">
        <v>92</v>
      </c>
      <c r="E1052" s="20">
        <v>555.64164000000005</v>
      </c>
      <c r="H1052" s="22" t="s">
        <v>39</v>
      </c>
      <c r="I1052" s="23" t="s">
        <v>48</v>
      </c>
      <c r="J1052" s="22" t="s">
        <v>161</v>
      </c>
      <c r="K1052" s="22" t="s">
        <v>30</v>
      </c>
      <c r="L1052" s="20">
        <v>1964.3001200000001</v>
      </c>
    </row>
    <row r="1053" spans="1:12" ht="21.5" x14ac:dyDescent="0.35">
      <c r="A1053" s="22" t="s">
        <v>36</v>
      </c>
      <c r="B1053" s="22" t="s">
        <v>171</v>
      </c>
      <c r="C1053" s="22" t="s">
        <v>19</v>
      </c>
      <c r="D1053" s="22" t="s">
        <v>102</v>
      </c>
      <c r="E1053" s="20">
        <v>898.34893</v>
      </c>
      <c r="H1053" s="22" t="s">
        <v>39</v>
      </c>
      <c r="I1053" s="23" t="s">
        <v>48</v>
      </c>
      <c r="J1053" s="22" t="s">
        <v>161</v>
      </c>
      <c r="K1053" s="22" t="s">
        <v>96</v>
      </c>
      <c r="L1053" s="20">
        <v>227.13579999999999</v>
      </c>
    </row>
    <row r="1054" spans="1:12" ht="21.5" x14ac:dyDescent="0.35">
      <c r="A1054" s="22" t="s">
        <v>36</v>
      </c>
      <c r="B1054" s="22" t="s">
        <v>171</v>
      </c>
      <c r="C1054" s="22" t="s">
        <v>19</v>
      </c>
      <c r="D1054" s="22" t="s">
        <v>107</v>
      </c>
      <c r="E1054" s="20">
        <v>0.45</v>
      </c>
      <c r="H1054" s="22" t="s">
        <v>39</v>
      </c>
      <c r="I1054" s="23" t="s">
        <v>48</v>
      </c>
      <c r="J1054" s="22" t="s">
        <v>161</v>
      </c>
      <c r="K1054" s="22" t="s">
        <v>110</v>
      </c>
      <c r="L1054" s="20">
        <v>23.675039999999999</v>
      </c>
    </row>
    <row r="1055" spans="1:12" ht="21.5" x14ac:dyDescent="0.35">
      <c r="A1055" s="22" t="s">
        <v>36</v>
      </c>
      <c r="B1055" s="22" t="s">
        <v>171</v>
      </c>
      <c r="C1055" s="22" t="s">
        <v>19</v>
      </c>
      <c r="D1055" s="22" t="s">
        <v>93</v>
      </c>
      <c r="E1055" s="20">
        <v>3.90015</v>
      </c>
      <c r="H1055" s="22" t="s">
        <v>39</v>
      </c>
      <c r="I1055" s="23" t="s">
        <v>48</v>
      </c>
      <c r="J1055" s="22" t="s">
        <v>161</v>
      </c>
      <c r="K1055" s="22" t="s">
        <v>31</v>
      </c>
      <c r="L1055" s="20">
        <v>644.09388000000001</v>
      </c>
    </row>
    <row r="1056" spans="1:12" ht="21.5" x14ac:dyDescent="0.35">
      <c r="A1056" s="22" t="s">
        <v>36</v>
      </c>
      <c r="B1056" s="22" t="s">
        <v>171</v>
      </c>
      <c r="C1056" s="22" t="s">
        <v>19</v>
      </c>
      <c r="D1056" s="22" t="s">
        <v>160</v>
      </c>
      <c r="E1056" s="20">
        <v>128.06762000000001</v>
      </c>
      <c r="H1056" s="22" t="s">
        <v>39</v>
      </c>
      <c r="I1056" s="23" t="s">
        <v>48</v>
      </c>
      <c r="J1056" s="22" t="s">
        <v>161</v>
      </c>
      <c r="K1056" s="22" t="s">
        <v>32</v>
      </c>
      <c r="L1056" s="20">
        <v>60.000010000000003</v>
      </c>
    </row>
    <row r="1057" spans="1:12" ht="21.5" x14ac:dyDescent="0.35">
      <c r="A1057" s="22" t="s">
        <v>36</v>
      </c>
      <c r="B1057" s="22" t="s">
        <v>171</v>
      </c>
      <c r="C1057" s="22" t="s">
        <v>19</v>
      </c>
      <c r="D1057" s="22" t="s">
        <v>30</v>
      </c>
      <c r="E1057" s="20">
        <v>8077.6485400000001</v>
      </c>
      <c r="H1057" s="22" t="s">
        <v>39</v>
      </c>
      <c r="I1057" s="23" t="s">
        <v>48</v>
      </c>
      <c r="J1057" s="22" t="s">
        <v>161</v>
      </c>
      <c r="K1057" s="28" t="s">
        <v>35</v>
      </c>
      <c r="L1057" s="26">
        <v>4540.4787200000001</v>
      </c>
    </row>
    <row r="1058" spans="1:12" ht="21.5" x14ac:dyDescent="0.35">
      <c r="A1058" s="22" t="s">
        <v>36</v>
      </c>
      <c r="B1058" s="22" t="s">
        <v>171</v>
      </c>
      <c r="C1058" s="22" t="s">
        <v>19</v>
      </c>
      <c r="D1058" s="22" t="s">
        <v>96</v>
      </c>
      <c r="E1058" s="20">
        <v>31.338750000000001</v>
      </c>
      <c r="H1058" s="22" t="s">
        <v>39</v>
      </c>
      <c r="I1058" s="23" t="s">
        <v>48</v>
      </c>
      <c r="J1058" s="120" t="s">
        <v>35</v>
      </c>
      <c r="K1058" s="347"/>
      <c r="L1058" s="26">
        <v>153069.82793</v>
      </c>
    </row>
    <row r="1059" spans="1:12" ht="21.5" x14ac:dyDescent="0.35">
      <c r="A1059" s="22" t="s">
        <v>36</v>
      </c>
      <c r="B1059" s="22" t="s">
        <v>171</v>
      </c>
      <c r="C1059" s="22" t="s">
        <v>19</v>
      </c>
      <c r="D1059" s="22" t="s">
        <v>110</v>
      </c>
      <c r="E1059" s="20">
        <v>196.55108999999999</v>
      </c>
      <c r="H1059" s="22" t="s">
        <v>40</v>
      </c>
      <c r="I1059" s="23" t="s">
        <v>48</v>
      </c>
      <c r="J1059" s="22" t="s">
        <v>52</v>
      </c>
      <c r="K1059" s="22" t="s">
        <v>52</v>
      </c>
      <c r="L1059" s="20">
        <v>43.849559999999997</v>
      </c>
    </row>
    <row r="1060" spans="1:12" ht="21.5" x14ac:dyDescent="0.35">
      <c r="A1060" s="22" t="s">
        <v>36</v>
      </c>
      <c r="B1060" s="22" t="s">
        <v>171</v>
      </c>
      <c r="C1060" s="22" t="s">
        <v>19</v>
      </c>
      <c r="D1060" s="22" t="s">
        <v>162</v>
      </c>
      <c r="E1060" s="20">
        <v>69.097489999999993</v>
      </c>
      <c r="H1060" s="22" t="s">
        <v>40</v>
      </c>
      <c r="I1060" s="23" t="s">
        <v>48</v>
      </c>
      <c r="J1060" s="22" t="s">
        <v>52</v>
      </c>
      <c r="K1060" s="22" t="s">
        <v>53</v>
      </c>
      <c r="L1060" s="20">
        <v>1.7987</v>
      </c>
    </row>
    <row r="1061" spans="1:12" ht="21.5" x14ac:dyDescent="0.35">
      <c r="A1061" s="22" t="s">
        <v>36</v>
      </c>
      <c r="B1061" s="22" t="s">
        <v>171</v>
      </c>
      <c r="C1061" s="22" t="s">
        <v>19</v>
      </c>
      <c r="D1061" s="22" t="s">
        <v>163</v>
      </c>
      <c r="E1061" s="20">
        <v>28.067820000000001</v>
      </c>
      <c r="H1061" s="22" t="s">
        <v>40</v>
      </c>
      <c r="I1061" s="23" t="s">
        <v>48</v>
      </c>
      <c r="J1061" s="22" t="s">
        <v>52</v>
      </c>
      <c r="K1061" s="22" t="s">
        <v>27</v>
      </c>
      <c r="L1061" s="20">
        <v>7.2903599999999997</v>
      </c>
    </row>
    <row r="1062" spans="1:12" ht="21.5" x14ac:dyDescent="0.35">
      <c r="A1062" s="22" t="s">
        <v>36</v>
      </c>
      <c r="B1062" s="22" t="s">
        <v>171</v>
      </c>
      <c r="C1062" s="22" t="s">
        <v>19</v>
      </c>
      <c r="D1062" s="22" t="s">
        <v>112</v>
      </c>
      <c r="E1062" s="20">
        <v>150.33978999999999</v>
      </c>
      <c r="H1062" s="22" t="s">
        <v>40</v>
      </c>
      <c r="I1062" s="23" t="s">
        <v>48</v>
      </c>
      <c r="J1062" s="22" t="s">
        <v>52</v>
      </c>
      <c r="K1062" s="22" t="s">
        <v>55</v>
      </c>
      <c r="L1062" s="20">
        <v>6.9526899999999996</v>
      </c>
    </row>
    <row r="1063" spans="1:12" ht="21.5" x14ac:dyDescent="0.35">
      <c r="A1063" s="22" t="s">
        <v>36</v>
      </c>
      <c r="B1063" s="22" t="s">
        <v>171</v>
      </c>
      <c r="C1063" s="22" t="s">
        <v>19</v>
      </c>
      <c r="D1063" s="22" t="s">
        <v>100</v>
      </c>
      <c r="E1063" s="20">
        <v>0.86199999999999999</v>
      </c>
      <c r="H1063" s="22" t="s">
        <v>40</v>
      </c>
      <c r="I1063" s="23" t="s">
        <v>48</v>
      </c>
      <c r="J1063" s="22" t="s">
        <v>52</v>
      </c>
      <c r="K1063" s="22" t="s">
        <v>102</v>
      </c>
      <c r="L1063" s="20">
        <v>3.2941799999999999</v>
      </c>
    </row>
    <row r="1064" spans="1:12" ht="21.5" x14ac:dyDescent="0.35">
      <c r="A1064" s="22" t="s">
        <v>36</v>
      </c>
      <c r="B1064" s="22" t="s">
        <v>171</v>
      </c>
      <c r="C1064" s="22" t="s">
        <v>19</v>
      </c>
      <c r="D1064" s="22" t="s">
        <v>97</v>
      </c>
      <c r="E1064" s="20">
        <v>17.739999999999998</v>
      </c>
      <c r="H1064" s="22" t="s">
        <v>40</v>
      </c>
      <c r="I1064" s="23" t="s">
        <v>48</v>
      </c>
      <c r="J1064" s="22" t="s">
        <v>52</v>
      </c>
      <c r="K1064" s="22" t="s">
        <v>93</v>
      </c>
      <c r="L1064" s="20">
        <v>14.70378</v>
      </c>
    </row>
    <row r="1065" spans="1:12" ht="21.5" x14ac:dyDescent="0.35">
      <c r="A1065" s="22" t="s">
        <v>36</v>
      </c>
      <c r="B1065" s="22" t="s">
        <v>171</v>
      </c>
      <c r="C1065" s="22" t="s">
        <v>19</v>
      </c>
      <c r="D1065" s="22" t="s">
        <v>31</v>
      </c>
      <c r="E1065" s="20">
        <v>14632.220799999999</v>
      </c>
      <c r="H1065" s="22" t="s">
        <v>40</v>
      </c>
      <c r="I1065" s="23" t="s">
        <v>48</v>
      </c>
      <c r="J1065" s="22" t="s">
        <v>52</v>
      </c>
      <c r="K1065" s="22" t="s">
        <v>160</v>
      </c>
      <c r="L1065" s="20">
        <v>46.495150000000002</v>
      </c>
    </row>
    <row r="1066" spans="1:12" ht="21.5" x14ac:dyDescent="0.35">
      <c r="A1066" s="22" t="s">
        <v>36</v>
      </c>
      <c r="B1066" s="22" t="s">
        <v>171</v>
      </c>
      <c r="C1066" s="22" t="s">
        <v>19</v>
      </c>
      <c r="D1066" s="22" t="s">
        <v>32</v>
      </c>
      <c r="E1066" s="20">
        <v>2387.2838999999999</v>
      </c>
      <c r="H1066" s="22" t="s">
        <v>40</v>
      </c>
      <c r="I1066" s="23" t="s">
        <v>48</v>
      </c>
      <c r="J1066" s="22" t="s">
        <v>52</v>
      </c>
      <c r="K1066" s="22" t="s">
        <v>30</v>
      </c>
      <c r="L1066" s="20">
        <v>25.80228</v>
      </c>
    </row>
    <row r="1067" spans="1:12" ht="21.5" x14ac:dyDescent="0.35">
      <c r="A1067" s="22" t="s">
        <v>36</v>
      </c>
      <c r="B1067" s="22" t="s">
        <v>171</v>
      </c>
      <c r="C1067" s="22" t="s">
        <v>19</v>
      </c>
      <c r="D1067" s="22" t="s">
        <v>161</v>
      </c>
      <c r="E1067" s="20">
        <v>8.5852400000000006</v>
      </c>
      <c r="H1067" s="22" t="s">
        <v>40</v>
      </c>
      <c r="I1067" s="23" t="s">
        <v>48</v>
      </c>
      <c r="J1067" s="22" t="s">
        <v>52</v>
      </c>
      <c r="K1067" s="22" t="s">
        <v>96</v>
      </c>
      <c r="L1067" s="20">
        <v>2.5440800000000001</v>
      </c>
    </row>
    <row r="1068" spans="1:12" ht="21.5" x14ac:dyDescent="0.35">
      <c r="A1068" s="22" t="s">
        <v>36</v>
      </c>
      <c r="B1068" s="22" t="s">
        <v>171</v>
      </c>
      <c r="C1068" s="22" t="s">
        <v>19</v>
      </c>
      <c r="D1068" s="28" t="s">
        <v>35</v>
      </c>
      <c r="E1068" s="26">
        <v>30483.780910000001</v>
      </c>
      <c r="H1068" s="22" t="s">
        <v>40</v>
      </c>
      <c r="I1068" s="23" t="s">
        <v>48</v>
      </c>
      <c r="J1068" s="22" t="s">
        <v>52</v>
      </c>
      <c r="K1068" s="22" t="s">
        <v>110</v>
      </c>
      <c r="L1068" s="20">
        <v>225.19818000000001</v>
      </c>
    </row>
    <row r="1069" spans="1:12" ht="21.5" x14ac:dyDescent="0.35">
      <c r="A1069" s="22" t="s">
        <v>36</v>
      </c>
      <c r="B1069" s="22" t="s">
        <v>171</v>
      </c>
      <c r="C1069" s="22" t="s">
        <v>161</v>
      </c>
      <c r="D1069" s="22" t="s">
        <v>112</v>
      </c>
      <c r="E1069" s="20">
        <v>3.71</v>
      </c>
      <c r="H1069" s="22" t="s">
        <v>40</v>
      </c>
      <c r="I1069" s="23" t="s">
        <v>48</v>
      </c>
      <c r="J1069" s="22" t="s">
        <v>52</v>
      </c>
      <c r="K1069" s="22" t="s">
        <v>112</v>
      </c>
      <c r="L1069" s="20">
        <v>3.8590800000000001</v>
      </c>
    </row>
    <row r="1070" spans="1:12" ht="21.5" x14ac:dyDescent="0.35">
      <c r="A1070" s="22" t="s">
        <v>36</v>
      </c>
      <c r="B1070" s="22" t="s">
        <v>171</v>
      </c>
      <c r="C1070" s="22" t="s">
        <v>161</v>
      </c>
      <c r="D1070" s="22" t="s">
        <v>31</v>
      </c>
      <c r="E1070" s="20">
        <v>1.63733</v>
      </c>
      <c r="H1070" s="22" t="s">
        <v>40</v>
      </c>
      <c r="I1070" s="23" t="s">
        <v>48</v>
      </c>
      <c r="J1070" s="22" t="s">
        <v>52</v>
      </c>
      <c r="K1070" s="22" t="s">
        <v>31</v>
      </c>
      <c r="L1070" s="20">
        <v>3897.8152599999999</v>
      </c>
    </row>
    <row r="1071" spans="1:12" ht="21.5" x14ac:dyDescent="0.35">
      <c r="A1071" s="22" t="s">
        <v>36</v>
      </c>
      <c r="B1071" s="22" t="s">
        <v>171</v>
      </c>
      <c r="C1071" s="22" t="s">
        <v>161</v>
      </c>
      <c r="D1071" s="28" t="s">
        <v>35</v>
      </c>
      <c r="E1071" s="26">
        <v>5.3473300000000004</v>
      </c>
      <c r="H1071" s="22" t="s">
        <v>40</v>
      </c>
      <c r="I1071" s="23" t="s">
        <v>48</v>
      </c>
      <c r="J1071" s="22" t="s">
        <v>52</v>
      </c>
      <c r="K1071" s="28" t="s">
        <v>35</v>
      </c>
      <c r="L1071" s="26">
        <v>4279.6032999999998</v>
      </c>
    </row>
    <row r="1072" spans="1:12" ht="21.5" x14ac:dyDescent="0.35">
      <c r="A1072" s="22" t="s">
        <v>36</v>
      </c>
      <c r="B1072" s="22" t="s">
        <v>171</v>
      </c>
      <c r="C1072" s="120" t="s">
        <v>35</v>
      </c>
      <c r="D1072" s="347"/>
      <c r="E1072" s="26">
        <v>1132780.0046099999</v>
      </c>
      <c r="H1072" s="22" t="s">
        <v>40</v>
      </c>
      <c r="I1072" s="23" t="s">
        <v>48</v>
      </c>
      <c r="J1072" s="22" t="s">
        <v>53</v>
      </c>
      <c r="K1072" s="22" t="s">
        <v>52</v>
      </c>
      <c r="L1072" s="20">
        <v>1985.35133</v>
      </c>
    </row>
    <row r="1073" spans="1:12" ht="21.5" x14ac:dyDescent="0.35">
      <c r="A1073" s="22" t="s">
        <v>36</v>
      </c>
      <c r="B1073" s="22" t="s">
        <v>172</v>
      </c>
      <c r="C1073" s="22" t="s">
        <v>52</v>
      </c>
      <c r="D1073" s="22" t="s">
        <v>52</v>
      </c>
      <c r="E1073" s="20">
        <v>432.90928000000002</v>
      </c>
      <c r="H1073" s="22" t="s">
        <v>40</v>
      </c>
      <c r="I1073" s="23" t="s">
        <v>48</v>
      </c>
      <c r="J1073" s="22" t="s">
        <v>53</v>
      </c>
      <c r="K1073" s="22" t="s">
        <v>53</v>
      </c>
      <c r="L1073" s="20">
        <v>1985.23297</v>
      </c>
    </row>
    <row r="1074" spans="1:12" ht="21.5" x14ac:dyDescent="0.35">
      <c r="A1074" s="22" t="s">
        <v>36</v>
      </c>
      <c r="B1074" s="22" t="s">
        <v>172</v>
      </c>
      <c r="C1074" s="22" t="s">
        <v>52</v>
      </c>
      <c r="D1074" s="22" t="s">
        <v>104</v>
      </c>
      <c r="E1074" s="20">
        <v>20.928000000000001</v>
      </c>
      <c r="H1074" s="22" t="s">
        <v>40</v>
      </c>
      <c r="I1074" s="23" t="s">
        <v>48</v>
      </c>
      <c r="J1074" s="22" t="s">
        <v>53</v>
      </c>
      <c r="K1074" s="22" t="s">
        <v>27</v>
      </c>
      <c r="L1074" s="20">
        <v>2.4264800000000002</v>
      </c>
    </row>
    <row r="1075" spans="1:12" ht="21.5" x14ac:dyDescent="0.35">
      <c r="A1075" s="22" t="s">
        <v>36</v>
      </c>
      <c r="B1075" s="22" t="s">
        <v>172</v>
      </c>
      <c r="C1075" s="22" t="s">
        <v>52</v>
      </c>
      <c r="D1075" s="22" t="s">
        <v>115</v>
      </c>
      <c r="E1075" s="20">
        <v>629.44240000000002</v>
      </c>
      <c r="H1075" s="22" t="s">
        <v>40</v>
      </c>
      <c r="I1075" s="23" t="s">
        <v>48</v>
      </c>
      <c r="J1075" s="22" t="s">
        <v>53</v>
      </c>
      <c r="K1075" s="22" t="s">
        <v>95</v>
      </c>
      <c r="L1075" s="20">
        <v>0.72023999999999999</v>
      </c>
    </row>
    <row r="1076" spans="1:12" ht="21.5" x14ac:dyDescent="0.35">
      <c r="A1076" s="22" t="s">
        <v>36</v>
      </c>
      <c r="B1076" s="22" t="s">
        <v>172</v>
      </c>
      <c r="C1076" s="22" t="s">
        <v>52</v>
      </c>
      <c r="D1076" s="22" t="s">
        <v>156</v>
      </c>
      <c r="E1076" s="20">
        <v>713.31839000000002</v>
      </c>
      <c r="H1076" s="22" t="s">
        <v>40</v>
      </c>
      <c r="I1076" s="23" t="s">
        <v>48</v>
      </c>
      <c r="J1076" s="22" t="s">
        <v>53</v>
      </c>
      <c r="K1076" s="22" t="s">
        <v>28</v>
      </c>
      <c r="L1076" s="20">
        <v>16.284800000000001</v>
      </c>
    </row>
    <row r="1077" spans="1:12" ht="21.5" x14ac:dyDescent="0.35">
      <c r="A1077" s="22" t="s">
        <v>36</v>
      </c>
      <c r="B1077" s="22" t="s">
        <v>172</v>
      </c>
      <c r="C1077" s="22" t="s">
        <v>52</v>
      </c>
      <c r="D1077" s="22" t="s">
        <v>53</v>
      </c>
      <c r="E1077" s="20">
        <v>594.89462000000003</v>
      </c>
      <c r="H1077" s="22" t="s">
        <v>40</v>
      </c>
      <c r="I1077" s="23" t="s">
        <v>48</v>
      </c>
      <c r="J1077" s="22" t="s">
        <v>53</v>
      </c>
      <c r="K1077" s="22" t="s">
        <v>55</v>
      </c>
      <c r="L1077" s="20">
        <v>80.620379999999997</v>
      </c>
    </row>
    <row r="1078" spans="1:12" ht="21.5" x14ac:dyDescent="0.35">
      <c r="A1078" s="22" t="s">
        <v>36</v>
      </c>
      <c r="B1078" s="22" t="s">
        <v>172</v>
      </c>
      <c r="C1078" s="22" t="s">
        <v>52</v>
      </c>
      <c r="D1078" s="22" t="s">
        <v>27</v>
      </c>
      <c r="E1078" s="20">
        <v>184.27785</v>
      </c>
      <c r="H1078" s="22" t="s">
        <v>40</v>
      </c>
      <c r="I1078" s="23" t="s">
        <v>48</v>
      </c>
      <c r="J1078" s="22" t="s">
        <v>53</v>
      </c>
      <c r="K1078" s="22" t="s">
        <v>92</v>
      </c>
      <c r="L1078" s="20">
        <v>551.92633000000001</v>
      </c>
    </row>
    <row r="1079" spans="1:12" ht="21.5" x14ac:dyDescent="0.35">
      <c r="A1079" s="22" t="s">
        <v>36</v>
      </c>
      <c r="B1079" s="22" t="s">
        <v>172</v>
      </c>
      <c r="C1079" s="22" t="s">
        <v>52</v>
      </c>
      <c r="D1079" s="22" t="s">
        <v>95</v>
      </c>
      <c r="E1079" s="20">
        <v>1307.2672500000001</v>
      </c>
      <c r="H1079" s="22" t="s">
        <v>40</v>
      </c>
      <c r="I1079" s="23" t="s">
        <v>48</v>
      </c>
      <c r="J1079" s="22" t="s">
        <v>53</v>
      </c>
      <c r="K1079" s="22" t="s">
        <v>102</v>
      </c>
      <c r="L1079" s="20">
        <v>915.33401000000003</v>
      </c>
    </row>
    <row r="1080" spans="1:12" ht="21.5" x14ac:dyDescent="0.35">
      <c r="A1080" s="22" t="s">
        <v>36</v>
      </c>
      <c r="B1080" s="22" t="s">
        <v>172</v>
      </c>
      <c r="C1080" s="22" t="s">
        <v>52</v>
      </c>
      <c r="D1080" s="22" t="s">
        <v>28</v>
      </c>
      <c r="E1080" s="20">
        <v>464.81193000000002</v>
      </c>
      <c r="H1080" s="22" t="s">
        <v>40</v>
      </c>
      <c r="I1080" s="23" t="s">
        <v>48</v>
      </c>
      <c r="J1080" s="22" t="s">
        <v>53</v>
      </c>
      <c r="K1080" s="22" t="s">
        <v>107</v>
      </c>
      <c r="L1080" s="20">
        <v>3.4360400000000002</v>
      </c>
    </row>
    <row r="1081" spans="1:12" ht="21.5" x14ac:dyDescent="0.35">
      <c r="A1081" s="22" t="s">
        <v>36</v>
      </c>
      <c r="B1081" s="22" t="s">
        <v>172</v>
      </c>
      <c r="C1081" s="22" t="s">
        <v>52</v>
      </c>
      <c r="D1081" s="22" t="s">
        <v>55</v>
      </c>
      <c r="E1081" s="20">
        <v>5480.9652699999997</v>
      </c>
      <c r="H1081" s="22" t="s">
        <v>40</v>
      </c>
      <c r="I1081" s="23" t="s">
        <v>48</v>
      </c>
      <c r="J1081" s="22" t="s">
        <v>53</v>
      </c>
      <c r="K1081" s="22" t="s">
        <v>93</v>
      </c>
      <c r="L1081" s="20">
        <v>3.70953</v>
      </c>
    </row>
    <row r="1082" spans="1:12" ht="21.5" x14ac:dyDescent="0.35">
      <c r="A1082" s="22" t="s">
        <v>36</v>
      </c>
      <c r="B1082" s="22" t="s">
        <v>172</v>
      </c>
      <c r="C1082" s="22" t="s">
        <v>52</v>
      </c>
      <c r="D1082" s="22" t="s">
        <v>92</v>
      </c>
      <c r="E1082" s="20">
        <v>2507.1571800000002</v>
      </c>
      <c r="H1082" s="22" t="s">
        <v>40</v>
      </c>
      <c r="I1082" s="23" t="s">
        <v>48</v>
      </c>
      <c r="J1082" s="22" t="s">
        <v>53</v>
      </c>
      <c r="K1082" s="22" t="s">
        <v>160</v>
      </c>
      <c r="L1082" s="20">
        <v>52.552840000000003</v>
      </c>
    </row>
    <row r="1083" spans="1:12" ht="21.5" x14ac:dyDescent="0.35">
      <c r="A1083" s="22" t="s">
        <v>36</v>
      </c>
      <c r="B1083" s="22" t="s">
        <v>172</v>
      </c>
      <c r="C1083" s="22" t="s">
        <v>52</v>
      </c>
      <c r="D1083" s="22" t="s">
        <v>102</v>
      </c>
      <c r="E1083" s="20">
        <v>562.43024000000003</v>
      </c>
      <c r="H1083" s="22" t="s">
        <v>40</v>
      </c>
      <c r="I1083" s="23" t="s">
        <v>48</v>
      </c>
      <c r="J1083" s="22" t="s">
        <v>53</v>
      </c>
      <c r="K1083" s="22" t="s">
        <v>30</v>
      </c>
      <c r="L1083" s="20">
        <v>334.83087</v>
      </c>
    </row>
    <row r="1084" spans="1:12" ht="21.5" x14ac:dyDescent="0.35">
      <c r="A1084" s="22" t="s">
        <v>36</v>
      </c>
      <c r="B1084" s="22" t="s">
        <v>172</v>
      </c>
      <c r="C1084" s="22" t="s">
        <v>52</v>
      </c>
      <c r="D1084" s="22" t="s">
        <v>107</v>
      </c>
      <c r="E1084" s="20">
        <v>5.5025000000000004</v>
      </c>
      <c r="H1084" s="22" t="s">
        <v>40</v>
      </c>
      <c r="I1084" s="23" t="s">
        <v>48</v>
      </c>
      <c r="J1084" s="22" t="s">
        <v>53</v>
      </c>
      <c r="K1084" s="22" t="s">
        <v>96</v>
      </c>
      <c r="L1084" s="20">
        <v>28.785029999999999</v>
      </c>
    </row>
    <row r="1085" spans="1:12" ht="21.5" x14ac:dyDescent="0.35">
      <c r="A1085" s="22" t="s">
        <v>36</v>
      </c>
      <c r="B1085" s="22" t="s">
        <v>172</v>
      </c>
      <c r="C1085" s="22" t="s">
        <v>52</v>
      </c>
      <c r="D1085" s="22" t="s">
        <v>93</v>
      </c>
      <c r="E1085" s="20">
        <v>608.46900000000005</v>
      </c>
      <c r="H1085" s="22" t="s">
        <v>40</v>
      </c>
      <c r="I1085" s="23" t="s">
        <v>48</v>
      </c>
      <c r="J1085" s="22" t="s">
        <v>53</v>
      </c>
      <c r="K1085" s="22" t="s">
        <v>110</v>
      </c>
      <c r="L1085" s="20">
        <v>37.042470000000002</v>
      </c>
    </row>
    <row r="1086" spans="1:12" ht="21.5" x14ac:dyDescent="0.35">
      <c r="A1086" s="22" t="s">
        <v>36</v>
      </c>
      <c r="B1086" s="22" t="s">
        <v>172</v>
      </c>
      <c r="C1086" s="22" t="s">
        <v>52</v>
      </c>
      <c r="D1086" s="22" t="s">
        <v>160</v>
      </c>
      <c r="E1086" s="20">
        <v>2371.92317</v>
      </c>
      <c r="H1086" s="22" t="s">
        <v>40</v>
      </c>
      <c r="I1086" s="23" t="s">
        <v>48</v>
      </c>
      <c r="J1086" s="22" t="s">
        <v>53</v>
      </c>
      <c r="K1086" s="22" t="s">
        <v>112</v>
      </c>
      <c r="L1086" s="20">
        <v>23.257619999999999</v>
      </c>
    </row>
    <row r="1087" spans="1:12" ht="21.5" x14ac:dyDescent="0.35">
      <c r="A1087" s="22" t="s">
        <v>36</v>
      </c>
      <c r="B1087" s="22" t="s">
        <v>172</v>
      </c>
      <c r="C1087" s="22" t="s">
        <v>52</v>
      </c>
      <c r="D1087" s="22" t="s">
        <v>30</v>
      </c>
      <c r="E1087" s="20">
        <v>4761.4399000000003</v>
      </c>
      <c r="H1087" s="22" t="s">
        <v>40</v>
      </c>
      <c r="I1087" s="23" t="s">
        <v>48</v>
      </c>
      <c r="J1087" s="22" t="s">
        <v>53</v>
      </c>
      <c r="K1087" s="22" t="s">
        <v>97</v>
      </c>
      <c r="L1087" s="20">
        <v>0.67327000000000004</v>
      </c>
    </row>
    <row r="1088" spans="1:12" ht="21.5" x14ac:dyDescent="0.35">
      <c r="A1088" s="22" t="s">
        <v>36</v>
      </c>
      <c r="B1088" s="22" t="s">
        <v>172</v>
      </c>
      <c r="C1088" s="22" t="s">
        <v>52</v>
      </c>
      <c r="D1088" s="22" t="s">
        <v>96</v>
      </c>
      <c r="E1088" s="20">
        <v>1989.2777599999999</v>
      </c>
      <c r="H1088" s="22" t="s">
        <v>40</v>
      </c>
      <c r="I1088" s="23" t="s">
        <v>48</v>
      </c>
      <c r="J1088" s="22" t="s">
        <v>53</v>
      </c>
      <c r="K1088" s="22" t="s">
        <v>31</v>
      </c>
      <c r="L1088" s="20">
        <v>1092.7537400000001</v>
      </c>
    </row>
    <row r="1089" spans="1:12" ht="21.5" x14ac:dyDescent="0.35">
      <c r="A1089" s="22" t="s">
        <v>36</v>
      </c>
      <c r="B1089" s="22" t="s">
        <v>172</v>
      </c>
      <c r="C1089" s="22" t="s">
        <v>52</v>
      </c>
      <c r="D1089" s="22" t="s">
        <v>110</v>
      </c>
      <c r="E1089" s="20">
        <v>827.06778999999995</v>
      </c>
      <c r="H1089" s="22" t="s">
        <v>40</v>
      </c>
      <c r="I1089" s="23" t="s">
        <v>48</v>
      </c>
      <c r="J1089" s="22" t="s">
        <v>53</v>
      </c>
      <c r="K1089" s="28" t="s">
        <v>35</v>
      </c>
      <c r="L1089" s="26">
        <v>7114.9379499999995</v>
      </c>
    </row>
    <row r="1090" spans="1:12" ht="21.5" x14ac:dyDescent="0.35">
      <c r="A1090" s="22" t="s">
        <v>36</v>
      </c>
      <c r="B1090" s="22" t="s">
        <v>172</v>
      </c>
      <c r="C1090" s="22" t="s">
        <v>52</v>
      </c>
      <c r="D1090" s="22" t="s">
        <v>162</v>
      </c>
      <c r="E1090" s="20">
        <v>5.9006999999999996</v>
      </c>
      <c r="H1090" s="22" t="s">
        <v>40</v>
      </c>
      <c r="I1090" s="23" t="s">
        <v>48</v>
      </c>
      <c r="J1090" s="22" t="s">
        <v>12</v>
      </c>
      <c r="K1090" s="22" t="s">
        <v>52</v>
      </c>
      <c r="L1090" s="20">
        <v>23.79982</v>
      </c>
    </row>
    <row r="1091" spans="1:12" ht="21.5" x14ac:dyDescent="0.35">
      <c r="A1091" s="22" t="s">
        <v>36</v>
      </c>
      <c r="B1091" s="22" t="s">
        <v>172</v>
      </c>
      <c r="C1091" s="22" t="s">
        <v>52</v>
      </c>
      <c r="D1091" s="22" t="s">
        <v>163</v>
      </c>
      <c r="E1091" s="20">
        <v>226.40796</v>
      </c>
      <c r="H1091" s="22" t="s">
        <v>40</v>
      </c>
      <c r="I1091" s="23" t="s">
        <v>48</v>
      </c>
      <c r="J1091" s="22" t="s">
        <v>12</v>
      </c>
      <c r="K1091" s="22" t="s">
        <v>53</v>
      </c>
      <c r="L1091" s="20">
        <v>115.536</v>
      </c>
    </row>
    <row r="1092" spans="1:12" ht="21.5" x14ac:dyDescent="0.35">
      <c r="A1092" s="22" t="s">
        <v>36</v>
      </c>
      <c r="B1092" s="22" t="s">
        <v>172</v>
      </c>
      <c r="C1092" s="22" t="s">
        <v>52</v>
      </c>
      <c r="D1092" s="22" t="s">
        <v>112</v>
      </c>
      <c r="E1092" s="20">
        <v>7.71732</v>
      </c>
      <c r="H1092" s="22" t="s">
        <v>40</v>
      </c>
      <c r="I1092" s="23" t="s">
        <v>48</v>
      </c>
      <c r="J1092" s="22" t="s">
        <v>12</v>
      </c>
      <c r="K1092" s="22" t="s">
        <v>27</v>
      </c>
      <c r="L1092" s="20">
        <v>4863.8482199999999</v>
      </c>
    </row>
    <row r="1093" spans="1:12" ht="21.5" x14ac:dyDescent="0.35">
      <c r="A1093" s="22" t="s">
        <v>36</v>
      </c>
      <c r="B1093" s="22" t="s">
        <v>172</v>
      </c>
      <c r="C1093" s="22" t="s">
        <v>52</v>
      </c>
      <c r="D1093" s="22" t="s">
        <v>100</v>
      </c>
      <c r="E1093" s="20">
        <v>108.9443</v>
      </c>
      <c r="H1093" s="22" t="s">
        <v>40</v>
      </c>
      <c r="I1093" s="23" t="s">
        <v>48</v>
      </c>
      <c r="J1093" s="22" t="s">
        <v>12</v>
      </c>
      <c r="K1093" s="22" t="s">
        <v>28</v>
      </c>
      <c r="L1093" s="20">
        <v>20.36957</v>
      </c>
    </row>
    <row r="1094" spans="1:12" ht="21.5" x14ac:dyDescent="0.35">
      <c r="A1094" s="22" t="s">
        <v>36</v>
      </c>
      <c r="B1094" s="22" t="s">
        <v>172</v>
      </c>
      <c r="C1094" s="22" t="s">
        <v>52</v>
      </c>
      <c r="D1094" s="22" t="s">
        <v>97</v>
      </c>
      <c r="E1094" s="20">
        <v>803.35180000000003</v>
      </c>
      <c r="H1094" s="22" t="s">
        <v>40</v>
      </c>
      <c r="I1094" s="23" t="s">
        <v>48</v>
      </c>
      <c r="J1094" s="22" t="s">
        <v>12</v>
      </c>
      <c r="K1094" s="22" t="s">
        <v>92</v>
      </c>
      <c r="L1094" s="20">
        <v>1025.7972400000001</v>
      </c>
    </row>
    <row r="1095" spans="1:12" ht="21.5" x14ac:dyDescent="0.35">
      <c r="A1095" s="22" t="s">
        <v>36</v>
      </c>
      <c r="B1095" s="22" t="s">
        <v>172</v>
      </c>
      <c r="C1095" s="22" t="s">
        <v>52</v>
      </c>
      <c r="D1095" s="22" t="s">
        <v>31</v>
      </c>
      <c r="E1095" s="20">
        <v>2050.0949000000001</v>
      </c>
      <c r="H1095" s="22" t="s">
        <v>40</v>
      </c>
      <c r="I1095" s="23" t="s">
        <v>48</v>
      </c>
      <c r="J1095" s="22" t="s">
        <v>12</v>
      </c>
      <c r="K1095" s="22" t="s">
        <v>102</v>
      </c>
      <c r="L1095" s="20">
        <v>20.937519999999999</v>
      </c>
    </row>
    <row r="1096" spans="1:12" ht="21.5" x14ac:dyDescent="0.35">
      <c r="A1096" s="22" t="s">
        <v>36</v>
      </c>
      <c r="B1096" s="22" t="s">
        <v>172</v>
      </c>
      <c r="C1096" s="22" t="s">
        <v>52</v>
      </c>
      <c r="D1096" s="22" t="s">
        <v>32</v>
      </c>
      <c r="E1096" s="20">
        <v>246.35470000000001</v>
      </c>
      <c r="H1096" s="22" t="s">
        <v>40</v>
      </c>
      <c r="I1096" s="23" t="s">
        <v>48</v>
      </c>
      <c r="J1096" s="22" t="s">
        <v>12</v>
      </c>
      <c r="K1096" s="22" t="s">
        <v>107</v>
      </c>
      <c r="L1096" s="20">
        <v>11.58324</v>
      </c>
    </row>
    <row r="1097" spans="1:12" ht="21.5" x14ac:dyDescent="0.35">
      <c r="A1097" s="22" t="s">
        <v>36</v>
      </c>
      <c r="B1097" s="22" t="s">
        <v>172</v>
      </c>
      <c r="C1097" s="22" t="s">
        <v>52</v>
      </c>
      <c r="D1097" s="22" t="s">
        <v>161</v>
      </c>
      <c r="E1097" s="20">
        <v>0.17985000000000001</v>
      </c>
      <c r="H1097" s="22" t="s">
        <v>40</v>
      </c>
      <c r="I1097" s="23" t="s">
        <v>48</v>
      </c>
      <c r="J1097" s="22" t="s">
        <v>12</v>
      </c>
      <c r="K1097" s="22" t="s">
        <v>160</v>
      </c>
      <c r="L1097" s="20">
        <v>14.965070000000001</v>
      </c>
    </row>
    <row r="1098" spans="1:12" ht="21.5" x14ac:dyDescent="0.35">
      <c r="A1098" s="22" t="s">
        <v>36</v>
      </c>
      <c r="B1098" s="22" t="s">
        <v>172</v>
      </c>
      <c r="C1098" s="22" t="s">
        <v>52</v>
      </c>
      <c r="D1098" s="28" t="s">
        <v>35</v>
      </c>
      <c r="E1098" s="26">
        <v>26911.034060000002</v>
      </c>
      <c r="H1098" s="22" t="s">
        <v>40</v>
      </c>
      <c r="I1098" s="23" t="s">
        <v>48</v>
      </c>
      <c r="J1098" s="22" t="s">
        <v>12</v>
      </c>
      <c r="K1098" s="22" t="s">
        <v>30</v>
      </c>
      <c r="L1098" s="20">
        <v>95.739000000000004</v>
      </c>
    </row>
    <row r="1099" spans="1:12" ht="21.5" x14ac:dyDescent="0.35">
      <c r="A1099" s="22" t="s">
        <v>36</v>
      </c>
      <c r="B1099" s="22" t="s">
        <v>172</v>
      </c>
      <c r="C1099" s="22" t="s">
        <v>155</v>
      </c>
      <c r="D1099" s="22" t="s">
        <v>52</v>
      </c>
      <c r="E1099" s="20">
        <v>4.2296800000000001</v>
      </c>
      <c r="H1099" s="22" t="s">
        <v>40</v>
      </c>
      <c r="I1099" s="23" t="s">
        <v>48</v>
      </c>
      <c r="J1099" s="22" t="s">
        <v>12</v>
      </c>
      <c r="K1099" s="22" t="s">
        <v>31</v>
      </c>
      <c r="L1099" s="20">
        <v>136.72919999999999</v>
      </c>
    </row>
    <row r="1100" spans="1:12" ht="21.5" x14ac:dyDescent="0.35">
      <c r="A1100" s="22" t="s">
        <v>36</v>
      </c>
      <c r="B1100" s="22" t="s">
        <v>172</v>
      </c>
      <c r="C1100" s="22" t="s">
        <v>155</v>
      </c>
      <c r="D1100" s="22" t="s">
        <v>112</v>
      </c>
      <c r="E1100" s="20">
        <v>2.6061299999999998</v>
      </c>
      <c r="H1100" s="22" t="s">
        <v>40</v>
      </c>
      <c r="I1100" s="23" t="s">
        <v>48</v>
      </c>
      <c r="J1100" s="22" t="s">
        <v>12</v>
      </c>
      <c r="K1100" s="28" t="s">
        <v>35</v>
      </c>
      <c r="L1100" s="26">
        <v>6329.3048799999997</v>
      </c>
    </row>
    <row r="1101" spans="1:12" ht="21.5" x14ac:dyDescent="0.35">
      <c r="A1101" s="22" t="s">
        <v>36</v>
      </c>
      <c r="B1101" s="22" t="s">
        <v>172</v>
      </c>
      <c r="C1101" s="22" t="s">
        <v>155</v>
      </c>
      <c r="D1101" s="28" t="s">
        <v>35</v>
      </c>
      <c r="E1101" s="26">
        <v>6.8358100000000004</v>
      </c>
      <c r="H1101" s="22" t="s">
        <v>40</v>
      </c>
      <c r="I1101" s="23" t="s">
        <v>48</v>
      </c>
      <c r="J1101" s="22" t="s">
        <v>54</v>
      </c>
      <c r="K1101" s="22" t="s">
        <v>52</v>
      </c>
      <c r="L1101" s="20">
        <v>82.335470000000001</v>
      </c>
    </row>
    <row r="1102" spans="1:12" ht="21.5" x14ac:dyDescent="0.35">
      <c r="A1102" s="22" t="s">
        <v>36</v>
      </c>
      <c r="B1102" s="22" t="s">
        <v>172</v>
      </c>
      <c r="C1102" s="22" t="s">
        <v>53</v>
      </c>
      <c r="D1102" s="22" t="s">
        <v>52</v>
      </c>
      <c r="E1102" s="20">
        <v>2528.0474800000002</v>
      </c>
      <c r="H1102" s="22" t="s">
        <v>40</v>
      </c>
      <c r="I1102" s="23" t="s">
        <v>48</v>
      </c>
      <c r="J1102" s="22" t="s">
        <v>54</v>
      </c>
      <c r="K1102" s="22" t="s">
        <v>95</v>
      </c>
      <c r="L1102" s="20">
        <v>9.7355699999999992</v>
      </c>
    </row>
    <row r="1103" spans="1:12" ht="21.5" x14ac:dyDescent="0.35">
      <c r="A1103" s="22" t="s">
        <v>36</v>
      </c>
      <c r="B1103" s="22" t="s">
        <v>172</v>
      </c>
      <c r="C1103" s="22" t="s">
        <v>53</v>
      </c>
      <c r="D1103" s="22" t="s">
        <v>115</v>
      </c>
      <c r="E1103" s="20">
        <v>1.6026800000000001</v>
      </c>
      <c r="H1103" s="22" t="s">
        <v>40</v>
      </c>
      <c r="I1103" s="23" t="s">
        <v>48</v>
      </c>
      <c r="J1103" s="22" t="s">
        <v>54</v>
      </c>
      <c r="K1103" s="22" t="s">
        <v>55</v>
      </c>
      <c r="L1103" s="20">
        <v>17.356359999999999</v>
      </c>
    </row>
    <row r="1104" spans="1:12" ht="21.5" x14ac:dyDescent="0.35">
      <c r="A1104" s="22" t="s">
        <v>36</v>
      </c>
      <c r="B1104" s="22" t="s">
        <v>172</v>
      </c>
      <c r="C1104" s="22" t="s">
        <v>53</v>
      </c>
      <c r="D1104" s="22" t="s">
        <v>156</v>
      </c>
      <c r="E1104" s="20">
        <v>74.215159999999997</v>
      </c>
      <c r="H1104" s="22" t="s">
        <v>40</v>
      </c>
      <c r="I1104" s="23" t="s">
        <v>48</v>
      </c>
      <c r="J1104" s="22" t="s">
        <v>54</v>
      </c>
      <c r="K1104" s="22" t="s">
        <v>92</v>
      </c>
      <c r="L1104" s="20">
        <v>313.95533</v>
      </c>
    </row>
    <row r="1105" spans="1:12" ht="21.5" x14ac:dyDescent="0.35">
      <c r="A1105" s="22" t="s">
        <v>36</v>
      </c>
      <c r="B1105" s="22" t="s">
        <v>172</v>
      </c>
      <c r="C1105" s="22" t="s">
        <v>53</v>
      </c>
      <c r="D1105" s="22" t="s">
        <v>53</v>
      </c>
      <c r="E1105" s="20">
        <v>25014.34258</v>
      </c>
      <c r="H1105" s="22" t="s">
        <v>40</v>
      </c>
      <c r="I1105" s="23" t="s">
        <v>48</v>
      </c>
      <c r="J1105" s="22" t="s">
        <v>54</v>
      </c>
      <c r="K1105" s="22" t="s">
        <v>107</v>
      </c>
      <c r="L1105" s="20">
        <v>109.17498999999999</v>
      </c>
    </row>
    <row r="1106" spans="1:12" ht="21.5" x14ac:dyDescent="0.35">
      <c r="A1106" s="22" t="s">
        <v>36</v>
      </c>
      <c r="B1106" s="22" t="s">
        <v>172</v>
      </c>
      <c r="C1106" s="22" t="s">
        <v>53</v>
      </c>
      <c r="D1106" s="22" t="s">
        <v>27</v>
      </c>
      <c r="E1106" s="20">
        <v>376.93707000000001</v>
      </c>
      <c r="H1106" s="22" t="s">
        <v>40</v>
      </c>
      <c r="I1106" s="23" t="s">
        <v>48</v>
      </c>
      <c r="J1106" s="22" t="s">
        <v>54</v>
      </c>
      <c r="K1106" s="22" t="s">
        <v>112</v>
      </c>
      <c r="L1106" s="20">
        <v>2.8603800000000001</v>
      </c>
    </row>
    <row r="1107" spans="1:12" ht="21.5" x14ac:dyDescent="0.35">
      <c r="A1107" s="22" t="s">
        <v>36</v>
      </c>
      <c r="B1107" s="22" t="s">
        <v>172</v>
      </c>
      <c r="C1107" s="22" t="s">
        <v>53</v>
      </c>
      <c r="D1107" s="22" t="s">
        <v>95</v>
      </c>
      <c r="E1107" s="20">
        <v>3018.0088700000001</v>
      </c>
      <c r="H1107" s="22" t="s">
        <v>40</v>
      </c>
      <c r="I1107" s="23" t="s">
        <v>48</v>
      </c>
      <c r="J1107" s="22" t="s">
        <v>54</v>
      </c>
      <c r="K1107" s="28" t="s">
        <v>35</v>
      </c>
      <c r="L1107" s="26">
        <v>535.41809999999998</v>
      </c>
    </row>
    <row r="1108" spans="1:12" ht="21.5" x14ac:dyDescent="0.35">
      <c r="A1108" s="22" t="s">
        <v>36</v>
      </c>
      <c r="B1108" s="22" t="s">
        <v>172</v>
      </c>
      <c r="C1108" s="22" t="s">
        <v>53</v>
      </c>
      <c r="D1108" s="22" t="s">
        <v>28</v>
      </c>
      <c r="E1108" s="20">
        <v>1839.8020799999999</v>
      </c>
      <c r="H1108" s="22" t="s">
        <v>40</v>
      </c>
      <c r="I1108" s="23" t="s">
        <v>48</v>
      </c>
      <c r="J1108" s="22" t="s">
        <v>13</v>
      </c>
      <c r="K1108" s="22" t="s">
        <v>52</v>
      </c>
      <c r="L1108" s="20">
        <v>582.40356999999995</v>
      </c>
    </row>
    <row r="1109" spans="1:12" ht="21.5" x14ac:dyDescent="0.35">
      <c r="A1109" s="22" t="s">
        <v>36</v>
      </c>
      <c r="B1109" s="22" t="s">
        <v>172</v>
      </c>
      <c r="C1109" s="22" t="s">
        <v>53</v>
      </c>
      <c r="D1109" s="22" t="s">
        <v>55</v>
      </c>
      <c r="E1109" s="20">
        <v>3590.5374400000001</v>
      </c>
      <c r="H1109" s="22" t="s">
        <v>40</v>
      </c>
      <c r="I1109" s="23" t="s">
        <v>48</v>
      </c>
      <c r="J1109" s="22" t="s">
        <v>13</v>
      </c>
      <c r="K1109" s="22" t="s">
        <v>156</v>
      </c>
      <c r="L1109" s="20">
        <v>15.654</v>
      </c>
    </row>
    <row r="1110" spans="1:12" ht="21.5" x14ac:dyDescent="0.35">
      <c r="A1110" s="22" t="s">
        <v>36</v>
      </c>
      <c r="B1110" s="22" t="s">
        <v>172</v>
      </c>
      <c r="C1110" s="22" t="s">
        <v>53</v>
      </c>
      <c r="D1110" s="22" t="s">
        <v>92</v>
      </c>
      <c r="E1110" s="20">
        <v>1408.0384300000001</v>
      </c>
      <c r="H1110" s="22" t="s">
        <v>40</v>
      </c>
      <c r="I1110" s="23" t="s">
        <v>48</v>
      </c>
      <c r="J1110" s="22" t="s">
        <v>13</v>
      </c>
      <c r="K1110" s="22" t="s">
        <v>53</v>
      </c>
      <c r="L1110" s="20">
        <v>26.247260000000001</v>
      </c>
    </row>
    <row r="1111" spans="1:12" ht="21.5" x14ac:dyDescent="0.35">
      <c r="A1111" s="22" t="s">
        <v>36</v>
      </c>
      <c r="B1111" s="22" t="s">
        <v>172</v>
      </c>
      <c r="C1111" s="22" t="s">
        <v>53</v>
      </c>
      <c r="D1111" s="22" t="s">
        <v>165</v>
      </c>
      <c r="E1111" s="20">
        <v>1.236</v>
      </c>
      <c r="H1111" s="22" t="s">
        <v>40</v>
      </c>
      <c r="I1111" s="23" t="s">
        <v>48</v>
      </c>
      <c r="J1111" s="22" t="s">
        <v>13</v>
      </c>
      <c r="K1111" s="22" t="s">
        <v>27</v>
      </c>
      <c r="L1111" s="20">
        <v>987.52863000000002</v>
      </c>
    </row>
    <row r="1112" spans="1:12" ht="21.5" x14ac:dyDescent="0.35">
      <c r="A1112" s="22" t="s">
        <v>36</v>
      </c>
      <c r="B1112" s="22" t="s">
        <v>172</v>
      </c>
      <c r="C1112" s="22" t="s">
        <v>53</v>
      </c>
      <c r="D1112" s="22" t="s">
        <v>102</v>
      </c>
      <c r="E1112" s="20">
        <v>1680.2946300000001</v>
      </c>
      <c r="H1112" s="22" t="s">
        <v>40</v>
      </c>
      <c r="I1112" s="23" t="s">
        <v>48</v>
      </c>
      <c r="J1112" s="22" t="s">
        <v>13</v>
      </c>
      <c r="K1112" s="22" t="s">
        <v>28</v>
      </c>
      <c r="L1112" s="20">
        <v>1256.89717</v>
      </c>
    </row>
    <row r="1113" spans="1:12" ht="21.5" x14ac:dyDescent="0.35">
      <c r="A1113" s="22" t="s">
        <v>36</v>
      </c>
      <c r="B1113" s="22" t="s">
        <v>172</v>
      </c>
      <c r="C1113" s="22" t="s">
        <v>53</v>
      </c>
      <c r="D1113" s="22" t="s">
        <v>107</v>
      </c>
      <c r="E1113" s="20">
        <v>210.60924</v>
      </c>
      <c r="H1113" s="22" t="s">
        <v>40</v>
      </c>
      <c r="I1113" s="23" t="s">
        <v>48</v>
      </c>
      <c r="J1113" s="22" t="s">
        <v>13</v>
      </c>
      <c r="K1113" s="22" t="s">
        <v>55</v>
      </c>
      <c r="L1113" s="20">
        <v>4.09354</v>
      </c>
    </row>
    <row r="1114" spans="1:12" ht="21.5" x14ac:dyDescent="0.35">
      <c r="A1114" s="22" t="s">
        <v>36</v>
      </c>
      <c r="B1114" s="22" t="s">
        <v>172</v>
      </c>
      <c r="C1114" s="22" t="s">
        <v>53</v>
      </c>
      <c r="D1114" s="22" t="s">
        <v>93</v>
      </c>
      <c r="E1114" s="20">
        <v>474.75058000000001</v>
      </c>
      <c r="H1114" s="22" t="s">
        <v>40</v>
      </c>
      <c r="I1114" s="23" t="s">
        <v>48</v>
      </c>
      <c r="J1114" s="22" t="s">
        <v>13</v>
      </c>
      <c r="K1114" s="22" t="s">
        <v>92</v>
      </c>
      <c r="L1114" s="20">
        <v>3.7972399999999999</v>
      </c>
    </row>
    <row r="1115" spans="1:12" ht="21.5" x14ac:dyDescent="0.35">
      <c r="A1115" s="22" t="s">
        <v>36</v>
      </c>
      <c r="B1115" s="22" t="s">
        <v>172</v>
      </c>
      <c r="C1115" s="22" t="s">
        <v>53</v>
      </c>
      <c r="D1115" s="22" t="s">
        <v>160</v>
      </c>
      <c r="E1115" s="20">
        <v>1623.9089300000001</v>
      </c>
      <c r="H1115" s="22" t="s">
        <v>40</v>
      </c>
      <c r="I1115" s="23" t="s">
        <v>48</v>
      </c>
      <c r="J1115" s="22" t="s">
        <v>13</v>
      </c>
      <c r="K1115" s="22" t="s">
        <v>102</v>
      </c>
      <c r="L1115" s="20">
        <v>100.66164000000001</v>
      </c>
    </row>
    <row r="1116" spans="1:12" ht="21.5" x14ac:dyDescent="0.35">
      <c r="A1116" s="22" t="s">
        <v>36</v>
      </c>
      <c r="B1116" s="22" t="s">
        <v>172</v>
      </c>
      <c r="C1116" s="22" t="s">
        <v>53</v>
      </c>
      <c r="D1116" s="22" t="s">
        <v>30</v>
      </c>
      <c r="E1116" s="20">
        <v>2653.4519300000002</v>
      </c>
      <c r="H1116" s="22" t="s">
        <v>40</v>
      </c>
      <c r="I1116" s="23" t="s">
        <v>48</v>
      </c>
      <c r="J1116" s="22" t="s">
        <v>13</v>
      </c>
      <c r="K1116" s="22" t="s">
        <v>107</v>
      </c>
      <c r="L1116" s="20">
        <v>16.535910000000001</v>
      </c>
    </row>
    <row r="1117" spans="1:12" ht="21.5" x14ac:dyDescent="0.35">
      <c r="A1117" s="22" t="s">
        <v>36</v>
      </c>
      <c r="B1117" s="22" t="s">
        <v>172</v>
      </c>
      <c r="C1117" s="22" t="s">
        <v>53</v>
      </c>
      <c r="D1117" s="22" t="s">
        <v>96</v>
      </c>
      <c r="E1117" s="20">
        <v>2271.0586699999999</v>
      </c>
      <c r="H1117" s="22" t="s">
        <v>40</v>
      </c>
      <c r="I1117" s="23" t="s">
        <v>48</v>
      </c>
      <c r="J1117" s="22" t="s">
        <v>13</v>
      </c>
      <c r="K1117" s="22" t="s">
        <v>93</v>
      </c>
      <c r="L1117" s="20">
        <v>1.0044599999999999</v>
      </c>
    </row>
    <row r="1118" spans="1:12" ht="21.5" x14ac:dyDescent="0.35">
      <c r="A1118" s="22" t="s">
        <v>36</v>
      </c>
      <c r="B1118" s="22" t="s">
        <v>172</v>
      </c>
      <c r="C1118" s="22" t="s">
        <v>53</v>
      </c>
      <c r="D1118" s="22" t="s">
        <v>110</v>
      </c>
      <c r="E1118" s="20">
        <v>45.975090000000002</v>
      </c>
      <c r="H1118" s="22" t="s">
        <v>40</v>
      </c>
      <c r="I1118" s="23" t="s">
        <v>48</v>
      </c>
      <c r="J1118" s="22" t="s">
        <v>13</v>
      </c>
      <c r="K1118" s="22" t="s">
        <v>160</v>
      </c>
      <c r="L1118" s="20">
        <v>90.041690000000003</v>
      </c>
    </row>
    <row r="1119" spans="1:12" ht="21.5" x14ac:dyDescent="0.35">
      <c r="A1119" s="22" t="s">
        <v>36</v>
      </c>
      <c r="B1119" s="22" t="s">
        <v>172</v>
      </c>
      <c r="C1119" s="22" t="s">
        <v>53</v>
      </c>
      <c r="D1119" s="22" t="s">
        <v>162</v>
      </c>
      <c r="E1119" s="20">
        <v>3909.45622</v>
      </c>
      <c r="H1119" s="22" t="s">
        <v>40</v>
      </c>
      <c r="I1119" s="23" t="s">
        <v>48</v>
      </c>
      <c r="J1119" s="22" t="s">
        <v>13</v>
      </c>
      <c r="K1119" s="22" t="s">
        <v>30</v>
      </c>
      <c r="L1119" s="20">
        <v>118.86404</v>
      </c>
    </row>
    <row r="1120" spans="1:12" ht="21.5" x14ac:dyDescent="0.35">
      <c r="A1120" s="22" t="s">
        <v>36</v>
      </c>
      <c r="B1120" s="22" t="s">
        <v>172</v>
      </c>
      <c r="C1120" s="22" t="s">
        <v>53</v>
      </c>
      <c r="D1120" s="22" t="s">
        <v>163</v>
      </c>
      <c r="E1120" s="20">
        <v>1.67235</v>
      </c>
      <c r="H1120" s="22" t="s">
        <v>40</v>
      </c>
      <c r="I1120" s="23" t="s">
        <v>48</v>
      </c>
      <c r="J1120" s="22" t="s">
        <v>13</v>
      </c>
      <c r="K1120" s="22" t="s">
        <v>110</v>
      </c>
      <c r="L1120" s="20">
        <v>5.1071400000000002</v>
      </c>
    </row>
    <row r="1121" spans="1:12" ht="21.5" x14ac:dyDescent="0.35">
      <c r="A1121" s="22" t="s">
        <v>36</v>
      </c>
      <c r="B1121" s="22" t="s">
        <v>172</v>
      </c>
      <c r="C1121" s="22" t="s">
        <v>53</v>
      </c>
      <c r="D1121" s="22" t="s">
        <v>112</v>
      </c>
      <c r="E1121" s="20">
        <v>20.172809999999998</v>
      </c>
      <c r="H1121" s="22" t="s">
        <v>40</v>
      </c>
      <c r="I1121" s="23" t="s">
        <v>48</v>
      </c>
      <c r="J1121" s="22" t="s">
        <v>13</v>
      </c>
      <c r="K1121" s="22" t="s">
        <v>112</v>
      </c>
      <c r="L1121" s="20">
        <v>7.64621</v>
      </c>
    </row>
    <row r="1122" spans="1:12" ht="21.5" x14ac:dyDescent="0.35">
      <c r="A1122" s="22" t="s">
        <v>36</v>
      </c>
      <c r="B1122" s="22" t="s">
        <v>172</v>
      </c>
      <c r="C1122" s="22" t="s">
        <v>53</v>
      </c>
      <c r="D1122" s="22" t="s">
        <v>100</v>
      </c>
      <c r="E1122" s="20">
        <v>267.16735999999997</v>
      </c>
      <c r="H1122" s="22" t="s">
        <v>40</v>
      </c>
      <c r="I1122" s="23" t="s">
        <v>48</v>
      </c>
      <c r="J1122" s="22" t="s">
        <v>13</v>
      </c>
      <c r="K1122" s="22" t="s">
        <v>31</v>
      </c>
      <c r="L1122" s="20">
        <v>100.52666000000001</v>
      </c>
    </row>
    <row r="1123" spans="1:12" ht="21.5" x14ac:dyDescent="0.35">
      <c r="A1123" s="22" t="s">
        <v>36</v>
      </c>
      <c r="B1123" s="22" t="s">
        <v>172</v>
      </c>
      <c r="C1123" s="22" t="s">
        <v>53</v>
      </c>
      <c r="D1123" s="22" t="s">
        <v>97</v>
      </c>
      <c r="E1123" s="20">
        <v>701.94922999999994</v>
      </c>
      <c r="H1123" s="22" t="s">
        <v>40</v>
      </c>
      <c r="I1123" s="23" t="s">
        <v>48</v>
      </c>
      <c r="J1123" s="22" t="s">
        <v>13</v>
      </c>
      <c r="K1123" s="28" t="s">
        <v>35</v>
      </c>
      <c r="L1123" s="26">
        <v>3317.0091600000001</v>
      </c>
    </row>
    <row r="1124" spans="1:12" ht="21.5" x14ac:dyDescent="0.35">
      <c r="A1124" s="22" t="s">
        <v>36</v>
      </c>
      <c r="B1124" s="22" t="s">
        <v>172</v>
      </c>
      <c r="C1124" s="22" t="s">
        <v>53</v>
      </c>
      <c r="D1124" s="22" t="s">
        <v>31</v>
      </c>
      <c r="E1124" s="20">
        <v>3516.7482100000002</v>
      </c>
      <c r="H1124" s="22" t="s">
        <v>40</v>
      </c>
      <c r="I1124" s="23" t="s">
        <v>48</v>
      </c>
      <c r="J1124" s="22" t="s">
        <v>55</v>
      </c>
      <c r="K1124" s="22" t="s">
        <v>52</v>
      </c>
      <c r="L1124" s="20">
        <v>160.88391999999999</v>
      </c>
    </row>
    <row r="1125" spans="1:12" ht="21.5" x14ac:dyDescent="0.35">
      <c r="A1125" s="22" t="s">
        <v>36</v>
      </c>
      <c r="B1125" s="22" t="s">
        <v>172</v>
      </c>
      <c r="C1125" s="22" t="s">
        <v>53</v>
      </c>
      <c r="D1125" s="22" t="s">
        <v>32</v>
      </c>
      <c r="E1125" s="20">
        <v>148.69737000000001</v>
      </c>
      <c r="H1125" s="22" t="s">
        <v>40</v>
      </c>
      <c r="I1125" s="23" t="s">
        <v>48</v>
      </c>
      <c r="J1125" s="22" t="s">
        <v>55</v>
      </c>
      <c r="K1125" s="22" t="s">
        <v>53</v>
      </c>
      <c r="L1125" s="20">
        <v>105.87457000000001</v>
      </c>
    </row>
    <row r="1126" spans="1:12" ht="21.5" x14ac:dyDescent="0.35">
      <c r="A1126" s="22" t="s">
        <v>36</v>
      </c>
      <c r="B1126" s="22" t="s">
        <v>172</v>
      </c>
      <c r="C1126" s="22" t="s">
        <v>53</v>
      </c>
      <c r="D1126" s="28" t="s">
        <v>35</v>
      </c>
      <c r="E1126" s="26">
        <v>55378.680410000001</v>
      </c>
      <c r="H1126" s="22" t="s">
        <v>40</v>
      </c>
      <c r="I1126" s="23" t="s">
        <v>48</v>
      </c>
      <c r="J1126" s="22" t="s">
        <v>55</v>
      </c>
      <c r="K1126" s="22" t="s">
        <v>27</v>
      </c>
      <c r="L1126" s="20">
        <v>30.54814</v>
      </c>
    </row>
    <row r="1127" spans="1:12" ht="21.5" x14ac:dyDescent="0.35">
      <c r="A1127" s="22" t="s">
        <v>36</v>
      </c>
      <c r="B1127" s="22" t="s">
        <v>172</v>
      </c>
      <c r="C1127" s="22" t="s">
        <v>12</v>
      </c>
      <c r="D1127" s="22" t="s">
        <v>52</v>
      </c>
      <c r="E1127" s="20">
        <v>82.425889999999995</v>
      </c>
      <c r="H1127" s="22" t="s">
        <v>40</v>
      </c>
      <c r="I1127" s="23" t="s">
        <v>48</v>
      </c>
      <c r="J1127" s="22" t="s">
        <v>55</v>
      </c>
      <c r="K1127" s="22" t="s">
        <v>95</v>
      </c>
      <c r="L1127" s="20">
        <v>29.783770000000001</v>
      </c>
    </row>
    <row r="1128" spans="1:12" ht="21.5" x14ac:dyDescent="0.35">
      <c r="A1128" s="22" t="s">
        <v>36</v>
      </c>
      <c r="B1128" s="22" t="s">
        <v>172</v>
      </c>
      <c r="C1128" s="22" t="s">
        <v>12</v>
      </c>
      <c r="D1128" s="22" t="s">
        <v>104</v>
      </c>
      <c r="E1128" s="20">
        <v>2.1942499999999998</v>
      </c>
      <c r="H1128" s="22" t="s">
        <v>40</v>
      </c>
      <c r="I1128" s="23" t="s">
        <v>48</v>
      </c>
      <c r="J1128" s="22" t="s">
        <v>55</v>
      </c>
      <c r="K1128" s="22" t="s">
        <v>28</v>
      </c>
      <c r="L1128" s="20">
        <v>29.503779999999999</v>
      </c>
    </row>
    <row r="1129" spans="1:12" ht="21.5" x14ac:dyDescent="0.35">
      <c r="A1129" s="22" t="s">
        <v>36</v>
      </c>
      <c r="B1129" s="22" t="s">
        <v>172</v>
      </c>
      <c r="C1129" s="22" t="s">
        <v>12</v>
      </c>
      <c r="D1129" s="22" t="s">
        <v>156</v>
      </c>
      <c r="E1129" s="20">
        <v>133.13212999999999</v>
      </c>
      <c r="H1129" s="22" t="s">
        <v>40</v>
      </c>
      <c r="I1129" s="23" t="s">
        <v>48</v>
      </c>
      <c r="J1129" s="22" t="s">
        <v>55</v>
      </c>
      <c r="K1129" s="22" t="s">
        <v>55</v>
      </c>
      <c r="L1129" s="20">
        <v>50.449249999999999</v>
      </c>
    </row>
    <row r="1130" spans="1:12" ht="21.5" x14ac:dyDescent="0.35">
      <c r="A1130" s="22" t="s">
        <v>36</v>
      </c>
      <c r="B1130" s="22" t="s">
        <v>172</v>
      </c>
      <c r="C1130" s="22" t="s">
        <v>12</v>
      </c>
      <c r="D1130" s="22" t="s">
        <v>53</v>
      </c>
      <c r="E1130" s="20">
        <v>221.55654000000001</v>
      </c>
      <c r="H1130" s="22" t="s">
        <v>40</v>
      </c>
      <c r="I1130" s="23" t="s">
        <v>48</v>
      </c>
      <c r="J1130" s="22" t="s">
        <v>55</v>
      </c>
      <c r="K1130" s="22" t="s">
        <v>92</v>
      </c>
      <c r="L1130" s="20">
        <v>132.71360999999999</v>
      </c>
    </row>
    <row r="1131" spans="1:12" ht="21.5" x14ac:dyDescent="0.35">
      <c r="A1131" s="22" t="s">
        <v>36</v>
      </c>
      <c r="B1131" s="22" t="s">
        <v>172</v>
      </c>
      <c r="C1131" s="22" t="s">
        <v>12</v>
      </c>
      <c r="D1131" s="22" t="s">
        <v>27</v>
      </c>
      <c r="E1131" s="20">
        <v>46250.93881</v>
      </c>
      <c r="H1131" s="22" t="s">
        <v>40</v>
      </c>
      <c r="I1131" s="23" t="s">
        <v>48</v>
      </c>
      <c r="J1131" s="22" t="s">
        <v>55</v>
      </c>
      <c r="K1131" s="22" t="s">
        <v>102</v>
      </c>
      <c r="L1131" s="20">
        <v>26.41723</v>
      </c>
    </row>
    <row r="1132" spans="1:12" ht="21.5" x14ac:dyDescent="0.35">
      <c r="A1132" s="22" t="s">
        <v>36</v>
      </c>
      <c r="B1132" s="22" t="s">
        <v>172</v>
      </c>
      <c r="C1132" s="22" t="s">
        <v>12</v>
      </c>
      <c r="D1132" s="22" t="s">
        <v>28</v>
      </c>
      <c r="E1132" s="20">
        <v>190.15391</v>
      </c>
      <c r="H1132" s="22" t="s">
        <v>40</v>
      </c>
      <c r="I1132" s="23" t="s">
        <v>48</v>
      </c>
      <c r="J1132" s="22" t="s">
        <v>55</v>
      </c>
      <c r="K1132" s="22" t="s">
        <v>160</v>
      </c>
      <c r="L1132" s="20">
        <v>25.741599999999998</v>
      </c>
    </row>
    <row r="1133" spans="1:12" ht="21.5" x14ac:dyDescent="0.35">
      <c r="A1133" s="22" t="s">
        <v>36</v>
      </c>
      <c r="B1133" s="22" t="s">
        <v>172</v>
      </c>
      <c r="C1133" s="22" t="s">
        <v>12</v>
      </c>
      <c r="D1133" s="22" t="s">
        <v>55</v>
      </c>
      <c r="E1133" s="20">
        <v>16.527000000000001</v>
      </c>
      <c r="H1133" s="22" t="s">
        <v>40</v>
      </c>
      <c r="I1133" s="23" t="s">
        <v>48</v>
      </c>
      <c r="J1133" s="22" t="s">
        <v>55</v>
      </c>
      <c r="K1133" s="22" t="s">
        <v>30</v>
      </c>
      <c r="L1133" s="20">
        <v>13.68</v>
      </c>
    </row>
    <row r="1134" spans="1:12" ht="21.5" x14ac:dyDescent="0.35">
      <c r="A1134" s="22" t="s">
        <v>36</v>
      </c>
      <c r="B1134" s="22" t="s">
        <v>172</v>
      </c>
      <c r="C1134" s="22" t="s">
        <v>12</v>
      </c>
      <c r="D1134" s="22" t="s">
        <v>92</v>
      </c>
      <c r="E1134" s="20">
        <v>106.00149999999999</v>
      </c>
      <c r="H1134" s="22" t="s">
        <v>40</v>
      </c>
      <c r="I1134" s="23" t="s">
        <v>48</v>
      </c>
      <c r="J1134" s="22" t="s">
        <v>55</v>
      </c>
      <c r="K1134" s="22" t="s">
        <v>110</v>
      </c>
      <c r="L1134" s="20">
        <v>13.18876</v>
      </c>
    </row>
    <row r="1135" spans="1:12" ht="21.5" x14ac:dyDescent="0.35">
      <c r="A1135" s="22" t="s">
        <v>36</v>
      </c>
      <c r="B1135" s="22" t="s">
        <v>172</v>
      </c>
      <c r="C1135" s="22" t="s">
        <v>12</v>
      </c>
      <c r="D1135" s="22" t="s">
        <v>102</v>
      </c>
      <c r="E1135" s="20">
        <v>1.1859999999999999</v>
      </c>
      <c r="H1135" s="22" t="s">
        <v>40</v>
      </c>
      <c r="I1135" s="23" t="s">
        <v>48</v>
      </c>
      <c r="J1135" s="22" t="s">
        <v>55</v>
      </c>
      <c r="K1135" s="22" t="s">
        <v>112</v>
      </c>
      <c r="L1135" s="20">
        <v>5.02128</v>
      </c>
    </row>
    <row r="1136" spans="1:12" ht="21.5" x14ac:dyDescent="0.35">
      <c r="A1136" s="22" t="s">
        <v>36</v>
      </c>
      <c r="B1136" s="22" t="s">
        <v>172</v>
      </c>
      <c r="C1136" s="22" t="s">
        <v>12</v>
      </c>
      <c r="D1136" s="22" t="s">
        <v>107</v>
      </c>
      <c r="E1136" s="20">
        <v>228.58555000000001</v>
      </c>
      <c r="H1136" s="22" t="s">
        <v>40</v>
      </c>
      <c r="I1136" s="23" t="s">
        <v>48</v>
      </c>
      <c r="J1136" s="22" t="s">
        <v>55</v>
      </c>
      <c r="K1136" s="22" t="s">
        <v>100</v>
      </c>
      <c r="L1136" s="20">
        <v>7.7661600000000002</v>
      </c>
    </row>
    <row r="1137" spans="1:12" ht="21.5" x14ac:dyDescent="0.35">
      <c r="A1137" s="22" t="s">
        <v>36</v>
      </c>
      <c r="B1137" s="22" t="s">
        <v>172</v>
      </c>
      <c r="C1137" s="22" t="s">
        <v>12</v>
      </c>
      <c r="D1137" s="22" t="s">
        <v>93</v>
      </c>
      <c r="E1137" s="20">
        <v>69.674000000000007</v>
      </c>
      <c r="H1137" s="22" t="s">
        <v>40</v>
      </c>
      <c r="I1137" s="23" t="s">
        <v>48</v>
      </c>
      <c r="J1137" s="22" t="s">
        <v>55</v>
      </c>
      <c r="K1137" s="22" t="s">
        <v>31</v>
      </c>
      <c r="L1137" s="20">
        <v>26.247610000000002</v>
      </c>
    </row>
    <row r="1138" spans="1:12" ht="21.5" x14ac:dyDescent="0.35">
      <c r="A1138" s="22" t="s">
        <v>36</v>
      </c>
      <c r="B1138" s="22" t="s">
        <v>172</v>
      </c>
      <c r="C1138" s="22" t="s">
        <v>12</v>
      </c>
      <c r="D1138" s="22" t="s">
        <v>160</v>
      </c>
      <c r="E1138" s="20">
        <v>233.53138999999999</v>
      </c>
      <c r="H1138" s="22" t="s">
        <v>40</v>
      </c>
      <c r="I1138" s="23" t="s">
        <v>48</v>
      </c>
      <c r="J1138" s="22" t="s">
        <v>55</v>
      </c>
      <c r="K1138" s="28" t="s">
        <v>35</v>
      </c>
      <c r="L1138" s="26">
        <v>657.81967999999995</v>
      </c>
    </row>
    <row r="1139" spans="1:12" ht="21.5" x14ac:dyDescent="0.35">
      <c r="A1139" s="22" t="s">
        <v>36</v>
      </c>
      <c r="B1139" s="22" t="s">
        <v>172</v>
      </c>
      <c r="C1139" s="22" t="s">
        <v>12</v>
      </c>
      <c r="D1139" s="22" t="s">
        <v>30</v>
      </c>
      <c r="E1139" s="20">
        <v>947.48874999999998</v>
      </c>
      <c r="H1139" s="22" t="s">
        <v>40</v>
      </c>
      <c r="I1139" s="23" t="s">
        <v>48</v>
      </c>
      <c r="J1139" s="22" t="s">
        <v>56</v>
      </c>
      <c r="K1139" s="22" t="s">
        <v>52</v>
      </c>
      <c r="L1139" s="20">
        <v>57.19303</v>
      </c>
    </row>
    <row r="1140" spans="1:12" ht="21.5" x14ac:dyDescent="0.35">
      <c r="A1140" s="22" t="s">
        <v>36</v>
      </c>
      <c r="B1140" s="22" t="s">
        <v>172</v>
      </c>
      <c r="C1140" s="22" t="s">
        <v>12</v>
      </c>
      <c r="D1140" s="22" t="s">
        <v>96</v>
      </c>
      <c r="E1140" s="20">
        <v>501.60124999999999</v>
      </c>
      <c r="H1140" s="22" t="s">
        <v>40</v>
      </c>
      <c r="I1140" s="23" t="s">
        <v>48</v>
      </c>
      <c r="J1140" s="22" t="s">
        <v>56</v>
      </c>
      <c r="K1140" s="22" t="s">
        <v>53</v>
      </c>
      <c r="L1140" s="20">
        <v>22.451160000000002</v>
      </c>
    </row>
    <row r="1141" spans="1:12" ht="21.5" x14ac:dyDescent="0.35">
      <c r="A1141" s="22" t="s">
        <v>36</v>
      </c>
      <c r="B1141" s="22" t="s">
        <v>172</v>
      </c>
      <c r="C1141" s="22" t="s">
        <v>12</v>
      </c>
      <c r="D1141" s="22" t="s">
        <v>112</v>
      </c>
      <c r="E1141" s="20">
        <v>0.49</v>
      </c>
      <c r="H1141" s="22" t="s">
        <v>40</v>
      </c>
      <c r="I1141" s="23" t="s">
        <v>48</v>
      </c>
      <c r="J1141" s="22" t="s">
        <v>56</v>
      </c>
      <c r="K1141" s="22" t="s">
        <v>92</v>
      </c>
      <c r="L1141" s="20">
        <v>865.38053000000002</v>
      </c>
    </row>
    <row r="1142" spans="1:12" ht="21.5" x14ac:dyDescent="0.35">
      <c r="A1142" s="22" t="s">
        <v>36</v>
      </c>
      <c r="B1142" s="22" t="s">
        <v>172</v>
      </c>
      <c r="C1142" s="22" t="s">
        <v>12</v>
      </c>
      <c r="D1142" s="22" t="s">
        <v>31</v>
      </c>
      <c r="E1142" s="20">
        <v>3108.6562800000002</v>
      </c>
      <c r="H1142" s="22" t="s">
        <v>40</v>
      </c>
      <c r="I1142" s="23" t="s">
        <v>48</v>
      </c>
      <c r="J1142" s="22" t="s">
        <v>56</v>
      </c>
      <c r="K1142" s="22" t="s">
        <v>30</v>
      </c>
      <c r="L1142" s="20">
        <v>8.9168199999999995</v>
      </c>
    </row>
    <row r="1143" spans="1:12" ht="21.5" x14ac:dyDescent="0.35">
      <c r="A1143" s="22" t="s">
        <v>36</v>
      </c>
      <c r="B1143" s="22" t="s">
        <v>172</v>
      </c>
      <c r="C1143" s="22" t="s">
        <v>12</v>
      </c>
      <c r="D1143" s="22" t="s">
        <v>32</v>
      </c>
      <c r="E1143" s="20">
        <v>0.81679999999999997</v>
      </c>
      <c r="H1143" s="22" t="s">
        <v>40</v>
      </c>
      <c r="I1143" s="23" t="s">
        <v>48</v>
      </c>
      <c r="J1143" s="22" t="s">
        <v>56</v>
      </c>
      <c r="K1143" s="22" t="s">
        <v>96</v>
      </c>
      <c r="L1143" s="20">
        <v>148.03540000000001</v>
      </c>
    </row>
    <row r="1144" spans="1:12" ht="21.5" x14ac:dyDescent="0.35">
      <c r="A1144" s="22" t="s">
        <v>36</v>
      </c>
      <c r="B1144" s="22" t="s">
        <v>172</v>
      </c>
      <c r="C1144" s="22" t="s">
        <v>12</v>
      </c>
      <c r="D1144" s="28" t="s">
        <v>35</v>
      </c>
      <c r="E1144" s="26">
        <v>52094.960050000002</v>
      </c>
      <c r="H1144" s="22" t="s">
        <v>40</v>
      </c>
      <c r="I1144" s="23" t="s">
        <v>48</v>
      </c>
      <c r="J1144" s="22" t="s">
        <v>56</v>
      </c>
      <c r="K1144" s="22" t="s">
        <v>31</v>
      </c>
      <c r="L1144" s="20">
        <v>14.850910000000001</v>
      </c>
    </row>
    <row r="1145" spans="1:12" ht="21.5" x14ac:dyDescent="0.35">
      <c r="A1145" s="22" t="s">
        <v>36</v>
      </c>
      <c r="B1145" s="22" t="s">
        <v>172</v>
      </c>
      <c r="C1145" s="22" t="s">
        <v>54</v>
      </c>
      <c r="D1145" s="22" t="s">
        <v>52</v>
      </c>
      <c r="E1145" s="20">
        <v>1376.1861799999999</v>
      </c>
      <c r="H1145" s="22" t="s">
        <v>40</v>
      </c>
      <c r="I1145" s="23" t="s">
        <v>48</v>
      </c>
      <c r="J1145" s="22" t="s">
        <v>56</v>
      </c>
      <c r="K1145" s="28" t="s">
        <v>35</v>
      </c>
      <c r="L1145" s="26">
        <v>1116.8278499999999</v>
      </c>
    </row>
    <row r="1146" spans="1:12" ht="21.5" x14ac:dyDescent="0.35">
      <c r="A1146" s="22" t="s">
        <v>36</v>
      </c>
      <c r="B1146" s="22" t="s">
        <v>172</v>
      </c>
      <c r="C1146" s="22" t="s">
        <v>54</v>
      </c>
      <c r="D1146" s="22" t="s">
        <v>115</v>
      </c>
      <c r="E1146" s="20">
        <v>14.2149</v>
      </c>
      <c r="H1146" s="22" t="s">
        <v>40</v>
      </c>
      <c r="I1146" s="23" t="s">
        <v>48</v>
      </c>
      <c r="J1146" s="22" t="s">
        <v>57</v>
      </c>
      <c r="K1146" s="22" t="s">
        <v>52</v>
      </c>
      <c r="L1146" s="20">
        <v>962.89308000000005</v>
      </c>
    </row>
    <row r="1147" spans="1:12" ht="21.5" x14ac:dyDescent="0.35">
      <c r="A1147" s="22" t="s">
        <v>36</v>
      </c>
      <c r="B1147" s="22" t="s">
        <v>172</v>
      </c>
      <c r="C1147" s="22" t="s">
        <v>54</v>
      </c>
      <c r="D1147" s="22" t="s">
        <v>156</v>
      </c>
      <c r="E1147" s="20">
        <v>3.9873799999999999</v>
      </c>
      <c r="H1147" s="22" t="s">
        <v>40</v>
      </c>
      <c r="I1147" s="23" t="s">
        <v>48</v>
      </c>
      <c r="J1147" s="22" t="s">
        <v>57</v>
      </c>
      <c r="K1147" s="22" t="s">
        <v>53</v>
      </c>
      <c r="L1147" s="20">
        <v>108.49550000000001</v>
      </c>
    </row>
    <row r="1148" spans="1:12" ht="21.5" x14ac:dyDescent="0.35">
      <c r="A1148" s="22" t="s">
        <v>36</v>
      </c>
      <c r="B1148" s="22" t="s">
        <v>172</v>
      </c>
      <c r="C1148" s="22" t="s">
        <v>54</v>
      </c>
      <c r="D1148" s="22" t="s">
        <v>53</v>
      </c>
      <c r="E1148" s="20">
        <v>2858.0253600000001</v>
      </c>
      <c r="H1148" s="22" t="s">
        <v>40</v>
      </c>
      <c r="I1148" s="23" t="s">
        <v>48</v>
      </c>
      <c r="J1148" s="22" t="s">
        <v>57</v>
      </c>
      <c r="K1148" s="22" t="s">
        <v>27</v>
      </c>
      <c r="L1148" s="20">
        <v>55.344799999999999</v>
      </c>
    </row>
    <row r="1149" spans="1:12" ht="21.5" x14ac:dyDescent="0.35">
      <c r="A1149" s="22" t="s">
        <v>36</v>
      </c>
      <c r="B1149" s="22" t="s">
        <v>172</v>
      </c>
      <c r="C1149" s="22" t="s">
        <v>54</v>
      </c>
      <c r="D1149" s="22" t="s">
        <v>95</v>
      </c>
      <c r="E1149" s="20">
        <v>14684.21471</v>
      </c>
      <c r="H1149" s="22" t="s">
        <v>40</v>
      </c>
      <c r="I1149" s="23" t="s">
        <v>48</v>
      </c>
      <c r="J1149" s="22" t="s">
        <v>57</v>
      </c>
      <c r="K1149" s="22" t="s">
        <v>95</v>
      </c>
      <c r="L1149" s="20">
        <v>3.7772700000000001</v>
      </c>
    </row>
    <row r="1150" spans="1:12" ht="21.5" x14ac:dyDescent="0.35">
      <c r="A1150" s="22" t="s">
        <v>36</v>
      </c>
      <c r="B1150" s="22" t="s">
        <v>172</v>
      </c>
      <c r="C1150" s="22" t="s">
        <v>54</v>
      </c>
      <c r="D1150" s="22" t="s">
        <v>55</v>
      </c>
      <c r="E1150" s="20">
        <v>537.11495000000002</v>
      </c>
      <c r="H1150" s="22" t="s">
        <v>40</v>
      </c>
      <c r="I1150" s="23" t="s">
        <v>48</v>
      </c>
      <c r="J1150" s="22" t="s">
        <v>57</v>
      </c>
      <c r="K1150" s="22" t="s">
        <v>28</v>
      </c>
      <c r="L1150" s="20">
        <v>15.801130000000001</v>
      </c>
    </row>
    <row r="1151" spans="1:12" ht="21.5" x14ac:dyDescent="0.35">
      <c r="A1151" s="22" t="s">
        <v>36</v>
      </c>
      <c r="B1151" s="22" t="s">
        <v>172</v>
      </c>
      <c r="C1151" s="22" t="s">
        <v>54</v>
      </c>
      <c r="D1151" s="22" t="s">
        <v>92</v>
      </c>
      <c r="E1151" s="20">
        <v>324.12860000000001</v>
      </c>
      <c r="H1151" s="22" t="s">
        <v>40</v>
      </c>
      <c r="I1151" s="23" t="s">
        <v>48</v>
      </c>
      <c r="J1151" s="22" t="s">
        <v>57</v>
      </c>
      <c r="K1151" s="22" t="s">
        <v>55</v>
      </c>
      <c r="L1151" s="20">
        <v>59.128459999999997</v>
      </c>
    </row>
    <row r="1152" spans="1:12" ht="21.5" x14ac:dyDescent="0.35">
      <c r="A1152" s="22" t="s">
        <v>36</v>
      </c>
      <c r="B1152" s="22" t="s">
        <v>172</v>
      </c>
      <c r="C1152" s="22" t="s">
        <v>54</v>
      </c>
      <c r="D1152" s="22" t="s">
        <v>107</v>
      </c>
      <c r="E1152" s="20">
        <v>100.4415</v>
      </c>
      <c r="H1152" s="22" t="s">
        <v>40</v>
      </c>
      <c r="I1152" s="23" t="s">
        <v>48</v>
      </c>
      <c r="J1152" s="22" t="s">
        <v>57</v>
      </c>
      <c r="K1152" s="22" t="s">
        <v>92</v>
      </c>
      <c r="L1152" s="20">
        <v>2455.5807500000001</v>
      </c>
    </row>
    <row r="1153" spans="1:12" ht="21.5" x14ac:dyDescent="0.35">
      <c r="A1153" s="22" t="s">
        <v>36</v>
      </c>
      <c r="B1153" s="22" t="s">
        <v>172</v>
      </c>
      <c r="C1153" s="22" t="s">
        <v>54</v>
      </c>
      <c r="D1153" s="22" t="s">
        <v>93</v>
      </c>
      <c r="E1153" s="20">
        <v>14.460649999999999</v>
      </c>
      <c r="H1153" s="22" t="s">
        <v>40</v>
      </c>
      <c r="I1153" s="23" t="s">
        <v>48</v>
      </c>
      <c r="J1153" s="22" t="s">
        <v>57</v>
      </c>
      <c r="K1153" s="22" t="s">
        <v>101</v>
      </c>
      <c r="L1153" s="20">
        <v>0.78561999999999999</v>
      </c>
    </row>
    <row r="1154" spans="1:12" ht="21.5" x14ac:dyDescent="0.35">
      <c r="A1154" s="22" t="s">
        <v>36</v>
      </c>
      <c r="B1154" s="22" t="s">
        <v>172</v>
      </c>
      <c r="C1154" s="22" t="s">
        <v>54</v>
      </c>
      <c r="D1154" s="22" t="s">
        <v>160</v>
      </c>
      <c r="E1154" s="20">
        <v>214.33178000000001</v>
      </c>
      <c r="H1154" s="22" t="s">
        <v>40</v>
      </c>
      <c r="I1154" s="23" t="s">
        <v>48</v>
      </c>
      <c r="J1154" s="22" t="s">
        <v>57</v>
      </c>
      <c r="K1154" s="22" t="s">
        <v>102</v>
      </c>
      <c r="L1154" s="20">
        <v>984.15841999999998</v>
      </c>
    </row>
    <row r="1155" spans="1:12" ht="21.5" x14ac:dyDescent="0.35">
      <c r="A1155" s="22" t="s">
        <v>36</v>
      </c>
      <c r="B1155" s="22" t="s">
        <v>172</v>
      </c>
      <c r="C1155" s="22" t="s">
        <v>54</v>
      </c>
      <c r="D1155" s="22" t="s">
        <v>30</v>
      </c>
      <c r="E1155" s="20">
        <v>7.1665299999999998</v>
      </c>
      <c r="H1155" s="22" t="s">
        <v>40</v>
      </c>
      <c r="I1155" s="23" t="s">
        <v>48</v>
      </c>
      <c r="J1155" s="22" t="s">
        <v>57</v>
      </c>
      <c r="K1155" s="22" t="s">
        <v>93</v>
      </c>
      <c r="L1155" s="20">
        <v>421.91574000000003</v>
      </c>
    </row>
    <row r="1156" spans="1:12" ht="21.5" x14ac:dyDescent="0.35">
      <c r="A1156" s="22" t="s">
        <v>36</v>
      </c>
      <c r="B1156" s="22" t="s">
        <v>172</v>
      </c>
      <c r="C1156" s="22" t="s">
        <v>54</v>
      </c>
      <c r="D1156" s="22" t="s">
        <v>96</v>
      </c>
      <c r="E1156" s="20">
        <v>101.63977</v>
      </c>
      <c r="H1156" s="22" t="s">
        <v>40</v>
      </c>
      <c r="I1156" s="23" t="s">
        <v>48</v>
      </c>
      <c r="J1156" s="22" t="s">
        <v>57</v>
      </c>
      <c r="K1156" s="22" t="s">
        <v>160</v>
      </c>
      <c r="L1156" s="20">
        <v>82.973339999999993</v>
      </c>
    </row>
    <row r="1157" spans="1:12" ht="21.5" x14ac:dyDescent="0.35">
      <c r="A1157" s="22" t="s">
        <v>36</v>
      </c>
      <c r="B1157" s="22" t="s">
        <v>172</v>
      </c>
      <c r="C1157" s="22" t="s">
        <v>54</v>
      </c>
      <c r="D1157" s="22" t="s">
        <v>110</v>
      </c>
      <c r="E1157" s="20">
        <v>21.028780000000001</v>
      </c>
      <c r="H1157" s="22" t="s">
        <v>40</v>
      </c>
      <c r="I1157" s="23" t="s">
        <v>48</v>
      </c>
      <c r="J1157" s="22" t="s">
        <v>57</v>
      </c>
      <c r="K1157" s="22" t="s">
        <v>30</v>
      </c>
      <c r="L1157" s="20">
        <v>2533.7319400000001</v>
      </c>
    </row>
    <row r="1158" spans="1:12" ht="21.5" x14ac:dyDescent="0.35">
      <c r="A1158" s="22" t="s">
        <v>36</v>
      </c>
      <c r="B1158" s="22" t="s">
        <v>172</v>
      </c>
      <c r="C1158" s="22" t="s">
        <v>54</v>
      </c>
      <c r="D1158" s="22" t="s">
        <v>100</v>
      </c>
      <c r="E1158" s="20">
        <v>1230.4014</v>
      </c>
      <c r="H1158" s="22" t="s">
        <v>40</v>
      </c>
      <c r="I1158" s="23" t="s">
        <v>48</v>
      </c>
      <c r="J1158" s="22" t="s">
        <v>57</v>
      </c>
      <c r="K1158" s="22" t="s">
        <v>96</v>
      </c>
      <c r="L1158" s="20">
        <v>8.6214200000000005</v>
      </c>
    </row>
    <row r="1159" spans="1:12" ht="21.5" x14ac:dyDescent="0.35">
      <c r="A1159" s="22" t="s">
        <v>36</v>
      </c>
      <c r="B1159" s="22" t="s">
        <v>172</v>
      </c>
      <c r="C1159" s="22" t="s">
        <v>54</v>
      </c>
      <c r="D1159" s="22" t="s">
        <v>97</v>
      </c>
      <c r="E1159" s="20">
        <v>5201.2876399999996</v>
      </c>
      <c r="H1159" s="22" t="s">
        <v>40</v>
      </c>
      <c r="I1159" s="23" t="s">
        <v>48</v>
      </c>
      <c r="J1159" s="22" t="s">
        <v>57</v>
      </c>
      <c r="K1159" s="22" t="s">
        <v>110</v>
      </c>
      <c r="L1159" s="20">
        <v>67.172510000000003</v>
      </c>
    </row>
    <row r="1160" spans="1:12" ht="21.5" x14ac:dyDescent="0.35">
      <c r="A1160" s="22" t="s">
        <v>36</v>
      </c>
      <c r="B1160" s="22" t="s">
        <v>172</v>
      </c>
      <c r="C1160" s="22" t="s">
        <v>54</v>
      </c>
      <c r="D1160" s="22" t="s">
        <v>31</v>
      </c>
      <c r="E1160" s="20">
        <v>4.6077000000000004</v>
      </c>
      <c r="H1160" s="22" t="s">
        <v>40</v>
      </c>
      <c r="I1160" s="23" t="s">
        <v>48</v>
      </c>
      <c r="J1160" s="22" t="s">
        <v>57</v>
      </c>
      <c r="K1160" s="22" t="s">
        <v>112</v>
      </c>
      <c r="L1160" s="20">
        <v>894.95047</v>
      </c>
    </row>
    <row r="1161" spans="1:12" ht="21.5" x14ac:dyDescent="0.35">
      <c r="A1161" s="22" t="s">
        <v>36</v>
      </c>
      <c r="B1161" s="22" t="s">
        <v>172</v>
      </c>
      <c r="C1161" s="22" t="s">
        <v>54</v>
      </c>
      <c r="D1161" s="22" t="s">
        <v>32</v>
      </c>
      <c r="E1161" s="20">
        <v>259.49605000000003</v>
      </c>
      <c r="H1161" s="22" t="s">
        <v>40</v>
      </c>
      <c r="I1161" s="23" t="s">
        <v>48</v>
      </c>
      <c r="J1161" s="22" t="s">
        <v>57</v>
      </c>
      <c r="K1161" s="22" t="s">
        <v>100</v>
      </c>
      <c r="L1161" s="20">
        <v>7.3643999999999998</v>
      </c>
    </row>
    <row r="1162" spans="1:12" ht="21.5" x14ac:dyDescent="0.35">
      <c r="A1162" s="22" t="s">
        <v>36</v>
      </c>
      <c r="B1162" s="22" t="s">
        <v>172</v>
      </c>
      <c r="C1162" s="22" t="s">
        <v>54</v>
      </c>
      <c r="D1162" s="28" t="s">
        <v>35</v>
      </c>
      <c r="E1162" s="26">
        <v>26952.73388</v>
      </c>
      <c r="H1162" s="22" t="s">
        <v>40</v>
      </c>
      <c r="I1162" s="23" t="s">
        <v>48</v>
      </c>
      <c r="J1162" s="22" t="s">
        <v>57</v>
      </c>
      <c r="K1162" s="22" t="s">
        <v>31</v>
      </c>
      <c r="L1162" s="20">
        <v>471.04813999999999</v>
      </c>
    </row>
    <row r="1163" spans="1:12" ht="21.5" x14ac:dyDescent="0.35">
      <c r="A1163" s="22" t="s">
        <v>36</v>
      </c>
      <c r="B1163" s="22" t="s">
        <v>172</v>
      </c>
      <c r="C1163" s="22" t="s">
        <v>13</v>
      </c>
      <c r="D1163" s="22" t="s">
        <v>52</v>
      </c>
      <c r="E1163" s="20">
        <v>57.964309999999998</v>
      </c>
      <c r="H1163" s="22" t="s">
        <v>40</v>
      </c>
      <c r="I1163" s="23" t="s">
        <v>48</v>
      </c>
      <c r="J1163" s="22" t="s">
        <v>57</v>
      </c>
      <c r="K1163" s="28" t="s">
        <v>35</v>
      </c>
      <c r="L1163" s="26">
        <v>9133.7429900000006</v>
      </c>
    </row>
    <row r="1164" spans="1:12" ht="21.5" x14ac:dyDescent="0.35">
      <c r="A1164" s="22" t="s">
        <v>36</v>
      </c>
      <c r="B1164" s="22" t="s">
        <v>172</v>
      </c>
      <c r="C1164" s="22" t="s">
        <v>13</v>
      </c>
      <c r="D1164" s="22" t="s">
        <v>156</v>
      </c>
      <c r="E1164" s="20">
        <v>66.204740000000001</v>
      </c>
      <c r="H1164" s="22" t="s">
        <v>40</v>
      </c>
      <c r="I1164" s="23" t="s">
        <v>48</v>
      </c>
      <c r="J1164" s="22" t="s">
        <v>58</v>
      </c>
      <c r="K1164" s="22" t="s">
        <v>52</v>
      </c>
      <c r="L1164" s="20">
        <v>7.1491499999999997</v>
      </c>
    </row>
    <row r="1165" spans="1:12" ht="21.5" x14ac:dyDescent="0.35">
      <c r="A1165" s="22" t="s">
        <v>36</v>
      </c>
      <c r="B1165" s="22" t="s">
        <v>172</v>
      </c>
      <c r="C1165" s="22" t="s">
        <v>13</v>
      </c>
      <c r="D1165" s="22" t="s">
        <v>53</v>
      </c>
      <c r="E1165" s="20">
        <v>448.59041000000002</v>
      </c>
      <c r="H1165" s="22" t="s">
        <v>40</v>
      </c>
      <c r="I1165" s="23" t="s">
        <v>48</v>
      </c>
      <c r="J1165" s="22" t="s">
        <v>58</v>
      </c>
      <c r="K1165" s="22" t="s">
        <v>102</v>
      </c>
      <c r="L1165" s="20">
        <v>9.6741799999999998</v>
      </c>
    </row>
    <row r="1166" spans="1:12" ht="21.5" x14ac:dyDescent="0.35">
      <c r="A1166" s="22" t="s">
        <v>36</v>
      </c>
      <c r="B1166" s="22" t="s">
        <v>172</v>
      </c>
      <c r="C1166" s="22" t="s">
        <v>13</v>
      </c>
      <c r="D1166" s="22" t="s">
        <v>27</v>
      </c>
      <c r="E1166" s="20">
        <v>27386.768759999999</v>
      </c>
      <c r="H1166" s="22" t="s">
        <v>40</v>
      </c>
      <c r="I1166" s="23" t="s">
        <v>48</v>
      </c>
      <c r="J1166" s="22" t="s">
        <v>58</v>
      </c>
      <c r="K1166" s="28" t="s">
        <v>35</v>
      </c>
      <c r="L1166" s="26">
        <v>16.823329999999999</v>
      </c>
    </row>
    <row r="1167" spans="1:12" ht="21.5" x14ac:dyDescent="0.35">
      <c r="A1167" s="22" t="s">
        <v>36</v>
      </c>
      <c r="B1167" s="22" t="s">
        <v>172</v>
      </c>
      <c r="C1167" s="22" t="s">
        <v>13</v>
      </c>
      <c r="D1167" s="22" t="s">
        <v>28</v>
      </c>
      <c r="E1167" s="20">
        <v>48260.724589999998</v>
      </c>
      <c r="H1167" s="22" t="s">
        <v>40</v>
      </c>
      <c r="I1167" s="23" t="s">
        <v>48</v>
      </c>
      <c r="J1167" s="22" t="s">
        <v>158</v>
      </c>
      <c r="K1167" s="22" t="s">
        <v>160</v>
      </c>
      <c r="L1167" s="20">
        <v>751.59601999999995</v>
      </c>
    </row>
    <row r="1168" spans="1:12" ht="21.5" x14ac:dyDescent="0.35">
      <c r="A1168" s="22" t="s">
        <v>36</v>
      </c>
      <c r="B1168" s="22" t="s">
        <v>172</v>
      </c>
      <c r="C1168" s="22" t="s">
        <v>13</v>
      </c>
      <c r="D1168" s="22" t="s">
        <v>55</v>
      </c>
      <c r="E1168" s="20">
        <v>291.35363000000001</v>
      </c>
      <c r="H1168" s="22" t="s">
        <v>40</v>
      </c>
      <c r="I1168" s="23" t="s">
        <v>48</v>
      </c>
      <c r="J1168" s="22" t="s">
        <v>158</v>
      </c>
      <c r="K1168" s="28" t="s">
        <v>35</v>
      </c>
      <c r="L1168" s="26">
        <v>751.59601999999995</v>
      </c>
    </row>
    <row r="1169" spans="1:12" ht="21.5" x14ac:dyDescent="0.35">
      <c r="A1169" s="22" t="s">
        <v>36</v>
      </c>
      <c r="B1169" s="22" t="s">
        <v>172</v>
      </c>
      <c r="C1169" s="22" t="s">
        <v>13</v>
      </c>
      <c r="D1169" s="22" t="s">
        <v>92</v>
      </c>
      <c r="E1169" s="20">
        <v>165.98991000000001</v>
      </c>
      <c r="H1169" s="22" t="s">
        <v>40</v>
      </c>
      <c r="I1169" s="23" t="s">
        <v>48</v>
      </c>
      <c r="J1169" s="22" t="s">
        <v>14</v>
      </c>
      <c r="K1169" s="22" t="s">
        <v>52</v>
      </c>
      <c r="L1169" s="20">
        <v>30.436589999999999</v>
      </c>
    </row>
    <row r="1170" spans="1:12" ht="21.5" x14ac:dyDescent="0.35">
      <c r="A1170" s="22" t="s">
        <v>36</v>
      </c>
      <c r="B1170" s="22" t="s">
        <v>172</v>
      </c>
      <c r="C1170" s="22" t="s">
        <v>13</v>
      </c>
      <c r="D1170" s="22" t="s">
        <v>102</v>
      </c>
      <c r="E1170" s="20">
        <v>0.93600000000000005</v>
      </c>
      <c r="H1170" s="22" t="s">
        <v>40</v>
      </c>
      <c r="I1170" s="23" t="s">
        <v>48</v>
      </c>
      <c r="J1170" s="22" t="s">
        <v>14</v>
      </c>
      <c r="K1170" s="22" t="s">
        <v>53</v>
      </c>
      <c r="L1170" s="20">
        <v>0.54666000000000003</v>
      </c>
    </row>
    <row r="1171" spans="1:12" ht="21.5" x14ac:dyDescent="0.35">
      <c r="A1171" s="22" t="s">
        <v>36</v>
      </c>
      <c r="B1171" s="22" t="s">
        <v>172</v>
      </c>
      <c r="C1171" s="22" t="s">
        <v>13</v>
      </c>
      <c r="D1171" s="22" t="s">
        <v>107</v>
      </c>
      <c r="E1171" s="20">
        <v>54.237490000000001</v>
      </c>
      <c r="H1171" s="22" t="s">
        <v>40</v>
      </c>
      <c r="I1171" s="23" t="s">
        <v>48</v>
      </c>
      <c r="J1171" s="22" t="s">
        <v>14</v>
      </c>
      <c r="K1171" s="22" t="s">
        <v>102</v>
      </c>
      <c r="L1171" s="20">
        <v>62.200940000000003</v>
      </c>
    </row>
    <row r="1172" spans="1:12" ht="21.5" x14ac:dyDescent="0.35">
      <c r="A1172" s="22" t="s">
        <v>36</v>
      </c>
      <c r="B1172" s="22" t="s">
        <v>172</v>
      </c>
      <c r="C1172" s="22" t="s">
        <v>13</v>
      </c>
      <c r="D1172" s="22" t="s">
        <v>93</v>
      </c>
      <c r="E1172" s="20">
        <v>249.48079000000001</v>
      </c>
      <c r="H1172" s="22" t="s">
        <v>40</v>
      </c>
      <c r="I1172" s="23" t="s">
        <v>48</v>
      </c>
      <c r="J1172" s="22" t="s">
        <v>14</v>
      </c>
      <c r="K1172" s="22" t="s">
        <v>30</v>
      </c>
      <c r="L1172" s="20">
        <v>95.904750000000007</v>
      </c>
    </row>
    <row r="1173" spans="1:12" ht="21.5" x14ac:dyDescent="0.35">
      <c r="A1173" s="22" t="s">
        <v>36</v>
      </c>
      <c r="B1173" s="22" t="s">
        <v>172</v>
      </c>
      <c r="C1173" s="22" t="s">
        <v>13</v>
      </c>
      <c r="D1173" s="22" t="s">
        <v>160</v>
      </c>
      <c r="E1173" s="20">
        <v>813.50048000000004</v>
      </c>
      <c r="H1173" s="22" t="s">
        <v>40</v>
      </c>
      <c r="I1173" s="23" t="s">
        <v>48</v>
      </c>
      <c r="J1173" s="22" t="s">
        <v>14</v>
      </c>
      <c r="K1173" s="22" t="s">
        <v>112</v>
      </c>
      <c r="L1173" s="20">
        <v>3.9291700000000001</v>
      </c>
    </row>
    <row r="1174" spans="1:12" ht="21.5" x14ac:dyDescent="0.35">
      <c r="A1174" s="22" t="s">
        <v>36</v>
      </c>
      <c r="B1174" s="22" t="s">
        <v>172</v>
      </c>
      <c r="C1174" s="22" t="s">
        <v>13</v>
      </c>
      <c r="D1174" s="22" t="s">
        <v>30</v>
      </c>
      <c r="E1174" s="20">
        <v>999.74579000000006</v>
      </c>
      <c r="H1174" s="22" t="s">
        <v>40</v>
      </c>
      <c r="I1174" s="23" t="s">
        <v>48</v>
      </c>
      <c r="J1174" s="22" t="s">
        <v>14</v>
      </c>
      <c r="K1174" s="22" t="s">
        <v>31</v>
      </c>
      <c r="L1174" s="20">
        <v>25.322469999999999</v>
      </c>
    </row>
    <row r="1175" spans="1:12" ht="21.5" x14ac:dyDescent="0.35">
      <c r="A1175" s="22" t="s">
        <v>36</v>
      </c>
      <c r="B1175" s="22" t="s">
        <v>172</v>
      </c>
      <c r="C1175" s="22" t="s">
        <v>13</v>
      </c>
      <c r="D1175" s="22" t="s">
        <v>96</v>
      </c>
      <c r="E1175" s="20">
        <v>95.791719999999998</v>
      </c>
      <c r="H1175" s="22" t="s">
        <v>40</v>
      </c>
      <c r="I1175" s="23" t="s">
        <v>48</v>
      </c>
      <c r="J1175" s="22" t="s">
        <v>14</v>
      </c>
      <c r="K1175" s="22" t="s">
        <v>32</v>
      </c>
      <c r="L1175" s="20">
        <v>708.90432999999996</v>
      </c>
    </row>
    <row r="1176" spans="1:12" ht="21.5" x14ac:dyDescent="0.35">
      <c r="A1176" s="22" t="s">
        <v>36</v>
      </c>
      <c r="B1176" s="22" t="s">
        <v>172</v>
      </c>
      <c r="C1176" s="22" t="s">
        <v>13</v>
      </c>
      <c r="D1176" s="22" t="s">
        <v>110</v>
      </c>
      <c r="E1176" s="20">
        <v>3.58785</v>
      </c>
      <c r="H1176" s="22" t="s">
        <v>40</v>
      </c>
      <c r="I1176" s="23" t="s">
        <v>48</v>
      </c>
      <c r="J1176" s="22" t="s">
        <v>14</v>
      </c>
      <c r="K1176" s="28" t="s">
        <v>35</v>
      </c>
      <c r="L1176" s="26">
        <v>927.24491</v>
      </c>
    </row>
    <row r="1177" spans="1:12" ht="21.5" x14ac:dyDescent="0.35">
      <c r="A1177" s="22" t="s">
        <v>36</v>
      </c>
      <c r="B1177" s="22" t="s">
        <v>172</v>
      </c>
      <c r="C1177" s="22" t="s">
        <v>13</v>
      </c>
      <c r="D1177" s="22" t="s">
        <v>112</v>
      </c>
      <c r="E1177" s="20">
        <v>87.306709999999995</v>
      </c>
      <c r="H1177" s="22" t="s">
        <v>40</v>
      </c>
      <c r="I1177" s="23" t="s">
        <v>48</v>
      </c>
      <c r="J1177" s="22" t="s">
        <v>15</v>
      </c>
      <c r="K1177" s="22" t="s">
        <v>52</v>
      </c>
      <c r="L1177" s="20">
        <v>1801.5126399999999</v>
      </c>
    </row>
    <row r="1178" spans="1:12" ht="21.5" x14ac:dyDescent="0.35">
      <c r="A1178" s="22" t="s">
        <v>36</v>
      </c>
      <c r="B1178" s="22" t="s">
        <v>172</v>
      </c>
      <c r="C1178" s="22" t="s">
        <v>13</v>
      </c>
      <c r="D1178" s="22" t="s">
        <v>100</v>
      </c>
      <c r="E1178" s="20">
        <v>2.8897699999999999</v>
      </c>
      <c r="H1178" s="22" t="s">
        <v>40</v>
      </c>
      <c r="I1178" s="23" t="s">
        <v>48</v>
      </c>
      <c r="J1178" s="22" t="s">
        <v>15</v>
      </c>
      <c r="K1178" s="22" t="s">
        <v>115</v>
      </c>
      <c r="L1178" s="20">
        <v>63.473309999999998</v>
      </c>
    </row>
    <row r="1179" spans="1:12" ht="21.5" x14ac:dyDescent="0.35">
      <c r="A1179" s="22" t="s">
        <v>36</v>
      </c>
      <c r="B1179" s="22" t="s">
        <v>172</v>
      </c>
      <c r="C1179" s="22" t="s">
        <v>13</v>
      </c>
      <c r="D1179" s="22" t="s">
        <v>31</v>
      </c>
      <c r="E1179" s="20">
        <v>7147.0660699999999</v>
      </c>
      <c r="H1179" s="22" t="s">
        <v>40</v>
      </c>
      <c r="I1179" s="23" t="s">
        <v>48</v>
      </c>
      <c r="J1179" s="22" t="s">
        <v>15</v>
      </c>
      <c r="K1179" s="22" t="s">
        <v>156</v>
      </c>
      <c r="L1179" s="20">
        <v>3542.4432299999999</v>
      </c>
    </row>
    <row r="1180" spans="1:12" ht="21.5" x14ac:dyDescent="0.35">
      <c r="A1180" s="22" t="s">
        <v>36</v>
      </c>
      <c r="B1180" s="22" t="s">
        <v>172</v>
      </c>
      <c r="C1180" s="22" t="s">
        <v>13</v>
      </c>
      <c r="D1180" s="22" t="s">
        <v>32</v>
      </c>
      <c r="E1180" s="20">
        <v>14.914099999999999</v>
      </c>
      <c r="H1180" s="22" t="s">
        <v>40</v>
      </c>
      <c r="I1180" s="23" t="s">
        <v>48</v>
      </c>
      <c r="J1180" s="22" t="s">
        <v>15</v>
      </c>
      <c r="K1180" s="22" t="s">
        <v>53</v>
      </c>
      <c r="L1180" s="20">
        <v>987.77700000000004</v>
      </c>
    </row>
    <row r="1181" spans="1:12" ht="21.5" x14ac:dyDescent="0.35">
      <c r="A1181" s="22" t="s">
        <v>36</v>
      </c>
      <c r="B1181" s="22" t="s">
        <v>172</v>
      </c>
      <c r="C1181" s="22" t="s">
        <v>13</v>
      </c>
      <c r="D1181" s="28" t="s">
        <v>35</v>
      </c>
      <c r="E1181" s="26">
        <v>86147.053119999997</v>
      </c>
      <c r="H1181" s="22" t="s">
        <v>40</v>
      </c>
      <c r="I1181" s="23" t="s">
        <v>48</v>
      </c>
      <c r="J1181" s="22" t="s">
        <v>15</v>
      </c>
      <c r="K1181" s="22" t="s">
        <v>27</v>
      </c>
      <c r="L1181" s="20">
        <v>188.30511999999999</v>
      </c>
    </row>
    <row r="1182" spans="1:12" ht="21.5" x14ac:dyDescent="0.35">
      <c r="A1182" s="22" t="s">
        <v>36</v>
      </c>
      <c r="B1182" s="22" t="s">
        <v>172</v>
      </c>
      <c r="C1182" s="22" t="s">
        <v>55</v>
      </c>
      <c r="D1182" s="22" t="s">
        <v>52</v>
      </c>
      <c r="E1182" s="20">
        <v>981.68552</v>
      </c>
      <c r="H1182" s="22" t="s">
        <v>40</v>
      </c>
      <c r="I1182" s="23" t="s">
        <v>48</v>
      </c>
      <c r="J1182" s="22" t="s">
        <v>15</v>
      </c>
      <c r="K1182" s="22" t="s">
        <v>28</v>
      </c>
      <c r="L1182" s="20">
        <v>103.70882</v>
      </c>
    </row>
    <row r="1183" spans="1:12" ht="21.5" x14ac:dyDescent="0.35">
      <c r="A1183" s="22" t="s">
        <v>36</v>
      </c>
      <c r="B1183" s="22" t="s">
        <v>172</v>
      </c>
      <c r="C1183" s="22" t="s">
        <v>55</v>
      </c>
      <c r="D1183" s="22" t="s">
        <v>104</v>
      </c>
      <c r="E1183" s="20">
        <v>2.33752</v>
      </c>
      <c r="H1183" s="22" t="s">
        <v>40</v>
      </c>
      <c r="I1183" s="23" t="s">
        <v>48</v>
      </c>
      <c r="J1183" s="22" t="s">
        <v>15</v>
      </c>
      <c r="K1183" s="22" t="s">
        <v>55</v>
      </c>
      <c r="L1183" s="20">
        <v>47.275179999999999</v>
      </c>
    </row>
    <row r="1184" spans="1:12" ht="21.5" x14ac:dyDescent="0.35">
      <c r="A1184" s="22" t="s">
        <v>36</v>
      </c>
      <c r="B1184" s="22" t="s">
        <v>172</v>
      </c>
      <c r="C1184" s="22" t="s">
        <v>55</v>
      </c>
      <c r="D1184" s="22" t="s">
        <v>156</v>
      </c>
      <c r="E1184" s="20">
        <v>115.33935</v>
      </c>
      <c r="H1184" s="22" t="s">
        <v>40</v>
      </c>
      <c r="I1184" s="23" t="s">
        <v>48</v>
      </c>
      <c r="J1184" s="22" t="s">
        <v>15</v>
      </c>
      <c r="K1184" s="22" t="s">
        <v>92</v>
      </c>
      <c r="L1184" s="20">
        <v>5826.1103499999999</v>
      </c>
    </row>
    <row r="1185" spans="1:12" ht="21.5" x14ac:dyDescent="0.35">
      <c r="A1185" s="22" t="s">
        <v>36</v>
      </c>
      <c r="B1185" s="22" t="s">
        <v>172</v>
      </c>
      <c r="C1185" s="22" t="s">
        <v>55</v>
      </c>
      <c r="D1185" s="22" t="s">
        <v>53</v>
      </c>
      <c r="E1185" s="20">
        <v>2538.02981</v>
      </c>
      <c r="H1185" s="22" t="s">
        <v>40</v>
      </c>
      <c r="I1185" s="23" t="s">
        <v>48</v>
      </c>
      <c r="J1185" s="22" t="s">
        <v>15</v>
      </c>
      <c r="K1185" s="22" t="s">
        <v>102</v>
      </c>
      <c r="L1185" s="20">
        <v>1336.3920700000001</v>
      </c>
    </row>
    <row r="1186" spans="1:12" ht="21.5" x14ac:dyDescent="0.35">
      <c r="A1186" s="22" t="s">
        <v>36</v>
      </c>
      <c r="B1186" s="22" t="s">
        <v>172</v>
      </c>
      <c r="C1186" s="22" t="s">
        <v>55</v>
      </c>
      <c r="D1186" s="22" t="s">
        <v>27</v>
      </c>
      <c r="E1186" s="20">
        <v>163.18111999999999</v>
      </c>
      <c r="H1186" s="22" t="s">
        <v>40</v>
      </c>
      <c r="I1186" s="23" t="s">
        <v>48</v>
      </c>
      <c r="J1186" s="22" t="s">
        <v>15</v>
      </c>
      <c r="K1186" s="22" t="s">
        <v>107</v>
      </c>
      <c r="L1186" s="20">
        <v>1.78532</v>
      </c>
    </row>
    <row r="1187" spans="1:12" ht="21.5" x14ac:dyDescent="0.35">
      <c r="A1187" s="22" t="s">
        <v>36</v>
      </c>
      <c r="B1187" s="22" t="s">
        <v>172</v>
      </c>
      <c r="C1187" s="22" t="s">
        <v>55</v>
      </c>
      <c r="D1187" s="22" t="s">
        <v>95</v>
      </c>
      <c r="E1187" s="20">
        <v>357.67953999999997</v>
      </c>
      <c r="H1187" s="22" t="s">
        <v>40</v>
      </c>
      <c r="I1187" s="23" t="s">
        <v>48</v>
      </c>
      <c r="J1187" s="22" t="s">
        <v>15</v>
      </c>
      <c r="K1187" s="22" t="s">
        <v>93</v>
      </c>
      <c r="L1187" s="20">
        <v>146.54589000000001</v>
      </c>
    </row>
    <row r="1188" spans="1:12" ht="21.5" x14ac:dyDescent="0.35">
      <c r="A1188" s="22" t="s">
        <v>36</v>
      </c>
      <c r="B1188" s="22" t="s">
        <v>172</v>
      </c>
      <c r="C1188" s="22" t="s">
        <v>55</v>
      </c>
      <c r="D1188" s="22" t="s">
        <v>28</v>
      </c>
      <c r="E1188" s="20">
        <v>5.5736400000000001</v>
      </c>
      <c r="H1188" s="22" t="s">
        <v>40</v>
      </c>
      <c r="I1188" s="23" t="s">
        <v>48</v>
      </c>
      <c r="J1188" s="22" t="s">
        <v>15</v>
      </c>
      <c r="K1188" s="22" t="s">
        <v>160</v>
      </c>
      <c r="L1188" s="20">
        <v>451.78993000000003</v>
      </c>
    </row>
    <row r="1189" spans="1:12" ht="21.5" x14ac:dyDescent="0.35">
      <c r="A1189" s="22" t="s">
        <v>36</v>
      </c>
      <c r="B1189" s="22" t="s">
        <v>172</v>
      </c>
      <c r="C1189" s="22" t="s">
        <v>55</v>
      </c>
      <c r="D1189" s="22" t="s">
        <v>55</v>
      </c>
      <c r="E1189" s="20">
        <v>10943.84705</v>
      </c>
      <c r="H1189" s="22" t="s">
        <v>40</v>
      </c>
      <c r="I1189" s="23" t="s">
        <v>48</v>
      </c>
      <c r="J1189" s="22" t="s">
        <v>15</v>
      </c>
      <c r="K1189" s="22" t="s">
        <v>30</v>
      </c>
      <c r="L1189" s="20">
        <v>31820.556209999999</v>
      </c>
    </row>
    <row r="1190" spans="1:12" ht="21.5" x14ac:dyDescent="0.35">
      <c r="A1190" s="22" t="s">
        <v>36</v>
      </c>
      <c r="B1190" s="22" t="s">
        <v>172</v>
      </c>
      <c r="C1190" s="22" t="s">
        <v>55</v>
      </c>
      <c r="D1190" s="22" t="s">
        <v>92</v>
      </c>
      <c r="E1190" s="20">
        <v>200.43717000000001</v>
      </c>
      <c r="H1190" s="22" t="s">
        <v>40</v>
      </c>
      <c r="I1190" s="23" t="s">
        <v>48</v>
      </c>
      <c r="J1190" s="22" t="s">
        <v>15</v>
      </c>
      <c r="K1190" s="22" t="s">
        <v>96</v>
      </c>
      <c r="L1190" s="20">
        <v>81.682850000000002</v>
      </c>
    </row>
    <row r="1191" spans="1:12" ht="21.5" x14ac:dyDescent="0.35">
      <c r="A1191" s="22" t="s">
        <v>36</v>
      </c>
      <c r="B1191" s="22" t="s">
        <v>172</v>
      </c>
      <c r="C1191" s="22" t="s">
        <v>55</v>
      </c>
      <c r="D1191" s="22" t="s">
        <v>102</v>
      </c>
      <c r="E1191" s="20">
        <v>8.3260699999999996</v>
      </c>
      <c r="H1191" s="22" t="s">
        <v>40</v>
      </c>
      <c r="I1191" s="23" t="s">
        <v>48</v>
      </c>
      <c r="J1191" s="22" t="s">
        <v>15</v>
      </c>
      <c r="K1191" s="22" t="s">
        <v>110</v>
      </c>
      <c r="L1191" s="20">
        <v>544.77026999999998</v>
      </c>
    </row>
    <row r="1192" spans="1:12" ht="21.5" x14ac:dyDescent="0.35">
      <c r="A1192" s="22" t="s">
        <v>36</v>
      </c>
      <c r="B1192" s="22" t="s">
        <v>172</v>
      </c>
      <c r="C1192" s="22" t="s">
        <v>55</v>
      </c>
      <c r="D1192" s="22" t="s">
        <v>107</v>
      </c>
      <c r="E1192" s="20">
        <v>491.37693999999999</v>
      </c>
      <c r="H1192" s="22" t="s">
        <v>40</v>
      </c>
      <c r="I1192" s="23" t="s">
        <v>48</v>
      </c>
      <c r="J1192" s="22" t="s">
        <v>15</v>
      </c>
      <c r="K1192" s="22" t="s">
        <v>112</v>
      </c>
      <c r="L1192" s="20">
        <v>1710.6114299999999</v>
      </c>
    </row>
    <row r="1193" spans="1:12" ht="21.5" x14ac:dyDescent="0.35">
      <c r="A1193" s="22" t="s">
        <v>36</v>
      </c>
      <c r="B1193" s="22" t="s">
        <v>172</v>
      </c>
      <c r="C1193" s="22" t="s">
        <v>55</v>
      </c>
      <c r="D1193" s="22" t="s">
        <v>93</v>
      </c>
      <c r="E1193" s="20">
        <v>612.31168000000002</v>
      </c>
      <c r="H1193" s="22" t="s">
        <v>40</v>
      </c>
      <c r="I1193" s="23" t="s">
        <v>48</v>
      </c>
      <c r="J1193" s="22" t="s">
        <v>15</v>
      </c>
      <c r="K1193" s="22" t="s">
        <v>100</v>
      </c>
      <c r="L1193" s="20">
        <v>35.767099999999999</v>
      </c>
    </row>
    <row r="1194" spans="1:12" ht="21.5" x14ac:dyDescent="0.35">
      <c r="A1194" s="22" t="s">
        <v>36</v>
      </c>
      <c r="B1194" s="22" t="s">
        <v>172</v>
      </c>
      <c r="C1194" s="22" t="s">
        <v>55</v>
      </c>
      <c r="D1194" s="22" t="s">
        <v>160</v>
      </c>
      <c r="E1194" s="20">
        <v>764.96384999999998</v>
      </c>
      <c r="H1194" s="22" t="s">
        <v>40</v>
      </c>
      <c r="I1194" s="23" t="s">
        <v>48</v>
      </c>
      <c r="J1194" s="22" t="s">
        <v>15</v>
      </c>
      <c r="K1194" s="22" t="s">
        <v>31</v>
      </c>
      <c r="L1194" s="20">
        <v>18508.509320000001</v>
      </c>
    </row>
    <row r="1195" spans="1:12" ht="21.5" x14ac:dyDescent="0.35">
      <c r="A1195" s="22" t="s">
        <v>36</v>
      </c>
      <c r="B1195" s="22" t="s">
        <v>172</v>
      </c>
      <c r="C1195" s="22" t="s">
        <v>55</v>
      </c>
      <c r="D1195" s="22" t="s">
        <v>30</v>
      </c>
      <c r="E1195" s="20">
        <v>243.41801000000001</v>
      </c>
      <c r="H1195" s="22" t="s">
        <v>40</v>
      </c>
      <c r="I1195" s="23" t="s">
        <v>48</v>
      </c>
      <c r="J1195" s="22" t="s">
        <v>15</v>
      </c>
      <c r="K1195" s="28" t="s">
        <v>35</v>
      </c>
      <c r="L1195" s="26">
        <v>67199.016040000002</v>
      </c>
    </row>
    <row r="1196" spans="1:12" ht="21.5" x14ac:dyDescent="0.35">
      <c r="A1196" s="22" t="s">
        <v>36</v>
      </c>
      <c r="B1196" s="22" t="s">
        <v>172</v>
      </c>
      <c r="C1196" s="22" t="s">
        <v>55</v>
      </c>
      <c r="D1196" s="22" t="s">
        <v>96</v>
      </c>
      <c r="E1196" s="20">
        <v>109.0078</v>
      </c>
      <c r="H1196" s="22" t="s">
        <v>40</v>
      </c>
      <c r="I1196" s="23" t="s">
        <v>48</v>
      </c>
      <c r="J1196" s="22" t="s">
        <v>159</v>
      </c>
      <c r="K1196" s="22" t="s">
        <v>52</v>
      </c>
      <c r="L1196" s="20">
        <v>586.97349999999994</v>
      </c>
    </row>
    <row r="1197" spans="1:12" ht="21.5" x14ac:dyDescent="0.35">
      <c r="A1197" s="22" t="s">
        <v>36</v>
      </c>
      <c r="B1197" s="22" t="s">
        <v>172</v>
      </c>
      <c r="C1197" s="22" t="s">
        <v>55</v>
      </c>
      <c r="D1197" s="22" t="s">
        <v>110</v>
      </c>
      <c r="E1197" s="20">
        <v>18.184419999999999</v>
      </c>
      <c r="H1197" s="22" t="s">
        <v>40</v>
      </c>
      <c r="I1197" s="23" t="s">
        <v>48</v>
      </c>
      <c r="J1197" s="22" t="s">
        <v>159</v>
      </c>
      <c r="K1197" s="22" t="s">
        <v>53</v>
      </c>
      <c r="L1197" s="20">
        <v>26.22861</v>
      </c>
    </row>
    <row r="1198" spans="1:12" ht="21.5" x14ac:dyDescent="0.35">
      <c r="A1198" s="22" t="s">
        <v>36</v>
      </c>
      <c r="B1198" s="22" t="s">
        <v>172</v>
      </c>
      <c r="C1198" s="22" t="s">
        <v>55</v>
      </c>
      <c r="D1198" s="22" t="s">
        <v>162</v>
      </c>
      <c r="E1198" s="20">
        <v>75.511780000000002</v>
      </c>
      <c r="H1198" s="22" t="s">
        <v>40</v>
      </c>
      <c r="I1198" s="23" t="s">
        <v>48</v>
      </c>
      <c r="J1198" s="22" t="s">
        <v>159</v>
      </c>
      <c r="K1198" s="22" t="s">
        <v>27</v>
      </c>
      <c r="L1198" s="20">
        <v>171.02616</v>
      </c>
    </row>
    <row r="1199" spans="1:12" ht="21.5" x14ac:dyDescent="0.35">
      <c r="A1199" s="22" t="s">
        <v>36</v>
      </c>
      <c r="B1199" s="22" t="s">
        <v>172</v>
      </c>
      <c r="C1199" s="22" t="s">
        <v>55</v>
      </c>
      <c r="D1199" s="22" t="s">
        <v>163</v>
      </c>
      <c r="E1199" s="20">
        <v>190.85032000000001</v>
      </c>
      <c r="H1199" s="22" t="s">
        <v>40</v>
      </c>
      <c r="I1199" s="23" t="s">
        <v>48</v>
      </c>
      <c r="J1199" s="22" t="s">
        <v>159</v>
      </c>
      <c r="K1199" s="22" t="s">
        <v>95</v>
      </c>
      <c r="L1199" s="20">
        <v>15.063599999999999</v>
      </c>
    </row>
    <row r="1200" spans="1:12" ht="21.5" x14ac:dyDescent="0.35">
      <c r="A1200" s="22" t="s">
        <v>36</v>
      </c>
      <c r="B1200" s="22" t="s">
        <v>172</v>
      </c>
      <c r="C1200" s="22" t="s">
        <v>55</v>
      </c>
      <c r="D1200" s="22" t="s">
        <v>112</v>
      </c>
      <c r="E1200" s="20">
        <v>6.8197900000000002</v>
      </c>
      <c r="H1200" s="22" t="s">
        <v>40</v>
      </c>
      <c r="I1200" s="23" t="s">
        <v>48</v>
      </c>
      <c r="J1200" s="22" t="s">
        <v>159</v>
      </c>
      <c r="K1200" s="22" t="s">
        <v>28</v>
      </c>
      <c r="L1200" s="20">
        <v>174.20699999999999</v>
      </c>
    </row>
    <row r="1201" spans="1:12" ht="21.5" x14ac:dyDescent="0.35">
      <c r="A1201" s="22" t="s">
        <v>36</v>
      </c>
      <c r="B1201" s="22" t="s">
        <v>172</v>
      </c>
      <c r="C1201" s="22" t="s">
        <v>55</v>
      </c>
      <c r="D1201" s="22" t="s">
        <v>97</v>
      </c>
      <c r="E1201" s="20">
        <v>412.96992999999998</v>
      </c>
      <c r="H1201" s="22" t="s">
        <v>40</v>
      </c>
      <c r="I1201" s="23" t="s">
        <v>48</v>
      </c>
      <c r="J1201" s="22" t="s">
        <v>159</v>
      </c>
      <c r="K1201" s="22" t="s">
        <v>55</v>
      </c>
      <c r="L1201" s="20">
        <v>16.433669999999999</v>
      </c>
    </row>
    <row r="1202" spans="1:12" ht="21.5" x14ac:dyDescent="0.35">
      <c r="A1202" s="22" t="s">
        <v>36</v>
      </c>
      <c r="B1202" s="22" t="s">
        <v>172</v>
      </c>
      <c r="C1202" s="22" t="s">
        <v>55</v>
      </c>
      <c r="D1202" s="22" t="s">
        <v>31</v>
      </c>
      <c r="E1202" s="20">
        <v>270.89845000000003</v>
      </c>
      <c r="H1202" s="22" t="s">
        <v>40</v>
      </c>
      <c r="I1202" s="23" t="s">
        <v>48</v>
      </c>
      <c r="J1202" s="22" t="s">
        <v>159</v>
      </c>
      <c r="K1202" s="22" t="s">
        <v>92</v>
      </c>
      <c r="L1202" s="20">
        <v>282.88902000000002</v>
      </c>
    </row>
    <row r="1203" spans="1:12" ht="21.5" x14ac:dyDescent="0.35">
      <c r="A1203" s="22" t="s">
        <v>36</v>
      </c>
      <c r="B1203" s="22" t="s">
        <v>172</v>
      </c>
      <c r="C1203" s="22" t="s">
        <v>55</v>
      </c>
      <c r="D1203" s="22" t="s">
        <v>32</v>
      </c>
      <c r="E1203" s="20">
        <v>75.207949999999997</v>
      </c>
      <c r="H1203" s="22" t="s">
        <v>40</v>
      </c>
      <c r="I1203" s="23" t="s">
        <v>48</v>
      </c>
      <c r="J1203" s="22" t="s">
        <v>159</v>
      </c>
      <c r="K1203" s="22" t="s">
        <v>101</v>
      </c>
      <c r="L1203" s="20">
        <v>8.7060399999999998</v>
      </c>
    </row>
    <row r="1204" spans="1:12" ht="21.5" x14ac:dyDescent="0.35">
      <c r="A1204" s="22" t="s">
        <v>36</v>
      </c>
      <c r="B1204" s="22" t="s">
        <v>172</v>
      </c>
      <c r="C1204" s="22" t="s">
        <v>55</v>
      </c>
      <c r="D1204" s="28" t="s">
        <v>35</v>
      </c>
      <c r="E1204" s="26">
        <v>18587.957709999999</v>
      </c>
      <c r="H1204" s="22" t="s">
        <v>40</v>
      </c>
      <c r="I1204" s="23" t="s">
        <v>48</v>
      </c>
      <c r="J1204" s="22" t="s">
        <v>159</v>
      </c>
      <c r="K1204" s="22" t="s">
        <v>102</v>
      </c>
      <c r="L1204" s="20">
        <v>151.11456000000001</v>
      </c>
    </row>
    <row r="1205" spans="1:12" ht="21.5" x14ac:dyDescent="0.35">
      <c r="A1205" s="22" t="s">
        <v>36</v>
      </c>
      <c r="B1205" s="22" t="s">
        <v>172</v>
      </c>
      <c r="C1205" s="22" t="s">
        <v>56</v>
      </c>
      <c r="D1205" s="22" t="s">
        <v>52</v>
      </c>
      <c r="E1205" s="20">
        <v>1024.1344799999999</v>
      </c>
      <c r="H1205" s="22" t="s">
        <v>40</v>
      </c>
      <c r="I1205" s="23" t="s">
        <v>48</v>
      </c>
      <c r="J1205" s="22" t="s">
        <v>159</v>
      </c>
      <c r="K1205" s="22" t="s">
        <v>107</v>
      </c>
      <c r="L1205" s="20">
        <v>4.7101100000000002</v>
      </c>
    </row>
    <row r="1206" spans="1:12" ht="21.5" x14ac:dyDescent="0.35">
      <c r="A1206" s="22" t="s">
        <v>36</v>
      </c>
      <c r="B1206" s="22" t="s">
        <v>172</v>
      </c>
      <c r="C1206" s="22" t="s">
        <v>56</v>
      </c>
      <c r="D1206" s="22" t="s">
        <v>115</v>
      </c>
      <c r="E1206" s="20">
        <v>530.45399999999995</v>
      </c>
      <c r="H1206" s="22" t="s">
        <v>40</v>
      </c>
      <c r="I1206" s="23" t="s">
        <v>48</v>
      </c>
      <c r="J1206" s="22" t="s">
        <v>159</v>
      </c>
      <c r="K1206" s="22" t="s">
        <v>93</v>
      </c>
      <c r="L1206" s="20">
        <v>20.709859999999999</v>
      </c>
    </row>
    <row r="1207" spans="1:12" ht="21.5" x14ac:dyDescent="0.35">
      <c r="A1207" s="22" t="s">
        <v>36</v>
      </c>
      <c r="B1207" s="22" t="s">
        <v>172</v>
      </c>
      <c r="C1207" s="22" t="s">
        <v>56</v>
      </c>
      <c r="D1207" s="22" t="s">
        <v>156</v>
      </c>
      <c r="E1207" s="20">
        <v>-2.89575</v>
      </c>
      <c r="H1207" s="22" t="s">
        <v>40</v>
      </c>
      <c r="I1207" s="23" t="s">
        <v>48</v>
      </c>
      <c r="J1207" s="22" t="s">
        <v>159</v>
      </c>
      <c r="K1207" s="22" t="s">
        <v>160</v>
      </c>
      <c r="L1207" s="20">
        <v>452.59902</v>
      </c>
    </row>
    <row r="1208" spans="1:12" ht="21.5" x14ac:dyDescent="0.35">
      <c r="A1208" s="22" t="s">
        <v>36</v>
      </c>
      <c r="B1208" s="22" t="s">
        <v>172</v>
      </c>
      <c r="C1208" s="22" t="s">
        <v>56</v>
      </c>
      <c r="D1208" s="22" t="s">
        <v>53</v>
      </c>
      <c r="E1208" s="20">
        <v>278.35613000000001</v>
      </c>
      <c r="H1208" s="22" t="s">
        <v>40</v>
      </c>
      <c r="I1208" s="23" t="s">
        <v>48</v>
      </c>
      <c r="J1208" s="22" t="s">
        <v>159</v>
      </c>
      <c r="K1208" s="22" t="s">
        <v>30</v>
      </c>
      <c r="L1208" s="20">
        <v>137.15574000000001</v>
      </c>
    </row>
    <row r="1209" spans="1:12" ht="21.5" x14ac:dyDescent="0.35">
      <c r="A1209" s="22" t="s">
        <v>36</v>
      </c>
      <c r="B1209" s="22" t="s">
        <v>172</v>
      </c>
      <c r="C1209" s="22" t="s">
        <v>56</v>
      </c>
      <c r="D1209" s="22" t="s">
        <v>27</v>
      </c>
      <c r="E1209" s="20">
        <v>27.545739999999999</v>
      </c>
      <c r="H1209" s="22" t="s">
        <v>40</v>
      </c>
      <c r="I1209" s="23" t="s">
        <v>48</v>
      </c>
      <c r="J1209" s="22" t="s">
        <v>159</v>
      </c>
      <c r="K1209" s="22" t="s">
        <v>96</v>
      </c>
      <c r="L1209" s="20">
        <v>6.5818000000000003</v>
      </c>
    </row>
    <row r="1210" spans="1:12" ht="21.5" x14ac:dyDescent="0.35">
      <c r="A1210" s="22" t="s">
        <v>36</v>
      </c>
      <c r="B1210" s="22" t="s">
        <v>172</v>
      </c>
      <c r="C1210" s="22" t="s">
        <v>56</v>
      </c>
      <c r="D1210" s="22" t="s">
        <v>95</v>
      </c>
      <c r="E1210" s="20">
        <v>330.74536000000001</v>
      </c>
      <c r="H1210" s="22" t="s">
        <v>40</v>
      </c>
      <c r="I1210" s="23" t="s">
        <v>48</v>
      </c>
      <c r="J1210" s="22" t="s">
        <v>159</v>
      </c>
      <c r="K1210" s="22" t="s">
        <v>110</v>
      </c>
      <c r="L1210" s="20">
        <v>74.570049999999995</v>
      </c>
    </row>
    <row r="1211" spans="1:12" ht="21.5" x14ac:dyDescent="0.35">
      <c r="A1211" s="22" t="s">
        <v>36</v>
      </c>
      <c r="B1211" s="22" t="s">
        <v>172</v>
      </c>
      <c r="C1211" s="22" t="s">
        <v>56</v>
      </c>
      <c r="D1211" s="22" t="s">
        <v>28</v>
      </c>
      <c r="E1211" s="20">
        <v>87.530389999999997</v>
      </c>
      <c r="H1211" s="22" t="s">
        <v>40</v>
      </c>
      <c r="I1211" s="23" t="s">
        <v>48</v>
      </c>
      <c r="J1211" s="22" t="s">
        <v>159</v>
      </c>
      <c r="K1211" s="22" t="s">
        <v>162</v>
      </c>
      <c r="L1211" s="20">
        <v>50</v>
      </c>
    </row>
    <row r="1212" spans="1:12" ht="21.5" x14ac:dyDescent="0.35">
      <c r="A1212" s="22" t="s">
        <v>36</v>
      </c>
      <c r="B1212" s="22" t="s">
        <v>172</v>
      </c>
      <c r="C1212" s="22" t="s">
        <v>56</v>
      </c>
      <c r="D1212" s="22" t="s">
        <v>55</v>
      </c>
      <c r="E1212" s="20">
        <v>106.82892</v>
      </c>
      <c r="H1212" s="22" t="s">
        <v>40</v>
      </c>
      <c r="I1212" s="23" t="s">
        <v>48</v>
      </c>
      <c r="J1212" s="22" t="s">
        <v>159</v>
      </c>
      <c r="K1212" s="22" t="s">
        <v>112</v>
      </c>
      <c r="L1212" s="20">
        <v>92.900800000000004</v>
      </c>
    </row>
    <row r="1213" spans="1:12" ht="21.5" x14ac:dyDescent="0.35">
      <c r="A1213" s="22" t="s">
        <v>36</v>
      </c>
      <c r="B1213" s="22" t="s">
        <v>172</v>
      </c>
      <c r="C1213" s="22" t="s">
        <v>56</v>
      </c>
      <c r="D1213" s="22" t="s">
        <v>92</v>
      </c>
      <c r="E1213" s="20">
        <v>82.082099999999997</v>
      </c>
      <c r="H1213" s="22" t="s">
        <v>40</v>
      </c>
      <c r="I1213" s="23" t="s">
        <v>48</v>
      </c>
      <c r="J1213" s="22" t="s">
        <v>159</v>
      </c>
      <c r="K1213" s="22" t="s">
        <v>31</v>
      </c>
      <c r="L1213" s="20">
        <v>91.127020000000002</v>
      </c>
    </row>
    <row r="1214" spans="1:12" ht="21.5" x14ac:dyDescent="0.35">
      <c r="A1214" s="22" t="s">
        <v>36</v>
      </c>
      <c r="B1214" s="22" t="s">
        <v>172</v>
      </c>
      <c r="C1214" s="22" t="s">
        <v>56</v>
      </c>
      <c r="D1214" s="22" t="s">
        <v>102</v>
      </c>
      <c r="E1214" s="20">
        <v>4.7884000000000002</v>
      </c>
      <c r="H1214" s="22" t="s">
        <v>40</v>
      </c>
      <c r="I1214" s="23" t="s">
        <v>48</v>
      </c>
      <c r="J1214" s="22" t="s">
        <v>159</v>
      </c>
      <c r="K1214" s="22" t="s">
        <v>32</v>
      </c>
      <c r="L1214" s="20">
        <v>41.975790000000003</v>
      </c>
    </row>
    <row r="1215" spans="1:12" ht="21.5" x14ac:dyDescent="0.35">
      <c r="A1215" s="22" t="s">
        <v>36</v>
      </c>
      <c r="B1215" s="22" t="s">
        <v>172</v>
      </c>
      <c r="C1215" s="22" t="s">
        <v>56</v>
      </c>
      <c r="D1215" s="22" t="s">
        <v>107</v>
      </c>
      <c r="E1215" s="20">
        <v>35.9529</v>
      </c>
      <c r="H1215" s="22" t="s">
        <v>40</v>
      </c>
      <c r="I1215" s="23" t="s">
        <v>48</v>
      </c>
      <c r="J1215" s="22" t="s">
        <v>159</v>
      </c>
      <c r="K1215" s="28" t="s">
        <v>35</v>
      </c>
      <c r="L1215" s="26">
        <v>2404.97235</v>
      </c>
    </row>
    <row r="1216" spans="1:12" ht="21.5" x14ac:dyDescent="0.35">
      <c r="A1216" s="22" t="s">
        <v>36</v>
      </c>
      <c r="B1216" s="22" t="s">
        <v>172</v>
      </c>
      <c r="C1216" s="22" t="s">
        <v>56</v>
      </c>
      <c r="D1216" s="22" t="s">
        <v>93</v>
      </c>
      <c r="E1216" s="20">
        <v>1.9994099999999999</v>
      </c>
      <c r="H1216" s="22" t="s">
        <v>40</v>
      </c>
      <c r="I1216" s="23" t="s">
        <v>48</v>
      </c>
      <c r="J1216" s="22" t="s">
        <v>59</v>
      </c>
      <c r="K1216" s="22" t="s">
        <v>52</v>
      </c>
      <c r="L1216" s="20">
        <v>193.92364000000001</v>
      </c>
    </row>
    <row r="1217" spans="1:12" ht="21.5" x14ac:dyDescent="0.35">
      <c r="A1217" s="22" t="s">
        <v>36</v>
      </c>
      <c r="B1217" s="22" t="s">
        <v>172</v>
      </c>
      <c r="C1217" s="22" t="s">
        <v>56</v>
      </c>
      <c r="D1217" s="22" t="s">
        <v>160</v>
      </c>
      <c r="E1217" s="20">
        <v>79.390680000000003</v>
      </c>
      <c r="H1217" s="22" t="s">
        <v>40</v>
      </c>
      <c r="I1217" s="23" t="s">
        <v>48</v>
      </c>
      <c r="J1217" s="22" t="s">
        <v>59</v>
      </c>
      <c r="K1217" s="22" t="s">
        <v>92</v>
      </c>
      <c r="L1217" s="20">
        <v>388.92270000000002</v>
      </c>
    </row>
    <row r="1218" spans="1:12" ht="21.5" x14ac:dyDescent="0.35">
      <c r="A1218" s="22" t="s">
        <v>36</v>
      </c>
      <c r="B1218" s="22" t="s">
        <v>172</v>
      </c>
      <c r="C1218" s="22" t="s">
        <v>56</v>
      </c>
      <c r="D1218" s="22" t="s">
        <v>30</v>
      </c>
      <c r="E1218" s="20">
        <v>459.19943000000001</v>
      </c>
      <c r="H1218" s="22" t="s">
        <v>40</v>
      </c>
      <c r="I1218" s="23" t="s">
        <v>48</v>
      </c>
      <c r="J1218" s="22" t="s">
        <v>59</v>
      </c>
      <c r="K1218" s="22" t="s">
        <v>102</v>
      </c>
      <c r="L1218" s="20">
        <v>370.6832</v>
      </c>
    </row>
    <row r="1219" spans="1:12" ht="21.5" x14ac:dyDescent="0.35">
      <c r="A1219" s="22" t="s">
        <v>36</v>
      </c>
      <c r="B1219" s="22" t="s">
        <v>172</v>
      </c>
      <c r="C1219" s="22" t="s">
        <v>56</v>
      </c>
      <c r="D1219" s="22" t="s">
        <v>96</v>
      </c>
      <c r="E1219" s="20">
        <v>308.92117999999999</v>
      </c>
      <c r="H1219" s="22" t="s">
        <v>40</v>
      </c>
      <c r="I1219" s="23" t="s">
        <v>48</v>
      </c>
      <c r="J1219" s="22" t="s">
        <v>59</v>
      </c>
      <c r="K1219" s="22" t="s">
        <v>30</v>
      </c>
      <c r="L1219" s="20">
        <v>81.04128</v>
      </c>
    </row>
    <row r="1220" spans="1:12" ht="21.5" x14ac:dyDescent="0.35">
      <c r="A1220" s="22" t="s">
        <v>36</v>
      </c>
      <c r="B1220" s="22" t="s">
        <v>172</v>
      </c>
      <c r="C1220" s="22" t="s">
        <v>56</v>
      </c>
      <c r="D1220" s="22" t="s">
        <v>163</v>
      </c>
      <c r="E1220" s="20">
        <v>29.525759999999998</v>
      </c>
      <c r="H1220" s="22" t="s">
        <v>40</v>
      </c>
      <c r="I1220" s="23" t="s">
        <v>48</v>
      </c>
      <c r="J1220" s="22" t="s">
        <v>59</v>
      </c>
      <c r="K1220" s="22" t="s">
        <v>31</v>
      </c>
      <c r="L1220" s="20">
        <v>0.56542000000000003</v>
      </c>
    </row>
    <row r="1221" spans="1:12" ht="21.5" x14ac:dyDescent="0.35">
      <c r="A1221" s="22" t="s">
        <v>36</v>
      </c>
      <c r="B1221" s="22" t="s">
        <v>172</v>
      </c>
      <c r="C1221" s="22" t="s">
        <v>56</v>
      </c>
      <c r="D1221" s="22" t="s">
        <v>100</v>
      </c>
      <c r="E1221" s="20">
        <v>0.1867</v>
      </c>
      <c r="H1221" s="22" t="s">
        <v>40</v>
      </c>
      <c r="I1221" s="23" t="s">
        <v>48</v>
      </c>
      <c r="J1221" s="22" t="s">
        <v>59</v>
      </c>
      <c r="K1221" s="28" t="s">
        <v>35</v>
      </c>
      <c r="L1221" s="26">
        <v>1035.13624</v>
      </c>
    </row>
    <row r="1222" spans="1:12" ht="21.5" x14ac:dyDescent="0.35">
      <c r="A1222" s="22" t="s">
        <v>36</v>
      </c>
      <c r="B1222" s="22" t="s">
        <v>172</v>
      </c>
      <c r="C1222" s="22" t="s">
        <v>56</v>
      </c>
      <c r="D1222" s="22" t="s">
        <v>97</v>
      </c>
      <c r="E1222" s="20">
        <v>1.52532</v>
      </c>
      <c r="H1222" s="22" t="s">
        <v>40</v>
      </c>
      <c r="I1222" s="23" t="s">
        <v>48</v>
      </c>
      <c r="J1222" s="22" t="s">
        <v>16</v>
      </c>
      <c r="K1222" s="22" t="s">
        <v>52</v>
      </c>
      <c r="L1222" s="20">
        <v>1525.79006</v>
      </c>
    </row>
    <row r="1223" spans="1:12" ht="21.5" x14ac:dyDescent="0.35">
      <c r="A1223" s="22" t="s">
        <v>36</v>
      </c>
      <c r="B1223" s="22" t="s">
        <v>172</v>
      </c>
      <c r="C1223" s="22" t="s">
        <v>56</v>
      </c>
      <c r="D1223" s="22" t="s">
        <v>31</v>
      </c>
      <c r="E1223" s="20">
        <v>1098.34628</v>
      </c>
      <c r="H1223" s="22" t="s">
        <v>40</v>
      </c>
      <c r="I1223" s="23" t="s">
        <v>48</v>
      </c>
      <c r="J1223" s="22" t="s">
        <v>16</v>
      </c>
      <c r="K1223" s="22" t="s">
        <v>156</v>
      </c>
      <c r="L1223" s="20">
        <v>106.28189</v>
      </c>
    </row>
    <row r="1224" spans="1:12" ht="21.5" x14ac:dyDescent="0.35">
      <c r="A1224" s="22" t="s">
        <v>36</v>
      </c>
      <c r="B1224" s="22" t="s">
        <v>172</v>
      </c>
      <c r="C1224" s="22" t="s">
        <v>56</v>
      </c>
      <c r="D1224" s="22" t="s">
        <v>32</v>
      </c>
      <c r="E1224" s="20">
        <v>24.382079999999998</v>
      </c>
      <c r="H1224" s="22" t="s">
        <v>40</v>
      </c>
      <c r="I1224" s="23" t="s">
        <v>48</v>
      </c>
      <c r="J1224" s="22" t="s">
        <v>16</v>
      </c>
      <c r="K1224" s="22" t="s">
        <v>53</v>
      </c>
      <c r="L1224" s="20">
        <v>232.21478999999999</v>
      </c>
    </row>
    <row r="1225" spans="1:12" ht="21.5" x14ac:dyDescent="0.35">
      <c r="A1225" s="22" t="s">
        <v>36</v>
      </c>
      <c r="B1225" s="22" t="s">
        <v>172</v>
      </c>
      <c r="C1225" s="22" t="s">
        <v>56</v>
      </c>
      <c r="D1225" s="28" t="s">
        <v>35</v>
      </c>
      <c r="E1225" s="26">
        <v>4508.9995099999996</v>
      </c>
      <c r="H1225" s="22" t="s">
        <v>40</v>
      </c>
      <c r="I1225" s="23" t="s">
        <v>48</v>
      </c>
      <c r="J1225" s="22" t="s">
        <v>16</v>
      </c>
      <c r="K1225" s="22" t="s">
        <v>27</v>
      </c>
      <c r="L1225" s="20">
        <v>108.23303</v>
      </c>
    </row>
    <row r="1226" spans="1:12" ht="21.5" x14ac:dyDescent="0.35">
      <c r="A1226" s="22" t="s">
        <v>36</v>
      </c>
      <c r="B1226" s="22" t="s">
        <v>172</v>
      </c>
      <c r="C1226" s="22" t="s">
        <v>57</v>
      </c>
      <c r="D1226" s="22" t="s">
        <v>52</v>
      </c>
      <c r="E1226" s="20">
        <v>154.54864000000001</v>
      </c>
      <c r="H1226" s="22" t="s">
        <v>40</v>
      </c>
      <c r="I1226" s="23" t="s">
        <v>48</v>
      </c>
      <c r="J1226" s="22" t="s">
        <v>16</v>
      </c>
      <c r="K1226" s="22" t="s">
        <v>28</v>
      </c>
      <c r="L1226" s="20">
        <v>429.08028999999999</v>
      </c>
    </row>
    <row r="1227" spans="1:12" ht="21.5" x14ac:dyDescent="0.35">
      <c r="A1227" s="22" t="s">
        <v>36</v>
      </c>
      <c r="B1227" s="22" t="s">
        <v>172</v>
      </c>
      <c r="C1227" s="22" t="s">
        <v>57</v>
      </c>
      <c r="D1227" s="22" t="s">
        <v>156</v>
      </c>
      <c r="E1227" s="20">
        <v>16.818860000000001</v>
      </c>
      <c r="H1227" s="22" t="s">
        <v>40</v>
      </c>
      <c r="I1227" s="23" t="s">
        <v>48</v>
      </c>
      <c r="J1227" s="22" t="s">
        <v>16</v>
      </c>
      <c r="K1227" s="22" t="s">
        <v>55</v>
      </c>
      <c r="L1227" s="20">
        <v>100.90087</v>
      </c>
    </row>
    <row r="1228" spans="1:12" ht="21.5" x14ac:dyDescent="0.35">
      <c r="A1228" s="22" t="s">
        <v>36</v>
      </c>
      <c r="B1228" s="22" t="s">
        <v>172</v>
      </c>
      <c r="C1228" s="22" t="s">
        <v>57</v>
      </c>
      <c r="D1228" s="22" t="s">
        <v>53</v>
      </c>
      <c r="E1228" s="20">
        <v>1468.71199</v>
      </c>
      <c r="H1228" s="22" t="s">
        <v>40</v>
      </c>
      <c r="I1228" s="23" t="s">
        <v>48</v>
      </c>
      <c r="J1228" s="22" t="s">
        <v>16</v>
      </c>
      <c r="K1228" s="22" t="s">
        <v>92</v>
      </c>
      <c r="L1228" s="20">
        <v>151.63969</v>
      </c>
    </row>
    <row r="1229" spans="1:12" ht="21.5" x14ac:dyDescent="0.35">
      <c r="A1229" s="22" t="s">
        <v>36</v>
      </c>
      <c r="B1229" s="22" t="s">
        <v>172</v>
      </c>
      <c r="C1229" s="22" t="s">
        <v>57</v>
      </c>
      <c r="D1229" s="22" t="s">
        <v>27</v>
      </c>
      <c r="E1229" s="20">
        <v>976.61246000000006</v>
      </c>
      <c r="H1229" s="22" t="s">
        <v>40</v>
      </c>
      <c r="I1229" s="23" t="s">
        <v>48</v>
      </c>
      <c r="J1229" s="22" t="s">
        <v>16</v>
      </c>
      <c r="K1229" s="22" t="s">
        <v>102</v>
      </c>
      <c r="L1229" s="20">
        <v>90.175020000000004</v>
      </c>
    </row>
    <row r="1230" spans="1:12" ht="21.5" x14ac:dyDescent="0.35">
      <c r="A1230" s="22" t="s">
        <v>36</v>
      </c>
      <c r="B1230" s="22" t="s">
        <v>172</v>
      </c>
      <c r="C1230" s="22" t="s">
        <v>57</v>
      </c>
      <c r="D1230" s="22" t="s">
        <v>95</v>
      </c>
      <c r="E1230" s="20">
        <v>68.27834</v>
      </c>
      <c r="H1230" s="22" t="s">
        <v>40</v>
      </c>
      <c r="I1230" s="23" t="s">
        <v>48</v>
      </c>
      <c r="J1230" s="22" t="s">
        <v>16</v>
      </c>
      <c r="K1230" s="22" t="s">
        <v>107</v>
      </c>
      <c r="L1230" s="20">
        <v>2.9733700000000001</v>
      </c>
    </row>
    <row r="1231" spans="1:12" ht="21.5" x14ac:dyDescent="0.35">
      <c r="A1231" s="22" t="s">
        <v>36</v>
      </c>
      <c r="B1231" s="22" t="s">
        <v>172</v>
      </c>
      <c r="C1231" s="22" t="s">
        <v>57</v>
      </c>
      <c r="D1231" s="22" t="s">
        <v>28</v>
      </c>
      <c r="E1231" s="20">
        <v>990.03011000000004</v>
      </c>
      <c r="H1231" s="22" t="s">
        <v>40</v>
      </c>
      <c r="I1231" s="23" t="s">
        <v>48</v>
      </c>
      <c r="J1231" s="22" t="s">
        <v>16</v>
      </c>
      <c r="K1231" s="22" t="s">
        <v>93</v>
      </c>
      <c r="L1231" s="20">
        <v>3.8812899999999999</v>
      </c>
    </row>
    <row r="1232" spans="1:12" ht="21.5" x14ac:dyDescent="0.35">
      <c r="A1232" s="22" t="s">
        <v>36</v>
      </c>
      <c r="B1232" s="22" t="s">
        <v>172</v>
      </c>
      <c r="C1232" s="22" t="s">
        <v>57</v>
      </c>
      <c r="D1232" s="22" t="s">
        <v>55</v>
      </c>
      <c r="E1232" s="20">
        <v>431.76771000000002</v>
      </c>
      <c r="H1232" s="22" t="s">
        <v>40</v>
      </c>
      <c r="I1232" s="23" t="s">
        <v>48</v>
      </c>
      <c r="J1232" s="22" t="s">
        <v>16</v>
      </c>
      <c r="K1232" s="22" t="s">
        <v>160</v>
      </c>
      <c r="L1232" s="20">
        <v>445.10901999999999</v>
      </c>
    </row>
    <row r="1233" spans="1:12" ht="21.5" x14ac:dyDescent="0.35">
      <c r="A1233" s="22" t="s">
        <v>36</v>
      </c>
      <c r="B1233" s="22" t="s">
        <v>172</v>
      </c>
      <c r="C1233" s="22" t="s">
        <v>57</v>
      </c>
      <c r="D1233" s="22" t="s">
        <v>92</v>
      </c>
      <c r="E1233" s="20">
        <v>58845.587010000003</v>
      </c>
      <c r="H1233" s="22" t="s">
        <v>40</v>
      </c>
      <c r="I1233" s="23" t="s">
        <v>48</v>
      </c>
      <c r="J1233" s="22" t="s">
        <v>16</v>
      </c>
      <c r="K1233" s="22" t="s">
        <v>30</v>
      </c>
      <c r="L1233" s="20">
        <v>883.35243000000003</v>
      </c>
    </row>
    <row r="1234" spans="1:12" ht="21.5" x14ac:dyDescent="0.35">
      <c r="A1234" s="22" t="s">
        <v>36</v>
      </c>
      <c r="B1234" s="22" t="s">
        <v>172</v>
      </c>
      <c r="C1234" s="22" t="s">
        <v>57</v>
      </c>
      <c r="D1234" s="22" t="s">
        <v>165</v>
      </c>
      <c r="E1234" s="20">
        <v>5.8586</v>
      </c>
      <c r="H1234" s="22" t="s">
        <v>40</v>
      </c>
      <c r="I1234" s="23" t="s">
        <v>48</v>
      </c>
      <c r="J1234" s="22" t="s">
        <v>16</v>
      </c>
      <c r="K1234" s="22" t="s">
        <v>96</v>
      </c>
      <c r="L1234" s="20">
        <v>1.66815</v>
      </c>
    </row>
    <row r="1235" spans="1:12" ht="21.5" x14ac:dyDescent="0.35">
      <c r="A1235" s="22" t="s">
        <v>36</v>
      </c>
      <c r="B1235" s="22" t="s">
        <v>172</v>
      </c>
      <c r="C1235" s="22" t="s">
        <v>57</v>
      </c>
      <c r="D1235" s="22" t="s">
        <v>102</v>
      </c>
      <c r="E1235" s="20">
        <v>2111.7711800000002</v>
      </c>
      <c r="H1235" s="22" t="s">
        <v>40</v>
      </c>
      <c r="I1235" s="23" t="s">
        <v>48</v>
      </c>
      <c r="J1235" s="22" t="s">
        <v>16</v>
      </c>
      <c r="K1235" s="22" t="s">
        <v>110</v>
      </c>
      <c r="L1235" s="20">
        <v>211.21200999999999</v>
      </c>
    </row>
    <row r="1236" spans="1:12" ht="21.5" x14ac:dyDescent="0.35">
      <c r="A1236" s="22" t="s">
        <v>36</v>
      </c>
      <c r="B1236" s="22" t="s">
        <v>172</v>
      </c>
      <c r="C1236" s="22" t="s">
        <v>57</v>
      </c>
      <c r="D1236" s="22" t="s">
        <v>107</v>
      </c>
      <c r="E1236" s="20">
        <v>12.82704</v>
      </c>
      <c r="H1236" s="22" t="s">
        <v>40</v>
      </c>
      <c r="I1236" s="23" t="s">
        <v>48</v>
      </c>
      <c r="J1236" s="22" t="s">
        <v>16</v>
      </c>
      <c r="K1236" s="22" t="s">
        <v>112</v>
      </c>
      <c r="L1236" s="20">
        <v>80.801439999999999</v>
      </c>
    </row>
    <row r="1237" spans="1:12" ht="21.5" x14ac:dyDescent="0.35">
      <c r="A1237" s="22" t="s">
        <v>36</v>
      </c>
      <c r="B1237" s="22" t="s">
        <v>172</v>
      </c>
      <c r="C1237" s="22" t="s">
        <v>57</v>
      </c>
      <c r="D1237" s="22" t="s">
        <v>93</v>
      </c>
      <c r="E1237" s="20">
        <v>7893.8801700000004</v>
      </c>
      <c r="H1237" s="22" t="s">
        <v>40</v>
      </c>
      <c r="I1237" s="23" t="s">
        <v>48</v>
      </c>
      <c r="J1237" s="22" t="s">
        <v>16</v>
      </c>
      <c r="K1237" s="22" t="s">
        <v>100</v>
      </c>
      <c r="L1237" s="20">
        <v>496.42631</v>
      </c>
    </row>
    <row r="1238" spans="1:12" ht="21.5" x14ac:dyDescent="0.35">
      <c r="A1238" s="22" t="s">
        <v>36</v>
      </c>
      <c r="B1238" s="22" t="s">
        <v>172</v>
      </c>
      <c r="C1238" s="22" t="s">
        <v>57</v>
      </c>
      <c r="D1238" s="22" t="s">
        <v>160</v>
      </c>
      <c r="E1238" s="20">
        <v>1237.1438599999999</v>
      </c>
      <c r="H1238" s="22" t="s">
        <v>40</v>
      </c>
      <c r="I1238" s="23" t="s">
        <v>48</v>
      </c>
      <c r="J1238" s="22" t="s">
        <v>16</v>
      </c>
      <c r="K1238" s="22" t="s">
        <v>31</v>
      </c>
      <c r="L1238" s="20">
        <v>4325.6405100000002</v>
      </c>
    </row>
    <row r="1239" spans="1:12" ht="21.5" x14ac:dyDescent="0.35">
      <c r="A1239" s="22" t="s">
        <v>36</v>
      </c>
      <c r="B1239" s="22" t="s">
        <v>172</v>
      </c>
      <c r="C1239" s="22" t="s">
        <v>57</v>
      </c>
      <c r="D1239" s="22" t="s">
        <v>30</v>
      </c>
      <c r="E1239" s="20">
        <v>5421.1285399999997</v>
      </c>
      <c r="H1239" s="22" t="s">
        <v>40</v>
      </c>
      <c r="I1239" s="23" t="s">
        <v>48</v>
      </c>
      <c r="J1239" s="22" t="s">
        <v>16</v>
      </c>
      <c r="K1239" s="28" t="s">
        <v>35</v>
      </c>
      <c r="L1239" s="26">
        <v>9195.3801700000004</v>
      </c>
    </row>
    <row r="1240" spans="1:12" ht="21.5" x14ac:dyDescent="0.35">
      <c r="A1240" s="22" t="s">
        <v>36</v>
      </c>
      <c r="B1240" s="22" t="s">
        <v>172</v>
      </c>
      <c r="C1240" s="22" t="s">
        <v>57</v>
      </c>
      <c r="D1240" s="22" t="s">
        <v>96</v>
      </c>
      <c r="E1240" s="20">
        <v>512.00665000000004</v>
      </c>
      <c r="H1240" s="22" t="s">
        <v>40</v>
      </c>
      <c r="I1240" s="23" t="s">
        <v>48</v>
      </c>
      <c r="J1240" s="22" t="s">
        <v>17</v>
      </c>
      <c r="K1240" s="22" t="s">
        <v>52</v>
      </c>
      <c r="L1240" s="20">
        <v>282.58611999999999</v>
      </c>
    </row>
    <row r="1241" spans="1:12" ht="21.5" x14ac:dyDescent="0.35">
      <c r="A1241" s="22" t="s">
        <v>36</v>
      </c>
      <c r="B1241" s="22" t="s">
        <v>172</v>
      </c>
      <c r="C1241" s="22" t="s">
        <v>57</v>
      </c>
      <c r="D1241" s="22" t="s">
        <v>110</v>
      </c>
      <c r="E1241" s="20">
        <v>158.89422999999999</v>
      </c>
      <c r="H1241" s="22" t="s">
        <v>40</v>
      </c>
      <c r="I1241" s="23" t="s">
        <v>48</v>
      </c>
      <c r="J1241" s="22" t="s">
        <v>17</v>
      </c>
      <c r="K1241" s="22" t="s">
        <v>53</v>
      </c>
      <c r="L1241" s="20">
        <v>1.17449</v>
      </c>
    </row>
    <row r="1242" spans="1:12" ht="21.5" x14ac:dyDescent="0.35">
      <c r="A1242" s="22" t="s">
        <v>36</v>
      </c>
      <c r="B1242" s="22" t="s">
        <v>172</v>
      </c>
      <c r="C1242" s="22" t="s">
        <v>57</v>
      </c>
      <c r="D1242" s="22" t="s">
        <v>112</v>
      </c>
      <c r="E1242" s="20">
        <v>64.49579</v>
      </c>
      <c r="H1242" s="22" t="s">
        <v>40</v>
      </c>
      <c r="I1242" s="23" t="s">
        <v>48</v>
      </c>
      <c r="J1242" s="22" t="s">
        <v>17</v>
      </c>
      <c r="K1242" s="22" t="s">
        <v>27</v>
      </c>
      <c r="L1242" s="20">
        <v>200.53484</v>
      </c>
    </row>
    <row r="1243" spans="1:12" ht="21.5" x14ac:dyDescent="0.35">
      <c r="A1243" s="22" t="s">
        <v>36</v>
      </c>
      <c r="B1243" s="22" t="s">
        <v>172</v>
      </c>
      <c r="C1243" s="22" t="s">
        <v>57</v>
      </c>
      <c r="D1243" s="22" t="s">
        <v>100</v>
      </c>
      <c r="E1243" s="20">
        <v>209.81280000000001</v>
      </c>
      <c r="H1243" s="22" t="s">
        <v>40</v>
      </c>
      <c r="I1243" s="23" t="s">
        <v>48</v>
      </c>
      <c r="J1243" s="22" t="s">
        <v>17</v>
      </c>
      <c r="K1243" s="22" t="s">
        <v>28</v>
      </c>
      <c r="L1243" s="20">
        <v>228.44485</v>
      </c>
    </row>
    <row r="1244" spans="1:12" ht="21.5" x14ac:dyDescent="0.35">
      <c r="A1244" s="22" t="s">
        <v>36</v>
      </c>
      <c r="B1244" s="22" t="s">
        <v>172</v>
      </c>
      <c r="C1244" s="22" t="s">
        <v>57</v>
      </c>
      <c r="D1244" s="22" t="s">
        <v>97</v>
      </c>
      <c r="E1244" s="20">
        <v>6281.5739999999996</v>
      </c>
      <c r="H1244" s="22" t="s">
        <v>40</v>
      </c>
      <c r="I1244" s="23" t="s">
        <v>48</v>
      </c>
      <c r="J1244" s="22" t="s">
        <v>17</v>
      </c>
      <c r="K1244" s="22" t="s">
        <v>92</v>
      </c>
      <c r="L1244" s="20">
        <v>3.2312400000000001</v>
      </c>
    </row>
    <row r="1245" spans="1:12" ht="21.5" x14ac:dyDescent="0.35">
      <c r="A1245" s="22" t="s">
        <v>36</v>
      </c>
      <c r="B1245" s="22" t="s">
        <v>172</v>
      </c>
      <c r="C1245" s="22" t="s">
        <v>57</v>
      </c>
      <c r="D1245" s="22" t="s">
        <v>31</v>
      </c>
      <c r="E1245" s="20">
        <v>3727.1209899999999</v>
      </c>
      <c r="H1245" s="22" t="s">
        <v>40</v>
      </c>
      <c r="I1245" s="23" t="s">
        <v>48</v>
      </c>
      <c r="J1245" s="22" t="s">
        <v>17</v>
      </c>
      <c r="K1245" s="22" t="s">
        <v>102</v>
      </c>
      <c r="L1245" s="20">
        <v>534.71498999999994</v>
      </c>
    </row>
    <row r="1246" spans="1:12" ht="21.5" x14ac:dyDescent="0.35">
      <c r="A1246" s="22" t="s">
        <v>36</v>
      </c>
      <c r="B1246" s="22" t="s">
        <v>172</v>
      </c>
      <c r="C1246" s="22" t="s">
        <v>57</v>
      </c>
      <c r="D1246" s="28" t="s">
        <v>35</v>
      </c>
      <c r="E1246" s="26">
        <v>90588.868969999996</v>
      </c>
      <c r="H1246" s="22" t="s">
        <v>40</v>
      </c>
      <c r="I1246" s="23" t="s">
        <v>48</v>
      </c>
      <c r="J1246" s="22" t="s">
        <v>17</v>
      </c>
      <c r="K1246" s="22" t="s">
        <v>107</v>
      </c>
      <c r="L1246" s="20">
        <v>117.51497000000001</v>
      </c>
    </row>
    <row r="1247" spans="1:12" ht="21.5" x14ac:dyDescent="0.35">
      <c r="A1247" s="22" t="s">
        <v>36</v>
      </c>
      <c r="B1247" s="22" t="s">
        <v>172</v>
      </c>
      <c r="C1247" s="22" t="s">
        <v>58</v>
      </c>
      <c r="D1247" s="22" t="s">
        <v>52</v>
      </c>
      <c r="E1247" s="20">
        <v>41.591380000000001</v>
      </c>
      <c r="H1247" s="22" t="s">
        <v>40</v>
      </c>
      <c r="I1247" s="23" t="s">
        <v>48</v>
      </c>
      <c r="J1247" s="22" t="s">
        <v>17</v>
      </c>
      <c r="K1247" s="22" t="s">
        <v>93</v>
      </c>
      <c r="L1247" s="20">
        <v>6.0415000000000001</v>
      </c>
    </row>
    <row r="1248" spans="1:12" ht="21.5" x14ac:dyDescent="0.35">
      <c r="A1248" s="22" t="s">
        <v>36</v>
      </c>
      <c r="B1248" s="22" t="s">
        <v>172</v>
      </c>
      <c r="C1248" s="22" t="s">
        <v>58</v>
      </c>
      <c r="D1248" s="22" t="s">
        <v>115</v>
      </c>
      <c r="E1248" s="20">
        <v>323.98133999999999</v>
      </c>
      <c r="H1248" s="22" t="s">
        <v>40</v>
      </c>
      <c r="I1248" s="23" t="s">
        <v>48</v>
      </c>
      <c r="J1248" s="22" t="s">
        <v>17</v>
      </c>
      <c r="K1248" s="22" t="s">
        <v>160</v>
      </c>
      <c r="L1248" s="20">
        <v>6.6502999999999997</v>
      </c>
    </row>
    <row r="1249" spans="1:12" ht="21.5" x14ac:dyDescent="0.35">
      <c r="A1249" s="22" t="s">
        <v>36</v>
      </c>
      <c r="B1249" s="22" t="s">
        <v>172</v>
      </c>
      <c r="C1249" s="22" t="s">
        <v>58</v>
      </c>
      <c r="D1249" s="22" t="s">
        <v>156</v>
      </c>
      <c r="E1249" s="20">
        <v>4.9800000000000004</v>
      </c>
      <c r="H1249" s="22" t="s">
        <v>40</v>
      </c>
      <c r="I1249" s="23" t="s">
        <v>48</v>
      </c>
      <c r="J1249" s="22" t="s">
        <v>17</v>
      </c>
      <c r="K1249" s="22" t="s">
        <v>30</v>
      </c>
      <c r="L1249" s="20">
        <v>337.83177999999998</v>
      </c>
    </row>
    <row r="1250" spans="1:12" ht="21.5" x14ac:dyDescent="0.35">
      <c r="A1250" s="22" t="s">
        <v>36</v>
      </c>
      <c r="B1250" s="22" t="s">
        <v>172</v>
      </c>
      <c r="C1250" s="22" t="s">
        <v>58</v>
      </c>
      <c r="D1250" s="22" t="s">
        <v>53</v>
      </c>
      <c r="E1250" s="20">
        <v>34.046489999999999</v>
      </c>
      <c r="H1250" s="22" t="s">
        <v>40</v>
      </c>
      <c r="I1250" s="23" t="s">
        <v>48</v>
      </c>
      <c r="J1250" s="22" t="s">
        <v>17</v>
      </c>
      <c r="K1250" s="22" t="s">
        <v>110</v>
      </c>
      <c r="L1250" s="20">
        <v>8.3933300000000006</v>
      </c>
    </row>
    <row r="1251" spans="1:12" ht="21.5" x14ac:dyDescent="0.35">
      <c r="A1251" s="22" t="s">
        <v>36</v>
      </c>
      <c r="B1251" s="22" t="s">
        <v>172</v>
      </c>
      <c r="C1251" s="22" t="s">
        <v>58</v>
      </c>
      <c r="D1251" s="22" t="s">
        <v>27</v>
      </c>
      <c r="E1251" s="20">
        <v>5.73</v>
      </c>
      <c r="H1251" s="22" t="s">
        <v>40</v>
      </c>
      <c r="I1251" s="23" t="s">
        <v>48</v>
      </c>
      <c r="J1251" s="22" t="s">
        <v>17</v>
      </c>
      <c r="K1251" s="22" t="s">
        <v>112</v>
      </c>
      <c r="L1251" s="20">
        <v>60.18994</v>
      </c>
    </row>
    <row r="1252" spans="1:12" ht="21.5" x14ac:dyDescent="0.35">
      <c r="A1252" s="22" t="s">
        <v>36</v>
      </c>
      <c r="B1252" s="22" t="s">
        <v>172</v>
      </c>
      <c r="C1252" s="22" t="s">
        <v>58</v>
      </c>
      <c r="D1252" s="22" t="s">
        <v>95</v>
      </c>
      <c r="E1252" s="20">
        <v>1.8336600000000001</v>
      </c>
      <c r="H1252" s="22" t="s">
        <v>40</v>
      </c>
      <c r="I1252" s="23" t="s">
        <v>48</v>
      </c>
      <c r="J1252" s="22" t="s">
        <v>17</v>
      </c>
      <c r="K1252" s="22" t="s">
        <v>100</v>
      </c>
      <c r="L1252" s="20">
        <v>164.31184999999999</v>
      </c>
    </row>
    <row r="1253" spans="1:12" ht="21.5" x14ac:dyDescent="0.35">
      <c r="A1253" s="22" t="s">
        <v>36</v>
      </c>
      <c r="B1253" s="22" t="s">
        <v>172</v>
      </c>
      <c r="C1253" s="22" t="s">
        <v>58</v>
      </c>
      <c r="D1253" s="22" t="s">
        <v>28</v>
      </c>
      <c r="E1253" s="20">
        <v>17.155999999999999</v>
      </c>
      <c r="H1253" s="22" t="s">
        <v>40</v>
      </c>
      <c r="I1253" s="23" t="s">
        <v>48</v>
      </c>
      <c r="J1253" s="22" t="s">
        <v>17</v>
      </c>
      <c r="K1253" s="22" t="s">
        <v>31</v>
      </c>
      <c r="L1253" s="20">
        <v>2675.9787999999999</v>
      </c>
    </row>
    <row r="1254" spans="1:12" ht="21.5" x14ac:dyDescent="0.35">
      <c r="A1254" s="22" t="s">
        <v>36</v>
      </c>
      <c r="B1254" s="22" t="s">
        <v>172</v>
      </c>
      <c r="C1254" s="22" t="s">
        <v>58</v>
      </c>
      <c r="D1254" s="22" t="s">
        <v>55</v>
      </c>
      <c r="E1254" s="20">
        <v>5.41425</v>
      </c>
      <c r="H1254" s="22" t="s">
        <v>40</v>
      </c>
      <c r="I1254" s="23" t="s">
        <v>48</v>
      </c>
      <c r="J1254" s="22" t="s">
        <v>17</v>
      </c>
      <c r="K1254" s="22" t="s">
        <v>32</v>
      </c>
      <c r="L1254" s="20">
        <v>0.62375000000000003</v>
      </c>
    </row>
    <row r="1255" spans="1:12" ht="21.5" x14ac:dyDescent="0.35">
      <c r="A1255" s="22" t="s">
        <v>36</v>
      </c>
      <c r="B1255" s="22" t="s">
        <v>172</v>
      </c>
      <c r="C1255" s="22" t="s">
        <v>58</v>
      </c>
      <c r="D1255" s="22" t="s">
        <v>92</v>
      </c>
      <c r="E1255" s="20">
        <v>40.679450000000003</v>
      </c>
      <c r="H1255" s="22" t="s">
        <v>40</v>
      </c>
      <c r="I1255" s="23" t="s">
        <v>48</v>
      </c>
      <c r="J1255" s="22" t="s">
        <v>17</v>
      </c>
      <c r="K1255" s="28" t="s">
        <v>35</v>
      </c>
      <c r="L1255" s="26">
        <v>4628.2227499999999</v>
      </c>
    </row>
    <row r="1256" spans="1:12" ht="21.5" x14ac:dyDescent="0.35">
      <c r="A1256" s="22" t="s">
        <v>36</v>
      </c>
      <c r="B1256" s="22" t="s">
        <v>172</v>
      </c>
      <c r="C1256" s="22" t="s">
        <v>58</v>
      </c>
      <c r="D1256" s="22" t="s">
        <v>102</v>
      </c>
      <c r="E1256" s="20">
        <v>1.58</v>
      </c>
      <c r="H1256" s="22" t="s">
        <v>40</v>
      </c>
      <c r="I1256" s="23" t="s">
        <v>48</v>
      </c>
      <c r="J1256" s="22" t="s">
        <v>18</v>
      </c>
      <c r="K1256" s="22" t="s">
        <v>52</v>
      </c>
      <c r="L1256" s="20">
        <v>660.35424</v>
      </c>
    </row>
    <row r="1257" spans="1:12" ht="21.5" x14ac:dyDescent="0.35">
      <c r="A1257" s="22" t="s">
        <v>36</v>
      </c>
      <c r="B1257" s="22" t="s">
        <v>172</v>
      </c>
      <c r="C1257" s="22" t="s">
        <v>58</v>
      </c>
      <c r="D1257" s="22" t="s">
        <v>107</v>
      </c>
      <c r="E1257" s="20">
        <v>146.46850000000001</v>
      </c>
      <c r="H1257" s="22" t="s">
        <v>40</v>
      </c>
      <c r="I1257" s="23" t="s">
        <v>48</v>
      </c>
      <c r="J1257" s="22" t="s">
        <v>18</v>
      </c>
      <c r="K1257" s="22" t="s">
        <v>53</v>
      </c>
      <c r="L1257" s="20">
        <v>9.3345500000000001</v>
      </c>
    </row>
    <row r="1258" spans="1:12" ht="21.5" x14ac:dyDescent="0.35">
      <c r="A1258" s="22" t="s">
        <v>36</v>
      </c>
      <c r="B1258" s="22" t="s">
        <v>172</v>
      </c>
      <c r="C1258" s="22" t="s">
        <v>58</v>
      </c>
      <c r="D1258" s="22" t="s">
        <v>160</v>
      </c>
      <c r="E1258" s="20">
        <v>283.89184</v>
      </c>
      <c r="H1258" s="22" t="s">
        <v>40</v>
      </c>
      <c r="I1258" s="23" t="s">
        <v>48</v>
      </c>
      <c r="J1258" s="22" t="s">
        <v>18</v>
      </c>
      <c r="K1258" s="22" t="s">
        <v>92</v>
      </c>
      <c r="L1258" s="20">
        <v>203.4682</v>
      </c>
    </row>
    <row r="1259" spans="1:12" ht="21.5" x14ac:dyDescent="0.35">
      <c r="A1259" s="22" t="s">
        <v>36</v>
      </c>
      <c r="B1259" s="22" t="s">
        <v>172</v>
      </c>
      <c r="C1259" s="22" t="s">
        <v>58</v>
      </c>
      <c r="D1259" s="22" t="s">
        <v>96</v>
      </c>
      <c r="E1259" s="20">
        <v>145.91675000000001</v>
      </c>
      <c r="H1259" s="22" t="s">
        <v>40</v>
      </c>
      <c r="I1259" s="23" t="s">
        <v>48</v>
      </c>
      <c r="J1259" s="22" t="s">
        <v>18</v>
      </c>
      <c r="K1259" s="22" t="s">
        <v>102</v>
      </c>
      <c r="L1259" s="20">
        <v>2079.5121800000002</v>
      </c>
    </row>
    <row r="1260" spans="1:12" ht="21.5" x14ac:dyDescent="0.35">
      <c r="A1260" s="22" t="s">
        <v>36</v>
      </c>
      <c r="B1260" s="22" t="s">
        <v>172</v>
      </c>
      <c r="C1260" s="22" t="s">
        <v>58</v>
      </c>
      <c r="D1260" s="22" t="s">
        <v>110</v>
      </c>
      <c r="E1260" s="20">
        <v>2612.5175100000001</v>
      </c>
      <c r="H1260" s="22" t="s">
        <v>40</v>
      </c>
      <c r="I1260" s="23" t="s">
        <v>48</v>
      </c>
      <c r="J1260" s="22" t="s">
        <v>18</v>
      </c>
      <c r="K1260" s="22" t="s">
        <v>107</v>
      </c>
      <c r="L1260" s="20">
        <v>1.35084</v>
      </c>
    </row>
    <row r="1261" spans="1:12" ht="21.5" x14ac:dyDescent="0.35">
      <c r="A1261" s="22" t="s">
        <v>36</v>
      </c>
      <c r="B1261" s="22" t="s">
        <v>172</v>
      </c>
      <c r="C1261" s="22" t="s">
        <v>58</v>
      </c>
      <c r="D1261" s="22" t="s">
        <v>162</v>
      </c>
      <c r="E1261" s="20">
        <v>15.4998</v>
      </c>
      <c r="H1261" s="22" t="s">
        <v>40</v>
      </c>
      <c r="I1261" s="23" t="s">
        <v>48</v>
      </c>
      <c r="J1261" s="22" t="s">
        <v>18</v>
      </c>
      <c r="K1261" s="22" t="s">
        <v>93</v>
      </c>
      <c r="L1261" s="20">
        <v>1.43272</v>
      </c>
    </row>
    <row r="1262" spans="1:12" ht="21.5" x14ac:dyDescent="0.35">
      <c r="A1262" s="22" t="s">
        <v>36</v>
      </c>
      <c r="B1262" s="22" t="s">
        <v>172</v>
      </c>
      <c r="C1262" s="22" t="s">
        <v>58</v>
      </c>
      <c r="D1262" s="22" t="s">
        <v>112</v>
      </c>
      <c r="E1262" s="20">
        <v>34.190849999999998</v>
      </c>
      <c r="H1262" s="22" t="s">
        <v>40</v>
      </c>
      <c r="I1262" s="23" t="s">
        <v>48</v>
      </c>
      <c r="J1262" s="22" t="s">
        <v>18</v>
      </c>
      <c r="K1262" s="22" t="s">
        <v>30</v>
      </c>
      <c r="L1262" s="20">
        <v>74.315020000000004</v>
      </c>
    </row>
    <row r="1263" spans="1:12" ht="21.5" x14ac:dyDescent="0.35">
      <c r="A1263" s="22" t="s">
        <v>36</v>
      </c>
      <c r="B1263" s="22" t="s">
        <v>172</v>
      </c>
      <c r="C1263" s="22" t="s">
        <v>58</v>
      </c>
      <c r="D1263" s="22" t="s">
        <v>97</v>
      </c>
      <c r="E1263" s="20">
        <v>11.423999999999999</v>
      </c>
      <c r="H1263" s="22" t="s">
        <v>40</v>
      </c>
      <c r="I1263" s="23" t="s">
        <v>48</v>
      </c>
      <c r="J1263" s="22" t="s">
        <v>18</v>
      </c>
      <c r="K1263" s="22" t="s">
        <v>110</v>
      </c>
      <c r="L1263" s="20">
        <v>20.878139999999998</v>
      </c>
    </row>
    <row r="1264" spans="1:12" ht="21.5" x14ac:dyDescent="0.35">
      <c r="A1264" s="22" t="s">
        <v>36</v>
      </c>
      <c r="B1264" s="22" t="s">
        <v>172</v>
      </c>
      <c r="C1264" s="22" t="s">
        <v>58</v>
      </c>
      <c r="D1264" s="22" t="s">
        <v>31</v>
      </c>
      <c r="E1264" s="20">
        <v>58.088340000000002</v>
      </c>
      <c r="H1264" s="22" t="s">
        <v>40</v>
      </c>
      <c r="I1264" s="23" t="s">
        <v>48</v>
      </c>
      <c r="J1264" s="22" t="s">
        <v>18</v>
      </c>
      <c r="K1264" s="22" t="s">
        <v>31</v>
      </c>
      <c r="L1264" s="20">
        <v>56.094859999999997</v>
      </c>
    </row>
    <row r="1265" spans="1:12" ht="21.5" x14ac:dyDescent="0.35">
      <c r="A1265" s="22" t="s">
        <v>36</v>
      </c>
      <c r="B1265" s="22" t="s">
        <v>172</v>
      </c>
      <c r="C1265" s="22" t="s">
        <v>58</v>
      </c>
      <c r="D1265" s="22" t="s">
        <v>32</v>
      </c>
      <c r="E1265" s="20">
        <v>42.69511</v>
      </c>
      <c r="H1265" s="22" t="s">
        <v>40</v>
      </c>
      <c r="I1265" s="23" t="s">
        <v>48</v>
      </c>
      <c r="J1265" s="22" t="s">
        <v>18</v>
      </c>
      <c r="K1265" s="22" t="s">
        <v>32</v>
      </c>
      <c r="L1265" s="20">
        <v>15.12323</v>
      </c>
    </row>
    <row r="1266" spans="1:12" ht="21.5" x14ac:dyDescent="0.35">
      <c r="A1266" s="22" t="s">
        <v>36</v>
      </c>
      <c r="B1266" s="22" t="s">
        <v>172</v>
      </c>
      <c r="C1266" s="22" t="s">
        <v>58</v>
      </c>
      <c r="D1266" s="28" t="s">
        <v>35</v>
      </c>
      <c r="E1266" s="26">
        <v>3827.6852699999999</v>
      </c>
      <c r="H1266" s="22" t="s">
        <v>40</v>
      </c>
      <c r="I1266" s="23" t="s">
        <v>48</v>
      </c>
      <c r="J1266" s="22" t="s">
        <v>18</v>
      </c>
      <c r="K1266" s="28" t="s">
        <v>35</v>
      </c>
      <c r="L1266" s="26">
        <v>3121.8639800000001</v>
      </c>
    </row>
    <row r="1267" spans="1:12" ht="21.5" x14ac:dyDescent="0.35">
      <c r="A1267" s="22" t="s">
        <v>36</v>
      </c>
      <c r="B1267" s="22" t="s">
        <v>172</v>
      </c>
      <c r="C1267" s="22" t="s">
        <v>158</v>
      </c>
      <c r="D1267" s="22" t="s">
        <v>115</v>
      </c>
      <c r="E1267" s="20">
        <v>11.2</v>
      </c>
      <c r="H1267" s="22" t="s">
        <v>40</v>
      </c>
      <c r="I1267" s="23" t="s">
        <v>48</v>
      </c>
      <c r="J1267" s="22" t="s">
        <v>19</v>
      </c>
      <c r="K1267" s="22" t="s">
        <v>52</v>
      </c>
      <c r="L1267" s="20">
        <v>25.24973</v>
      </c>
    </row>
    <row r="1268" spans="1:12" ht="21.5" x14ac:dyDescent="0.35">
      <c r="A1268" s="22" t="s">
        <v>36</v>
      </c>
      <c r="B1268" s="22" t="s">
        <v>172</v>
      </c>
      <c r="C1268" s="22" t="s">
        <v>158</v>
      </c>
      <c r="D1268" s="22" t="s">
        <v>156</v>
      </c>
      <c r="E1268" s="20">
        <v>4286.2497499999999</v>
      </c>
      <c r="H1268" s="22" t="s">
        <v>40</v>
      </c>
      <c r="I1268" s="23" t="s">
        <v>48</v>
      </c>
      <c r="J1268" s="22" t="s">
        <v>19</v>
      </c>
      <c r="K1268" s="22" t="s">
        <v>92</v>
      </c>
      <c r="L1268" s="20">
        <v>6.40036</v>
      </c>
    </row>
    <row r="1269" spans="1:12" ht="21.5" x14ac:dyDescent="0.35">
      <c r="A1269" s="22" t="s">
        <v>36</v>
      </c>
      <c r="B1269" s="22" t="s">
        <v>172</v>
      </c>
      <c r="C1269" s="22" t="s">
        <v>158</v>
      </c>
      <c r="D1269" s="22" t="s">
        <v>28</v>
      </c>
      <c r="E1269" s="20">
        <v>6.2656000000000001</v>
      </c>
      <c r="H1269" s="22" t="s">
        <v>40</v>
      </c>
      <c r="I1269" s="23" t="s">
        <v>48</v>
      </c>
      <c r="J1269" s="22" t="s">
        <v>19</v>
      </c>
      <c r="K1269" s="22" t="s">
        <v>102</v>
      </c>
      <c r="L1269" s="20">
        <v>38.479529999999997</v>
      </c>
    </row>
    <row r="1270" spans="1:12" ht="21.5" x14ac:dyDescent="0.35">
      <c r="A1270" s="22" t="s">
        <v>36</v>
      </c>
      <c r="B1270" s="22" t="s">
        <v>172</v>
      </c>
      <c r="C1270" s="22" t="s">
        <v>158</v>
      </c>
      <c r="D1270" s="22" t="s">
        <v>107</v>
      </c>
      <c r="E1270" s="20">
        <v>0.1</v>
      </c>
      <c r="H1270" s="22" t="s">
        <v>40</v>
      </c>
      <c r="I1270" s="23" t="s">
        <v>48</v>
      </c>
      <c r="J1270" s="22" t="s">
        <v>19</v>
      </c>
      <c r="K1270" s="22" t="s">
        <v>30</v>
      </c>
      <c r="L1270" s="20">
        <v>189.87556000000001</v>
      </c>
    </row>
    <row r="1271" spans="1:12" ht="21.5" x14ac:dyDescent="0.35">
      <c r="A1271" s="22" t="s">
        <v>36</v>
      </c>
      <c r="B1271" s="22" t="s">
        <v>172</v>
      </c>
      <c r="C1271" s="22" t="s">
        <v>158</v>
      </c>
      <c r="D1271" s="22" t="s">
        <v>160</v>
      </c>
      <c r="E1271" s="20">
        <v>1987.4006999999999</v>
      </c>
      <c r="H1271" s="22" t="s">
        <v>40</v>
      </c>
      <c r="I1271" s="23" t="s">
        <v>48</v>
      </c>
      <c r="J1271" s="22" t="s">
        <v>19</v>
      </c>
      <c r="K1271" s="22" t="s">
        <v>112</v>
      </c>
      <c r="L1271" s="20">
        <v>7.2007199999999996</v>
      </c>
    </row>
    <row r="1272" spans="1:12" ht="21.5" x14ac:dyDescent="0.35">
      <c r="A1272" s="22" t="s">
        <v>36</v>
      </c>
      <c r="B1272" s="22" t="s">
        <v>172</v>
      </c>
      <c r="C1272" s="22" t="s">
        <v>158</v>
      </c>
      <c r="D1272" s="22" t="s">
        <v>30</v>
      </c>
      <c r="E1272" s="20">
        <v>123.398</v>
      </c>
      <c r="H1272" s="22" t="s">
        <v>40</v>
      </c>
      <c r="I1272" s="23" t="s">
        <v>48</v>
      </c>
      <c r="J1272" s="22" t="s">
        <v>19</v>
      </c>
      <c r="K1272" s="22" t="s">
        <v>31</v>
      </c>
      <c r="L1272" s="20">
        <v>18.18966</v>
      </c>
    </row>
    <row r="1273" spans="1:12" ht="21.5" x14ac:dyDescent="0.35">
      <c r="A1273" s="22" t="s">
        <v>36</v>
      </c>
      <c r="B1273" s="22" t="s">
        <v>172</v>
      </c>
      <c r="C1273" s="22" t="s">
        <v>158</v>
      </c>
      <c r="D1273" s="22" t="s">
        <v>110</v>
      </c>
      <c r="E1273" s="20">
        <v>54.520310000000002</v>
      </c>
      <c r="H1273" s="22" t="s">
        <v>40</v>
      </c>
      <c r="I1273" s="23" t="s">
        <v>48</v>
      </c>
      <c r="J1273" s="22" t="s">
        <v>19</v>
      </c>
      <c r="K1273" s="22" t="s">
        <v>32</v>
      </c>
      <c r="L1273" s="20">
        <v>0.20224</v>
      </c>
    </row>
    <row r="1274" spans="1:12" ht="21.5" x14ac:dyDescent="0.35">
      <c r="A1274" s="22" t="s">
        <v>36</v>
      </c>
      <c r="B1274" s="22" t="s">
        <v>172</v>
      </c>
      <c r="C1274" s="22" t="s">
        <v>158</v>
      </c>
      <c r="D1274" s="22" t="s">
        <v>162</v>
      </c>
      <c r="E1274" s="20">
        <v>2.3842099999999999</v>
      </c>
      <c r="H1274" s="22" t="s">
        <v>40</v>
      </c>
      <c r="I1274" s="23" t="s">
        <v>48</v>
      </c>
      <c r="J1274" s="22" t="s">
        <v>19</v>
      </c>
      <c r="K1274" s="28" t="s">
        <v>35</v>
      </c>
      <c r="L1274" s="26">
        <v>285.59780000000001</v>
      </c>
    </row>
    <row r="1275" spans="1:12" ht="21.5" x14ac:dyDescent="0.35">
      <c r="A1275" s="22" t="s">
        <v>36</v>
      </c>
      <c r="B1275" s="22" t="s">
        <v>172</v>
      </c>
      <c r="C1275" s="22" t="s">
        <v>158</v>
      </c>
      <c r="D1275" s="28" t="s">
        <v>35</v>
      </c>
      <c r="E1275" s="26">
        <v>6471.5185700000002</v>
      </c>
      <c r="H1275" s="22" t="s">
        <v>40</v>
      </c>
      <c r="I1275" s="23" t="s">
        <v>48</v>
      </c>
      <c r="J1275" s="22" t="s">
        <v>161</v>
      </c>
      <c r="K1275" s="22" t="s">
        <v>52</v>
      </c>
      <c r="L1275" s="20">
        <v>1604.55232</v>
      </c>
    </row>
    <row r="1276" spans="1:12" ht="21.5" x14ac:dyDescent="0.35">
      <c r="A1276" s="22" t="s">
        <v>36</v>
      </c>
      <c r="B1276" s="22" t="s">
        <v>172</v>
      </c>
      <c r="C1276" s="22" t="s">
        <v>14</v>
      </c>
      <c r="D1276" s="22" t="s">
        <v>52</v>
      </c>
      <c r="E1276" s="20">
        <v>1.58708</v>
      </c>
      <c r="H1276" s="22" t="s">
        <v>40</v>
      </c>
      <c r="I1276" s="23" t="s">
        <v>48</v>
      </c>
      <c r="J1276" s="22" t="s">
        <v>161</v>
      </c>
      <c r="K1276" s="22" t="s">
        <v>156</v>
      </c>
      <c r="L1276" s="20">
        <v>10.811</v>
      </c>
    </row>
    <row r="1277" spans="1:12" ht="21.5" x14ac:dyDescent="0.35">
      <c r="A1277" s="22" t="s">
        <v>36</v>
      </c>
      <c r="B1277" s="22" t="s">
        <v>172</v>
      </c>
      <c r="C1277" s="22" t="s">
        <v>14</v>
      </c>
      <c r="D1277" s="22" t="s">
        <v>115</v>
      </c>
      <c r="E1277" s="20">
        <v>16.082080000000001</v>
      </c>
      <c r="H1277" s="22" t="s">
        <v>40</v>
      </c>
      <c r="I1277" s="23" t="s">
        <v>48</v>
      </c>
      <c r="J1277" s="22" t="s">
        <v>161</v>
      </c>
      <c r="K1277" s="22" t="s">
        <v>27</v>
      </c>
      <c r="L1277" s="20">
        <v>42.438800000000001</v>
      </c>
    </row>
    <row r="1278" spans="1:12" ht="21.5" x14ac:dyDescent="0.35">
      <c r="A1278" s="22" t="s">
        <v>36</v>
      </c>
      <c r="B1278" s="22" t="s">
        <v>172</v>
      </c>
      <c r="C1278" s="22" t="s">
        <v>14</v>
      </c>
      <c r="D1278" s="22" t="s">
        <v>156</v>
      </c>
      <c r="E1278" s="20">
        <v>41.926499999999997</v>
      </c>
      <c r="H1278" s="22" t="s">
        <v>40</v>
      </c>
      <c r="I1278" s="23" t="s">
        <v>48</v>
      </c>
      <c r="J1278" s="22" t="s">
        <v>161</v>
      </c>
      <c r="K1278" s="22" t="s">
        <v>28</v>
      </c>
      <c r="L1278" s="20">
        <v>106.24720000000001</v>
      </c>
    </row>
    <row r="1279" spans="1:12" ht="21.5" x14ac:dyDescent="0.35">
      <c r="A1279" s="22" t="s">
        <v>36</v>
      </c>
      <c r="B1279" s="22" t="s">
        <v>172</v>
      </c>
      <c r="C1279" s="22" t="s">
        <v>14</v>
      </c>
      <c r="D1279" s="22" t="s">
        <v>53</v>
      </c>
      <c r="E1279" s="20">
        <v>0.86500999999999995</v>
      </c>
      <c r="H1279" s="22" t="s">
        <v>40</v>
      </c>
      <c r="I1279" s="23" t="s">
        <v>48</v>
      </c>
      <c r="J1279" s="22" t="s">
        <v>161</v>
      </c>
      <c r="K1279" s="22" t="s">
        <v>55</v>
      </c>
      <c r="L1279" s="20">
        <v>39.72972</v>
      </c>
    </row>
    <row r="1280" spans="1:12" ht="21.5" x14ac:dyDescent="0.35">
      <c r="A1280" s="22" t="s">
        <v>36</v>
      </c>
      <c r="B1280" s="22" t="s">
        <v>172</v>
      </c>
      <c r="C1280" s="22" t="s">
        <v>14</v>
      </c>
      <c r="D1280" s="22" t="s">
        <v>27</v>
      </c>
      <c r="E1280" s="20">
        <v>29.367000000000001</v>
      </c>
      <c r="H1280" s="22" t="s">
        <v>40</v>
      </c>
      <c r="I1280" s="23" t="s">
        <v>48</v>
      </c>
      <c r="J1280" s="22" t="s">
        <v>161</v>
      </c>
      <c r="K1280" s="22" t="s">
        <v>92</v>
      </c>
      <c r="L1280" s="20">
        <v>41.134129999999999</v>
      </c>
    </row>
    <row r="1281" spans="1:12" ht="21.5" x14ac:dyDescent="0.35">
      <c r="A1281" s="22" t="s">
        <v>36</v>
      </c>
      <c r="B1281" s="22" t="s">
        <v>172</v>
      </c>
      <c r="C1281" s="22" t="s">
        <v>14</v>
      </c>
      <c r="D1281" s="22" t="s">
        <v>28</v>
      </c>
      <c r="E1281" s="20">
        <v>92.485389999999995</v>
      </c>
      <c r="H1281" s="22" t="s">
        <v>40</v>
      </c>
      <c r="I1281" s="23" t="s">
        <v>48</v>
      </c>
      <c r="J1281" s="22" t="s">
        <v>161</v>
      </c>
      <c r="K1281" s="22" t="s">
        <v>102</v>
      </c>
      <c r="L1281" s="20">
        <v>62.12706</v>
      </c>
    </row>
    <row r="1282" spans="1:12" ht="21.5" x14ac:dyDescent="0.35">
      <c r="A1282" s="22" t="s">
        <v>36</v>
      </c>
      <c r="B1282" s="22" t="s">
        <v>172</v>
      </c>
      <c r="C1282" s="22" t="s">
        <v>14</v>
      </c>
      <c r="D1282" s="22" t="s">
        <v>55</v>
      </c>
      <c r="E1282" s="20">
        <v>1.5100000000000001E-3</v>
      </c>
      <c r="H1282" s="22" t="s">
        <v>40</v>
      </c>
      <c r="I1282" s="23" t="s">
        <v>48</v>
      </c>
      <c r="J1282" s="22" t="s">
        <v>161</v>
      </c>
      <c r="K1282" s="22" t="s">
        <v>107</v>
      </c>
      <c r="L1282" s="20">
        <v>419.45080000000002</v>
      </c>
    </row>
    <row r="1283" spans="1:12" ht="21.5" x14ac:dyDescent="0.35">
      <c r="A1283" s="22" t="s">
        <v>36</v>
      </c>
      <c r="B1283" s="22" t="s">
        <v>172</v>
      </c>
      <c r="C1283" s="22" t="s">
        <v>14</v>
      </c>
      <c r="D1283" s="22" t="s">
        <v>92</v>
      </c>
      <c r="E1283" s="20">
        <v>41.770890000000001</v>
      </c>
      <c r="H1283" s="22" t="s">
        <v>40</v>
      </c>
      <c r="I1283" s="23" t="s">
        <v>48</v>
      </c>
      <c r="J1283" s="22" t="s">
        <v>161</v>
      </c>
      <c r="K1283" s="22" t="s">
        <v>160</v>
      </c>
      <c r="L1283" s="20">
        <v>950.62494000000004</v>
      </c>
    </row>
    <row r="1284" spans="1:12" ht="21.5" x14ac:dyDescent="0.35">
      <c r="A1284" s="22" t="s">
        <v>36</v>
      </c>
      <c r="B1284" s="22" t="s">
        <v>172</v>
      </c>
      <c r="C1284" s="22" t="s">
        <v>14</v>
      </c>
      <c r="D1284" s="22" t="s">
        <v>102</v>
      </c>
      <c r="E1284" s="20">
        <v>3.7053699999999998</v>
      </c>
      <c r="H1284" s="22" t="s">
        <v>40</v>
      </c>
      <c r="I1284" s="23" t="s">
        <v>48</v>
      </c>
      <c r="J1284" s="22" t="s">
        <v>161</v>
      </c>
      <c r="K1284" s="22" t="s">
        <v>30</v>
      </c>
      <c r="L1284" s="20">
        <v>1249.0100600000001</v>
      </c>
    </row>
    <row r="1285" spans="1:12" ht="21.5" x14ac:dyDescent="0.35">
      <c r="A1285" s="22" t="s">
        <v>36</v>
      </c>
      <c r="B1285" s="22" t="s">
        <v>172</v>
      </c>
      <c r="C1285" s="22" t="s">
        <v>14</v>
      </c>
      <c r="D1285" s="22" t="s">
        <v>93</v>
      </c>
      <c r="E1285" s="20">
        <v>1E-4</v>
      </c>
      <c r="H1285" s="22" t="s">
        <v>40</v>
      </c>
      <c r="I1285" s="23" t="s">
        <v>48</v>
      </c>
      <c r="J1285" s="22" t="s">
        <v>161</v>
      </c>
      <c r="K1285" s="22" t="s">
        <v>31</v>
      </c>
      <c r="L1285" s="20">
        <v>921.66547000000003</v>
      </c>
    </row>
    <row r="1286" spans="1:12" ht="21.5" x14ac:dyDescent="0.35">
      <c r="A1286" s="22" t="s">
        <v>36</v>
      </c>
      <c r="B1286" s="22" t="s">
        <v>172</v>
      </c>
      <c r="C1286" s="22" t="s">
        <v>14</v>
      </c>
      <c r="D1286" s="22" t="s">
        <v>160</v>
      </c>
      <c r="E1286" s="20">
        <v>24.092490000000002</v>
      </c>
      <c r="H1286" s="22" t="s">
        <v>40</v>
      </c>
      <c r="I1286" s="23" t="s">
        <v>48</v>
      </c>
      <c r="J1286" s="22" t="s">
        <v>161</v>
      </c>
      <c r="K1286" s="22" t="s">
        <v>32</v>
      </c>
      <c r="L1286" s="20">
        <v>2.5675699999999999</v>
      </c>
    </row>
    <row r="1287" spans="1:12" ht="21.5" x14ac:dyDescent="0.35">
      <c r="A1287" s="22" t="s">
        <v>36</v>
      </c>
      <c r="B1287" s="22" t="s">
        <v>172</v>
      </c>
      <c r="C1287" s="22" t="s">
        <v>14</v>
      </c>
      <c r="D1287" s="22" t="s">
        <v>30</v>
      </c>
      <c r="E1287" s="20">
        <v>841.66372000000001</v>
      </c>
      <c r="H1287" s="22" t="s">
        <v>40</v>
      </c>
      <c r="I1287" s="23" t="s">
        <v>48</v>
      </c>
      <c r="J1287" s="22" t="s">
        <v>161</v>
      </c>
      <c r="K1287" s="28" t="s">
        <v>35</v>
      </c>
      <c r="L1287" s="26">
        <v>5450.3590700000004</v>
      </c>
    </row>
    <row r="1288" spans="1:12" ht="21.5" x14ac:dyDescent="0.35">
      <c r="A1288" s="22" t="s">
        <v>36</v>
      </c>
      <c r="B1288" s="22" t="s">
        <v>172</v>
      </c>
      <c r="C1288" s="22" t="s">
        <v>14</v>
      </c>
      <c r="D1288" s="22" t="s">
        <v>110</v>
      </c>
      <c r="E1288" s="20">
        <v>165.48661999999999</v>
      </c>
      <c r="H1288" s="22" t="s">
        <v>40</v>
      </c>
      <c r="I1288" s="23" t="s">
        <v>48</v>
      </c>
      <c r="J1288" s="120" t="s">
        <v>35</v>
      </c>
      <c r="K1288" s="347"/>
      <c r="L1288" s="26">
        <v>127500.87656999999</v>
      </c>
    </row>
    <row r="1289" spans="1:12" ht="21.5" x14ac:dyDescent="0.35">
      <c r="A1289" s="22" t="s">
        <v>36</v>
      </c>
      <c r="B1289" s="22" t="s">
        <v>172</v>
      </c>
      <c r="C1289" s="22" t="s">
        <v>14</v>
      </c>
      <c r="D1289" s="22" t="s">
        <v>162</v>
      </c>
      <c r="E1289" s="20">
        <v>0.185</v>
      </c>
      <c r="H1289" s="22" t="s">
        <v>41</v>
      </c>
      <c r="I1289" s="23" t="s">
        <v>48</v>
      </c>
      <c r="J1289" s="22" t="s">
        <v>52</v>
      </c>
      <c r="K1289" s="22" t="s">
        <v>52</v>
      </c>
      <c r="L1289" s="20">
        <v>1429.5777599999999</v>
      </c>
    </row>
    <row r="1290" spans="1:12" ht="21.5" x14ac:dyDescent="0.35">
      <c r="A1290" s="22" t="s">
        <v>36</v>
      </c>
      <c r="B1290" s="22" t="s">
        <v>172</v>
      </c>
      <c r="C1290" s="22" t="s">
        <v>14</v>
      </c>
      <c r="D1290" s="22" t="s">
        <v>112</v>
      </c>
      <c r="E1290" s="20">
        <v>2.1919200000000001</v>
      </c>
      <c r="H1290" s="22" t="s">
        <v>41</v>
      </c>
      <c r="I1290" s="23" t="s">
        <v>48</v>
      </c>
      <c r="J1290" s="22" t="s">
        <v>52</v>
      </c>
      <c r="K1290" s="22" t="s">
        <v>104</v>
      </c>
      <c r="L1290" s="20">
        <v>703.59505999999999</v>
      </c>
    </row>
    <row r="1291" spans="1:12" ht="21.5" x14ac:dyDescent="0.35">
      <c r="A1291" s="22" t="s">
        <v>36</v>
      </c>
      <c r="B1291" s="22" t="s">
        <v>172</v>
      </c>
      <c r="C1291" s="22" t="s">
        <v>14</v>
      </c>
      <c r="D1291" s="22" t="s">
        <v>100</v>
      </c>
      <c r="E1291" s="20">
        <v>4.3999999999999997E-2</v>
      </c>
      <c r="H1291" s="22" t="s">
        <v>41</v>
      </c>
      <c r="I1291" s="23" t="s">
        <v>48</v>
      </c>
      <c r="J1291" s="22" t="s">
        <v>52</v>
      </c>
      <c r="K1291" s="22" t="s">
        <v>156</v>
      </c>
      <c r="L1291" s="20">
        <v>3.50665</v>
      </c>
    </row>
    <row r="1292" spans="1:12" ht="21.5" x14ac:dyDescent="0.35">
      <c r="A1292" s="22" t="s">
        <v>36</v>
      </c>
      <c r="B1292" s="22" t="s">
        <v>172</v>
      </c>
      <c r="C1292" s="22" t="s">
        <v>14</v>
      </c>
      <c r="D1292" s="22" t="s">
        <v>31</v>
      </c>
      <c r="E1292" s="20">
        <v>11394.410029999999</v>
      </c>
      <c r="H1292" s="22" t="s">
        <v>41</v>
      </c>
      <c r="I1292" s="23" t="s">
        <v>48</v>
      </c>
      <c r="J1292" s="22" t="s">
        <v>52</v>
      </c>
      <c r="K1292" s="22" t="s">
        <v>113</v>
      </c>
      <c r="L1292" s="20">
        <v>358.61554999999998</v>
      </c>
    </row>
    <row r="1293" spans="1:12" ht="21.5" x14ac:dyDescent="0.35">
      <c r="A1293" s="22" t="s">
        <v>36</v>
      </c>
      <c r="B1293" s="22" t="s">
        <v>172</v>
      </c>
      <c r="C1293" s="22" t="s">
        <v>14</v>
      </c>
      <c r="D1293" s="22" t="s">
        <v>32</v>
      </c>
      <c r="E1293" s="20">
        <v>5431.2182599999996</v>
      </c>
      <c r="H1293" s="22" t="s">
        <v>41</v>
      </c>
      <c r="I1293" s="23" t="s">
        <v>48</v>
      </c>
      <c r="J1293" s="22" t="s">
        <v>52</v>
      </c>
      <c r="K1293" s="22" t="s">
        <v>53</v>
      </c>
      <c r="L1293" s="20">
        <v>863.41444000000001</v>
      </c>
    </row>
    <row r="1294" spans="1:12" ht="21.5" x14ac:dyDescent="0.35">
      <c r="A1294" s="22" t="s">
        <v>36</v>
      </c>
      <c r="B1294" s="22" t="s">
        <v>172</v>
      </c>
      <c r="C1294" s="22" t="s">
        <v>14</v>
      </c>
      <c r="D1294" s="28" t="s">
        <v>35</v>
      </c>
      <c r="E1294" s="26">
        <v>18087.082969999999</v>
      </c>
      <c r="H1294" s="22" t="s">
        <v>41</v>
      </c>
      <c r="I1294" s="23" t="s">
        <v>48</v>
      </c>
      <c r="J1294" s="22" t="s">
        <v>52</v>
      </c>
      <c r="K1294" s="22" t="s">
        <v>27</v>
      </c>
      <c r="L1294" s="20">
        <v>126.01506999999999</v>
      </c>
    </row>
    <row r="1295" spans="1:12" ht="21.5" x14ac:dyDescent="0.35">
      <c r="A1295" s="22" t="s">
        <v>36</v>
      </c>
      <c r="B1295" s="22" t="s">
        <v>172</v>
      </c>
      <c r="C1295" s="22" t="s">
        <v>15</v>
      </c>
      <c r="D1295" s="22" t="s">
        <v>52</v>
      </c>
      <c r="E1295" s="20">
        <v>2833.9387999999999</v>
      </c>
      <c r="H1295" s="22" t="s">
        <v>41</v>
      </c>
      <c r="I1295" s="23" t="s">
        <v>48</v>
      </c>
      <c r="J1295" s="22" t="s">
        <v>52</v>
      </c>
      <c r="K1295" s="22" t="s">
        <v>95</v>
      </c>
      <c r="L1295" s="20">
        <v>13.345560000000001</v>
      </c>
    </row>
    <row r="1296" spans="1:12" ht="21.5" x14ac:dyDescent="0.35">
      <c r="A1296" s="22" t="s">
        <v>36</v>
      </c>
      <c r="B1296" s="22" t="s">
        <v>172</v>
      </c>
      <c r="C1296" s="22" t="s">
        <v>15</v>
      </c>
      <c r="D1296" s="22" t="s">
        <v>104</v>
      </c>
      <c r="E1296" s="20">
        <v>41.607120000000002</v>
      </c>
      <c r="H1296" s="22" t="s">
        <v>41</v>
      </c>
      <c r="I1296" s="23" t="s">
        <v>48</v>
      </c>
      <c r="J1296" s="22" t="s">
        <v>52</v>
      </c>
      <c r="K1296" s="22" t="s">
        <v>28</v>
      </c>
      <c r="L1296" s="20">
        <v>264.81392</v>
      </c>
    </row>
    <row r="1297" spans="1:12" ht="21.5" x14ac:dyDescent="0.35">
      <c r="A1297" s="22" t="s">
        <v>36</v>
      </c>
      <c r="B1297" s="22" t="s">
        <v>172</v>
      </c>
      <c r="C1297" s="22" t="s">
        <v>15</v>
      </c>
      <c r="D1297" s="22" t="s">
        <v>115</v>
      </c>
      <c r="E1297" s="20">
        <v>3.6928100000000001</v>
      </c>
      <c r="H1297" s="22" t="s">
        <v>41</v>
      </c>
      <c r="I1297" s="23" t="s">
        <v>48</v>
      </c>
      <c r="J1297" s="22" t="s">
        <v>52</v>
      </c>
      <c r="K1297" s="22" t="s">
        <v>55</v>
      </c>
      <c r="L1297" s="20">
        <v>65.432149999999993</v>
      </c>
    </row>
    <row r="1298" spans="1:12" ht="21.5" x14ac:dyDescent="0.35">
      <c r="A1298" s="22" t="s">
        <v>36</v>
      </c>
      <c r="B1298" s="22" t="s">
        <v>172</v>
      </c>
      <c r="C1298" s="22" t="s">
        <v>15</v>
      </c>
      <c r="D1298" s="22" t="s">
        <v>156</v>
      </c>
      <c r="E1298" s="20">
        <v>916.44566999999995</v>
      </c>
      <c r="H1298" s="22" t="s">
        <v>41</v>
      </c>
      <c r="I1298" s="23" t="s">
        <v>48</v>
      </c>
      <c r="J1298" s="22" t="s">
        <v>52</v>
      </c>
      <c r="K1298" s="22" t="s">
        <v>92</v>
      </c>
      <c r="L1298" s="20">
        <v>669.85409000000004</v>
      </c>
    </row>
    <row r="1299" spans="1:12" ht="21.5" x14ac:dyDescent="0.35">
      <c r="A1299" s="22" t="s">
        <v>36</v>
      </c>
      <c r="B1299" s="22" t="s">
        <v>172</v>
      </c>
      <c r="C1299" s="22" t="s">
        <v>15</v>
      </c>
      <c r="D1299" s="22" t="s">
        <v>113</v>
      </c>
      <c r="E1299" s="20">
        <v>25.247</v>
      </c>
      <c r="H1299" s="22" t="s">
        <v>41</v>
      </c>
      <c r="I1299" s="23" t="s">
        <v>48</v>
      </c>
      <c r="J1299" s="22" t="s">
        <v>52</v>
      </c>
      <c r="K1299" s="22" t="s">
        <v>102</v>
      </c>
      <c r="L1299" s="20">
        <v>2912.1588400000001</v>
      </c>
    </row>
    <row r="1300" spans="1:12" ht="21.5" x14ac:dyDescent="0.35">
      <c r="A1300" s="22" t="s">
        <v>36</v>
      </c>
      <c r="B1300" s="22" t="s">
        <v>172</v>
      </c>
      <c r="C1300" s="22" t="s">
        <v>15</v>
      </c>
      <c r="D1300" s="22" t="s">
        <v>53</v>
      </c>
      <c r="E1300" s="20">
        <v>2837.1256600000002</v>
      </c>
      <c r="H1300" s="22" t="s">
        <v>41</v>
      </c>
      <c r="I1300" s="23" t="s">
        <v>48</v>
      </c>
      <c r="J1300" s="22" t="s">
        <v>52</v>
      </c>
      <c r="K1300" s="22" t="s">
        <v>107</v>
      </c>
      <c r="L1300" s="20">
        <v>129.982</v>
      </c>
    </row>
    <row r="1301" spans="1:12" ht="21.5" x14ac:dyDescent="0.35">
      <c r="A1301" s="22" t="s">
        <v>36</v>
      </c>
      <c r="B1301" s="22" t="s">
        <v>172</v>
      </c>
      <c r="C1301" s="22" t="s">
        <v>15</v>
      </c>
      <c r="D1301" s="22" t="s">
        <v>27</v>
      </c>
      <c r="E1301" s="20">
        <v>16175.828020000001</v>
      </c>
      <c r="H1301" s="22" t="s">
        <v>41</v>
      </c>
      <c r="I1301" s="23" t="s">
        <v>48</v>
      </c>
      <c r="J1301" s="22" t="s">
        <v>52</v>
      </c>
      <c r="K1301" s="22" t="s">
        <v>93</v>
      </c>
      <c r="L1301" s="20">
        <v>451.45758999999998</v>
      </c>
    </row>
    <row r="1302" spans="1:12" ht="21.5" x14ac:dyDescent="0.35">
      <c r="A1302" s="22" t="s">
        <v>36</v>
      </c>
      <c r="B1302" s="22" t="s">
        <v>172</v>
      </c>
      <c r="C1302" s="22" t="s">
        <v>15</v>
      </c>
      <c r="D1302" s="22" t="s">
        <v>95</v>
      </c>
      <c r="E1302" s="20">
        <v>406.88276000000002</v>
      </c>
      <c r="H1302" s="22" t="s">
        <v>41</v>
      </c>
      <c r="I1302" s="23" t="s">
        <v>48</v>
      </c>
      <c r="J1302" s="22" t="s">
        <v>52</v>
      </c>
      <c r="K1302" s="22" t="s">
        <v>160</v>
      </c>
      <c r="L1302" s="20">
        <v>755.59261000000004</v>
      </c>
    </row>
    <row r="1303" spans="1:12" ht="21.5" x14ac:dyDescent="0.35">
      <c r="A1303" s="22" t="s">
        <v>36</v>
      </c>
      <c r="B1303" s="22" t="s">
        <v>172</v>
      </c>
      <c r="C1303" s="22" t="s">
        <v>15</v>
      </c>
      <c r="D1303" s="22" t="s">
        <v>28</v>
      </c>
      <c r="E1303" s="20">
        <v>6127.2323699999997</v>
      </c>
      <c r="H1303" s="22" t="s">
        <v>41</v>
      </c>
      <c r="I1303" s="23" t="s">
        <v>48</v>
      </c>
      <c r="J1303" s="22" t="s">
        <v>52</v>
      </c>
      <c r="K1303" s="22" t="s">
        <v>30</v>
      </c>
      <c r="L1303" s="20">
        <v>1886.0717999999999</v>
      </c>
    </row>
    <row r="1304" spans="1:12" ht="21.5" x14ac:dyDescent="0.35">
      <c r="A1304" s="22" t="s">
        <v>36</v>
      </c>
      <c r="B1304" s="22" t="s">
        <v>172</v>
      </c>
      <c r="C1304" s="22" t="s">
        <v>15</v>
      </c>
      <c r="D1304" s="22" t="s">
        <v>55</v>
      </c>
      <c r="E1304" s="20">
        <v>2533.7289999999998</v>
      </c>
      <c r="H1304" s="22" t="s">
        <v>41</v>
      </c>
      <c r="I1304" s="23" t="s">
        <v>48</v>
      </c>
      <c r="J1304" s="22" t="s">
        <v>52</v>
      </c>
      <c r="K1304" s="22" t="s">
        <v>96</v>
      </c>
      <c r="L1304" s="20">
        <v>17.68346</v>
      </c>
    </row>
    <row r="1305" spans="1:12" ht="21.5" x14ac:dyDescent="0.35">
      <c r="A1305" s="22" t="s">
        <v>36</v>
      </c>
      <c r="B1305" s="22" t="s">
        <v>172</v>
      </c>
      <c r="C1305" s="22" t="s">
        <v>15</v>
      </c>
      <c r="D1305" s="22" t="s">
        <v>92</v>
      </c>
      <c r="E1305" s="20">
        <v>34385.021959999998</v>
      </c>
      <c r="H1305" s="22" t="s">
        <v>41</v>
      </c>
      <c r="I1305" s="23" t="s">
        <v>48</v>
      </c>
      <c r="J1305" s="22" t="s">
        <v>52</v>
      </c>
      <c r="K1305" s="22" t="s">
        <v>110</v>
      </c>
      <c r="L1305" s="20">
        <v>1.54301</v>
      </c>
    </row>
    <row r="1306" spans="1:12" ht="21.5" x14ac:dyDescent="0.35">
      <c r="A1306" s="22" t="s">
        <v>36</v>
      </c>
      <c r="B1306" s="22" t="s">
        <v>172</v>
      </c>
      <c r="C1306" s="22" t="s">
        <v>15</v>
      </c>
      <c r="D1306" s="22" t="s">
        <v>165</v>
      </c>
      <c r="E1306" s="20">
        <v>51.281779999999998</v>
      </c>
      <c r="H1306" s="22" t="s">
        <v>41</v>
      </c>
      <c r="I1306" s="23" t="s">
        <v>48</v>
      </c>
      <c r="J1306" s="22" t="s">
        <v>52</v>
      </c>
      <c r="K1306" s="22" t="s">
        <v>112</v>
      </c>
      <c r="L1306" s="20">
        <v>214.38300000000001</v>
      </c>
    </row>
    <row r="1307" spans="1:12" ht="21.5" x14ac:dyDescent="0.35">
      <c r="A1307" s="22" t="s">
        <v>36</v>
      </c>
      <c r="B1307" s="22" t="s">
        <v>172</v>
      </c>
      <c r="C1307" s="22" t="s">
        <v>15</v>
      </c>
      <c r="D1307" s="22" t="s">
        <v>102</v>
      </c>
      <c r="E1307" s="20">
        <v>1704.0851700000001</v>
      </c>
      <c r="H1307" s="22" t="s">
        <v>41</v>
      </c>
      <c r="I1307" s="23" t="s">
        <v>48</v>
      </c>
      <c r="J1307" s="22" t="s">
        <v>52</v>
      </c>
      <c r="K1307" s="22" t="s">
        <v>100</v>
      </c>
      <c r="L1307" s="20">
        <v>112.45667</v>
      </c>
    </row>
    <row r="1308" spans="1:12" ht="21.5" x14ac:dyDescent="0.35">
      <c r="A1308" s="22" t="s">
        <v>36</v>
      </c>
      <c r="B1308" s="22" t="s">
        <v>172</v>
      </c>
      <c r="C1308" s="22" t="s">
        <v>15</v>
      </c>
      <c r="D1308" s="22" t="s">
        <v>107</v>
      </c>
      <c r="E1308" s="20">
        <v>240.26228</v>
      </c>
      <c r="H1308" s="22" t="s">
        <v>41</v>
      </c>
      <c r="I1308" s="23" t="s">
        <v>48</v>
      </c>
      <c r="J1308" s="22" t="s">
        <v>52</v>
      </c>
      <c r="K1308" s="22" t="s">
        <v>97</v>
      </c>
      <c r="L1308" s="20">
        <v>157.81091000000001</v>
      </c>
    </row>
    <row r="1309" spans="1:12" ht="21.5" x14ac:dyDescent="0.35">
      <c r="A1309" s="22" t="s">
        <v>36</v>
      </c>
      <c r="B1309" s="22" t="s">
        <v>172</v>
      </c>
      <c r="C1309" s="22" t="s">
        <v>15</v>
      </c>
      <c r="D1309" s="22" t="s">
        <v>93</v>
      </c>
      <c r="E1309" s="20">
        <v>3456.03368</v>
      </c>
      <c r="H1309" s="22" t="s">
        <v>41</v>
      </c>
      <c r="I1309" s="23" t="s">
        <v>48</v>
      </c>
      <c r="J1309" s="22" t="s">
        <v>52</v>
      </c>
      <c r="K1309" s="22" t="s">
        <v>31</v>
      </c>
      <c r="L1309" s="20">
        <v>1073.4972499999999</v>
      </c>
    </row>
    <row r="1310" spans="1:12" ht="21.5" x14ac:dyDescent="0.35">
      <c r="A1310" s="22" t="s">
        <v>36</v>
      </c>
      <c r="B1310" s="22" t="s">
        <v>172</v>
      </c>
      <c r="C1310" s="22" t="s">
        <v>15</v>
      </c>
      <c r="D1310" s="22" t="s">
        <v>160</v>
      </c>
      <c r="E1310" s="20">
        <v>16179.99474</v>
      </c>
      <c r="H1310" s="22" t="s">
        <v>41</v>
      </c>
      <c r="I1310" s="23" t="s">
        <v>48</v>
      </c>
      <c r="J1310" s="22" t="s">
        <v>52</v>
      </c>
      <c r="K1310" s="22" t="s">
        <v>32</v>
      </c>
      <c r="L1310" s="20">
        <v>17.136780000000002</v>
      </c>
    </row>
    <row r="1311" spans="1:12" ht="21.5" x14ac:dyDescent="0.35">
      <c r="A1311" s="22" t="s">
        <v>36</v>
      </c>
      <c r="B1311" s="22" t="s">
        <v>172</v>
      </c>
      <c r="C1311" s="22" t="s">
        <v>15</v>
      </c>
      <c r="D1311" s="22" t="s">
        <v>30</v>
      </c>
      <c r="E1311" s="20">
        <v>307147.67945</v>
      </c>
      <c r="H1311" s="22" t="s">
        <v>41</v>
      </c>
      <c r="I1311" s="23" t="s">
        <v>48</v>
      </c>
      <c r="J1311" s="22" t="s">
        <v>52</v>
      </c>
      <c r="K1311" s="28" t="s">
        <v>35</v>
      </c>
      <c r="L1311" s="26">
        <v>12227.944170000001</v>
      </c>
    </row>
    <row r="1312" spans="1:12" ht="21.5" x14ac:dyDescent="0.35">
      <c r="A1312" s="22" t="s">
        <v>36</v>
      </c>
      <c r="B1312" s="22" t="s">
        <v>172</v>
      </c>
      <c r="C1312" s="22" t="s">
        <v>15</v>
      </c>
      <c r="D1312" s="22" t="s">
        <v>96</v>
      </c>
      <c r="E1312" s="20">
        <v>4091.03244</v>
      </c>
      <c r="H1312" s="22" t="s">
        <v>41</v>
      </c>
      <c r="I1312" s="23" t="s">
        <v>48</v>
      </c>
      <c r="J1312" s="22" t="s">
        <v>53</v>
      </c>
      <c r="K1312" s="22" t="s">
        <v>52</v>
      </c>
      <c r="L1312" s="20">
        <v>204.73734999999999</v>
      </c>
    </row>
    <row r="1313" spans="1:12" ht="21.5" x14ac:dyDescent="0.35">
      <c r="A1313" s="22" t="s">
        <v>36</v>
      </c>
      <c r="B1313" s="22" t="s">
        <v>172</v>
      </c>
      <c r="C1313" s="22" t="s">
        <v>15</v>
      </c>
      <c r="D1313" s="22" t="s">
        <v>110</v>
      </c>
      <c r="E1313" s="20">
        <v>763.20761000000005</v>
      </c>
      <c r="H1313" s="22" t="s">
        <v>41</v>
      </c>
      <c r="I1313" s="23" t="s">
        <v>48</v>
      </c>
      <c r="J1313" s="22" t="s">
        <v>53</v>
      </c>
      <c r="K1313" s="22" t="s">
        <v>104</v>
      </c>
      <c r="L1313" s="20">
        <v>3.4503699999999999</v>
      </c>
    </row>
    <row r="1314" spans="1:12" ht="21.5" x14ac:dyDescent="0.35">
      <c r="A1314" s="22" t="s">
        <v>36</v>
      </c>
      <c r="B1314" s="22" t="s">
        <v>172</v>
      </c>
      <c r="C1314" s="22" t="s">
        <v>15</v>
      </c>
      <c r="D1314" s="22" t="s">
        <v>162</v>
      </c>
      <c r="E1314" s="20">
        <v>247.45372</v>
      </c>
      <c r="H1314" s="22" t="s">
        <v>41</v>
      </c>
      <c r="I1314" s="23" t="s">
        <v>48</v>
      </c>
      <c r="J1314" s="22" t="s">
        <v>53</v>
      </c>
      <c r="K1314" s="22" t="s">
        <v>115</v>
      </c>
      <c r="L1314" s="20">
        <v>1.1455299999999999</v>
      </c>
    </row>
    <row r="1315" spans="1:12" ht="21.5" x14ac:dyDescent="0.35">
      <c r="A1315" s="22" t="s">
        <v>36</v>
      </c>
      <c r="B1315" s="22" t="s">
        <v>172</v>
      </c>
      <c r="C1315" s="22" t="s">
        <v>15</v>
      </c>
      <c r="D1315" s="22" t="s">
        <v>163</v>
      </c>
      <c r="E1315" s="20">
        <v>0.39913999999999999</v>
      </c>
      <c r="H1315" s="22" t="s">
        <v>41</v>
      </c>
      <c r="I1315" s="23" t="s">
        <v>48</v>
      </c>
      <c r="J1315" s="22" t="s">
        <v>53</v>
      </c>
      <c r="K1315" s="22" t="s">
        <v>156</v>
      </c>
      <c r="L1315" s="20">
        <v>13.934100000000001</v>
      </c>
    </row>
    <row r="1316" spans="1:12" ht="21.5" x14ac:dyDescent="0.35">
      <c r="A1316" s="22" t="s">
        <v>36</v>
      </c>
      <c r="B1316" s="22" t="s">
        <v>172</v>
      </c>
      <c r="C1316" s="22" t="s">
        <v>15</v>
      </c>
      <c r="D1316" s="22" t="s">
        <v>112</v>
      </c>
      <c r="E1316" s="20">
        <v>393.30171999999999</v>
      </c>
      <c r="H1316" s="22" t="s">
        <v>41</v>
      </c>
      <c r="I1316" s="23" t="s">
        <v>48</v>
      </c>
      <c r="J1316" s="22" t="s">
        <v>53</v>
      </c>
      <c r="K1316" s="22" t="s">
        <v>53</v>
      </c>
      <c r="L1316" s="20">
        <v>42.868929999999999</v>
      </c>
    </row>
    <row r="1317" spans="1:12" ht="21.5" x14ac:dyDescent="0.35">
      <c r="A1317" s="22" t="s">
        <v>36</v>
      </c>
      <c r="B1317" s="22" t="s">
        <v>172</v>
      </c>
      <c r="C1317" s="22" t="s">
        <v>15</v>
      </c>
      <c r="D1317" s="22" t="s">
        <v>100</v>
      </c>
      <c r="E1317" s="20">
        <v>100.23013</v>
      </c>
      <c r="H1317" s="22" t="s">
        <v>41</v>
      </c>
      <c r="I1317" s="23" t="s">
        <v>48</v>
      </c>
      <c r="J1317" s="22" t="s">
        <v>53</v>
      </c>
      <c r="K1317" s="22" t="s">
        <v>27</v>
      </c>
      <c r="L1317" s="20">
        <v>146.48132000000001</v>
      </c>
    </row>
    <row r="1318" spans="1:12" ht="21.5" x14ac:dyDescent="0.35">
      <c r="A1318" s="22" t="s">
        <v>36</v>
      </c>
      <c r="B1318" s="22" t="s">
        <v>172</v>
      </c>
      <c r="C1318" s="22" t="s">
        <v>15</v>
      </c>
      <c r="D1318" s="22" t="s">
        <v>97</v>
      </c>
      <c r="E1318" s="20">
        <v>980.41877999999997</v>
      </c>
      <c r="H1318" s="22" t="s">
        <v>41</v>
      </c>
      <c r="I1318" s="23" t="s">
        <v>48</v>
      </c>
      <c r="J1318" s="22" t="s">
        <v>53</v>
      </c>
      <c r="K1318" s="22" t="s">
        <v>28</v>
      </c>
      <c r="L1318" s="20">
        <v>36.806570000000001</v>
      </c>
    </row>
    <row r="1319" spans="1:12" ht="21.5" x14ac:dyDescent="0.35">
      <c r="A1319" s="22" t="s">
        <v>36</v>
      </c>
      <c r="B1319" s="22" t="s">
        <v>172</v>
      </c>
      <c r="C1319" s="22" t="s">
        <v>15</v>
      </c>
      <c r="D1319" s="22" t="s">
        <v>31</v>
      </c>
      <c r="E1319" s="20">
        <v>156722.16584</v>
      </c>
      <c r="H1319" s="22" t="s">
        <v>41</v>
      </c>
      <c r="I1319" s="23" t="s">
        <v>48</v>
      </c>
      <c r="J1319" s="22" t="s">
        <v>53</v>
      </c>
      <c r="K1319" s="22" t="s">
        <v>55</v>
      </c>
      <c r="L1319" s="20">
        <v>1.0694999999999999</v>
      </c>
    </row>
    <row r="1320" spans="1:12" ht="21.5" x14ac:dyDescent="0.35">
      <c r="A1320" s="22" t="s">
        <v>36</v>
      </c>
      <c r="B1320" s="22" t="s">
        <v>172</v>
      </c>
      <c r="C1320" s="22" t="s">
        <v>15</v>
      </c>
      <c r="D1320" s="22" t="s">
        <v>32</v>
      </c>
      <c r="E1320" s="20">
        <v>1666.6404700000001</v>
      </c>
      <c r="H1320" s="22" t="s">
        <v>41</v>
      </c>
      <c r="I1320" s="23" t="s">
        <v>48</v>
      </c>
      <c r="J1320" s="22" t="s">
        <v>53</v>
      </c>
      <c r="K1320" s="22" t="s">
        <v>92</v>
      </c>
      <c r="L1320" s="20">
        <v>3</v>
      </c>
    </row>
    <row r="1321" spans="1:12" ht="21.5" x14ac:dyDescent="0.35">
      <c r="A1321" s="22" t="s">
        <v>36</v>
      </c>
      <c r="B1321" s="22" t="s">
        <v>172</v>
      </c>
      <c r="C1321" s="22" t="s">
        <v>15</v>
      </c>
      <c r="D1321" s="22" t="s">
        <v>161</v>
      </c>
      <c r="E1321" s="20">
        <v>3.569</v>
      </c>
      <c r="H1321" s="22" t="s">
        <v>41</v>
      </c>
      <c r="I1321" s="23" t="s">
        <v>48</v>
      </c>
      <c r="J1321" s="22" t="s">
        <v>53</v>
      </c>
      <c r="K1321" s="22" t="s">
        <v>107</v>
      </c>
      <c r="L1321" s="20">
        <v>10.695600000000001</v>
      </c>
    </row>
    <row r="1322" spans="1:12" ht="21.5" x14ac:dyDescent="0.35">
      <c r="A1322" s="22" t="s">
        <v>36</v>
      </c>
      <c r="B1322" s="22" t="s">
        <v>172</v>
      </c>
      <c r="C1322" s="22" t="s">
        <v>15</v>
      </c>
      <c r="D1322" s="28" t="s">
        <v>35</v>
      </c>
      <c r="E1322" s="26">
        <v>560034.50711999997</v>
      </c>
      <c r="H1322" s="22" t="s">
        <v>41</v>
      </c>
      <c r="I1322" s="23" t="s">
        <v>48</v>
      </c>
      <c r="J1322" s="22" t="s">
        <v>53</v>
      </c>
      <c r="K1322" s="22" t="s">
        <v>160</v>
      </c>
      <c r="L1322" s="20">
        <v>453.72629000000001</v>
      </c>
    </row>
    <row r="1323" spans="1:12" ht="21.5" x14ac:dyDescent="0.35">
      <c r="A1323" s="22" t="s">
        <v>36</v>
      </c>
      <c r="B1323" s="22" t="s">
        <v>172</v>
      </c>
      <c r="C1323" s="22" t="s">
        <v>159</v>
      </c>
      <c r="D1323" s="22" t="s">
        <v>52</v>
      </c>
      <c r="E1323" s="20">
        <v>803.62996999999996</v>
      </c>
      <c r="H1323" s="22" t="s">
        <v>41</v>
      </c>
      <c r="I1323" s="23" t="s">
        <v>48</v>
      </c>
      <c r="J1323" s="22" t="s">
        <v>53</v>
      </c>
      <c r="K1323" s="22" t="s">
        <v>30</v>
      </c>
      <c r="L1323" s="20">
        <v>280.98671999999999</v>
      </c>
    </row>
    <row r="1324" spans="1:12" ht="21.5" x14ac:dyDescent="0.35">
      <c r="A1324" s="22" t="s">
        <v>36</v>
      </c>
      <c r="B1324" s="22" t="s">
        <v>172</v>
      </c>
      <c r="C1324" s="22" t="s">
        <v>159</v>
      </c>
      <c r="D1324" s="22" t="s">
        <v>104</v>
      </c>
      <c r="E1324" s="20">
        <v>154.31450000000001</v>
      </c>
      <c r="H1324" s="22" t="s">
        <v>41</v>
      </c>
      <c r="I1324" s="23" t="s">
        <v>48</v>
      </c>
      <c r="J1324" s="22" t="s">
        <v>53</v>
      </c>
      <c r="K1324" s="22" t="s">
        <v>100</v>
      </c>
      <c r="L1324" s="20">
        <v>8.9109800000000003</v>
      </c>
    </row>
    <row r="1325" spans="1:12" ht="21.5" x14ac:dyDescent="0.35">
      <c r="A1325" s="22" t="s">
        <v>36</v>
      </c>
      <c r="B1325" s="22" t="s">
        <v>172</v>
      </c>
      <c r="C1325" s="22" t="s">
        <v>159</v>
      </c>
      <c r="D1325" s="22" t="s">
        <v>115</v>
      </c>
      <c r="E1325" s="20">
        <v>160.06290999999999</v>
      </c>
      <c r="H1325" s="22" t="s">
        <v>41</v>
      </c>
      <c r="I1325" s="23" t="s">
        <v>48</v>
      </c>
      <c r="J1325" s="22" t="s">
        <v>53</v>
      </c>
      <c r="K1325" s="22" t="s">
        <v>97</v>
      </c>
      <c r="L1325" s="20">
        <v>56.803739999999998</v>
      </c>
    </row>
    <row r="1326" spans="1:12" ht="21.5" x14ac:dyDescent="0.35">
      <c r="A1326" s="22" t="s">
        <v>36</v>
      </c>
      <c r="B1326" s="22" t="s">
        <v>172</v>
      </c>
      <c r="C1326" s="22" t="s">
        <v>159</v>
      </c>
      <c r="D1326" s="22" t="s">
        <v>156</v>
      </c>
      <c r="E1326" s="20">
        <v>1967.25827</v>
      </c>
      <c r="H1326" s="22" t="s">
        <v>41</v>
      </c>
      <c r="I1326" s="23" t="s">
        <v>48</v>
      </c>
      <c r="J1326" s="22" t="s">
        <v>53</v>
      </c>
      <c r="K1326" s="22" t="s">
        <v>31</v>
      </c>
      <c r="L1326" s="20">
        <v>586.30220999999995</v>
      </c>
    </row>
    <row r="1327" spans="1:12" ht="21.5" x14ac:dyDescent="0.35">
      <c r="A1327" s="22" t="s">
        <v>36</v>
      </c>
      <c r="B1327" s="22" t="s">
        <v>172</v>
      </c>
      <c r="C1327" s="22" t="s">
        <v>159</v>
      </c>
      <c r="D1327" s="22" t="s">
        <v>53</v>
      </c>
      <c r="E1327" s="20">
        <v>2639.1256699999999</v>
      </c>
      <c r="H1327" s="22" t="s">
        <v>41</v>
      </c>
      <c r="I1327" s="23" t="s">
        <v>48</v>
      </c>
      <c r="J1327" s="22" t="s">
        <v>53</v>
      </c>
      <c r="K1327" s="28" t="s">
        <v>35</v>
      </c>
      <c r="L1327" s="26">
        <v>1850.91921</v>
      </c>
    </row>
    <row r="1328" spans="1:12" ht="21.5" x14ac:dyDescent="0.35">
      <c r="A1328" s="22" t="s">
        <v>36</v>
      </c>
      <c r="B1328" s="22" t="s">
        <v>172</v>
      </c>
      <c r="C1328" s="22" t="s">
        <v>159</v>
      </c>
      <c r="D1328" s="22" t="s">
        <v>27</v>
      </c>
      <c r="E1328" s="20">
        <v>4907.4359100000001</v>
      </c>
      <c r="H1328" s="22" t="s">
        <v>41</v>
      </c>
      <c r="I1328" s="23" t="s">
        <v>48</v>
      </c>
      <c r="J1328" s="22" t="s">
        <v>12</v>
      </c>
      <c r="K1328" s="22" t="s">
        <v>52</v>
      </c>
      <c r="L1328" s="20">
        <v>1589.43147</v>
      </c>
    </row>
    <row r="1329" spans="1:12" ht="21.5" x14ac:dyDescent="0.35">
      <c r="A1329" s="22" t="s">
        <v>36</v>
      </c>
      <c r="B1329" s="22" t="s">
        <v>172</v>
      </c>
      <c r="C1329" s="22" t="s">
        <v>159</v>
      </c>
      <c r="D1329" s="22" t="s">
        <v>95</v>
      </c>
      <c r="E1329" s="20">
        <v>1018.5273999999999</v>
      </c>
      <c r="H1329" s="22" t="s">
        <v>41</v>
      </c>
      <c r="I1329" s="23" t="s">
        <v>48</v>
      </c>
      <c r="J1329" s="22" t="s">
        <v>12</v>
      </c>
      <c r="K1329" s="22" t="s">
        <v>104</v>
      </c>
      <c r="L1329" s="20">
        <v>0.28355999999999998</v>
      </c>
    </row>
    <row r="1330" spans="1:12" ht="21.5" x14ac:dyDescent="0.35">
      <c r="A1330" s="22" t="s">
        <v>36</v>
      </c>
      <c r="B1330" s="22" t="s">
        <v>172</v>
      </c>
      <c r="C1330" s="22" t="s">
        <v>159</v>
      </c>
      <c r="D1330" s="22" t="s">
        <v>28</v>
      </c>
      <c r="E1330" s="20">
        <v>5696.2592400000003</v>
      </c>
      <c r="H1330" s="22" t="s">
        <v>41</v>
      </c>
      <c r="I1330" s="23" t="s">
        <v>48</v>
      </c>
      <c r="J1330" s="22" t="s">
        <v>12</v>
      </c>
      <c r="K1330" s="22" t="s">
        <v>115</v>
      </c>
      <c r="L1330" s="20">
        <v>14.797319999999999</v>
      </c>
    </row>
    <row r="1331" spans="1:12" ht="21.5" x14ac:dyDescent="0.35">
      <c r="A1331" s="22" t="s">
        <v>36</v>
      </c>
      <c r="B1331" s="22" t="s">
        <v>172</v>
      </c>
      <c r="C1331" s="22" t="s">
        <v>159</v>
      </c>
      <c r="D1331" s="22" t="s">
        <v>55</v>
      </c>
      <c r="E1331" s="20">
        <v>2085.3574199999998</v>
      </c>
      <c r="H1331" s="22" t="s">
        <v>41</v>
      </c>
      <c r="I1331" s="23" t="s">
        <v>48</v>
      </c>
      <c r="J1331" s="22" t="s">
        <v>12</v>
      </c>
      <c r="K1331" s="22" t="s">
        <v>27</v>
      </c>
      <c r="L1331" s="20">
        <v>3430.0414300000002</v>
      </c>
    </row>
    <row r="1332" spans="1:12" ht="21.5" x14ac:dyDescent="0.35">
      <c r="A1332" s="22" t="s">
        <v>36</v>
      </c>
      <c r="B1332" s="22" t="s">
        <v>172</v>
      </c>
      <c r="C1332" s="22" t="s">
        <v>159</v>
      </c>
      <c r="D1332" s="22" t="s">
        <v>92</v>
      </c>
      <c r="E1332" s="20">
        <v>1905.0859700000001</v>
      </c>
      <c r="H1332" s="22" t="s">
        <v>41</v>
      </c>
      <c r="I1332" s="23" t="s">
        <v>48</v>
      </c>
      <c r="J1332" s="22" t="s">
        <v>12</v>
      </c>
      <c r="K1332" s="22" t="s">
        <v>95</v>
      </c>
      <c r="L1332" s="20">
        <v>227.71838</v>
      </c>
    </row>
    <row r="1333" spans="1:12" ht="21.5" x14ac:dyDescent="0.35">
      <c r="A1333" s="22" t="s">
        <v>36</v>
      </c>
      <c r="B1333" s="22" t="s">
        <v>172</v>
      </c>
      <c r="C1333" s="22" t="s">
        <v>159</v>
      </c>
      <c r="D1333" s="22" t="s">
        <v>165</v>
      </c>
      <c r="E1333" s="20">
        <v>0.39800000000000002</v>
      </c>
      <c r="H1333" s="22" t="s">
        <v>41</v>
      </c>
      <c r="I1333" s="23" t="s">
        <v>48</v>
      </c>
      <c r="J1333" s="22" t="s">
        <v>12</v>
      </c>
      <c r="K1333" s="22" t="s">
        <v>28</v>
      </c>
      <c r="L1333" s="20">
        <v>25.601040000000001</v>
      </c>
    </row>
    <row r="1334" spans="1:12" ht="21.5" x14ac:dyDescent="0.35">
      <c r="A1334" s="22" t="s">
        <v>36</v>
      </c>
      <c r="B1334" s="22" t="s">
        <v>172</v>
      </c>
      <c r="C1334" s="22" t="s">
        <v>159</v>
      </c>
      <c r="D1334" s="22" t="s">
        <v>102</v>
      </c>
      <c r="E1334" s="20">
        <v>31.739799999999999</v>
      </c>
      <c r="H1334" s="22" t="s">
        <v>41</v>
      </c>
      <c r="I1334" s="23" t="s">
        <v>48</v>
      </c>
      <c r="J1334" s="22" t="s">
        <v>12</v>
      </c>
      <c r="K1334" s="22" t="s">
        <v>92</v>
      </c>
      <c r="L1334" s="20">
        <v>209.68456</v>
      </c>
    </row>
    <row r="1335" spans="1:12" ht="21.5" x14ac:dyDescent="0.35">
      <c r="A1335" s="22" t="s">
        <v>36</v>
      </c>
      <c r="B1335" s="22" t="s">
        <v>172</v>
      </c>
      <c r="C1335" s="22" t="s">
        <v>159</v>
      </c>
      <c r="D1335" s="22" t="s">
        <v>107</v>
      </c>
      <c r="E1335" s="20">
        <v>671.25118999999995</v>
      </c>
      <c r="H1335" s="22" t="s">
        <v>41</v>
      </c>
      <c r="I1335" s="23" t="s">
        <v>48</v>
      </c>
      <c r="J1335" s="22" t="s">
        <v>12</v>
      </c>
      <c r="K1335" s="22" t="s">
        <v>101</v>
      </c>
      <c r="L1335" s="20">
        <v>36.799999999999997</v>
      </c>
    </row>
    <row r="1336" spans="1:12" ht="21.5" x14ac:dyDescent="0.35">
      <c r="A1336" s="22" t="s">
        <v>36</v>
      </c>
      <c r="B1336" s="22" t="s">
        <v>172</v>
      </c>
      <c r="C1336" s="22" t="s">
        <v>159</v>
      </c>
      <c r="D1336" s="22" t="s">
        <v>93</v>
      </c>
      <c r="E1336" s="20">
        <v>467.96543000000003</v>
      </c>
      <c r="H1336" s="22" t="s">
        <v>41</v>
      </c>
      <c r="I1336" s="23" t="s">
        <v>48</v>
      </c>
      <c r="J1336" s="22" t="s">
        <v>12</v>
      </c>
      <c r="K1336" s="22" t="s">
        <v>102</v>
      </c>
      <c r="L1336" s="20">
        <v>55.5</v>
      </c>
    </row>
    <row r="1337" spans="1:12" ht="21.5" x14ac:dyDescent="0.35">
      <c r="A1337" s="22" t="s">
        <v>36</v>
      </c>
      <c r="B1337" s="22" t="s">
        <v>172</v>
      </c>
      <c r="C1337" s="22" t="s">
        <v>159</v>
      </c>
      <c r="D1337" s="22" t="s">
        <v>160</v>
      </c>
      <c r="E1337" s="20">
        <v>8274.9736099999991</v>
      </c>
      <c r="H1337" s="22" t="s">
        <v>41</v>
      </c>
      <c r="I1337" s="23" t="s">
        <v>48</v>
      </c>
      <c r="J1337" s="22" t="s">
        <v>12</v>
      </c>
      <c r="K1337" s="22" t="s">
        <v>107</v>
      </c>
      <c r="L1337" s="20">
        <v>9.9825999999999997</v>
      </c>
    </row>
    <row r="1338" spans="1:12" ht="21.5" x14ac:dyDescent="0.35">
      <c r="A1338" s="22" t="s">
        <v>36</v>
      </c>
      <c r="B1338" s="22" t="s">
        <v>172</v>
      </c>
      <c r="C1338" s="22" t="s">
        <v>159</v>
      </c>
      <c r="D1338" s="22" t="s">
        <v>30</v>
      </c>
      <c r="E1338" s="20">
        <v>6679.0690199999999</v>
      </c>
      <c r="H1338" s="22" t="s">
        <v>41</v>
      </c>
      <c r="I1338" s="23" t="s">
        <v>48</v>
      </c>
      <c r="J1338" s="22" t="s">
        <v>12</v>
      </c>
      <c r="K1338" s="22" t="s">
        <v>160</v>
      </c>
      <c r="L1338" s="20">
        <v>24.455369999999998</v>
      </c>
    </row>
    <row r="1339" spans="1:12" ht="21.5" x14ac:dyDescent="0.35">
      <c r="A1339" s="22" t="s">
        <v>36</v>
      </c>
      <c r="B1339" s="22" t="s">
        <v>172</v>
      </c>
      <c r="C1339" s="22" t="s">
        <v>159</v>
      </c>
      <c r="D1339" s="22" t="s">
        <v>96</v>
      </c>
      <c r="E1339" s="20">
        <v>3223.9214200000001</v>
      </c>
      <c r="H1339" s="22" t="s">
        <v>41</v>
      </c>
      <c r="I1339" s="23" t="s">
        <v>48</v>
      </c>
      <c r="J1339" s="22" t="s">
        <v>12</v>
      </c>
      <c r="K1339" s="22" t="s">
        <v>30</v>
      </c>
      <c r="L1339" s="20">
        <v>249.63571999999999</v>
      </c>
    </row>
    <row r="1340" spans="1:12" ht="21.5" x14ac:dyDescent="0.35">
      <c r="A1340" s="22" t="s">
        <v>36</v>
      </c>
      <c r="B1340" s="22" t="s">
        <v>172</v>
      </c>
      <c r="C1340" s="22" t="s">
        <v>159</v>
      </c>
      <c r="D1340" s="22" t="s">
        <v>110</v>
      </c>
      <c r="E1340" s="20">
        <v>2823.74334</v>
      </c>
      <c r="H1340" s="22" t="s">
        <v>41</v>
      </c>
      <c r="I1340" s="23" t="s">
        <v>48</v>
      </c>
      <c r="J1340" s="22" t="s">
        <v>12</v>
      </c>
      <c r="K1340" s="22" t="s">
        <v>163</v>
      </c>
      <c r="L1340" s="20">
        <v>0.85111000000000003</v>
      </c>
    </row>
    <row r="1341" spans="1:12" ht="21.5" x14ac:dyDescent="0.35">
      <c r="A1341" s="22" t="s">
        <v>36</v>
      </c>
      <c r="B1341" s="22" t="s">
        <v>172</v>
      </c>
      <c r="C1341" s="22" t="s">
        <v>159</v>
      </c>
      <c r="D1341" s="22" t="s">
        <v>162</v>
      </c>
      <c r="E1341" s="20">
        <v>156.69631000000001</v>
      </c>
      <c r="H1341" s="22" t="s">
        <v>41</v>
      </c>
      <c r="I1341" s="23" t="s">
        <v>48</v>
      </c>
      <c r="J1341" s="22" t="s">
        <v>12</v>
      </c>
      <c r="K1341" s="22" t="s">
        <v>31</v>
      </c>
      <c r="L1341" s="20">
        <v>161.94614000000001</v>
      </c>
    </row>
    <row r="1342" spans="1:12" ht="21.5" x14ac:dyDescent="0.35">
      <c r="A1342" s="22" t="s">
        <v>36</v>
      </c>
      <c r="B1342" s="22" t="s">
        <v>172</v>
      </c>
      <c r="C1342" s="22" t="s">
        <v>159</v>
      </c>
      <c r="D1342" s="22" t="s">
        <v>163</v>
      </c>
      <c r="E1342" s="20">
        <v>1.0326</v>
      </c>
      <c r="H1342" s="22" t="s">
        <v>41</v>
      </c>
      <c r="I1342" s="23" t="s">
        <v>48</v>
      </c>
      <c r="J1342" s="22" t="s">
        <v>12</v>
      </c>
      <c r="K1342" s="28" t="s">
        <v>35</v>
      </c>
      <c r="L1342" s="26">
        <v>6036.7286999999997</v>
      </c>
    </row>
    <row r="1343" spans="1:12" ht="21.5" x14ac:dyDescent="0.35">
      <c r="A1343" s="22" t="s">
        <v>36</v>
      </c>
      <c r="B1343" s="22" t="s">
        <v>172</v>
      </c>
      <c r="C1343" s="22" t="s">
        <v>159</v>
      </c>
      <c r="D1343" s="22" t="s">
        <v>112</v>
      </c>
      <c r="E1343" s="20">
        <v>142.20578</v>
      </c>
      <c r="H1343" s="22" t="s">
        <v>41</v>
      </c>
      <c r="I1343" s="23" t="s">
        <v>48</v>
      </c>
      <c r="J1343" s="22" t="s">
        <v>54</v>
      </c>
      <c r="K1343" s="22" t="s">
        <v>52</v>
      </c>
      <c r="L1343" s="20">
        <v>179.75989999999999</v>
      </c>
    </row>
    <row r="1344" spans="1:12" ht="21.5" x14ac:dyDescent="0.35">
      <c r="A1344" s="22" t="s">
        <v>36</v>
      </c>
      <c r="B1344" s="22" t="s">
        <v>172</v>
      </c>
      <c r="C1344" s="22" t="s">
        <v>159</v>
      </c>
      <c r="D1344" s="22" t="s">
        <v>100</v>
      </c>
      <c r="E1344" s="20">
        <v>131.82146</v>
      </c>
      <c r="H1344" s="22" t="s">
        <v>41</v>
      </c>
      <c r="I1344" s="23" t="s">
        <v>48</v>
      </c>
      <c r="J1344" s="22" t="s">
        <v>54</v>
      </c>
      <c r="K1344" s="22" t="s">
        <v>115</v>
      </c>
      <c r="L1344" s="20">
        <v>2.5179999999999998</v>
      </c>
    </row>
    <row r="1345" spans="1:12" ht="21.5" x14ac:dyDescent="0.35">
      <c r="A1345" s="22" t="s">
        <v>36</v>
      </c>
      <c r="B1345" s="22" t="s">
        <v>172</v>
      </c>
      <c r="C1345" s="22" t="s">
        <v>159</v>
      </c>
      <c r="D1345" s="22" t="s">
        <v>97</v>
      </c>
      <c r="E1345" s="20">
        <v>1043.57296</v>
      </c>
      <c r="H1345" s="22" t="s">
        <v>41</v>
      </c>
      <c r="I1345" s="23" t="s">
        <v>48</v>
      </c>
      <c r="J1345" s="22" t="s">
        <v>54</v>
      </c>
      <c r="K1345" s="22" t="s">
        <v>53</v>
      </c>
      <c r="L1345" s="20">
        <v>185.71308999999999</v>
      </c>
    </row>
    <row r="1346" spans="1:12" ht="21.5" x14ac:dyDescent="0.35">
      <c r="A1346" s="22" t="s">
        <v>36</v>
      </c>
      <c r="B1346" s="22" t="s">
        <v>172</v>
      </c>
      <c r="C1346" s="22" t="s">
        <v>159</v>
      </c>
      <c r="D1346" s="22" t="s">
        <v>31</v>
      </c>
      <c r="E1346" s="20">
        <v>12866.112999999999</v>
      </c>
      <c r="H1346" s="22" t="s">
        <v>41</v>
      </c>
      <c r="I1346" s="23" t="s">
        <v>48</v>
      </c>
      <c r="J1346" s="22" t="s">
        <v>54</v>
      </c>
      <c r="K1346" s="22" t="s">
        <v>95</v>
      </c>
      <c r="L1346" s="20">
        <v>247.67437000000001</v>
      </c>
    </row>
    <row r="1347" spans="1:12" ht="21.5" x14ac:dyDescent="0.35">
      <c r="A1347" s="22" t="s">
        <v>36</v>
      </c>
      <c r="B1347" s="22" t="s">
        <v>172</v>
      </c>
      <c r="C1347" s="22" t="s">
        <v>159</v>
      </c>
      <c r="D1347" s="22" t="s">
        <v>32</v>
      </c>
      <c r="E1347" s="20">
        <v>589.08306000000005</v>
      </c>
      <c r="H1347" s="22" t="s">
        <v>41</v>
      </c>
      <c r="I1347" s="23" t="s">
        <v>48</v>
      </c>
      <c r="J1347" s="22" t="s">
        <v>54</v>
      </c>
      <c r="K1347" s="22" t="s">
        <v>55</v>
      </c>
      <c r="L1347" s="20">
        <v>798.42565999999999</v>
      </c>
    </row>
    <row r="1348" spans="1:12" ht="21.5" x14ac:dyDescent="0.35">
      <c r="A1348" s="22" t="s">
        <v>36</v>
      </c>
      <c r="B1348" s="22" t="s">
        <v>172</v>
      </c>
      <c r="C1348" s="22" t="s">
        <v>159</v>
      </c>
      <c r="D1348" s="22" t="s">
        <v>161</v>
      </c>
      <c r="E1348" s="20">
        <v>51.877400000000002</v>
      </c>
      <c r="H1348" s="22" t="s">
        <v>41</v>
      </c>
      <c r="I1348" s="23" t="s">
        <v>48</v>
      </c>
      <c r="J1348" s="22" t="s">
        <v>54</v>
      </c>
      <c r="K1348" s="22" t="s">
        <v>102</v>
      </c>
      <c r="L1348" s="20">
        <v>2.3490799999999998</v>
      </c>
    </row>
    <row r="1349" spans="1:12" ht="21.5" x14ac:dyDescent="0.35">
      <c r="A1349" s="22" t="s">
        <v>36</v>
      </c>
      <c r="B1349" s="22" t="s">
        <v>172</v>
      </c>
      <c r="C1349" s="22" t="s">
        <v>159</v>
      </c>
      <c r="D1349" s="28" t="s">
        <v>35</v>
      </c>
      <c r="E1349" s="26">
        <v>58492.521639999999</v>
      </c>
      <c r="H1349" s="22" t="s">
        <v>41</v>
      </c>
      <c r="I1349" s="23" t="s">
        <v>48</v>
      </c>
      <c r="J1349" s="22" t="s">
        <v>54</v>
      </c>
      <c r="K1349" s="22" t="s">
        <v>107</v>
      </c>
      <c r="L1349" s="20">
        <v>113.61445000000001</v>
      </c>
    </row>
    <row r="1350" spans="1:12" ht="21.5" x14ac:dyDescent="0.35">
      <c r="A1350" s="22" t="s">
        <v>36</v>
      </c>
      <c r="B1350" s="22" t="s">
        <v>172</v>
      </c>
      <c r="C1350" s="22" t="s">
        <v>59</v>
      </c>
      <c r="D1350" s="22" t="s">
        <v>52</v>
      </c>
      <c r="E1350" s="20">
        <v>151.62734</v>
      </c>
      <c r="H1350" s="22" t="s">
        <v>41</v>
      </c>
      <c r="I1350" s="23" t="s">
        <v>48</v>
      </c>
      <c r="J1350" s="22" t="s">
        <v>54</v>
      </c>
      <c r="K1350" s="22" t="s">
        <v>160</v>
      </c>
      <c r="L1350" s="20">
        <v>810.32799999999997</v>
      </c>
    </row>
    <row r="1351" spans="1:12" ht="21.5" x14ac:dyDescent="0.35">
      <c r="A1351" s="22" t="s">
        <v>36</v>
      </c>
      <c r="B1351" s="22" t="s">
        <v>172</v>
      </c>
      <c r="C1351" s="22" t="s">
        <v>59</v>
      </c>
      <c r="D1351" s="22" t="s">
        <v>156</v>
      </c>
      <c r="E1351" s="20">
        <v>20.405550000000002</v>
      </c>
      <c r="H1351" s="22" t="s">
        <v>41</v>
      </c>
      <c r="I1351" s="23" t="s">
        <v>48</v>
      </c>
      <c r="J1351" s="22" t="s">
        <v>54</v>
      </c>
      <c r="K1351" s="22" t="s">
        <v>96</v>
      </c>
      <c r="L1351" s="20">
        <v>704.64894000000004</v>
      </c>
    </row>
    <row r="1352" spans="1:12" ht="21.5" x14ac:dyDescent="0.35">
      <c r="A1352" s="22" t="s">
        <v>36</v>
      </c>
      <c r="B1352" s="22" t="s">
        <v>172</v>
      </c>
      <c r="C1352" s="22" t="s">
        <v>59</v>
      </c>
      <c r="D1352" s="22" t="s">
        <v>53</v>
      </c>
      <c r="E1352" s="20">
        <v>443.85066999999998</v>
      </c>
      <c r="H1352" s="22" t="s">
        <v>41</v>
      </c>
      <c r="I1352" s="23" t="s">
        <v>48</v>
      </c>
      <c r="J1352" s="22" t="s">
        <v>54</v>
      </c>
      <c r="K1352" s="22" t="s">
        <v>163</v>
      </c>
      <c r="L1352" s="20">
        <v>1.5827899999999999</v>
      </c>
    </row>
    <row r="1353" spans="1:12" ht="21.5" x14ac:dyDescent="0.35">
      <c r="A1353" s="22" t="s">
        <v>36</v>
      </c>
      <c r="B1353" s="22" t="s">
        <v>172</v>
      </c>
      <c r="C1353" s="22" t="s">
        <v>59</v>
      </c>
      <c r="D1353" s="22" t="s">
        <v>95</v>
      </c>
      <c r="E1353" s="20">
        <v>1470.9828500000001</v>
      </c>
      <c r="H1353" s="22" t="s">
        <v>41</v>
      </c>
      <c r="I1353" s="23" t="s">
        <v>48</v>
      </c>
      <c r="J1353" s="22" t="s">
        <v>54</v>
      </c>
      <c r="K1353" s="22" t="s">
        <v>100</v>
      </c>
      <c r="L1353" s="20">
        <v>4.8184800000000001</v>
      </c>
    </row>
    <row r="1354" spans="1:12" ht="21.5" x14ac:dyDescent="0.35">
      <c r="A1354" s="22" t="s">
        <v>36</v>
      </c>
      <c r="B1354" s="22" t="s">
        <v>172</v>
      </c>
      <c r="C1354" s="22" t="s">
        <v>59</v>
      </c>
      <c r="D1354" s="22" t="s">
        <v>55</v>
      </c>
      <c r="E1354" s="20">
        <v>44.99192</v>
      </c>
      <c r="H1354" s="22" t="s">
        <v>41</v>
      </c>
      <c r="I1354" s="23" t="s">
        <v>48</v>
      </c>
      <c r="J1354" s="22" t="s">
        <v>54</v>
      </c>
      <c r="K1354" s="22" t="s">
        <v>97</v>
      </c>
      <c r="L1354" s="20">
        <v>628.19359999999995</v>
      </c>
    </row>
    <row r="1355" spans="1:12" ht="21.5" x14ac:dyDescent="0.35">
      <c r="A1355" s="22" t="s">
        <v>36</v>
      </c>
      <c r="B1355" s="22" t="s">
        <v>172</v>
      </c>
      <c r="C1355" s="22" t="s">
        <v>59</v>
      </c>
      <c r="D1355" s="22" t="s">
        <v>92</v>
      </c>
      <c r="E1355" s="20">
        <v>22182.351770000001</v>
      </c>
      <c r="H1355" s="22" t="s">
        <v>41</v>
      </c>
      <c r="I1355" s="23" t="s">
        <v>48</v>
      </c>
      <c r="J1355" s="22" t="s">
        <v>54</v>
      </c>
      <c r="K1355" s="22" t="s">
        <v>31</v>
      </c>
      <c r="L1355" s="20">
        <v>4.1374300000000002</v>
      </c>
    </row>
    <row r="1356" spans="1:12" ht="21.5" x14ac:dyDescent="0.35">
      <c r="A1356" s="22" t="s">
        <v>36</v>
      </c>
      <c r="B1356" s="22" t="s">
        <v>172</v>
      </c>
      <c r="C1356" s="22" t="s">
        <v>59</v>
      </c>
      <c r="D1356" s="22" t="s">
        <v>101</v>
      </c>
      <c r="E1356" s="20">
        <v>89.390630000000002</v>
      </c>
      <c r="H1356" s="22" t="s">
        <v>41</v>
      </c>
      <c r="I1356" s="23" t="s">
        <v>48</v>
      </c>
      <c r="J1356" s="22" t="s">
        <v>54</v>
      </c>
      <c r="K1356" s="28" t="s">
        <v>35</v>
      </c>
      <c r="L1356" s="26">
        <v>3683.76379</v>
      </c>
    </row>
    <row r="1357" spans="1:12" ht="21.5" x14ac:dyDescent="0.35">
      <c r="A1357" s="22" t="s">
        <v>36</v>
      </c>
      <c r="B1357" s="22" t="s">
        <v>172</v>
      </c>
      <c r="C1357" s="22" t="s">
        <v>59</v>
      </c>
      <c r="D1357" s="22" t="s">
        <v>102</v>
      </c>
      <c r="E1357" s="20">
        <v>10695.477269999999</v>
      </c>
      <c r="H1357" s="22" t="s">
        <v>41</v>
      </c>
      <c r="I1357" s="23" t="s">
        <v>48</v>
      </c>
      <c r="J1357" s="22" t="s">
        <v>13</v>
      </c>
      <c r="K1357" s="22" t="s">
        <v>52</v>
      </c>
      <c r="L1357" s="20">
        <v>115.82438</v>
      </c>
    </row>
    <row r="1358" spans="1:12" ht="21.5" x14ac:dyDescent="0.35">
      <c r="A1358" s="22" t="s">
        <v>36</v>
      </c>
      <c r="B1358" s="22" t="s">
        <v>172</v>
      </c>
      <c r="C1358" s="22" t="s">
        <v>59</v>
      </c>
      <c r="D1358" s="22" t="s">
        <v>93</v>
      </c>
      <c r="E1358" s="20">
        <v>119.68374</v>
      </c>
      <c r="H1358" s="22" t="s">
        <v>41</v>
      </c>
      <c r="I1358" s="23" t="s">
        <v>48</v>
      </c>
      <c r="J1358" s="22" t="s">
        <v>13</v>
      </c>
      <c r="K1358" s="22" t="s">
        <v>115</v>
      </c>
      <c r="L1358" s="20">
        <v>119.57888</v>
      </c>
    </row>
    <row r="1359" spans="1:12" ht="21.5" x14ac:dyDescent="0.35">
      <c r="A1359" s="22" t="s">
        <v>36</v>
      </c>
      <c r="B1359" s="22" t="s">
        <v>172</v>
      </c>
      <c r="C1359" s="22" t="s">
        <v>59</v>
      </c>
      <c r="D1359" s="22" t="s">
        <v>160</v>
      </c>
      <c r="E1359" s="20">
        <v>294.10714999999999</v>
      </c>
      <c r="H1359" s="22" t="s">
        <v>41</v>
      </c>
      <c r="I1359" s="23" t="s">
        <v>48</v>
      </c>
      <c r="J1359" s="22" t="s">
        <v>13</v>
      </c>
      <c r="K1359" s="22" t="s">
        <v>27</v>
      </c>
      <c r="L1359" s="20">
        <v>5600.6336099999999</v>
      </c>
    </row>
    <row r="1360" spans="1:12" ht="21.5" x14ac:dyDescent="0.35">
      <c r="A1360" s="22" t="s">
        <v>36</v>
      </c>
      <c r="B1360" s="22" t="s">
        <v>172</v>
      </c>
      <c r="C1360" s="22" t="s">
        <v>59</v>
      </c>
      <c r="D1360" s="22" t="s">
        <v>30</v>
      </c>
      <c r="E1360" s="20">
        <v>2062.4500499999999</v>
      </c>
      <c r="H1360" s="22" t="s">
        <v>41</v>
      </c>
      <c r="I1360" s="23" t="s">
        <v>48</v>
      </c>
      <c r="J1360" s="22" t="s">
        <v>13</v>
      </c>
      <c r="K1360" s="22" t="s">
        <v>28</v>
      </c>
      <c r="L1360" s="20">
        <v>1019.1819</v>
      </c>
    </row>
    <row r="1361" spans="1:12" ht="21.5" x14ac:dyDescent="0.35">
      <c r="A1361" s="22" t="s">
        <v>36</v>
      </c>
      <c r="B1361" s="22" t="s">
        <v>172</v>
      </c>
      <c r="C1361" s="22" t="s">
        <v>59</v>
      </c>
      <c r="D1361" s="22" t="s">
        <v>96</v>
      </c>
      <c r="E1361" s="20">
        <v>15696.66797</v>
      </c>
      <c r="H1361" s="22" t="s">
        <v>41</v>
      </c>
      <c r="I1361" s="23" t="s">
        <v>48</v>
      </c>
      <c r="J1361" s="22" t="s">
        <v>13</v>
      </c>
      <c r="K1361" s="22" t="s">
        <v>107</v>
      </c>
      <c r="L1361" s="20">
        <v>8.3020499999999995</v>
      </c>
    </row>
    <row r="1362" spans="1:12" ht="21.5" x14ac:dyDescent="0.35">
      <c r="A1362" s="22" t="s">
        <v>36</v>
      </c>
      <c r="B1362" s="22" t="s">
        <v>172</v>
      </c>
      <c r="C1362" s="22" t="s">
        <v>59</v>
      </c>
      <c r="D1362" s="22" t="s">
        <v>100</v>
      </c>
      <c r="E1362" s="20">
        <v>16.931999999999999</v>
      </c>
      <c r="H1362" s="22" t="s">
        <v>41</v>
      </c>
      <c r="I1362" s="23" t="s">
        <v>48</v>
      </c>
      <c r="J1362" s="22" t="s">
        <v>13</v>
      </c>
      <c r="K1362" s="22" t="s">
        <v>160</v>
      </c>
      <c r="L1362" s="20">
        <v>32.252000000000002</v>
      </c>
    </row>
    <row r="1363" spans="1:12" ht="21.5" x14ac:dyDescent="0.35">
      <c r="A1363" s="22" t="s">
        <v>36</v>
      </c>
      <c r="B1363" s="22" t="s">
        <v>172</v>
      </c>
      <c r="C1363" s="22" t="s">
        <v>59</v>
      </c>
      <c r="D1363" s="22" t="s">
        <v>31</v>
      </c>
      <c r="E1363" s="20">
        <v>4110.4193100000002</v>
      </c>
      <c r="H1363" s="22" t="s">
        <v>41</v>
      </c>
      <c r="I1363" s="23" t="s">
        <v>48</v>
      </c>
      <c r="J1363" s="22" t="s">
        <v>13</v>
      </c>
      <c r="K1363" s="22" t="s">
        <v>30</v>
      </c>
      <c r="L1363" s="20">
        <v>25.642959999999999</v>
      </c>
    </row>
    <row r="1364" spans="1:12" ht="21.5" x14ac:dyDescent="0.35">
      <c r="A1364" s="22" t="s">
        <v>36</v>
      </c>
      <c r="B1364" s="22" t="s">
        <v>172</v>
      </c>
      <c r="C1364" s="22" t="s">
        <v>59</v>
      </c>
      <c r="D1364" s="22" t="s">
        <v>32</v>
      </c>
      <c r="E1364" s="20">
        <v>28.216200000000001</v>
      </c>
      <c r="H1364" s="22" t="s">
        <v>41</v>
      </c>
      <c r="I1364" s="23" t="s">
        <v>48</v>
      </c>
      <c r="J1364" s="22" t="s">
        <v>13</v>
      </c>
      <c r="K1364" s="22" t="s">
        <v>110</v>
      </c>
      <c r="L1364" s="20">
        <v>17.45693</v>
      </c>
    </row>
    <row r="1365" spans="1:12" ht="21.5" x14ac:dyDescent="0.35">
      <c r="A1365" s="22" t="s">
        <v>36</v>
      </c>
      <c r="B1365" s="22" t="s">
        <v>172</v>
      </c>
      <c r="C1365" s="22" t="s">
        <v>59</v>
      </c>
      <c r="D1365" s="22" t="s">
        <v>161</v>
      </c>
      <c r="E1365" s="20">
        <v>0.72053999999999996</v>
      </c>
      <c r="H1365" s="22" t="s">
        <v>41</v>
      </c>
      <c r="I1365" s="23" t="s">
        <v>48</v>
      </c>
      <c r="J1365" s="22" t="s">
        <v>13</v>
      </c>
      <c r="K1365" s="22" t="s">
        <v>31</v>
      </c>
      <c r="L1365" s="20">
        <v>74.966920000000002</v>
      </c>
    </row>
    <row r="1366" spans="1:12" ht="21.5" x14ac:dyDescent="0.35">
      <c r="A1366" s="22" t="s">
        <v>36</v>
      </c>
      <c r="B1366" s="22" t="s">
        <v>172</v>
      </c>
      <c r="C1366" s="22" t="s">
        <v>59</v>
      </c>
      <c r="D1366" s="28" t="s">
        <v>35</v>
      </c>
      <c r="E1366" s="26">
        <v>57428.274960000002</v>
      </c>
      <c r="H1366" s="22" t="s">
        <v>41</v>
      </c>
      <c r="I1366" s="23" t="s">
        <v>48</v>
      </c>
      <c r="J1366" s="22" t="s">
        <v>13</v>
      </c>
      <c r="K1366" s="28" t="s">
        <v>35</v>
      </c>
      <c r="L1366" s="26">
        <v>7013.8396300000004</v>
      </c>
    </row>
    <row r="1367" spans="1:12" ht="21.5" x14ac:dyDescent="0.35">
      <c r="A1367" s="22" t="s">
        <v>36</v>
      </c>
      <c r="B1367" s="22" t="s">
        <v>172</v>
      </c>
      <c r="C1367" s="22" t="s">
        <v>16</v>
      </c>
      <c r="D1367" s="22" t="s">
        <v>52</v>
      </c>
      <c r="E1367" s="20">
        <v>461.17399</v>
      </c>
      <c r="H1367" s="22" t="s">
        <v>41</v>
      </c>
      <c r="I1367" s="23" t="s">
        <v>48</v>
      </c>
      <c r="J1367" s="22" t="s">
        <v>55</v>
      </c>
      <c r="K1367" s="22" t="s">
        <v>52</v>
      </c>
      <c r="L1367" s="20">
        <v>240.46356</v>
      </c>
    </row>
    <row r="1368" spans="1:12" ht="21.5" x14ac:dyDescent="0.35">
      <c r="A1368" s="22" t="s">
        <v>36</v>
      </c>
      <c r="B1368" s="22" t="s">
        <v>172</v>
      </c>
      <c r="C1368" s="22" t="s">
        <v>16</v>
      </c>
      <c r="D1368" s="22" t="s">
        <v>104</v>
      </c>
      <c r="E1368" s="20">
        <v>2.2099199999999999</v>
      </c>
      <c r="H1368" s="22" t="s">
        <v>41</v>
      </c>
      <c r="I1368" s="23" t="s">
        <v>48</v>
      </c>
      <c r="J1368" s="22" t="s">
        <v>55</v>
      </c>
      <c r="K1368" s="22" t="s">
        <v>53</v>
      </c>
      <c r="L1368" s="20">
        <v>118.69569</v>
      </c>
    </row>
    <row r="1369" spans="1:12" ht="21.5" x14ac:dyDescent="0.35">
      <c r="A1369" s="22" t="s">
        <v>36</v>
      </c>
      <c r="B1369" s="22" t="s">
        <v>172</v>
      </c>
      <c r="C1369" s="22" t="s">
        <v>16</v>
      </c>
      <c r="D1369" s="22" t="s">
        <v>156</v>
      </c>
      <c r="E1369" s="20">
        <v>79.208600000000004</v>
      </c>
      <c r="H1369" s="22" t="s">
        <v>41</v>
      </c>
      <c r="I1369" s="23" t="s">
        <v>48</v>
      </c>
      <c r="J1369" s="22" t="s">
        <v>55</v>
      </c>
      <c r="K1369" s="22" t="s">
        <v>27</v>
      </c>
      <c r="L1369" s="20">
        <v>1.63757</v>
      </c>
    </row>
    <row r="1370" spans="1:12" ht="21.5" x14ac:dyDescent="0.35">
      <c r="A1370" s="22" t="s">
        <v>36</v>
      </c>
      <c r="B1370" s="22" t="s">
        <v>172</v>
      </c>
      <c r="C1370" s="22" t="s">
        <v>16</v>
      </c>
      <c r="D1370" s="22" t="s">
        <v>53</v>
      </c>
      <c r="E1370" s="20">
        <v>225.26862</v>
      </c>
      <c r="H1370" s="22" t="s">
        <v>41</v>
      </c>
      <c r="I1370" s="23" t="s">
        <v>48</v>
      </c>
      <c r="J1370" s="22" t="s">
        <v>55</v>
      </c>
      <c r="K1370" s="22" t="s">
        <v>95</v>
      </c>
      <c r="L1370" s="20">
        <v>290.93324999999999</v>
      </c>
    </row>
    <row r="1371" spans="1:12" ht="21.5" x14ac:dyDescent="0.35">
      <c r="A1371" s="22" t="s">
        <v>36</v>
      </c>
      <c r="B1371" s="22" t="s">
        <v>172</v>
      </c>
      <c r="C1371" s="22" t="s">
        <v>16</v>
      </c>
      <c r="D1371" s="22" t="s">
        <v>27</v>
      </c>
      <c r="E1371" s="20">
        <v>17626.615959999999</v>
      </c>
      <c r="H1371" s="22" t="s">
        <v>41</v>
      </c>
      <c r="I1371" s="23" t="s">
        <v>48</v>
      </c>
      <c r="J1371" s="22" t="s">
        <v>55</v>
      </c>
      <c r="K1371" s="22" t="s">
        <v>28</v>
      </c>
      <c r="L1371" s="20">
        <v>0.30541000000000001</v>
      </c>
    </row>
    <row r="1372" spans="1:12" ht="21.5" x14ac:dyDescent="0.35">
      <c r="A1372" s="22" t="s">
        <v>36</v>
      </c>
      <c r="B1372" s="22" t="s">
        <v>172</v>
      </c>
      <c r="C1372" s="22" t="s">
        <v>16</v>
      </c>
      <c r="D1372" s="22" t="s">
        <v>95</v>
      </c>
      <c r="E1372" s="20">
        <v>1.46427</v>
      </c>
      <c r="H1372" s="22" t="s">
        <v>41</v>
      </c>
      <c r="I1372" s="23" t="s">
        <v>48</v>
      </c>
      <c r="J1372" s="22" t="s">
        <v>55</v>
      </c>
      <c r="K1372" s="22" t="s">
        <v>55</v>
      </c>
      <c r="L1372" s="20">
        <v>246.77323999999999</v>
      </c>
    </row>
    <row r="1373" spans="1:12" ht="21.5" x14ac:dyDescent="0.35">
      <c r="A1373" s="22" t="s">
        <v>36</v>
      </c>
      <c r="B1373" s="22" t="s">
        <v>172</v>
      </c>
      <c r="C1373" s="22" t="s">
        <v>16</v>
      </c>
      <c r="D1373" s="22" t="s">
        <v>28</v>
      </c>
      <c r="E1373" s="20">
        <v>2947.1547500000001</v>
      </c>
      <c r="H1373" s="22" t="s">
        <v>41</v>
      </c>
      <c r="I1373" s="23" t="s">
        <v>48</v>
      </c>
      <c r="J1373" s="22" t="s">
        <v>55</v>
      </c>
      <c r="K1373" s="22" t="s">
        <v>107</v>
      </c>
      <c r="L1373" s="20">
        <v>112.28642000000001</v>
      </c>
    </row>
    <row r="1374" spans="1:12" ht="21.5" x14ac:dyDescent="0.35">
      <c r="A1374" s="22" t="s">
        <v>36</v>
      </c>
      <c r="B1374" s="22" t="s">
        <v>172</v>
      </c>
      <c r="C1374" s="22" t="s">
        <v>16</v>
      </c>
      <c r="D1374" s="22" t="s">
        <v>55</v>
      </c>
      <c r="E1374" s="20">
        <v>95.71011</v>
      </c>
      <c r="H1374" s="22" t="s">
        <v>41</v>
      </c>
      <c r="I1374" s="23" t="s">
        <v>48</v>
      </c>
      <c r="J1374" s="22" t="s">
        <v>55</v>
      </c>
      <c r="K1374" s="22" t="s">
        <v>160</v>
      </c>
      <c r="L1374" s="20">
        <v>1710.998</v>
      </c>
    </row>
    <row r="1375" spans="1:12" ht="21.5" x14ac:dyDescent="0.35">
      <c r="A1375" s="22" t="s">
        <v>36</v>
      </c>
      <c r="B1375" s="22" t="s">
        <v>172</v>
      </c>
      <c r="C1375" s="22" t="s">
        <v>16</v>
      </c>
      <c r="D1375" s="22" t="s">
        <v>92</v>
      </c>
      <c r="E1375" s="20">
        <v>694.50550999999996</v>
      </c>
      <c r="H1375" s="22" t="s">
        <v>41</v>
      </c>
      <c r="I1375" s="23" t="s">
        <v>48</v>
      </c>
      <c r="J1375" s="22" t="s">
        <v>55</v>
      </c>
      <c r="K1375" s="22" t="s">
        <v>30</v>
      </c>
      <c r="L1375" s="20">
        <v>45.735059999999997</v>
      </c>
    </row>
    <row r="1376" spans="1:12" ht="21.5" x14ac:dyDescent="0.35">
      <c r="A1376" s="22" t="s">
        <v>36</v>
      </c>
      <c r="B1376" s="22" t="s">
        <v>172</v>
      </c>
      <c r="C1376" s="22" t="s">
        <v>16</v>
      </c>
      <c r="D1376" s="22" t="s">
        <v>102</v>
      </c>
      <c r="E1376" s="20">
        <v>142.20089999999999</v>
      </c>
      <c r="H1376" s="22" t="s">
        <v>41</v>
      </c>
      <c r="I1376" s="23" t="s">
        <v>48</v>
      </c>
      <c r="J1376" s="22" t="s">
        <v>55</v>
      </c>
      <c r="K1376" s="22" t="s">
        <v>96</v>
      </c>
      <c r="L1376" s="20">
        <v>16.047879999999999</v>
      </c>
    </row>
    <row r="1377" spans="1:12" ht="21.5" x14ac:dyDescent="0.35">
      <c r="A1377" s="22" t="s">
        <v>36</v>
      </c>
      <c r="B1377" s="22" t="s">
        <v>172</v>
      </c>
      <c r="C1377" s="22" t="s">
        <v>16</v>
      </c>
      <c r="D1377" s="22" t="s">
        <v>107</v>
      </c>
      <c r="E1377" s="20">
        <v>180.49673000000001</v>
      </c>
      <c r="H1377" s="22" t="s">
        <v>41</v>
      </c>
      <c r="I1377" s="23" t="s">
        <v>48</v>
      </c>
      <c r="J1377" s="22" t="s">
        <v>55</v>
      </c>
      <c r="K1377" s="22" t="s">
        <v>97</v>
      </c>
      <c r="L1377" s="20">
        <v>237.65759</v>
      </c>
    </row>
    <row r="1378" spans="1:12" ht="21.5" x14ac:dyDescent="0.35">
      <c r="A1378" s="22" t="s">
        <v>36</v>
      </c>
      <c r="B1378" s="22" t="s">
        <v>172</v>
      </c>
      <c r="C1378" s="22" t="s">
        <v>16</v>
      </c>
      <c r="D1378" s="22" t="s">
        <v>93</v>
      </c>
      <c r="E1378" s="20">
        <v>489.48223999999999</v>
      </c>
      <c r="H1378" s="22" t="s">
        <v>41</v>
      </c>
      <c r="I1378" s="23" t="s">
        <v>48</v>
      </c>
      <c r="J1378" s="22" t="s">
        <v>55</v>
      </c>
      <c r="K1378" s="22" t="s">
        <v>31</v>
      </c>
      <c r="L1378" s="20">
        <v>117.93808</v>
      </c>
    </row>
    <row r="1379" spans="1:12" ht="21.5" x14ac:dyDescent="0.35">
      <c r="A1379" s="22" t="s">
        <v>36</v>
      </c>
      <c r="B1379" s="22" t="s">
        <v>172</v>
      </c>
      <c r="C1379" s="22" t="s">
        <v>16</v>
      </c>
      <c r="D1379" s="22" t="s">
        <v>160</v>
      </c>
      <c r="E1379" s="20">
        <v>1071.6246900000001</v>
      </c>
      <c r="H1379" s="22" t="s">
        <v>41</v>
      </c>
      <c r="I1379" s="23" t="s">
        <v>48</v>
      </c>
      <c r="J1379" s="22" t="s">
        <v>55</v>
      </c>
      <c r="K1379" s="28" t="s">
        <v>35</v>
      </c>
      <c r="L1379" s="26">
        <v>3139.4717500000002</v>
      </c>
    </row>
    <row r="1380" spans="1:12" ht="21.5" x14ac:dyDescent="0.35">
      <c r="A1380" s="22" t="s">
        <v>36</v>
      </c>
      <c r="B1380" s="22" t="s">
        <v>172</v>
      </c>
      <c r="C1380" s="22" t="s">
        <v>16</v>
      </c>
      <c r="D1380" s="22" t="s">
        <v>30</v>
      </c>
      <c r="E1380" s="20">
        <v>14458.57236</v>
      </c>
      <c r="H1380" s="22" t="s">
        <v>41</v>
      </c>
      <c r="I1380" s="23" t="s">
        <v>48</v>
      </c>
      <c r="J1380" s="22" t="s">
        <v>56</v>
      </c>
      <c r="K1380" s="22" t="s">
        <v>52</v>
      </c>
      <c r="L1380" s="20">
        <v>97.263360000000006</v>
      </c>
    </row>
    <row r="1381" spans="1:12" ht="21.5" x14ac:dyDescent="0.35">
      <c r="A1381" s="22" t="s">
        <v>36</v>
      </c>
      <c r="B1381" s="22" t="s">
        <v>172</v>
      </c>
      <c r="C1381" s="22" t="s">
        <v>16</v>
      </c>
      <c r="D1381" s="22" t="s">
        <v>96</v>
      </c>
      <c r="E1381" s="20">
        <v>359.12536</v>
      </c>
      <c r="H1381" s="22" t="s">
        <v>41</v>
      </c>
      <c r="I1381" s="23" t="s">
        <v>48</v>
      </c>
      <c r="J1381" s="22" t="s">
        <v>56</v>
      </c>
      <c r="K1381" s="22" t="s">
        <v>53</v>
      </c>
      <c r="L1381" s="20">
        <v>108.43285</v>
      </c>
    </row>
    <row r="1382" spans="1:12" ht="21.5" x14ac:dyDescent="0.35">
      <c r="A1382" s="22" t="s">
        <v>36</v>
      </c>
      <c r="B1382" s="22" t="s">
        <v>172</v>
      </c>
      <c r="C1382" s="22" t="s">
        <v>16</v>
      </c>
      <c r="D1382" s="22" t="s">
        <v>110</v>
      </c>
      <c r="E1382" s="20">
        <v>511.64855</v>
      </c>
      <c r="H1382" s="22" t="s">
        <v>41</v>
      </c>
      <c r="I1382" s="23" t="s">
        <v>48</v>
      </c>
      <c r="J1382" s="22" t="s">
        <v>56</v>
      </c>
      <c r="K1382" s="22" t="s">
        <v>27</v>
      </c>
      <c r="L1382" s="20">
        <v>8.6961600000000008</v>
      </c>
    </row>
    <row r="1383" spans="1:12" ht="21.5" x14ac:dyDescent="0.35">
      <c r="A1383" s="22" t="s">
        <v>36</v>
      </c>
      <c r="B1383" s="22" t="s">
        <v>172</v>
      </c>
      <c r="C1383" s="22" t="s">
        <v>16</v>
      </c>
      <c r="D1383" s="22" t="s">
        <v>162</v>
      </c>
      <c r="E1383" s="20">
        <v>23.204899999999999</v>
      </c>
      <c r="H1383" s="22" t="s">
        <v>41</v>
      </c>
      <c r="I1383" s="23" t="s">
        <v>48</v>
      </c>
      <c r="J1383" s="22" t="s">
        <v>56</v>
      </c>
      <c r="K1383" s="22" t="s">
        <v>95</v>
      </c>
      <c r="L1383" s="20">
        <v>700.00001999999995</v>
      </c>
    </row>
    <row r="1384" spans="1:12" ht="21.5" x14ac:dyDescent="0.35">
      <c r="A1384" s="22" t="s">
        <v>36</v>
      </c>
      <c r="B1384" s="22" t="s">
        <v>172</v>
      </c>
      <c r="C1384" s="22" t="s">
        <v>16</v>
      </c>
      <c r="D1384" s="22" t="s">
        <v>112</v>
      </c>
      <c r="E1384" s="20">
        <v>1.2614399999999999</v>
      </c>
      <c r="H1384" s="22" t="s">
        <v>41</v>
      </c>
      <c r="I1384" s="23" t="s">
        <v>48</v>
      </c>
      <c r="J1384" s="22" t="s">
        <v>56</v>
      </c>
      <c r="K1384" s="22" t="s">
        <v>28</v>
      </c>
      <c r="L1384" s="20">
        <v>2.2284899999999999</v>
      </c>
    </row>
    <row r="1385" spans="1:12" ht="21.5" x14ac:dyDescent="0.35">
      <c r="A1385" s="22" t="s">
        <v>36</v>
      </c>
      <c r="B1385" s="22" t="s">
        <v>172</v>
      </c>
      <c r="C1385" s="22" t="s">
        <v>16</v>
      </c>
      <c r="D1385" s="22" t="s">
        <v>97</v>
      </c>
      <c r="E1385" s="20">
        <v>2.7915999999999999</v>
      </c>
      <c r="H1385" s="22" t="s">
        <v>41</v>
      </c>
      <c r="I1385" s="23" t="s">
        <v>48</v>
      </c>
      <c r="J1385" s="22" t="s">
        <v>56</v>
      </c>
      <c r="K1385" s="22" t="s">
        <v>92</v>
      </c>
      <c r="L1385" s="20">
        <v>1011.6667200000001</v>
      </c>
    </row>
    <row r="1386" spans="1:12" ht="21.5" x14ac:dyDescent="0.35">
      <c r="A1386" s="22" t="s">
        <v>36</v>
      </c>
      <c r="B1386" s="22" t="s">
        <v>172</v>
      </c>
      <c r="C1386" s="22" t="s">
        <v>16</v>
      </c>
      <c r="D1386" s="22" t="s">
        <v>31</v>
      </c>
      <c r="E1386" s="20">
        <v>116286.16318</v>
      </c>
      <c r="H1386" s="22" t="s">
        <v>41</v>
      </c>
      <c r="I1386" s="23" t="s">
        <v>48</v>
      </c>
      <c r="J1386" s="22" t="s">
        <v>56</v>
      </c>
      <c r="K1386" s="22" t="s">
        <v>107</v>
      </c>
      <c r="L1386" s="20">
        <v>1.1641900000000001</v>
      </c>
    </row>
    <row r="1387" spans="1:12" ht="21.5" x14ac:dyDescent="0.35">
      <c r="A1387" s="22" t="s">
        <v>36</v>
      </c>
      <c r="B1387" s="22" t="s">
        <v>172</v>
      </c>
      <c r="C1387" s="22" t="s">
        <v>16</v>
      </c>
      <c r="D1387" s="22" t="s">
        <v>32</v>
      </c>
      <c r="E1387" s="20">
        <v>223.83085</v>
      </c>
      <c r="H1387" s="22" t="s">
        <v>41</v>
      </c>
      <c r="I1387" s="23" t="s">
        <v>48</v>
      </c>
      <c r="J1387" s="22" t="s">
        <v>56</v>
      </c>
      <c r="K1387" s="22" t="s">
        <v>30</v>
      </c>
      <c r="L1387" s="20">
        <v>16.822649999999999</v>
      </c>
    </row>
    <row r="1388" spans="1:12" ht="21.5" x14ac:dyDescent="0.35">
      <c r="A1388" s="22" t="s">
        <v>36</v>
      </c>
      <c r="B1388" s="22" t="s">
        <v>172</v>
      </c>
      <c r="C1388" s="22" t="s">
        <v>16</v>
      </c>
      <c r="D1388" s="22" t="s">
        <v>161</v>
      </c>
      <c r="E1388" s="20">
        <v>20.117999999999999</v>
      </c>
      <c r="H1388" s="22" t="s">
        <v>41</v>
      </c>
      <c r="I1388" s="23" t="s">
        <v>48</v>
      </c>
      <c r="J1388" s="22" t="s">
        <v>56</v>
      </c>
      <c r="K1388" s="22" t="s">
        <v>110</v>
      </c>
      <c r="L1388" s="20">
        <v>0.23788000000000001</v>
      </c>
    </row>
    <row r="1389" spans="1:12" ht="21.5" x14ac:dyDescent="0.35">
      <c r="A1389" s="22" t="s">
        <v>36</v>
      </c>
      <c r="B1389" s="22" t="s">
        <v>172</v>
      </c>
      <c r="C1389" s="22" t="s">
        <v>16</v>
      </c>
      <c r="D1389" s="28" t="s">
        <v>35</v>
      </c>
      <c r="E1389" s="26">
        <v>155903.83253000001</v>
      </c>
      <c r="H1389" s="22" t="s">
        <v>41</v>
      </c>
      <c r="I1389" s="23" t="s">
        <v>48</v>
      </c>
      <c r="J1389" s="22" t="s">
        <v>56</v>
      </c>
      <c r="K1389" s="22" t="s">
        <v>100</v>
      </c>
      <c r="L1389" s="20">
        <v>683.74800000000005</v>
      </c>
    </row>
    <row r="1390" spans="1:12" ht="21.5" x14ac:dyDescent="0.35">
      <c r="A1390" s="22" t="s">
        <v>36</v>
      </c>
      <c r="B1390" s="22" t="s">
        <v>172</v>
      </c>
      <c r="C1390" s="22" t="s">
        <v>17</v>
      </c>
      <c r="D1390" s="22" t="s">
        <v>52</v>
      </c>
      <c r="E1390" s="20">
        <v>61.424430000000001</v>
      </c>
      <c r="H1390" s="22" t="s">
        <v>41</v>
      </c>
      <c r="I1390" s="23" t="s">
        <v>48</v>
      </c>
      <c r="J1390" s="22" t="s">
        <v>56</v>
      </c>
      <c r="K1390" s="22" t="s">
        <v>97</v>
      </c>
      <c r="L1390" s="20">
        <v>21.698530000000002</v>
      </c>
    </row>
    <row r="1391" spans="1:12" ht="21.5" x14ac:dyDescent="0.35">
      <c r="A1391" s="22" t="s">
        <v>36</v>
      </c>
      <c r="B1391" s="22" t="s">
        <v>172</v>
      </c>
      <c r="C1391" s="22" t="s">
        <v>17</v>
      </c>
      <c r="D1391" s="22" t="s">
        <v>104</v>
      </c>
      <c r="E1391" s="20">
        <v>139.15260000000001</v>
      </c>
      <c r="H1391" s="22" t="s">
        <v>41</v>
      </c>
      <c r="I1391" s="23" t="s">
        <v>48</v>
      </c>
      <c r="J1391" s="22" t="s">
        <v>56</v>
      </c>
      <c r="K1391" s="22" t="s">
        <v>31</v>
      </c>
      <c r="L1391" s="20">
        <v>306.37916000000001</v>
      </c>
    </row>
    <row r="1392" spans="1:12" ht="21.5" x14ac:dyDescent="0.35">
      <c r="A1392" s="22" t="s">
        <v>36</v>
      </c>
      <c r="B1392" s="22" t="s">
        <v>172</v>
      </c>
      <c r="C1392" s="22" t="s">
        <v>17</v>
      </c>
      <c r="D1392" s="22" t="s">
        <v>156</v>
      </c>
      <c r="E1392" s="20">
        <v>0.52559999999999996</v>
      </c>
      <c r="H1392" s="22" t="s">
        <v>41</v>
      </c>
      <c r="I1392" s="23" t="s">
        <v>48</v>
      </c>
      <c r="J1392" s="22" t="s">
        <v>56</v>
      </c>
      <c r="K1392" s="28" t="s">
        <v>35</v>
      </c>
      <c r="L1392" s="26">
        <v>2958.3380099999999</v>
      </c>
    </row>
    <row r="1393" spans="1:12" ht="21.5" x14ac:dyDescent="0.35">
      <c r="A1393" s="22" t="s">
        <v>36</v>
      </c>
      <c r="B1393" s="22" t="s">
        <v>172</v>
      </c>
      <c r="C1393" s="22" t="s">
        <v>17</v>
      </c>
      <c r="D1393" s="22" t="s">
        <v>53</v>
      </c>
      <c r="E1393" s="20">
        <v>40.168999999999997</v>
      </c>
      <c r="H1393" s="22" t="s">
        <v>41</v>
      </c>
      <c r="I1393" s="23" t="s">
        <v>48</v>
      </c>
      <c r="J1393" s="22" t="s">
        <v>57</v>
      </c>
      <c r="K1393" s="22" t="s">
        <v>52</v>
      </c>
      <c r="L1393" s="20">
        <v>352.06742000000003</v>
      </c>
    </row>
    <row r="1394" spans="1:12" ht="21.5" x14ac:dyDescent="0.35">
      <c r="A1394" s="22" t="s">
        <v>36</v>
      </c>
      <c r="B1394" s="22" t="s">
        <v>172</v>
      </c>
      <c r="C1394" s="22" t="s">
        <v>17</v>
      </c>
      <c r="D1394" s="22" t="s">
        <v>27</v>
      </c>
      <c r="E1394" s="20">
        <v>7018.8438599999999</v>
      </c>
      <c r="H1394" s="22" t="s">
        <v>41</v>
      </c>
      <c r="I1394" s="23" t="s">
        <v>48</v>
      </c>
      <c r="J1394" s="22" t="s">
        <v>57</v>
      </c>
      <c r="K1394" s="22" t="s">
        <v>104</v>
      </c>
      <c r="L1394" s="20">
        <v>22.86375</v>
      </c>
    </row>
    <row r="1395" spans="1:12" ht="21.5" x14ac:dyDescent="0.35">
      <c r="A1395" s="22" t="s">
        <v>36</v>
      </c>
      <c r="B1395" s="22" t="s">
        <v>172</v>
      </c>
      <c r="C1395" s="22" t="s">
        <v>17</v>
      </c>
      <c r="D1395" s="22" t="s">
        <v>28</v>
      </c>
      <c r="E1395" s="20">
        <v>289.96805000000001</v>
      </c>
      <c r="H1395" s="22" t="s">
        <v>41</v>
      </c>
      <c r="I1395" s="23" t="s">
        <v>48</v>
      </c>
      <c r="J1395" s="22" t="s">
        <v>57</v>
      </c>
      <c r="K1395" s="22" t="s">
        <v>113</v>
      </c>
      <c r="L1395" s="20">
        <v>92.403999999999996</v>
      </c>
    </row>
    <row r="1396" spans="1:12" ht="21.5" x14ac:dyDescent="0.35">
      <c r="A1396" s="22" t="s">
        <v>36</v>
      </c>
      <c r="B1396" s="22" t="s">
        <v>172</v>
      </c>
      <c r="C1396" s="22" t="s">
        <v>17</v>
      </c>
      <c r="D1396" s="22" t="s">
        <v>55</v>
      </c>
      <c r="E1396" s="20">
        <v>19.771999999999998</v>
      </c>
      <c r="H1396" s="22" t="s">
        <v>41</v>
      </c>
      <c r="I1396" s="23" t="s">
        <v>48</v>
      </c>
      <c r="J1396" s="22" t="s">
        <v>57</v>
      </c>
      <c r="K1396" s="22" t="s">
        <v>53</v>
      </c>
      <c r="L1396" s="20">
        <v>205.86</v>
      </c>
    </row>
    <row r="1397" spans="1:12" ht="21.5" x14ac:dyDescent="0.35">
      <c r="A1397" s="22" t="s">
        <v>36</v>
      </c>
      <c r="B1397" s="22" t="s">
        <v>172</v>
      </c>
      <c r="C1397" s="22" t="s">
        <v>17</v>
      </c>
      <c r="D1397" s="22" t="s">
        <v>92</v>
      </c>
      <c r="E1397" s="20">
        <v>84.041370000000001</v>
      </c>
      <c r="H1397" s="22" t="s">
        <v>41</v>
      </c>
      <c r="I1397" s="23" t="s">
        <v>48</v>
      </c>
      <c r="J1397" s="22" t="s">
        <v>57</v>
      </c>
      <c r="K1397" s="22" t="s">
        <v>27</v>
      </c>
      <c r="L1397" s="20">
        <v>19.544750000000001</v>
      </c>
    </row>
    <row r="1398" spans="1:12" ht="21.5" x14ac:dyDescent="0.35">
      <c r="A1398" s="22" t="s">
        <v>36</v>
      </c>
      <c r="B1398" s="22" t="s">
        <v>172</v>
      </c>
      <c r="C1398" s="22" t="s">
        <v>17</v>
      </c>
      <c r="D1398" s="22" t="s">
        <v>102</v>
      </c>
      <c r="E1398" s="20">
        <v>48.568800000000003</v>
      </c>
      <c r="H1398" s="22" t="s">
        <v>41</v>
      </c>
      <c r="I1398" s="23" t="s">
        <v>48</v>
      </c>
      <c r="J1398" s="22" t="s">
        <v>57</v>
      </c>
      <c r="K1398" s="22" t="s">
        <v>95</v>
      </c>
      <c r="L1398" s="20">
        <v>18.45477</v>
      </c>
    </row>
    <row r="1399" spans="1:12" ht="21.5" x14ac:dyDescent="0.35">
      <c r="A1399" s="22" t="s">
        <v>36</v>
      </c>
      <c r="B1399" s="22" t="s">
        <v>172</v>
      </c>
      <c r="C1399" s="22" t="s">
        <v>17</v>
      </c>
      <c r="D1399" s="22" t="s">
        <v>107</v>
      </c>
      <c r="E1399" s="20">
        <v>273.20931000000002</v>
      </c>
      <c r="H1399" s="22" t="s">
        <v>41</v>
      </c>
      <c r="I1399" s="23" t="s">
        <v>48</v>
      </c>
      <c r="J1399" s="22" t="s">
        <v>57</v>
      </c>
      <c r="K1399" s="22" t="s">
        <v>28</v>
      </c>
      <c r="L1399" s="20">
        <v>1.9333499999999999</v>
      </c>
    </row>
    <row r="1400" spans="1:12" ht="21.5" x14ac:dyDescent="0.35">
      <c r="A1400" s="22" t="s">
        <v>36</v>
      </c>
      <c r="B1400" s="22" t="s">
        <v>172</v>
      </c>
      <c r="C1400" s="22" t="s">
        <v>17</v>
      </c>
      <c r="D1400" s="22" t="s">
        <v>160</v>
      </c>
      <c r="E1400" s="20">
        <v>107.7234</v>
      </c>
      <c r="H1400" s="22" t="s">
        <v>41</v>
      </c>
      <c r="I1400" s="23" t="s">
        <v>48</v>
      </c>
      <c r="J1400" s="22" t="s">
        <v>57</v>
      </c>
      <c r="K1400" s="22" t="s">
        <v>55</v>
      </c>
      <c r="L1400" s="20">
        <v>12.9</v>
      </c>
    </row>
    <row r="1401" spans="1:12" ht="21.5" x14ac:dyDescent="0.35">
      <c r="A1401" s="22" t="s">
        <v>36</v>
      </c>
      <c r="B1401" s="22" t="s">
        <v>172</v>
      </c>
      <c r="C1401" s="22" t="s">
        <v>17</v>
      </c>
      <c r="D1401" s="22" t="s">
        <v>30</v>
      </c>
      <c r="E1401" s="20">
        <v>7783.3021799999997</v>
      </c>
      <c r="H1401" s="22" t="s">
        <v>41</v>
      </c>
      <c r="I1401" s="23" t="s">
        <v>48</v>
      </c>
      <c r="J1401" s="22" t="s">
        <v>57</v>
      </c>
      <c r="K1401" s="22" t="s">
        <v>92</v>
      </c>
      <c r="L1401" s="20">
        <v>1042.6211800000001</v>
      </c>
    </row>
    <row r="1402" spans="1:12" ht="21.5" x14ac:dyDescent="0.35">
      <c r="A1402" s="22" t="s">
        <v>36</v>
      </c>
      <c r="B1402" s="22" t="s">
        <v>172</v>
      </c>
      <c r="C1402" s="22" t="s">
        <v>17</v>
      </c>
      <c r="D1402" s="22" t="s">
        <v>110</v>
      </c>
      <c r="E1402" s="20">
        <v>310.37096000000003</v>
      </c>
      <c r="H1402" s="22" t="s">
        <v>41</v>
      </c>
      <c r="I1402" s="23" t="s">
        <v>48</v>
      </c>
      <c r="J1402" s="22" t="s">
        <v>57</v>
      </c>
      <c r="K1402" s="22" t="s">
        <v>102</v>
      </c>
      <c r="L1402" s="20">
        <v>2073.29225</v>
      </c>
    </row>
    <row r="1403" spans="1:12" ht="21.5" x14ac:dyDescent="0.35">
      <c r="A1403" s="22" t="s">
        <v>36</v>
      </c>
      <c r="B1403" s="22" t="s">
        <v>172</v>
      </c>
      <c r="C1403" s="22" t="s">
        <v>17</v>
      </c>
      <c r="D1403" s="22" t="s">
        <v>162</v>
      </c>
      <c r="E1403" s="20">
        <v>0.65390999999999999</v>
      </c>
      <c r="H1403" s="22" t="s">
        <v>41</v>
      </c>
      <c r="I1403" s="23" t="s">
        <v>48</v>
      </c>
      <c r="J1403" s="22" t="s">
        <v>57</v>
      </c>
      <c r="K1403" s="22" t="s">
        <v>93</v>
      </c>
      <c r="L1403" s="20">
        <v>98.666340000000005</v>
      </c>
    </row>
    <row r="1404" spans="1:12" ht="21.5" x14ac:dyDescent="0.35">
      <c r="A1404" s="22" t="s">
        <v>36</v>
      </c>
      <c r="B1404" s="22" t="s">
        <v>172</v>
      </c>
      <c r="C1404" s="22" t="s">
        <v>17</v>
      </c>
      <c r="D1404" s="22" t="s">
        <v>112</v>
      </c>
      <c r="E1404" s="20">
        <v>0.73558000000000001</v>
      </c>
      <c r="H1404" s="22" t="s">
        <v>41</v>
      </c>
      <c r="I1404" s="23" t="s">
        <v>48</v>
      </c>
      <c r="J1404" s="22" t="s">
        <v>57</v>
      </c>
      <c r="K1404" s="22" t="s">
        <v>160</v>
      </c>
      <c r="L1404" s="20">
        <v>25.033539999999999</v>
      </c>
    </row>
    <row r="1405" spans="1:12" ht="21.5" x14ac:dyDescent="0.35">
      <c r="A1405" s="22" t="s">
        <v>36</v>
      </c>
      <c r="B1405" s="22" t="s">
        <v>172</v>
      </c>
      <c r="C1405" s="22" t="s">
        <v>17</v>
      </c>
      <c r="D1405" s="22" t="s">
        <v>31</v>
      </c>
      <c r="E1405" s="20">
        <v>45090.125050000002</v>
      </c>
      <c r="H1405" s="22" t="s">
        <v>41</v>
      </c>
      <c r="I1405" s="23" t="s">
        <v>48</v>
      </c>
      <c r="J1405" s="22" t="s">
        <v>57</v>
      </c>
      <c r="K1405" s="22" t="s">
        <v>30</v>
      </c>
      <c r="L1405" s="20">
        <v>424.02938</v>
      </c>
    </row>
    <row r="1406" spans="1:12" ht="21.5" x14ac:dyDescent="0.35">
      <c r="A1406" s="22" t="s">
        <v>36</v>
      </c>
      <c r="B1406" s="22" t="s">
        <v>172</v>
      </c>
      <c r="C1406" s="22" t="s">
        <v>17</v>
      </c>
      <c r="D1406" s="22" t="s">
        <v>161</v>
      </c>
      <c r="E1406" s="20">
        <v>118.7855</v>
      </c>
      <c r="H1406" s="22" t="s">
        <v>41</v>
      </c>
      <c r="I1406" s="23" t="s">
        <v>48</v>
      </c>
      <c r="J1406" s="22" t="s">
        <v>57</v>
      </c>
      <c r="K1406" s="22" t="s">
        <v>96</v>
      </c>
      <c r="L1406" s="20">
        <v>0.84562999999999999</v>
      </c>
    </row>
    <row r="1407" spans="1:12" ht="21.5" x14ac:dyDescent="0.35">
      <c r="A1407" s="22" t="s">
        <v>36</v>
      </c>
      <c r="B1407" s="22" t="s">
        <v>172</v>
      </c>
      <c r="C1407" s="22" t="s">
        <v>17</v>
      </c>
      <c r="D1407" s="28" t="s">
        <v>35</v>
      </c>
      <c r="E1407" s="26">
        <v>61387.371599999999</v>
      </c>
      <c r="H1407" s="22" t="s">
        <v>41</v>
      </c>
      <c r="I1407" s="23" t="s">
        <v>48</v>
      </c>
      <c r="J1407" s="22" t="s">
        <v>57</v>
      </c>
      <c r="K1407" s="22" t="s">
        <v>100</v>
      </c>
      <c r="L1407" s="20">
        <v>648.67411000000004</v>
      </c>
    </row>
    <row r="1408" spans="1:12" ht="21.5" x14ac:dyDescent="0.35">
      <c r="A1408" s="22" t="s">
        <v>36</v>
      </c>
      <c r="B1408" s="22" t="s">
        <v>172</v>
      </c>
      <c r="C1408" s="22" t="s">
        <v>18</v>
      </c>
      <c r="D1408" s="22" t="s">
        <v>156</v>
      </c>
      <c r="E1408" s="20">
        <v>33.631</v>
      </c>
      <c r="H1408" s="22" t="s">
        <v>41</v>
      </c>
      <c r="I1408" s="23" t="s">
        <v>48</v>
      </c>
      <c r="J1408" s="22" t="s">
        <v>57</v>
      </c>
      <c r="K1408" s="22" t="s">
        <v>31</v>
      </c>
      <c r="L1408" s="20">
        <v>816.18598999999995</v>
      </c>
    </row>
    <row r="1409" spans="1:12" ht="21.5" x14ac:dyDescent="0.35">
      <c r="A1409" s="22" t="s">
        <v>36</v>
      </c>
      <c r="B1409" s="22" t="s">
        <v>172</v>
      </c>
      <c r="C1409" s="22" t="s">
        <v>18</v>
      </c>
      <c r="D1409" s="22" t="s">
        <v>27</v>
      </c>
      <c r="E1409" s="20">
        <v>-2.6141000000000001</v>
      </c>
      <c r="H1409" s="22" t="s">
        <v>41</v>
      </c>
      <c r="I1409" s="23" t="s">
        <v>48</v>
      </c>
      <c r="J1409" s="22" t="s">
        <v>57</v>
      </c>
      <c r="K1409" s="28" t="s">
        <v>35</v>
      </c>
      <c r="L1409" s="26">
        <v>5855.3764600000004</v>
      </c>
    </row>
    <row r="1410" spans="1:12" ht="21.5" x14ac:dyDescent="0.35">
      <c r="A1410" s="22" t="s">
        <v>36</v>
      </c>
      <c r="B1410" s="22" t="s">
        <v>172</v>
      </c>
      <c r="C1410" s="22" t="s">
        <v>18</v>
      </c>
      <c r="D1410" s="22" t="s">
        <v>28</v>
      </c>
      <c r="E1410" s="20">
        <v>113.98345</v>
      </c>
      <c r="H1410" s="22" t="s">
        <v>41</v>
      </c>
      <c r="I1410" s="23" t="s">
        <v>48</v>
      </c>
      <c r="J1410" s="22" t="s">
        <v>58</v>
      </c>
      <c r="K1410" s="22" t="s">
        <v>52</v>
      </c>
      <c r="L1410" s="20">
        <v>48.634039999999999</v>
      </c>
    </row>
    <row r="1411" spans="1:12" ht="21.5" x14ac:dyDescent="0.35">
      <c r="A1411" s="22" t="s">
        <v>36</v>
      </c>
      <c r="B1411" s="22" t="s">
        <v>172</v>
      </c>
      <c r="C1411" s="22" t="s">
        <v>18</v>
      </c>
      <c r="D1411" s="22" t="s">
        <v>102</v>
      </c>
      <c r="E1411" s="20">
        <v>6285.5390900000002</v>
      </c>
      <c r="H1411" s="22" t="s">
        <v>41</v>
      </c>
      <c r="I1411" s="23" t="s">
        <v>48</v>
      </c>
      <c r="J1411" s="22" t="s">
        <v>58</v>
      </c>
      <c r="K1411" s="22" t="s">
        <v>115</v>
      </c>
      <c r="L1411" s="20">
        <v>3.7089799999999999</v>
      </c>
    </row>
    <row r="1412" spans="1:12" ht="21.5" x14ac:dyDescent="0.35">
      <c r="A1412" s="22" t="s">
        <v>36</v>
      </c>
      <c r="B1412" s="22" t="s">
        <v>172</v>
      </c>
      <c r="C1412" s="22" t="s">
        <v>18</v>
      </c>
      <c r="D1412" s="22" t="s">
        <v>160</v>
      </c>
      <c r="E1412" s="20">
        <v>1E-4</v>
      </c>
      <c r="H1412" s="22" t="s">
        <v>41</v>
      </c>
      <c r="I1412" s="23" t="s">
        <v>48</v>
      </c>
      <c r="J1412" s="22" t="s">
        <v>58</v>
      </c>
      <c r="K1412" s="22" t="s">
        <v>27</v>
      </c>
      <c r="L1412" s="20">
        <v>4.9399499999999996</v>
      </c>
    </row>
    <row r="1413" spans="1:12" ht="21.5" x14ac:dyDescent="0.35">
      <c r="A1413" s="22" t="s">
        <v>36</v>
      </c>
      <c r="B1413" s="22" t="s">
        <v>172</v>
      </c>
      <c r="C1413" s="22" t="s">
        <v>18</v>
      </c>
      <c r="D1413" s="22" t="s">
        <v>30</v>
      </c>
      <c r="E1413" s="20">
        <v>1866.81648</v>
      </c>
      <c r="H1413" s="22" t="s">
        <v>41</v>
      </c>
      <c r="I1413" s="23" t="s">
        <v>48</v>
      </c>
      <c r="J1413" s="22" t="s">
        <v>58</v>
      </c>
      <c r="K1413" s="22" t="s">
        <v>28</v>
      </c>
      <c r="L1413" s="20">
        <v>25.352070000000001</v>
      </c>
    </row>
    <row r="1414" spans="1:12" ht="21.5" x14ac:dyDescent="0.35">
      <c r="A1414" s="22" t="s">
        <v>36</v>
      </c>
      <c r="B1414" s="22" t="s">
        <v>172</v>
      </c>
      <c r="C1414" s="22" t="s">
        <v>18</v>
      </c>
      <c r="D1414" s="22" t="s">
        <v>97</v>
      </c>
      <c r="E1414" s="20">
        <v>15.95208</v>
      </c>
      <c r="H1414" s="22" t="s">
        <v>41</v>
      </c>
      <c r="I1414" s="23" t="s">
        <v>48</v>
      </c>
      <c r="J1414" s="22" t="s">
        <v>58</v>
      </c>
      <c r="K1414" s="22" t="s">
        <v>165</v>
      </c>
      <c r="L1414" s="20">
        <v>1.72499</v>
      </c>
    </row>
    <row r="1415" spans="1:12" ht="21.5" x14ac:dyDescent="0.35">
      <c r="A1415" s="22" t="s">
        <v>36</v>
      </c>
      <c r="B1415" s="22" t="s">
        <v>172</v>
      </c>
      <c r="C1415" s="22" t="s">
        <v>18</v>
      </c>
      <c r="D1415" s="22" t="s">
        <v>31</v>
      </c>
      <c r="E1415" s="20">
        <v>8601.1409999999996</v>
      </c>
      <c r="H1415" s="22" t="s">
        <v>41</v>
      </c>
      <c r="I1415" s="23" t="s">
        <v>48</v>
      </c>
      <c r="J1415" s="22" t="s">
        <v>58</v>
      </c>
      <c r="K1415" s="22" t="s">
        <v>107</v>
      </c>
      <c r="L1415" s="20">
        <v>540.59389999999996</v>
      </c>
    </row>
    <row r="1416" spans="1:12" ht="21.5" x14ac:dyDescent="0.35">
      <c r="A1416" s="22" t="s">
        <v>36</v>
      </c>
      <c r="B1416" s="22" t="s">
        <v>172</v>
      </c>
      <c r="C1416" s="22" t="s">
        <v>18</v>
      </c>
      <c r="D1416" s="22" t="s">
        <v>32</v>
      </c>
      <c r="E1416" s="20">
        <v>188.62796</v>
      </c>
      <c r="H1416" s="22" t="s">
        <v>41</v>
      </c>
      <c r="I1416" s="23" t="s">
        <v>48</v>
      </c>
      <c r="J1416" s="22" t="s">
        <v>58</v>
      </c>
      <c r="K1416" s="22" t="s">
        <v>93</v>
      </c>
      <c r="L1416" s="20">
        <v>0.61126000000000003</v>
      </c>
    </row>
    <row r="1417" spans="1:12" ht="21.5" x14ac:dyDescent="0.35">
      <c r="A1417" s="22" t="s">
        <v>36</v>
      </c>
      <c r="B1417" s="22" t="s">
        <v>172</v>
      </c>
      <c r="C1417" s="22" t="s">
        <v>18</v>
      </c>
      <c r="D1417" s="28" t="s">
        <v>35</v>
      </c>
      <c r="E1417" s="26">
        <v>17103.07706</v>
      </c>
      <c r="H1417" s="22" t="s">
        <v>41</v>
      </c>
      <c r="I1417" s="23" t="s">
        <v>48</v>
      </c>
      <c r="J1417" s="22" t="s">
        <v>58</v>
      </c>
      <c r="K1417" s="22" t="s">
        <v>160</v>
      </c>
      <c r="L1417" s="20">
        <v>178.51539</v>
      </c>
    </row>
    <row r="1418" spans="1:12" ht="21.5" x14ac:dyDescent="0.35">
      <c r="A1418" s="22" t="s">
        <v>36</v>
      </c>
      <c r="B1418" s="22" t="s">
        <v>172</v>
      </c>
      <c r="C1418" s="22" t="s">
        <v>19</v>
      </c>
      <c r="D1418" s="22" t="s">
        <v>52</v>
      </c>
      <c r="E1418" s="20">
        <v>59.311390000000003</v>
      </c>
      <c r="H1418" s="22" t="s">
        <v>41</v>
      </c>
      <c r="I1418" s="23" t="s">
        <v>48</v>
      </c>
      <c r="J1418" s="22" t="s">
        <v>58</v>
      </c>
      <c r="K1418" s="22" t="s">
        <v>30</v>
      </c>
      <c r="L1418" s="20">
        <v>211.10156000000001</v>
      </c>
    </row>
    <row r="1419" spans="1:12" ht="21.5" x14ac:dyDescent="0.35">
      <c r="A1419" s="22" t="s">
        <v>36</v>
      </c>
      <c r="B1419" s="22" t="s">
        <v>172</v>
      </c>
      <c r="C1419" s="22" t="s">
        <v>19</v>
      </c>
      <c r="D1419" s="22" t="s">
        <v>115</v>
      </c>
      <c r="E1419" s="20">
        <v>500.78100000000001</v>
      </c>
      <c r="H1419" s="22" t="s">
        <v>41</v>
      </c>
      <c r="I1419" s="23" t="s">
        <v>48</v>
      </c>
      <c r="J1419" s="22" t="s">
        <v>58</v>
      </c>
      <c r="K1419" s="22" t="s">
        <v>110</v>
      </c>
      <c r="L1419" s="20">
        <v>1.3161400000000001</v>
      </c>
    </row>
    <row r="1420" spans="1:12" ht="21.5" x14ac:dyDescent="0.35">
      <c r="A1420" s="22" t="s">
        <v>36</v>
      </c>
      <c r="B1420" s="22" t="s">
        <v>172</v>
      </c>
      <c r="C1420" s="22" t="s">
        <v>19</v>
      </c>
      <c r="D1420" s="22" t="s">
        <v>156</v>
      </c>
      <c r="E1420" s="20">
        <v>191.09164000000001</v>
      </c>
      <c r="H1420" s="22" t="s">
        <v>41</v>
      </c>
      <c r="I1420" s="23" t="s">
        <v>48</v>
      </c>
      <c r="J1420" s="22" t="s">
        <v>58</v>
      </c>
      <c r="K1420" s="22" t="s">
        <v>163</v>
      </c>
      <c r="L1420" s="20">
        <v>1.55375</v>
      </c>
    </row>
    <row r="1421" spans="1:12" ht="21.5" x14ac:dyDescent="0.35">
      <c r="A1421" s="22" t="s">
        <v>36</v>
      </c>
      <c r="B1421" s="22" t="s">
        <v>172</v>
      </c>
      <c r="C1421" s="22" t="s">
        <v>19</v>
      </c>
      <c r="D1421" s="22" t="s">
        <v>53</v>
      </c>
      <c r="E1421" s="20">
        <v>192.03886</v>
      </c>
      <c r="H1421" s="22" t="s">
        <v>41</v>
      </c>
      <c r="I1421" s="23" t="s">
        <v>48</v>
      </c>
      <c r="J1421" s="22" t="s">
        <v>58</v>
      </c>
      <c r="K1421" s="22" t="s">
        <v>31</v>
      </c>
      <c r="L1421" s="20">
        <v>76.140640000000005</v>
      </c>
    </row>
    <row r="1422" spans="1:12" ht="21.5" x14ac:dyDescent="0.35">
      <c r="A1422" s="22" t="s">
        <v>36</v>
      </c>
      <c r="B1422" s="22" t="s">
        <v>172</v>
      </c>
      <c r="C1422" s="22" t="s">
        <v>19</v>
      </c>
      <c r="D1422" s="22" t="s">
        <v>27</v>
      </c>
      <c r="E1422" s="20">
        <v>1074.3404399999999</v>
      </c>
      <c r="H1422" s="22" t="s">
        <v>41</v>
      </c>
      <c r="I1422" s="23" t="s">
        <v>48</v>
      </c>
      <c r="J1422" s="22" t="s">
        <v>58</v>
      </c>
      <c r="K1422" s="22" t="s">
        <v>32</v>
      </c>
      <c r="L1422" s="20">
        <v>222.95979</v>
      </c>
    </row>
    <row r="1423" spans="1:12" ht="21.5" x14ac:dyDescent="0.35">
      <c r="A1423" s="22" t="s">
        <v>36</v>
      </c>
      <c r="B1423" s="22" t="s">
        <v>172</v>
      </c>
      <c r="C1423" s="22" t="s">
        <v>19</v>
      </c>
      <c r="D1423" s="22" t="s">
        <v>95</v>
      </c>
      <c r="E1423" s="20">
        <v>0.36399999999999999</v>
      </c>
      <c r="H1423" s="22" t="s">
        <v>41</v>
      </c>
      <c r="I1423" s="23" t="s">
        <v>48</v>
      </c>
      <c r="J1423" s="22" t="s">
        <v>58</v>
      </c>
      <c r="K1423" s="28" t="s">
        <v>35</v>
      </c>
      <c r="L1423" s="26">
        <v>1317.15246</v>
      </c>
    </row>
    <row r="1424" spans="1:12" ht="21.5" x14ac:dyDescent="0.35">
      <c r="A1424" s="22" t="s">
        <v>36</v>
      </c>
      <c r="B1424" s="22" t="s">
        <v>172</v>
      </c>
      <c r="C1424" s="22" t="s">
        <v>19</v>
      </c>
      <c r="D1424" s="22" t="s">
        <v>28</v>
      </c>
      <c r="E1424" s="20">
        <v>1809.8042700000001</v>
      </c>
      <c r="H1424" s="22" t="s">
        <v>41</v>
      </c>
      <c r="I1424" s="23" t="s">
        <v>48</v>
      </c>
      <c r="J1424" s="22" t="s">
        <v>158</v>
      </c>
      <c r="K1424" s="22" t="s">
        <v>160</v>
      </c>
      <c r="L1424" s="20">
        <v>1539.1621399999999</v>
      </c>
    </row>
    <row r="1425" spans="1:12" ht="21.5" x14ac:dyDescent="0.35">
      <c r="A1425" s="22" t="s">
        <v>36</v>
      </c>
      <c r="B1425" s="22" t="s">
        <v>172</v>
      </c>
      <c r="C1425" s="22" t="s">
        <v>19</v>
      </c>
      <c r="D1425" s="22" t="s">
        <v>55</v>
      </c>
      <c r="E1425" s="20">
        <v>7.8308</v>
      </c>
      <c r="H1425" s="22" t="s">
        <v>41</v>
      </c>
      <c r="I1425" s="23" t="s">
        <v>48</v>
      </c>
      <c r="J1425" s="22" t="s">
        <v>158</v>
      </c>
      <c r="K1425" s="28" t="s">
        <v>35</v>
      </c>
      <c r="L1425" s="26">
        <v>1539.1621399999999</v>
      </c>
    </row>
    <row r="1426" spans="1:12" ht="21.5" x14ac:dyDescent="0.35">
      <c r="A1426" s="22" t="s">
        <v>36</v>
      </c>
      <c r="B1426" s="22" t="s">
        <v>172</v>
      </c>
      <c r="C1426" s="22" t="s">
        <v>19</v>
      </c>
      <c r="D1426" s="22" t="s">
        <v>92</v>
      </c>
      <c r="E1426" s="20">
        <v>416.1875</v>
      </c>
      <c r="H1426" s="22" t="s">
        <v>41</v>
      </c>
      <c r="I1426" s="23" t="s">
        <v>48</v>
      </c>
      <c r="J1426" s="22" t="s">
        <v>14</v>
      </c>
      <c r="K1426" s="22" t="s">
        <v>52</v>
      </c>
      <c r="L1426" s="20">
        <v>122.19495000000001</v>
      </c>
    </row>
    <row r="1427" spans="1:12" ht="21.5" x14ac:dyDescent="0.35">
      <c r="A1427" s="22" t="s">
        <v>36</v>
      </c>
      <c r="B1427" s="22" t="s">
        <v>172</v>
      </c>
      <c r="C1427" s="22" t="s">
        <v>19</v>
      </c>
      <c r="D1427" s="22" t="s">
        <v>102</v>
      </c>
      <c r="E1427" s="20">
        <v>1760.2481600000001</v>
      </c>
      <c r="H1427" s="22" t="s">
        <v>41</v>
      </c>
      <c r="I1427" s="23" t="s">
        <v>48</v>
      </c>
      <c r="J1427" s="22" t="s">
        <v>14</v>
      </c>
      <c r="K1427" s="22" t="s">
        <v>115</v>
      </c>
      <c r="L1427" s="20">
        <v>938.04</v>
      </c>
    </row>
    <row r="1428" spans="1:12" ht="21.5" x14ac:dyDescent="0.35">
      <c r="A1428" s="22" t="s">
        <v>36</v>
      </c>
      <c r="B1428" s="22" t="s">
        <v>172</v>
      </c>
      <c r="C1428" s="22" t="s">
        <v>19</v>
      </c>
      <c r="D1428" s="22" t="s">
        <v>107</v>
      </c>
      <c r="E1428" s="20">
        <v>149.86705000000001</v>
      </c>
      <c r="H1428" s="22" t="s">
        <v>41</v>
      </c>
      <c r="I1428" s="23" t="s">
        <v>48</v>
      </c>
      <c r="J1428" s="22" t="s">
        <v>14</v>
      </c>
      <c r="K1428" s="22" t="s">
        <v>53</v>
      </c>
      <c r="L1428" s="20">
        <v>1.1271599999999999</v>
      </c>
    </row>
    <row r="1429" spans="1:12" ht="21.5" x14ac:dyDescent="0.35">
      <c r="A1429" s="22" t="s">
        <v>36</v>
      </c>
      <c r="B1429" s="22" t="s">
        <v>172</v>
      </c>
      <c r="C1429" s="22" t="s">
        <v>19</v>
      </c>
      <c r="D1429" s="22" t="s">
        <v>93</v>
      </c>
      <c r="E1429" s="20">
        <v>8.6857699999999998</v>
      </c>
      <c r="H1429" s="22" t="s">
        <v>41</v>
      </c>
      <c r="I1429" s="23" t="s">
        <v>48</v>
      </c>
      <c r="J1429" s="22" t="s">
        <v>14</v>
      </c>
      <c r="K1429" s="22" t="s">
        <v>95</v>
      </c>
      <c r="L1429" s="20">
        <v>11133.761769999999</v>
      </c>
    </row>
    <row r="1430" spans="1:12" ht="21.5" x14ac:dyDescent="0.35">
      <c r="A1430" s="22" t="s">
        <v>36</v>
      </c>
      <c r="B1430" s="22" t="s">
        <v>172</v>
      </c>
      <c r="C1430" s="22" t="s">
        <v>19</v>
      </c>
      <c r="D1430" s="22" t="s">
        <v>160</v>
      </c>
      <c r="E1430" s="20">
        <v>374.61124999999998</v>
      </c>
      <c r="H1430" s="22" t="s">
        <v>41</v>
      </c>
      <c r="I1430" s="23" t="s">
        <v>48</v>
      </c>
      <c r="J1430" s="22" t="s">
        <v>14</v>
      </c>
      <c r="K1430" s="22" t="s">
        <v>55</v>
      </c>
      <c r="L1430" s="20">
        <v>62.495919999999998</v>
      </c>
    </row>
    <row r="1431" spans="1:12" ht="21.5" x14ac:dyDescent="0.35">
      <c r="A1431" s="22" t="s">
        <v>36</v>
      </c>
      <c r="B1431" s="22" t="s">
        <v>172</v>
      </c>
      <c r="C1431" s="22" t="s">
        <v>19</v>
      </c>
      <c r="D1431" s="22" t="s">
        <v>30</v>
      </c>
      <c r="E1431" s="20">
        <v>9456.9838199999995</v>
      </c>
      <c r="H1431" s="22" t="s">
        <v>41</v>
      </c>
      <c r="I1431" s="23" t="s">
        <v>48</v>
      </c>
      <c r="J1431" s="22" t="s">
        <v>14</v>
      </c>
      <c r="K1431" s="22" t="s">
        <v>92</v>
      </c>
      <c r="L1431" s="20">
        <v>1445.0915600000001</v>
      </c>
    </row>
    <row r="1432" spans="1:12" ht="21.5" x14ac:dyDescent="0.35">
      <c r="A1432" s="22" t="s">
        <v>36</v>
      </c>
      <c r="B1432" s="22" t="s">
        <v>172</v>
      </c>
      <c r="C1432" s="22" t="s">
        <v>19</v>
      </c>
      <c r="D1432" s="22" t="s">
        <v>96</v>
      </c>
      <c r="E1432" s="20">
        <v>6.19</v>
      </c>
      <c r="H1432" s="22" t="s">
        <v>41</v>
      </c>
      <c r="I1432" s="23" t="s">
        <v>48</v>
      </c>
      <c r="J1432" s="22" t="s">
        <v>14</v>
      </c>
      <c r="K1432" s="22" t="s">
        <v>101</v>
      </c>
      <c r="L1432" s="20">
        <v>2.3319999999999999</v>
      </c>
    </row>
    <row r="1433" spans="1:12" ht="21.5" x14ac:dyDescent="0.35">
      <c r="A1433" s="22" t="s">
        <v>36</v>
      </c>
      <c r="B1433" s="22" t="s">
        <v>172</v>
      </c>
      <c r="C1433" s="22" t="s">
        <v>19</v>
      </c>
      <c r="D1433" s="22" t="s">
        <v>110</v>
      </c>
      <c r="E1433" s="20">
        <v>164.28456</v>
      </c>
      <c r="H1433" s="22" t="s">
        <v>41</v>
      </c>
      <c r="I1433" s="23" t="s">
        <v>48</v>
      </c>
      <c r="J1433" s="22" t="s">
        <v>14</v>
      </c>
      <c r="K1433" s="22" t="s">
        <v>102</v>
      </c>
      <c r="L1433" s="20">
        <v>618.89200000000005</v>
      </c>
    </row>
    <row r="1434" spans="1:12" ht="21.5" x14ac:dyDescent="0.35">
      <c r="A1434" s="22" t="s">
        <v>36</v>
      </c>
      <c r="B1434" s="22" t="s">
        <v>172</v>
      </c>
      <c r="C1434" s="22" t="s">
        <v>19</v>
      </c>
      <c r="D1434" s="22" t="s">
        <v>162</v>
      </c>
      <c r="E1434" s="20">
        <v>45.481000000000002</v>
      </c>
      <c r="H1434" s="22" t="s">
        <v>41</v>
      </c>
      <c r="I1434" s="23" t="s">
        <v>48</v>
      </c>
      <c r="J1434" s="22" t="s">
        <v>14</v>
      </c>
      <c r="K1434" s="22" t="s">
        <v>160</v>
      </c>
      <c r="L1434" s="20">
        <v>3.4129800000000001</v>
      </c>
    </row>
    <row r="1435" spans="1:12" ht="21.5" x14ac:dyDescent="0.35">
      <c r="A1435" s="22" t="s">
        <v>36</v>
      </c>
      <c r="B1435" s="22" t="s">
        <v>172</v>
      </c>
      <c r="C1435" s="22" t="s">
        <v>19</v>
      </c>
      <c r="D1435" s="22" t="s">
        <v>163</v>
      </c>
      <c r="E1435" s="20">
        <v>65.040409999999994</v>
      </c>
      <c r="H1435" s="22" t="s">
        <v>41</v>
      </c>
      <c r="I1435" s="23" t="s">
        <v>48</v>
      </c>
      <c r="J1435" s="22" t="s">
        <v>14</v>
      </c>
      <c r="K1435" s="22" t="s">
        <v>96</v>
      </c>
      <c r="L1435" s="20">
        <v>1811.7906700000001</v>
      </c>
    </row>
    <row r="1436" spans="1:12" ht="21.5" x14ac:dyDescent="0.35">
      <c r="A1436" s="22" t="s">
        <v>36</v>
      </c>
      <c r="B1436" s="22" t="s">
        <v>172</v>
      </c>
      <c r="C1436" s="22" t="s">
        <v>19</v>
      </c>
      <c r="D1436" s="22" t="s">
        <v>112</v>
      </c>
      <c r="E1436" s="20">
        <v>203.46393</v>
      </c>
      <c r="H1436" s="22" t="s">
        <v>41</v>
      </c>
      <c r="I1436" s="23" t="s">
        <v>48</v>
      </c>
      <c r="J1436" s="22" t="s">
        <v>14</v>
      </c>
      <c r="K1436" s="22" t="s">
        <v>97</v>
      </c>
      <c r="L1436" s="20">
        <v>21.27</v>
      </c>
    </row>
    <row r="1437" spans="1:12" ht="21.5" x14ac:dyDescent="0.35">
      <c r="A1437" s="22" t="s">
        <v>36</v>
      </c>
      <c r="B1437" s="22" t="s">
        <v>172</v>
      </c>
      <c r="C1437" s="22" t="s">
        <v>19</v>
      </c>
      <c r="D1437" s="22" t="s">
        <v>97</v>
      </c>
      <c r="E1437" s="20">
        <v>0.6573</v>
      </c>
      <c r="H1437" s="22" t="s">
        <v>41</v>
      </c>
      <c r="I1437" s="23" t="s">
        <v>48</v>
      </c>
      <c r="J1437" s="22" t="s">
        <v>14</v>
      </c>
      <c r="K1437" s="22" t="s">
        <v>31</v>
      </c>
      <c r="L1437" s="20">
        <v>239.00130999999999</v>
      </c>
    </row>
    <row r="1438" spans="1:12" ht="21.5" x14ac:dyDescent="0.35">
      <c r="A1438" s="22" t="s">
        <v>36</v>
      </c>
      <c r="B1438" s="22" t="s">
        <v>172</v>
      </c>
      <c r="C1438" s="22" t="s">
        <v>19</v>
      </c>
      <c r="D1438" s="22" t="s">
        <v>31</v>
      </c>
      <c r="E1438" s="20">
        <v>14533.754300000001</v>
      </c>
      <c r="H1438" s="22" t="s">
        <v>41</v>
      </c>
      <c r="I1438" s="23" t="s">
        <v>48</v>
      </c>
      <c r="J1438" s="22" t="s">
        <v>14</v>
      </c>
      <c r="K1438" s="22" t="s">
        <v>32</v>
      </c>
      <c r="L1438" s="20">
        <v>26.016999999999999</v>
      </c>
    </row>
    <row r="1439" spans="1:12" ht="21.5" x14ac:dyDescent="0.35">
      <c r="A1439" s="22" t="s">
        <v>36</v>
      </c>
      <c r="B1439" s="22" t="s">
        <v>172</v>
      </c>
      <c r="C1439" s="22" t="s">
        <v>19</v>
      </c>
      <c r="D1439" s="22" t="s">
        <v>32</v>
      </c>
      <c r="E1439" s="20">
        <v>3413.8514300000002</v>
      </c>
      <c r="H1439" s="22" t="s">
        <v>41</v>
      </c>
      <c r="I1439" s="23" t="s">
        <v>48</v>
      </c>
      <c r="J1439" s="22" t="s">
        <v>14</v>
      </c>
      <c r="K1439" s="28" t="s">
        <v>35</v>
      </c>
      <c r="L1439" s="26">
        <v>16425.427319999999</v>
      </c>
    </row>
    <row r="1440" spans="1:12" ht="21.5" x14ac:dyDescent="0.35">
      <c r="A1440" s="22" t="s">
        <v>36</v>
      </c>
      <c r="B1440" s="22" t="s">
        <v>172</v>
      </c>
      <c r="C1440" s="22" t="s">
        <v>19</v>
      </c>
      <c r="D1440" s="22" t="s">
        <v>161</v>
      </c>
      <c r="E1440" s="20">
        <v>8.8591599999999993</v>
      </c>
      <c r="H1440" s="22" t="s">
        <v>41</v>
      </c>
      <c r="I1440" s="23" t="s">
        <v>48</v>
      </c>
      <c r="J1440" s="22" t="s">
        <v>15</v>
      </c>
      <c r="K1440" s="22" t="s">
        <v>52</v>
      </c>
      <c r="L1440" s="20">
        <v>14575.268389999999</v>
      </c>
    </row>
    <row r="1441" spans="1:12" ht="21.5" x14ac:dyDescent="0.35">
      <c r="A1441" s="22" t="s">
        <v>36</v>
      </c>
      <c r="B1441" s="22" t="s">
        <v>172</v>
      </c>
      <c r="C1441" s="22" t="s">
        <v>19</v>
      </c>
      <c r="D1441" s="28" t="s">
        <v>35</v>
      </c>
      <c r="E1441" s="26">
        <v>34443.728040000002</v>
      </c>
      <c r="H1441" s="22" t="s">
        <v>41</v>
      </c>
      <c r="I1441" s="23" t="s">
        <v>48</v>
      </c>
      <c r="J1441" s="22" t="s">
        <v>15</v>
      </c>
      <c r="K1441" s="22" t="s">
        <v>104</v>
      </c>
      <c r="L1441" s="20">
        <v>575.23752999999999</v>
      </c>
    </row>
    <row r="1442" spans="1:12" ht="21.5" x14ac:dyDescent="0.35">
      <c r="A1442" s="22" t="s">
        <v>36</v>
      </c>
      <c r="B1442" s="22" t="s">
        <v>172</v>
      </c>
      <c r="C1442" s="22" t="s">
        <v>161</v>
      </c>
      <c r="D1442" s="22" t="s">
        <v>156</v>
      </c>
      <c r="E1442" s="20">
        <v>4.2501800000000003</v>
      </c>
      <c r="H1442" s="22" t="s">
        <v>41</v>
      </c>
      <c r="I1442" s="23" t="s">
        <v>48</v>
      </c>
      <c r="J1442" s="22" t="s">
        <v>15</v>
      </c>
      <c r="K1442" s="22" t="s">
        <v>115</v>
      </c>
      <c r="L1442" s="20">
        <v>1025.39348</v>
      </c>
    </row>
    <row r="1443" spans="1:12" ht="21.5" x14ac:dyDescent="0.35">
      <c r="A1443" s="22" t="s">
        <v>36</v>
      </c>
      <c r="B1443" s="22" t="s">
        <v>172</v>
      </c>
      <c r="C1443" s="22" t="s">
        <v>161</v>
      </c>
      <c r="D1443" s="22" t="s">
        <v>95</v>
      </c>
      <c r="E1443" s="20">
        <v>100.32</v>
      </c>
      <c r="H1443" s="22" t="s">
        <v>41</v>
      </c>
      <c r="I1443" s="23" t="s">
        <v>48</v>
      </c>
      <c r="J1443" s="22" t="s">
        <v>15</v>
      </c>
      <c r="K1443" s="22" t="s">
        <v>156</v>
      </c>
      <c r="L1443" s="20">
        <v>1963.4319399999999</v>
      </c>
    </row>
    <row r="1444" spans="1:12" ht="21.5" x14ac:dyDescent="0.35">
      <c r="A1444" s="22" t="s">
        <v>36</v>
      </c>
      <c r="B1444" s="22" t="s">
        <v>172</v>
      </c>
      <c r="C1444" s="22" t="s">
        <v>161</v>
      </c>
      <c r="D1444" s="22" t="s">
        <v>92</v>
      </c>
      <c r="E1444" s="20">
        <v>177.50567000000001</v>
      </c>
      <c r="H1444" s="22" t="s">
        <v>41</v>
      </c>
      <c r="I1444" s="23" t="s">
        <v>48</v>
      </c>
      <c r="J1444" s="22" t="s">
        <v>15</v>
      </c>
      <c r="K1444" s="22" t="s">
        <v>113</v>
      </c>
      <c r="L1444" s="20">
        <v>457.26159000000001</v>
      </c>
    </row>
    <row r="1445" spans="1:12" ht="21.5" x14ac:dyDescent="0.35">
      <c r="A1445" s="22" t="s">
        <v>36</v>
      </c>
      <c r="B1445" s="22" t="s">
        <v>172</v>
      </c>
      <c r="C1445" s="22" t="s">
        <v>161</v>
      </c>
      <c r="D1445" s="22" t="s">
        <v>160</v>
      </c>
      <c r="E1445" s="20">
        <v>2.1560000000000001</v>
      </c>
      <c r="H1445" s="22" t="s">
        <v>41</v>
      </c>
      <c r="I1445" s="23" t="s">
        <v>48</v>
      </c>
      <c r="J1445" s="22" t="s">
        <v>15</v>
      </c>
      <c r="K1445" s="22" t="s">
        <v>53</v>
      </c>
      <c r="L1445" s="20">
        <v>2067.20235</v>
      </c>
    </row>
    <row r="1446" spans="1:12" ht="21.5" x14ac:dyDescent="0.35">
      <c r="A1446" s="22" t="s">
        <v>36</v>
      </c>
      <c r="B1446" s="22" t="s">
        <v>172</v>
      </c>
      <c r="C1446" s="22" t="s">
        <v>161</v>
      </c>
      <c r="D1446" s="22" t="s">
        <v>30</v>
      </c>
      <c r="E1446" s="20">
        <v>10.041119999999999</v>
      </c>
      <c r="H1446" s="22" t="s">
        <v>41</v>
      </c>
      <c r="I1446" s="23" t="s">
        <v>48</v>
      </c>
      <c r="J1446" s="22" t="s">
        <v>15</v>
      </c>
      <c r="K1446" s="22" t="s">
        <v>27</v>
      </c>
      <c r="L1446" s="20">
        <v>3008.22462</v>
      </c>
    </row>
    <row r="1447" spans="1:12" ht="21.5" x14ac:dyDescent="0.35">
      <c r="A1447" s="22" t="s">
        <v>36</v>
      </c>
      <c r="B1447" s="22" t="s">
        <v>172</v>
      </c>
      <c r="C1447" s="22" t="s">
        <v>161</v>
      </c>
      <c r="D1447" s="22" t="s">
        <v>96</v>
      </c>
      <c r="E1447" s="20">
        <v>6.5647599999999997</v>
      </c>
      <c r="H1447" s="22" t="s">
        <v>41</v>
      </c>
      <c r="I1447" s="23" t="s">
        <v>48</v>
      </c>
      <c r="J1447" s="22" t="s">
        <v>15</v>
      </c>
      <c r="K1447" s="22" t="s">
        <v>95</v>
      </c>
      <c r="L1447" s="20">
        <v>3.00779</v>
      </c>
    </row>
    <row r="1448" spans="1:12" ht="21.5" x14ac:dyDescent="0.35">
      <c r="A1448" s="22" t="s">
        <v>36</v>
      </c>
      <c r="B1448" s="22" t="s">
        <v>172</v>
      </c>
      <c r="C1448" s="22" t="s">
        <v>161</v>
      </c>
      <c r="D1448" s="22" t="s">
        <v>112</v>
      </c>
      <c r="E1448" s="20">
        <v>1.5353399999999999</v>
      </c>
      <c r="H1448" s="22" t="s">
        <v>41</v>
      </c>
      <c r="I1448" s="23" t="s">
        <v>48</v>
      </c>
      <c r="J1448" s="22" t="s">
        <v>15</v>
      </c>
      <c r="K1448" s="22" t="s">
        <v>28</v>
      </c>
      <c r="L1448" s="20">
        <v>1927.81771</v>
      </c>
    </row>
    <row r="1449" spans="1:12" ht="21.5" x14ac:dyDescent="0.35">
      <c r="A1449" s="22" t="s">
        <v>36</v>
      </c>
      <c r="B1449" s="22" t="s">
        <v>172</v>
      </c>
      <c r="C1449" s="22" t="s">
        <v>161</v>
      </c>
      <c r="D1449" s="22" t="s">
        <v>97</v>
      </c>
      <c r="E1449" s="20">
        <v>5.6</v>
      </c>
      <c r="H1449" s="22" t="s">
        <v>41</v>
      </c>
      <c r="I1449" s="23" t="s">
        <v>48</v>
      </c>
      <c r="J1449" s="22" t="s">
        <v>15</v>
      </c>
      <c r="K1449" s="22" t="s">
        <v>55</v>
      </c>
      <c r="L1449" s="20">
        <v>64.894329999999997</v>
      </c>
    </row>
    <row r="1450" spans="1:12" ht="21.5" x14ac:dyDescent="0.35">
      <c r="A1450" s="22" t="s">
        <v>36</v>
      </c>
      <c r="B1450" s="22" t="s">
        <v>172</v>
      </c>
      <c r="C1450" s="22" t="s">
        <v>161</v>
      </c>
      <c r="D1450" s="28" t="s">
        <v>35</v>
      </c>
      <c r="E1450" s="26">
        <v>307.97307000000001</v>
      </c>
      <c r="H1450" s="22" t="s">
        <v>41</v>
      </c>
      <c r="I1450" s="23" t="s">
        <v>48</v>
      </c>
      <c r="J1450" s="22" t="s">
        <v>15</v>
      </c>
      <c r="K1450" s="22" t="s">
        <v>92</v>
      </c>
      <c r="L1450" s="20">
        <v>5535.41075</v>
      </c>
    </row>
    <row r="1451" spans="1:12" ht="21.5" x14ac:dyDescent="0.35">
      <c r="A1451" s="22" t="s">
        <v>36</v>
      </c>
      <c r="B1451" s="22" t="s">
        <v>172</v>
      </c>
      <c r="C1451" s="120" t="s">
        <v>35</v>
      </c>
      <c r="D1451" s="347"/>
      <c r="E1451" s="26">
        <v>1334664.6963500001</v>
      </c>
      <c r="H1451" s="22" t="s">
        <v>41</v>
      </c>
      <c r="I1451" s="23" t="s">
        <v>48</v>
      </c>
      <c r="J1451" s="22" t="s">
        <v>15</v>
      </c>
      <c r="K1451" s="22" t="s">
        <v>101</v>
      </c>
      <c r="L1451" s="20">
        <v>45</v>
      </c>
    </row>
    <row r="1452" spans="1:12" ht="21.5" x14ac:dyDescent="0.35">
      <c r="A1452" s="22" t="s">
        <v>36</v>
      </c>
      <c r="B1452" s="22" t="s">
        <v>173</v>
      </c>
      <c r="C1452" s="22" t="s">
        <v>52</v>
      </c>
      <c r="D1452" s="22" t="s">
        <v>52</v>
      </c>
      <c r="E1452" s="20">
        <v>474.59807999999998</v>
      </c>
      <c r="H1452" s="22" t="s">
        <v>41</v>
      </c>
      <c r="I1452" s="23" t="s">
        <v>48</v>
      </c>
      <c r="J1452" s="22" t="s">
        <v>15</v>
      </c>
      <c r="K1452" s="22" t="s">
        <v>102</v>
      </c>
      <c r="L1452" s="20">
        <v>1702.83447</v>
      </c>
    </row>
    <row r="1453" spans="1:12" ht="21.5" x14ac:dyDescent="0.35">
      <c r="A1453" s="22" t="s">
        <v>36</v>
      </c>
      <c r="B1453" s="22" t="s">
        <v>173</v>
      </c>
      <c r="C1453" s="22" t="s">
        <v>52</v>
      </c>
      <c r="D1453" s="22" t="s">
        <v>104</v>
      </c>
      <c r="E1453" s="20">
        <v>46.485999999999997</v>
      </c>
      <c r="H1453" s="22" t="s">
        <v>41</v>
      </c>
      <c r="I1453" s="23" t="s">
        <v>48</v>
      </c>
      <c r="J1453" s="22" t="s">
        <v>15</v>
      </c>
      <c r="K1453" s="22" t="s">
        <v>107</v>
      </c>
      <c r="L1453" s="20">
        <v>29.99221</v>
      </c>
    </row>
    <row r="1454" spans="1:12" ht="21.5" x14ac:dyDescent="0.35">
      <c r="A1454" s="22" t="s">
        <v>36</v>
      </c>
      <c r="B1454" s="22" t="s">
        <v>173</v>
      </c>
      <c r="C1454" s="22" t="s">
        <v>52</v>
      </c>
      <c r="D1454" s="22" t="s">
        <v>115</v>
      </c>
      <c r="E1454" s="20">
        <v>104.11141000000001</v>
      </c>
      <c r="H1454" s="22" t="s">
        <v>41</v>
      </c>
      <c r="I1454" s="23" t="s">
        <v>48</v>
      </c>
      <c r="J1454" s="22" t="s">
        <v>15</v>
      </c>
      <c r="K1454" s="22" t="s">
        <v>93</v>
      </c>
      <c r="L1454" s="20">
        <v>2601.4481500000002</v>
      </c>
    </row>
    <row r="1455" spans="1:12" ht="21.5" x14ac:dyDescent="0.35">
      <c r="A1455" s="22" t="s">
        <v>36</v>
      </c>
      <c r="B1455" s="22" t="s">
        <v>173</v>
      </c>
      <c r="C1455" s="22" t="s">
        <v>52</v>
      </c>
      <c r="D1455" s="22" t="s">
        <v>156</v>
      </c>
      <c r="E1455" s="20">
        <v>788.69194000000005</v>
      </c>
      <c r="H1455" s="22" t="s">
        <v>41</v>
      </c>
      <c r="I1455" s="23" t="s">
        <v>48</v>
      </c>
      <c r="J1455" s="22" t="s">
        <v>15</v>
      </c>
      <c r="K1455" s="22" t="s">
        <v>160</v>
      </c>
      <c r="L1455" s="20">
        <v>5588.4719599999999</v>
      </c>
    </row>
    <row r="1456" spans="1:12" ht="21.5" x14ac:dyDescent="0.35">
      <c r="A1456" s="22" t="s">
        <v>36</v>
      </c>
      <c r="B1456" s="22" t="s">
        <v>173</v>
      </c>
      <c r="C1456" s="22" t="s">
        <v>52</v>
      </c>
      <c r="D1456" s="22" t="s">
        <v>53</v>
      </c>
      <c r="E1456" s="20">
        <v>1282.2603999999999</v>
      </c>
      <c r="H1456" s="22" t="s">
        <v>41</v>
      </c>
      <c r="I1456" s="23" t="s">
        <v>48</v>
      </c>
      <c r="J1456" s="22" t="s">
        <v>15</v>
      </c>
      <c r="K1456" s="22" t="s">
        <v>30</v>
      </c>
      <c r="L1456" s="20">
        <v>21309.921490000001</v>
      </c>
    </row>
    <row r="1457" spans="1:12" ht="21.5" x14ac:dyDescent="0.35">
      <c r="A1457" s="22" t="s">
        <v>36</v>
      </c>
      <c r="B1457" s="22" t="s">
        <v>173</v>
      </c>
      <c r="C1457" s="22" t="s">
        <v>52</v>
      </c>
      <c r="D1457" s="22" t="s">
        <v>27</v>
      </c>
      <c r="E1457" s="20">
        <v>646.42233999999996</v>
      </c>
      <c r="H1457" s="22" t="s">
        <v>41</v>
      </c>
      <c r="I1457" s="23" t="s">
        <v>48</v>
      </c>
      <c r="J1457" s="22" t="s">
        <v>15</v>
      </c>
      <c r="K1457" s="22" t="s">
        <v>96</v>
      </c>
      <c r="L1457" s="20">
        <v>644.59893999999997</v>
      </c>
    </row>
    <row r="1458" spans="1:12" ht="21.5" x14ac:dyDescent="0.35">
      <c r="A1458" s="22" t="s">
        <v>36</v>
      </c>
      <c r="B1458" s="22" t="s">
        <v>173</v>
      </c>
      <c r="C1458" s="22" t="s">
        <v>52</v>
      </c>
      <c r="D1458" s="22" t="s">
        <v>95</v>
      </c>
      <c r="E1458" s="20">
        <v>1486.9422300000001</v>
      </c>
      <c r="H1458" s="22" t="s">
        <v>41</v>
      </c>
      <c r="I1458" s="23" t="s">
        <v>48</v>
      </c>
      <c r="J1458" s="22" t="s">
        <v>15</v>
      </c>
      <c r="K1458" s="22" t="s">
        <v>110</v>
      </c>
      <c r="L1458" s="20">
        <v>174.95081999999999</v>
      </c>
    </row>
    <row r="1459" spans="1:12" ht="21.5" x14ac:dyDescent="0.35">
      <c r="A1459" s="22" t="s">
        <v>36</v>
      </c>
      <c r="B1459" s="22" t="s">
        <v>173</v>
      </c>
      <c r="C1459" s="22" t="s">
        <v>52</v>
      </c>
      <c r="D1459" s="22" t="s">
        <v>28</v>
      </c>
      <c r="E1459" s="20">
        <v>434.09366999999997</v>
      </c>
      <c r="H1459" s="22" t="s">
        <v>41</v>
      </c>
      <c r="I1459" s="23" t="s">
        <v>48</v>
      </c>
      <c r="J1459" s="22" t="s">
        <v>15</v>
      </c>
      <c r="K1459" s="22" t="s">
        <v>112</v>
      </c>
      <c r="L1459" s="20">
        <v>1.7591000000000001</v>
      </c>
    </row>
    <row r="1460" spans="1:12" ht="21.5" x14ac:dyDescent="0.35">
      <c r="A1460" s="22" t="s">
        <v>36</v>
      </c>
      <c r="B1460" s="22" t="s">
        <v>173</v>
      </c>
      <c r="C1460" s="22" t="s">
        <v>52</v>
      </c>
      <c r="D1460" s="22" t="s">
        <v>55</v>
      </c>
      <c r="E1460" s="20">
        <v>6370.5285800000001</v>
      </c>
      <c r="H1460" s="22" t="s">
        <v>41</v>
      </c>
      <c r="I1460" s="23" t="s">
        <v>48</v>
      </c>
      <c r="J1460" s="22" t="s">
        <v>15</v>
      </c>
      <c r="K1460" s="22" t="s">
        <v>100</v>
      </c>
      <c r="L1460" s="20">
        <v>3317.46756</v>
      </c>
    </row>
    <row r="1461" spans="1:12" ht="21.5" x14ac:dyDescent="0.35">
      <c r="A1461" s="22" t="s">
        <v>36</v>
      </c>
      <c r="B1461" s="22" t="s">
        <v>173</v>
      </c>
      <c r="C1461" s="22" t="s">
        <v>52</v>
      </c>
      <c r="D1461" s="22" t="s">
        <v>92</v>
      </c>
      <c r="E1461" s="20">
        <v>2184.4712800000002</v>
      </c>
      <c r="H1461" s="22" t="s">
        <v>41</v>
      </c>
      <c r="I1461" s="23" t="s">
        <v>48</v>
      </c>
      <c r="J1461" s="22" t="s">
        <v>15</v>
      </c>
      <c r="K1461" s="22" t="s">
        <v>97</v>
      </c>
      <c r="L1461" s="20">
        <v>143.90264999999999</v>
      </c>
    </row>
    <row r="1462" spans="1:12" ht="21.5" x14ac:dyDescent="0.35">
      <c r="A1462" s="22" t="s">
        <v>36</v>
      </c>
      <c r="B1462" s="22" t="s">
        <v>173</v>
      </c>
      <c r="C1462" s="22" t="s">
        <v>52</v>
      </c>
      <c r="D1462" s="22" t="s">
        <v>102</v>
      </c>
      <c r="E1462" s="20">
        <v>2831.9176000000002</v>
      </c>
      <c r="H1462" s="22" t="s">
        <v>41</v>
      </c>
      <c r="I1462" s="23" t="s">
        <v>48</v>
      </c>
      <c r="J1462" s="22" t="s">
        <v>15</v>
      </c>
      <c r="K1462" s="22" t="s">
        <v>31</v>
      </c>
      <c r="L1462" s="20">
        <v>42531.811520000003</v>
      </c>
    </row>
    <row r="1463" spans="1:12" ht="21.5" x14ac:dyDescent="0.35">
      <c r="A1463" s="22" t="s">
        <v>36</v>
      </c>
      <c r="B1463" s="22" t="s">
        <v>173</v>
      </c>
      <c r="C1463" s="22" t="s">
        <v>52</v>
      </c>
      <c r="D1463" s="22" t="s">
        <v>107</v>
      </c>
      <c r="E1463" s="20">
        <v>1.1100000000000001</v>
      </c>
      <c r="H1463" s="22" t="s">
        <v>41</v>
      </c>
      <c r="I1463" s="23" t="s">
        <v>48</v>
      </c>
      <c r="J1463" s="22" t="s">
        <v>15</v>
      </c>
      <c r="K1463" s="22" t="s">
        <v>32</v>
      </c>
      <c r="L1463" s="20">
        <v>11525.645710000001</v>
      </c>
    </row>
    <row r="1464" spans="1:12" ht="21.5" x14ac:dyDescent="0.35">
      <c r="A1464" s="22" t="s">
        <v>36</v>
      </c>
      <c r="B1464" s="22" t="s">
        <v>173</v>
      </c>
      <c r="C1464" s="22" t="s">
        <v>52</v>
      </c>
      <c r="D1464" s="22" t="s">
        <v>93</v>
      </c>
      <c r="E1464" s="20">
        <v>1311.3866700000001</v>
      </c>
      <c r="H1464" s="22" t="s">
        <v>41</v>
      </c>
      <c r="I1464" s="23" t="s">
        <v>48</v>
      </c>
      <c r="J1464" s="22" t="s">
        <v>15</v>
      </c>
      <c r="K1464" s="28" t="s">
        <v>35</v>
      </c>
      <c r="L1464" s="26">
        <v>120820.95505999999</v>
      </c>
    </row>
    <row r="1465" spans="1:12" ht="21.5" x14ac:dyDescent="0.35">
      <c r="A1465" s="22" t="s">
        <v>36</v>
      </c>
      <c r="B1465" s="22" t="s">
        <v>173</v>
      </c>
      <c r="C1465" s="22" t="s">
        <v>52</v>
      </c>
      <c r="D1465" s="22" t="s">
        <v>160</v>
      </c>
      <c r="E1465" s="20">
        <v>1095.77457</v>
      </c>
      <c r="H1465" s="22" t="s">
        <v>41</v>
      </c>
      <c r="I1465" s="23" t="s">
        <v>48</v>
      </c>
      <c r="J1465" s="22" t="s">
        <v>159</v>
      </c>
      <c r="K1465" s="22" t="s">
        <v>52</v>
      </c>
      <c r="L1465" s="20">
        <v>1201.9505799999999</v>
      </c>
    </row>
    <row r="1466" spans="1:12" ht="21.5" x14ac:dyDescent="0.35">
      <c r="A1466" s="22" t="s">
        <v>36</v>
      </c>
      <c r="B1466" s="22" t="s">
        <v>173</v>
      </c>
      <c r="C1466" s="22" t="s">
        <v>52</v>
      </c>
      <c r="D1466" s="22" t="s">
        <v>30</v>
      </c>
      <c r="E1466" s="20">
        <v>5955.6130999999996</v>
      </c>
      <c r="H1466" s="22" t="s">
        <v>41</v>
      </c>
      <c r="I1466" s="23" t="s">
        <v>48</v>
      </c>
      <c r="J1466" s="22" t="s">
        <v>159</v>
      </c>
      <c r="K1466" s="22" t="s">
        <v>104</v>
      </c>
      <c r="L1466" s="20">
        <v>65.450019999999995</v>
      </c>
    </row>
    <row r="1467" spans="1:12" ht="21.5" x14ac:dyDescent="0.35">
      <c r="A1467" s="22" t="s">
        <v>36</v>
      </c>
      <c r="B1467" s="22" t="s">
        <v>173</v>
      </c>
      <c r="C1467" s="22" t="s">
        <v>52</v>
      </c>
      <c r="D1467" s="22" t="s">
        <v>96</v>
      </c>
      <c r="E1467" s="20">
        <v>2249.3609700000002</v>
      </c>
      <c r="H1467" s="22" t="s">
        <v>41</v>
      </c>
      <c r="I1467" s="23" t="s">
        <v>48</v>
      </c>
      <c r="J1467" s="22" t="s">
        <v>159</v>
      </c>
      <c r="K1467" s="22" t="s">
        <v>115</v>
      </c>
      <c r="L1467" s="20">
        <v>47.693210000000001</v>
      </c>
    </row>
    <row r="1468" spans="1:12" ht="21.5" x14ac:dyDescent="0.35">
      <c r="A1468" s="22" t="s">
        <v>36</v>
      </c>
      <c r="B1468" s="22" t="s">
        <v>173</v>
      </c>
      <c r="C1468" s="22" t="s">
        <v>52</v>
      </c>
      <c r="D1468" s="22" t="s">
        <v>110</v>
      </c>
      <c r="E1468" s="20">
        <v>695.40057999999999</v>
      </c>
      <c r="H1468" s="22" t="s">
        <v>41</v>
      </c>
      <c r="I1468" s="23" t="s">
        <v>48</v>
      </c>
      <c r="J1468" s="22" t="s">
        <v>159</v>
      </c>
      <c r="K1468" s="22" t="s">
        <v>156</v>
      </c>
      <c r="L1468" s="20">
        <v>7.0216700000000003</v>
      </c>
    </row>
    <row r="1469" spans="1:12" ht="21.5" x14ac:dyDescent="0.35">
      <c r="A1469" s="22" t="s">
        <v>36</v>
      </c>
      <c r="B1469" s="22" t="s">
        <v>173</v>
      </c>
      <c r="C1469" s="22" t="s">
        <v>52</v>
      </c>
      <c r="D1469" s="22" t="s">
        <v>162</v>
      </c>
      <c r="E1469" s="20">
        <v>17.135729999999999</v>
      </c>
      <c r="H1469" s="22" t="s">
        <v>41</v>
      </c>
      <c r="I1469" s="23" t="s">
        <v>48</v>
      </c>
      <c r="J1469" s="22" t="s">
        <v>159</v>
      </c>
      <c r="K1469" s="22" t="s">
        <v>27</v>
      </c>
      <c r="L1469" s="20">
        <v>418.13679999999999</v>
      </c>
    </row>
    <row r="1470" spans="1:12" ht="21.5" x14ac:dyDescent="0.35">
      <c r="A1470" s="22" t="s">
        <v>36</v>
      </c>
      <c r="B1470" s="22" t="s">
        <v>173</v>
      </c>
      <c r="C1470" s="22" t="s">
        <v>52</v>
      </c>
      <c r="D1470" s="22" t="s">
        <v>163</v>
      </c>
      <c r="E1470" s="20">
        <v>3.3289</v>
      </c>
      <c r="H1470" s="22" t="s">
        <v>41</v>
      </c>
      <c r="I1470" s="23" t="s">
        <v>48</v>
      </c>
      <c r="J1470" s="22" t="s">
        <v>159</v>
      </c>
      <c r="K1470" s="22" t="s">
        <v>95</v>
      </c>
      <c r="L1470" s="20">
        <v>21.307110000000002</v>
      </c>
    </row>
    <row r="1471" spans="1:12" ht="21.5" x14ac:dyDescent="0.35">
      <c r="A1471" s="22" t="s">
        <v>36</v>
      </c>
      <c r="B1471" s="22" t="s">
        <v>173</v>
      </c>
      <c r="C1471" s="22" t="s">
        <v>52</v>
      </c>
      <c r="D1471" s="22" t="s">
        <v>112</v>
      </c>
      <c r="E1471" s="20">
        <v>27.669419999999999</v>
      </c>
      <c r="H1471" s="22" t="s">
        <v>41</v>
      </c>
      <c r="I1471" s="23" t="s">
        <v>48</v>
      </c>
      <c r="J1471" s="22" t="s">
        <v>159</v>
      </c>
      <c r="K1471" s="22" t="s">
        <v>28</v>
      </c>
      <c r="L1471" s="20">
        <v>628.35001999999997</v>
      </c>
    </row>
    <row r="1472" spans="1:12" ht="21.5" x14ac:dyDescent="0.35">
      <c r="A1472" s="22" t="s">
        <v>36</v>
      </c>
      <c r="B1472" s="22" t="s">
        <v>173</v>
      </c>
      <c r="C1472" s="22" t="s">
        <v>52</v>
      </c>
      <c r="D1472" s="22" t="s">
        <v>100</v>
      </c>
      <c r="E1472" s="20">
        <v>106.2358</v>
      </c>
      <c r="H1472" s="22" t="s">
        <v>41</v>
      </c>
      <c r="I1472" s="23" t="s">
        <v>48</v>
      </c>
      <c r="J1472" s="22" t="s">
        <v>159</v>
      </c>
      <c r="K1472" s="22" t="s">
        <v>55</v>
      </c>
      <c r="L1472" s="20">
        <v>1.31132</v>
      </c>
    </row>
    <row r="1473" spans="1:12" ht="21.5" x14ac:dyDescent="0.35">
      <c r="A1473" s="22" t="s">
        <v>36</v>
      </c>
      <c r="B1473" s="22" t="s">
        <v>173</v>
      </c>
      <c r="C1473" s="22" t="s">
        <v>52</v>
      </c>
      <c r="D1473" s="22" t="s">
        <v>97</v>
      </c>
      <c r="E1473" s="20">
        <v>1433.2786799999999</v>
      </c>
      <c r="H1473" s="22" t="s">
        <v>41</v>
      </c>
      <c r="I1473" s="23" t="s">
        <v>48</v>
      </c>
      <c r="J1473" s="22" t="s">
        <v>159</v>
      </c>
      <c r="K1473" s="22" t="s">
        <v>101</v>
      </c>
      <c r="L1473" s="20">
        <v>4.2679999999999998</v>
      </c>
    </row>
    <row r="1474" spans="1:12" ht="21.5" x14ac:dyDescent="0.35">
      <c r="A1474" s="22" t="s">
        <v>36</v>
      </c>
      <c r="B1474" s="22" t="s">
        <v>173</v>
      </c>
      <c r="C1474" s="22" t="s">
        <v>52</v>
      </c>
      <c r="D1474" s="22" t="s">
        <v>31</v>
      </c>
      <c r="E1474" s="20">
        <v>2995.5692800000002</v>
      </c>
      <c r="H1474" s="22" t="s">
        <v>41</v>
      </c>
      <c r="I1474" s="23" t="s">
        <v>48</v>
      </c>
      <c r="J1474" s="22" t="s">
        <v>159</v>
      </c>
      <c r="K1474" s="22" t="s">
        <v>102</v>
      </c>
      <c r="L1474" s="20">
        <v>83.903779999999998</v>
      </c>
    </row>
    <row r="1475" spans="1:12" ht="21.5" x14ac:dyDescent="0.35">
      <c r="A1475" s="22" t="s">
        <v>36</v>
      </c>
      <c r="B1475" s="22" t="s">
        <v>173</v>
      </c>
      <c r="C1475" s="22" t="s">
        <v>52</v>
      </c>
      <c r="D1475" s="22" t="s">
        <v>32</v>
      </c>
      <c r="E1475" s="20">
        <v>166.70326</v>
      </c>
      <c r="H1475" s="22" t="s">
        <v>41</v>
      </c>
      <c r="I1475" s="23" t="s">
        <v>48</v>
      </c>
      <c r="J1475" s="22" t="s">
        <v>159</v>
      </c>
      <c r="K1475" s="22" t="s">
        <v>107</v>
      </c>
      <c r="L1475" s="20">
        <v>244.64608000000001</v>
      </c>
    </row>
    <row r="1476" spans="1:12" ht="21.5" x14ac:dyDescent="0.35">
      <c r="A1476" s="22" t="s">
        <v>36</v>
      </c>
      <c r="B1476" s="22" t="s">
        <v>173</v>
      </c>
      <c r="C1476" s="22" t="s">
        <v>52</v>
      </c>
      <c r="D1476" s="28" t="s">
        <v>35</v>
      </c>
      <c r="E1476" s="26">
        <v>32709.090489999999</v>
      </c>
      <c r="H1476" s="22" t="s">
        <v>41</v>
      </c>
      <c r="I1476" s="23" t="s">
        <v>48</v>
      </c>
      <c r="J1476" s="22" t="s">
        <v>159</v>
      </c>
      <c r="K1476" s="22" t="s">
        <v>160</v>
      </c>
      <c r="L1476" s="20">
        <v>1220.72471</v>
      </c>
    </row>
    <row r="1477" spans="1:12" ht="21.5" x14ac:dyDescent="0.35">
      <c r="A1477" s="22" t="s">
        <v>36</v>
      </c>
      <c r="B1477" s="22" t="s">
        <v>173</v>
      </c>
      <c r="C1477" s="22" t="s">
        <v>155</v>
      </c>
      <c r="D1477" s="22" t="s">
        <v>163</v>
      </c>
      <c r="E1477" s="20">
        <v>0.67806</v>
      </c>
      <c r="H1477" s="22" t="s">
        <v>41</v>
      </c>
      <c r="I1477" s="23" t="s">
        <v>48</v>
      </c>
      <c r="J1477" s="22" t="s">
        <v>159</v>
      </c>
      <c r="K1477" s="22" t="s">
        <v>30</v>
      </c>
      <c r="L1477" s="20">
        <v>250.95303999999999</v>
      </c>
    </row>
    <row r="1478" spans="1:12" ht="21.5" x14ac:dyDescent="0.35">
      <c r="A1478" s="22" t="s">
        <v>36</v>
      </c>
      <c r="B1478" s="22" t="s">
        <v>173</v>
      </c>
      <c r="C1478" s="22" t="s">
        <v>155</v>
      </c>
      <c r="D1478" s="22" t="s">
        <v>112</v>
      </c>
      <c r="E1478" s="20">
        <v>0.83086000000000004</v>
      </c>
      <c r="H1478" s="22" t="s">
        <v>41</v>
      </c>
      <c r="I1478" s="23" t="s">
        <v>48</v>
      </c>
      <c r="J1478" s="22" t="s">
        <v>159</v>
      </c>
      <c r="K1478" s="22" t="s">
        <v>96</v>
      </c>
      <c r="L1478" s="20">
        <v>4.1972300000000002</v>
      </c>
    </row>
    <row r="1479" spans="1:12" ht="21.5" x14ac:dyDescent="0.35">
      <c r="A1479" s="22" t="s">
        <v>36</v>
      </c>
      <c r="B1479" s="22" t="s">
        <v>173</v>
      </c>
      <c r="C1479" s="22" t="s">
        <v>155</v>
      </c>
      <c r="D1479" s="28" t="s">
        <v>35</v>
      </c>
      <c r="E1479" s="26">
        <v>1.50892</v>
      </c>
      <c r="H1479" s="22" t="s">
        <v>41</v>
      </c>
      <c r="I1479" s="23" t="s">
        <v>48</v>
      </c>
      <c r="J1479" s="22" t="s">
        <v>159</v>
      </c>
      <c r="K1479" s="22" t="s">
        <v>110</v>
      </c>
      <c r="L1479" s="20">
        <v>13.06742</v>
      </c>
    </row>
    <row r="1480" spans="1:12" ht="21.5" x14ac:dyDescent="0.35">
      <c r="A1480" s="22" t="s">
        <v>36</v>
      </c>
      <c r="B1480" s="22" t="s">
        <v>173</v>
      </c>
      <c r="C1480" s="22" t="s">
        <v>53</v>
      </c>
      <c r="D1480" s="22" t="s">
        <v>52</v>
      </c>
      <c r="E1480" s="20">
        <v>1980.2835299999999</v>
      </c>
      <c r="H1480" s="22" t="s">
        <v>41</v>
      </c>
      <c r="I1480" s="23" t="s">
        <v>48</v>
      </c>
      <c r="J1480" s="22" t="s">
        <v>159</v>
      </c>
      <c r="K1480" s="22" t="s">
        <v>163</v>
      </c>
      <c r="L1480" s="20">
        <v>0.90481999999999996</v>
      </c>
    </row>
    <row r="1481" spans="1:12" ht="21.5" x14ac:dyDescent="0.35">
      <c r="A1481" s="22" t="s">
        <v>36</v>
      </c>
      <c r="B1481" s="22" t="s">
        <v>173</v>
      </c>
      <c r="C1481" s="22" t="s">
        <v>53</v>
      </c>
      <c r="D1481" s="22" t="s">
        <v>104</v>
      </c>
      <c r="E1481" s="20">
        <v>0.77651000000000003</v>
      </c>
      <c r="H1481" s="22" t="s">
        <v>41</v>
      </c>
      <c r="I1481" s="23" t="s">
        <v>48</v>
      </c>
      <c r="J1481" s="22" t="s">
        <v>159</v>
      </c>
      <c r="K1481" s="22" t="s">
        <v>97</v>
      </c>
      <c r="L1481" s="20">
        <v>0.28549000000000002</v>
      </c>
    </row>
    <row r="1482" spans="1:12" ht="21.5" x14ac:dyDescent="0.35">
      <c r="A1482" s="22" t="s">
        <v>36</v>
      </c>
      <c r="B1482" s="22" t="s">
        <v>173</v>
      </c>
      <c r="C1482" s="22" t="s">
        <v>53</v>
      </c>
      <c r="D1482" s="22" t="s">
        <v>115</v>
      </c>
      <c r="E1482" s="20">
        <v>3.024</v>
      </c>
      <c r="H1482" s="22" t="s">
        <v>41</v>
      </c>
      <c r="I1482" s="23" t="s">
        <v>48</v>
      </c>
      <c r="J1482" s="22" t="s">
        <v>159</v>
      </c>
      <c r="K1482" s="22" t="s">
        <v>31</v>
      </c>
      <c r="L1482" s="20">
        <v>1283.27818</v>
      </c>
    </row>
    <row r="1483" spans="1:12" ht="21.5" x14ac:dyDescent="0.35">
      <c r="A1483" s="22" t="s">
        <v>36</v>
      </c>
      <c r="B1483" s="22" t="s">
        <v>173</v>
      </c>
      <c r="C1483" s="22" t="s">
        <v>53</v>
      </c>
      <c r="D1483" s="22" t="s">
        <v>156</v>
      </c>
      <c r="E1483" s="20">
        <v>729.53932999999995</v>
      </c>
      <c r="H1483" s="22" t="s">
        <v>41</v>
      </c>
      <c r="I1483" s="23" t="s">
        <v>48</v>
      </c>
      <c r="J1483" s="22" t="s">
        <v>159</v>
      </c>
      <c r="K1483" s="28" t="s">
        <v>35</v>
      </c>
      <c r="L1483" s="26">
        <v>5497.4494800000002</v>
      </c>
    </row>
    <row r="1484" spans="1:12" ht="21.5" x14ac:dyDescent="0.35">
      <c r="A1484" s="22" t="s">
        <v>36</v>
      </c>
      <c r="B1484" s="22" t="s">
        <v>173</v>
      </c>
      <c r="C1484" s="22" t="s">
        <v>53</v>
      </c>
      <c r="D1484" s="22" t="s">
        <v>53</v>
      </c>
      <c r="E1484" s="20">
        <v>26301.624530000001</v>
      </c>
      <c r="H1484" s="22" t="s">
        <v>41</v>
      </c>
      <c r="I1484" s="23" t="s">
        <v>48</v>
      </c>
      <c r="J1484" s="22" t="s">
        <v>59</v>
      </c>
      <c r="K1484" s="22" t="s">
        <v>52</v>
      </c>
      <c r="L1484" s="20">
        <v>163.47923</v>
      </c>
    </row>
    <row r="1485" spans="1:12" ht="21.5" x14ac:dyDescent="0.35">
      <c r="A1485" s="22" t="s">
        <v>36</v>
      </c>
      <c r="B1485" s="22" t="s">
        <v>173</v>
      </c>
      <c r="C1485" s="22" t="s">
        <v>53</v>
      </c>
      <c r="D1485" s="22" t="s">
        <v>27</v>
      </c>
      <c r="E1485" s="20">
        <v>384.11324000000002</v>
      </c>
      <c r="H1485" s="22" t="s">
        <v>41</v>
      </c>
      <c r="I1485" s="23" t="s">
        <v>48</v>
      </c>
      <c r="J1485" s="22" t="s">
        <v>59</v>
      </c>
      <c r="K1485" s="22" t="s">
        <v>95</v>
      </c>
      <c r="L1485" s="20">
        <v>119.73936</v>
      </c>
    </row>
    <row r="1486" spans="1:12" ht="21.5" x14ac:dyDescent="0.35">
      <c r="A1486" s="22" t="s">
        <v>36</v>
      </c>
      <c r="B1486" s="22" t="s">
        <v>173</v>
      </c>
      <c r="C1486" s="22" t="s">
        <v>53</v>
      </c>
      <c r="D1486" s="22" t="s">
        <v>95</v>
      </c>
      <c r="E1486" s="20">
        <v>3921.3641200000002</v>
      </c>
      <c r="H1486" s="22" t="s">
        <v>41</v>
      </c>
      <c r="I1486" s="23" t="s">
        <v>48</v>
      </c>
      <c r="J1486" s="22" t="s">
        <v>59</v>
      </c>
      <c r="K1486" s="22" t="s">
        <v>92</v>
      </c>
      <c r="L1486" s="20">
        <v>569.34996000000001</v>
      </c>
    </row>
    <row r="1487" spans="1:12" ht="21.5" x14ac:dyDescent="0.35">
      <c r="A1487" s="22" t="s">
        <v>36</v>
      </c>
      <c r="B1487" s="22" t="s">
        <v>173</v>
      </c>
      <c r="C1487" s="22" t="s">
        <v>53</v>
      </c>
      <c r="D1487" s="22" t="s">
        <v>28</v>
      </c>
      <c r="E1487" s="20">
        <v>1267.9346599999999</v>
      </c>
      <c r="H1487" s="22" t="s">
        <v>41</v>
      </c>
      <c r="I1487" s="23" t="s">
        <v>48</v>
      </c>
      <c r="J1487" s="22" t="s">
        <v>59</v>
      </c>
      <c r="K1487" s="22" t="s">
        <v>102</v>
      </c>
      <c r="L1487" s="20">
        <v>19.2</v>
      </c>
    </row>
    <row r="1488" spans="1:12" ht="21.5" x14ac:dyDescent="0.35">
      <c r="A1488" s="22" t="s">
        <v>36</v>
      </c>
      <c r="B1488" s="22" t="s">
        <v>173</v>
      </c>
      <c r="C1488" s="22" t="s">
        <v>53</v>
      </c>
      <c r="D1488" s="22" t="s">
        <v>55</v>
      </c>
      <c r="E1488" s="20">
        <v>2852.11015</v>
      </c>
      <c r="H1488" s="22" t="s">
        <v>41</v>
      </c>
      <c r="I1488" s="23" t="s">
        <v>48</v>
      </c>
      <c r="J1488" s="22" t="s">
        <v>59</v>
      </c>
      <c r="K1488" s="22" t="s">
        <v>160</v>
      </c>
      <c r="L1488" s="20">
        <v>571.37595999999996</v>
      </c>
    </row>
    <row r="1489" spans="1:12" ht="21.5" x14ac:dyDescent="0.35">
      <c r="A1489" s="22" t="s">
        <v>36</v>
      </c>
      <c r="B1489" s="22" t="s">
        <v>173</v>
      </c>
      <c r="C1489" s="22" t="s">
        <v>53</v>
      </c>
      <c r="D1489" s="22" t="s">
        <v>92</v>
      </c>
      <c r="E1489" s="20">
        <v>3318.4423000000002</v>
      </c>
      <c r="H1489" s="22" t="s">
        <v>41</v>
      </c>
      <c r="I1489" s="23" t="s">
        <v>48</v>
      </c>
      <c r="J1489" s="22" t="s">
        <v>59</v>
      </c>
      <c r="K1489" s="22" t="s">
        <v>97</v>
      </c>
      <c r="L1489" s="20">
        <v>42.8</v>
      </c>
    </row>
    <row r="1490" spans="1:12" ht="21.5" x14ac:dyDescent="0.35">
      <c r="A1490" s="22" t="s">
        <v>36</v>
      </c>
      <c r="B1490" s="22" t="s">
        <v>173</v>
      </c>
      <c r="C1490" s="22" t="s">
        <v>53</v>
      </c>
      <c r="D1490" s="22" t="s">
        <v>165</v>
      </c>
      <c r="E1490" s="20">
        <v>2.3239999999999998</v>
      </c>
      <c r="H1490" s="22" t="s">
        <v>41</v>
      </c>
      <c r="I1490" s="23" t="s">
        <v>48</v>
      </c>
      <c r="J1490" s="22" t="s">
        <v>59</v>
      </c>
      <c r="K1490" s="22" t="s">
        <v>31</v>
      </c>
      <c r="L1490" s="20">
        <v>55.05424</v>
      </c>
    </row>
    <row r="1491" spans="1:12" ht="21.5" x14ac:dyDescent="0.35">
      <c r="A1491" s="22" t="s">
        <v>36</v>
      </c>
      <c r="B1491" s="22" t="s">
        <v>173</v>
      </c>
      <c r="C1491" s="22" t="s">
        <v>53</v>
      </c>
      <c r="D1491" s="22" t="s">
        <v>102</v>
      </c>
      <c r="E1491" s="20">
        <v>1369.3755000000001</v>
      </c>
      <c r="H1491" s="22" t="s">
        <v>41</v>
      </c>
      <c r="I1491" s="23" t="s">
        <v>48</v>
      </c>
      <c r="J1491" s="22" t="s">
        <v>59</v>
      </c>
      <c r="K1491" s="28" t="s">
        <v>35</v>
      </c>
      <c r="L1491" s="26">
        <v>1540.99875</v>
      </c>
    </row>
    <row r="1492" spans="1:12" ht="21.5" x14ac:dyDescent="0.35">
      <c r="A1492" s="22" t="s">
        <v>36</v>
      </c>
      <c r="B1492" s="22" t="s">
        <v>173</v>
      </c>
      <c r="C1492" s="22" t="s">
        <v>53</v>
      </c>
      <c r="D1492" s="22" t="s">
        <v>107</v>
      </c>
      <c r="E1492" s="20">
        <v>263.05327</v>
      </c>
      <c r="H1492" s="22" t="s">
        <v>41</v>
      </c>
      <c r="I1492" s="23" t="s">
        <v>48</v>
      </c>
      <c r="J1492" s="22" t="s">
        <v>16</v>
      </c>
      <c r="K1492" s="22" t="s">
        <v>52</v>
      </c>
      <c r="L1492" s="20">
        <v>2638.88897</v>
      </c>
    </row>
    <row r="1493" spans="1:12" ht="21.5" x14ac:dyDescent="0.35">
      <c r="A1493" s="22" t="s">
        <v>36</v>
      </c>
      <c r="B1493" s="22" t="s">
        <v>173</v>
      </c>
      <c r="C1493" s="22" t="s">
        <v>53</v>
      </c>
      <c r="D1493" s="22" t="s">
        <v>93</v>
      </c>
      <c r="E1493" s="20">
        <v>447.99811999999997</v>
      </c>
      <c r="H1493" s="22" t="s">
        <v>41</v>
      </c>
      <c r="I1493" s="23" t="s">
        <v>48</v>
      </c>
      <c r="J1493" s="22" t="s">
        <v>16</v>
      </c>
      <c r="K1493" s="22" t="s">
        <v>104</v>
      </c>
      <c r="L1493" s="20">
        <v>8.9565999999999999</v>
      </c>
    </row>
    <row r="1494" spans="1:12" ht="21.5" x14ac:dyDescent="0.35">
      <c r="A1494" s="22" t="s">
        <v>36</v>
      </c>
      <c r="B1494" s="22" t="s">
        <v>173</v>
      </c>
      <c r="C1494" s="22" t="s">
        <v>53</v>
      </c>
      <c r="D1494" s="22" t="s">
        <v>160</v>
      </c>
      <c r="E1494" s="20">
        <v>1892.45056</v>
      </c>
      <c r="H1494" s="22" t="s">
        <v>41</v>
      </c>
      <c r="I1494" s="23" t="s">
        <v>48</v>
      </c>
      <c r="J1494" s="22" t="s">
        <v>16</v>
      </c>
      <c r="K1494" s="22" t="s">
        <v>115</v>
      </c>
      <c r="L1494" s="20">
        <v>9.7310999999999996</v>
      </c>
    </row>
    <row r="1495" spans="1:12" ht="21.5" x14ac:dyDescent="0.35">
      <c r="A1495" s="22" t="s">
        <v>36</v>
      </c>
      <c r="B1495" s="22" t="s">
        <v>173</v>
      </c>
      <c r="C1495" s="22" t="s">
        <v>53</v>
      </c>
      <c r="D1495" s="22" t="s">
        <v>30</v>
      </c>
      <c r="E1495" s="20">
        <v>2376.41282</v>
      </c>
      <c r="H1495" s="22" t="s">
        <v>41</v>
      </c>
      <c r="I1495" s="23" t="s">
        <v>48</v>
      </c>
      <c r="J1495" s="22" t="s">
        <v>16</v>
      </c>
      <c r="K1495" s="22" t="s">
        <v>156</v>
      </c>
      <c r="L1495" s="20">
        <v>4.2819999999999997E-2</v>
      </c>
    </row>
    <row r="1496" spans="1:12" ht="21.5" x14ac:dyDescent="0.35">
      <c r="A1496" s="22" t="s">
        <v>36</v>
      </c>
      <c r="B1496" s="22" t="s">
        <v>173</v>
      </c>
      <c r="C1496" s="22" t="s">
        <v>53</v>
      </c>
      <c r="D1496" s="22" t="s">
        <v>96</v>
      </c>
      <c r="E1496" s="20">
        <v>1352.5263399999999</v>
      </c>
      <c r="H1496" s="22" t="s">
        <v>41</v>
      </c>
      <c r="I1496" s="23" t="s">
        <v>48</v>
      </c>
      <c r="J1496" s="22" t="s">
        <v>16</v>
      </c>
      <c r="K1496" s="22" t="s">
        <v>53</v>
      </c>
      <c r="L1496" s="20">
        <v>161.15872999999999</v>
      </c>
    </row>
    <row r="1497" spans="1:12" ht="21.5" x14ac:dyDescent="0.35">
      <c r="A1497" s="22" t="s">
        <v>36</v>
      </c>
      <c r="B1497" s="22" t="s">
        <v>173</v>
      </c>
      <c r="C1497" s="22" t="s">
        <v>53</v>
      </c>
      <c r="D1497" s="22" t="s">
        <v>110</v>
      </c>
      <c r="E1497" s="20">
        <v>52.572659999999999</v>
      </c>
      <c r="H1497" s="22" t="s">
        <v>41</v>
      </c>
      <c r="I1497" s="23" t="s">
        <v>48</v>
      </c>
      <c r="J1497" s="22" t="s">
        <v>16</v>
      </c>
      <c r="K1497" s="22" t="s">
        <v>27</v>
      </c>
      <c r="L1497" s="20">
        <v>1106.3458900000001</v>
      </c>
    </row>
    <row r="1498" spans="1:12" ht="21.5" x14ac:dyDescent="0.35">
      <c r="A1498" s="22" t="s">
        <v>36</v>
      </c>
      <c r="B1498" s="22" t="s">
        <v>173</v>
      </c>
      <c r="C1498" s="22" t="s">
        <v>53</v>
      </c>
      <c r="D1498" s="22" t="s">
        <v>162</v>
      </c>
      <c r="E1498" s="20">
        <v>317.34064000000001</v>
      </c>
      <c r="H1498" s="22" t="s">
        <v>41</v>
      </c>
      <c r="I1498" s="23" t="s">
        <v>48</v>
      </c>
      <c r="J1498" s="22" t="s">
        <v>16</v>
      </c>
      <c r="K1498" s="22" t="s">
        <v>28</v>
      </c>
      <c r="L1498" s="20">
        <v>657.32512999999994</v>
      </c>
    </row>
    <row r="1499" spans="1:12" ht="21.5" x14ac:dyDescent="0.35">
      <c r="A1499" s="22" t="s">
        <v>36</v>
      </c>
      <c r="B1499" s="22" t="s">
        <v>173</v>
      </c>
      <c r="C1499" s="22" t="s">
        <v>53</v>
      </c>
      <c r="D1499" s="22" t="s">
        <v>163</v>
      </c>
      <c r="E1499" s="20">
        <v>8.9274000000000004</v>
      </c>
      <c r="H1499" s="22" t="s">
        <v>41</v>
      </c>
      <c r="I1499" s="23" t="s">
        <v>48</v>
      </c>
      <c r="J1499" s="22" t="s">
        <v>16</v>
      </c>
      <c r="K1499" s="22" t="s">
        <v>55</v>
      </c>
      <c r="L1499" s="20">
        <v>85.625420000000005</v>
      </c>
    </row>
    <row r="1500" spans="1:12" ht="21.5" x14ac:dyDescent="0.35">
      <c r="A1500" s="22" t="s">
        <v>36</v>
      </c>
      <c r="B1500" s="22" t="s">
        <v>173</v>
      </c>
      <c r="C1500" s="22" t="s">
        <v>53</v>
      </c>
      <c r="D1500" s="22" t="s">
        <v>112</v>
      </c>
      <c r="E1500" s="20">
        <v>49.022170000000003</v>
      </c>
      <c r="H1500" s="22" t="s">
        <v>41</v>
      </c>
      <c r="I1500" s="23" t="s">
        <v>48</v>
      </c>
      <c r="J1500" s="22" t="s">
        <v>16</v>
      </c>
      <c r="K1500" s="22" t="s">
        <v>92</v>
      </c>
      <c r="L1500" s="20">
        <v>334.27472999999998</v>
      </c>
    </row>
    <row r="1501" spans="1:12" ht="21.5" x14ac:dyDescent="0.35">
      <c r="A1501" s="22" t="s">
        <v>36</v>
      </c>
      <c r="B1501" s="22" t="s">
        <v>173</v>
      </c>
      <c r="C1501" s="22" t="s">
        <v>53</v>
      </c>
      <c r="D1501" s="22" t="s">
        <v>100</v>
      </c>
      <c r="E1501" s="20">
        <v>185.80555000000001</v>
      </c>
      <c r="H1501" s="22" t="s">
        <v>41</v>
      </c>
      <c r="I1501" s="23" t="s">
        <v>48</v>
      </c>
      <c r="J1501" s="22" t="s">
        <v>16</v>
      </c>
      <c r="K1501" s="22" t="s">
        <v>102</v>
      </c>
      <c r="L1501" s="20">
        <v>638.92430000000002</v>
      </c>
    </row>
    <row r="1502" spans="1:12" ht="21.5" x14ac:dyDescent="0.35">
      <c r="A1502" s="22" t="s">
        <v>36</v>
      </c>
      <c r="B1502" s="22" t="s">
        <v>173</v>
      </c>
      <c r="C1502" s="22" t="s">
        <v>53</v>
      </c>
      <c r="D1502" s="22" t="s">
        <v>97</v>
      </c>
      <c r="E1502" s="20">
        <v>1868.27063</v>
      </c>
      <c r="H1502" s="22" t="s">
        <v>41</v>
      </c>
      <c r="I1502" s="23" t="s">
        <v>48</v>
      </c>
      <c r="J1502" s="22" t="s">
        <v>16</v>
      </c>
      <c r="K1502" s="22" t="s">
        <v>107</v>
      </c>
      <c r="L1502" s="20">
        <v>304.42653000000001</v>
      </c>
    </row>
    <row r="1503" spans="1:12" ht="21.5" x14ac:dyDescent="0.35">
      <c r="A1503" s="22" t="s">
        <v>36</v>
      </c>
      <c r="B1503" s="22" t="s">
        <v>173</v>
      </c>
      <c r="C1503" s="22" t="s">
        <v>53</v>
      </c>
      <c r="D1503" s="22" t="s">
        <v>31</v>
      </c>
      <c r="E1503" s="20">
        <v>4816.2677899999999</v>
      </c>
      <c r="H1503" s="22" t="s">
        <v>41</v>
      </c>
      <c r="I1503" s="23" t="s">
        <v>48</v>
      </c>
      <c r="J1503" s="22" t="s">
        <v>16</v>
      </c>
      <c r="K1503" s="22" t="s">
        <v>160</v>
      </c>
      <c r="L1503" s="20">
        <v>47.075800000000001</v>
      </c>
    </row>
    <row r="1504" spans="1:12" ht="21.5" x14ac:dyDescent="0.35">
      <c r="A1504" s="22" t="s">
        <v>36</v>
      </c>
      <c r="B1504" s="22" t="s">
        <v>173</v>
      </c>
      <c r="C1504" s="22" t="s">
        <v>53</v>
      </c>
      <c r="D1504" s="22" t="s">
        <v>32</v>
      </c>
      <c r="E1504" s="20">
        <v>108.82729</v>
      </c>
      <c r="H1504" s="22" t="s">
        <v>41</v>
      </c>
      <c r="I1504" s="23" t="s">
        <v>48</v>
      </c>
      <c r="J1504" s="22" t="s">
        <v>16</v>
      </c>
      <c r="K1504" s="22" t="s">
        <v>30</v>
      </c>
      <c r="L1504" s="20">
        <v>4435.9146099999998</v>
      </c>
    </row>
    <row r="1505" spans="1:12" ht="21.5" x14ac:dyDescent="0.35">
      <c r="A1505" s="22" t="s">
        <v>36</v>
      </c>
      <c r="B1505" s="22" t="s">
        <v>173</v>
      </c>
      <c r="C1505" s="22" t="s">
        <v>53</v>
      </c>
      <c r="D1505" s="28" t="s">
        <v>35</v>
      </c>
      <c r="E1505" s="26">
        <v>55870.387110000003</v>
      </c>
      <c r="H1505" s="22" t="s">
        <v>41</v>
      </c>
      <c r="I1505" s="23" t="s">
        <v>48</v>
      </c>
      <c r="J1505" s="22" t="s">
        <v>16</v>
      </c>
      <c r="K1505" s="22" t="s">
        <v>110</v>
      </c>
      <c r="L1505" s="20">
        <v>1.9670000000000001</v>
      </c>
    </row>
    <row r="1506" spans="1:12" ht="21.5" x14ac:dyDescent="0.35">
      <c r="A1506" s="22" t="s">
        <v>36</v>
      </c>
      <c r="B1506" s="22" t="s">
        <v>173</v>
      </c>
      <c r="C1506" s="22" t="s">
        <v>12</v>
      </c>
      <c r="D1506" s="22" t="s">
        <v>52</v>
      </c>
      <c r="E1506" s="20">
        <v>39.111980000000003</v>
      </c>
      <c r="H1506" s="22" t="s">
        <v>41</v>
      </c>
      <c r="I1506" s="23" t="s">
        <v>48</v>
      </c>
      <c r="J1506" s="22" t="s">
        <v>16</v>
      </c>
      <c r="K1506" s="22" t="s">
        <v>162</v>
      </c>
      <c r="L1506" s="20">
        <v>6.8625100000000003</v>
      </c>
    </row>
    <row r="1507" spans="1:12" ht="21.5" x14ac:dyDescent="0.35">
      <c r="A1507" s="22" t="s">
        <v>36</v>
      </c>
      <c r="B1507" s="22" t="s">
        <v>173</v>
      </c>
      <c r="C1507" s="22" t="s">
        <v>12</v>
      </c>
      <c r="D1507" s="22" t="s">
        <v>156</v>
      </c>
      <c r="E1507" s="20">
        <v>110.96760999999999</v>
      </c>
      <c r="H1507" s="22" t="s">
        <v>41</v>
      </c>
      <c r="I1507" s="23" t="s">
        <v>48</v>
      </c>
      <c r="J1507" s="22" t="s">
        <v>16</v>
      </c>
      <c r="K1507" s="22" t="s">
        <v>97</v>
      </c>
      <c r="L1507" s="20">
        <v>4.5603400000000001</v>
      </c>
    </row>
    <row r="1508" spans="1:12" ht="21.5" x14ac:dyDescent="0.35">
      <c r="A1508" s="22" t="s">
        <v>36</v>
      </c>
      <c r="B1508" s="22" t="s">
        <v>173</v>
      </c>
      <c r="C1508" s="22" t="s">
        <v>12</v>
      </c>
      <c r="D1508" s="22" t="s">
        <v>53</v>
      </c>
      <c r="E1508" s="20">
        <v>52.405790000000003</v>
      </c>
      <c r="H1508" s="22" t="s">
        <v>41</v>
      </c>
      <c r="I1508" s="23" t="s">
        <v>48</v>
      </c>
      <c r="J1508" s="22" t="s">
        <v>16</v>
      </c>
      <c r="K1508" s="22" t="s">
        <v>31</v>
      </c>
      <c r="L1508" s="20">
        <v>3256.0970000000002</v>
      </c>
    </row>
    <row r="1509" spans="1:12" ht="21.5" x14ac:dyDescent="0.35">
      <c r="A1509" s="22" t="s">
        <v>36</v>
      </c>
      <c r="B1509" s="22" t="s">
        <v>173</v>
      </c>
      <c r="C1509" s="22" t="s">
        <v>12</v>
      </c>
      <c r="D1509" s="22" t="s">
        <v>27</v>
      </c>
      <c r="E1509" s="20">
        <v>47841.504249999998</v>
      </c>
      <c r="H1509" s="22" t="s">
        <v>41</v>
      </c>
      <c r="I1509" s="23" t="s">
        <v>48</v>
      </c>
      <c r="J1509" s="22" t="s">
        <v>16</v>
      </c>
      <c r="K1509" s="22" t="s">
        <v>32</v>
      </c>
      <c r="L1509" s="20">
        <v>32.882849999999998</v>
      </c>
    </row>
    <row r="1510" spans="1:12" ht="21.5" x14ac:dyDescent="0.35">
      <c r="A1510" s="22" t="s">
        <v>36</v>
      </c>
      <c r="B1510" s="22" t="s">
        <v>173</v>
      </c>
      <c r="C1510" s="22" t="s">
        <v>12</v>
      </c>
      <c r="D1510" s="22" t="s">
        <v>28</v>
      </c>
      <c r="E1510" s="20">
        <v>616.05709999999999</v>
      </c>
      <c r="H1510" s="22" t="s">
        <v>41</v>
      </c>
      <c r="I1510" s="23" t="s">
        <v>48</v>
      </c>
      <c r="J1510" s="22" t="s">
        <v>16</v>
      </c>
      <c r="K1510" s="28" t="s">
        <v>35</v>
      </c>
      <c r="L1510" s="26">
        <v>13731.06033</v>
      </c>
    </row>
    <row r="1511" spans="1:12" ht="21.5" x14ac:dyDescent="0.35">
      <c r="A1511" s="22" t="s">
        <v>36</v>
      </c>
      <c r="B1511" s="22" t="s">
        <v>173</v>
      </c>
      <c r="C1511" s="22" t="s">
        <v>12</v>
      </c>
      <c r="D1511" s="22" t="s">
        <v>55</v>
      </c>
      <c r="E1511" s="20">
        <v>17.329660000000001</v>
      </c>
      <c r="H1511" s="22" t="s">
        <v>41</v>
      </c>
      <c r="I1511" s="23" t="s">
        <v>48</v>
      </c>
      <c r="J1511" s="22" t="s">
        <v>17</v>
      </c>
      <c r="K1511" s="22" t="s">
        <v>52</v>
      </c>
      <c r="L1511" s="20">
        <v>1110.13167</v>
      </c>
    </row>
    <row r="1512" spans="1:12" ht="21.5" x14ac:dyDescent="0.35">
      <c r="A1512" s="22" t="s">
        <v>36</v>
      </c>
      <c r="B1512" s="22" t="s">
        <v>173</v>
      </c>
      <c r="C1512" s="22" t="s">
        <v>12</v>
      </c>
      <c r="D1512" s="22" t="s">
        <v>92</v>
      </c>
      <c r="E1512" s="20">
        <v>91.160449999999997</v>
      </c>
      <c r="H1512" s="22" t="s">
        <v>41</v>
      </c>
      <c r="I1512" s="23" t="s">
        <v>48</v>
      </c>
      <c r="J1512" s="22" t="s">
        <v>17</v>
      </c>
      <c r="K1512" s="22" t="s">
        <v>104</v>
      </c>
      <c r="L1512" s="20">
        <v>3.6269999999999998</v>
      </c>
    </row>
    <row r="1513" spans="1:12" ht="21.5" x14ac:dyDescent="0.35">
      <c r="A1513" s="22" t="s">
        <v>36</v>
      </c>
      <c r="B1513" s="22" t="s">
        <v>173</v>
      </c>
      <c r="C1513" s="22" t="s">
        <v>12</v>
      </c>
      <c r="D1513" s="22" t="s">
        <v>102</v>
      </c>
      <c r="E1513" s="20">
        <v>1.415</v>
      </c>
      <c r="H1513" s="22" t="s">
        <v>41</v>
      </c>
      <c r="I1513" s="23" t="s">
        <v>48</v>
      </c>
      <c r="J1513" s="22" t="s">
        <v>17</v>
      </c>
      <c r="K1513" s="22" t="s">
        <v>115</v>
      </c>
      <c r="L1513" s="20">
        <v>3.2719999999999998</v>
      </c>
    </row>
    <row r="1514" spans="1:12" ht="21.5" x14ac:dyDescent="0.35">
      <c r="A1514" s="22" t="s">
        <v>36</v>
      </c>
      <c r="B1514" s="22" t="s">
        <v>173</v>
      </c>
      <c r="C1514" s="22" t="s">
        <v>12</v>
      </c>
      <c r="D1514" s="22" t="s">
        <v>107</v>
      </c>
      <c r="E1514" s="20">
        <v>360.85386</v>
      </c>
      <c r="H1514" s="22" t="s">
        <v>41</v>
      </c>
      <c r="I1514" s="23" t="s">
        <v>48</v>
      </c>
      <c r="J1514" s="22" t="s">
        <v>17</v>
      </c>
      <c r="K1514" s="22" t="s">
        <v>27</v>
      </c>
      <c r="L1514" s="20">
        <v>2.669</v>
      </c>
    </row>
    <row r="1515" spans="1:12" ht="21.5" x14ac:dyDescent="0.35">
      <c r="A1515" s="22" t="s">
        <v>36</v>
      </c>
      <c r="B1515" s="22" t="s">
        <v>173</v>
      </c>
      <c r="C1515" s="22" t="s">
        <v>12</v>
      </c>
      <c r="D1515" s="22" t="s">
        <v>93</v>
      </c>
      <c r="E1515" s="20">
        <v>69.92</v>
      </c>
      <c r="H1515" s="22" t="s">
        <v>41</v>
      </c>
      <c r="I1515" s="23" t="s">
        <v>48</v>
      </c>
      <c r="J1515" s="22" t="s">
        <v>17</v>
      </c>
      <c r="K1515" s="22" t="s">
        <v>28</v>
      </c>
      <c r="L1515" s="20">
        <v>47.352359999999997</v>
      </c>
    </row>
    <row r="1516" spans="1:12" ht="21.5" x14ac:dyDescent="0.35">
      <c r="A1516" s="22" t="s">
        <v>36</v>
      </c>
      <c r="B1516" s="22" t="s">
        <v>173</v>
      </c>
      <c r="C1516" s="22" t="s">
        <v>12</v>
      </c>
      <c r="D1516" s="22" t="s">
        <v>160</v>
      </c>
      <c r="E1516" s="20">
        <v>115.53606000000001</v>
      </c>
      <c r="H1516" s="22" t="s">
        <v>41</v>
      </c>
      <c r="I1516" s="23" t="s">
        <v>48</v>
      </c>
      <c r="J1516" s="22" t="s">
        <v>17</v>
      </c>
      <c r="K1516" s="22" t="s">
        <v>92</v>
      </c>
      <c r="L1516" s="20">
        <v>50.82</v>
      </c>
    </row>
    <row r="1517" spans="1:12" ht="21.5" x14ac:dyDescent="0.35">
      <c r="A1517" s="22" t="s">
        <v>36</v>
      </c>
      <c r="B1517" s="22" t="s">
        <v>173</v>
      </c>
      <c r="C1517" s="22" t="s">
        <v>12</v>
      </c>
      <c r="D1517" s="22" t="s">
        <v>30</v>
      </c>
      <c r="E1517" s="20">
        <v>806.20581000000004</v>
      </c>
      <c r="H1517" s="22" t="s">
        <v>41</v>
      </c>
      <c r="I1517" s="23" t="s">
        <v>48</v>
      </c>
      <c r="J1517" s="22" t="s">
        <v>17</v>
      </c>
      <c r="K1517" s="22" t="s">
        <v>101</v>
      </c>
      <c r="L1517" s="20">
        <v>1.92</v>
      </c>
    </row>
    <row r="1518" spans="1:12" ht="21.5" x14ac:dyDescent="0.35">
      <c r="A1518" s="22" t="s">
        <v>36</v>
      </c>
      <c r="B1518" s="22" t="s">
        <v>173</v>
      </c>
      <c r="C1518" s="22" t="s">
        <v>12</v>
      </c>
      <c r="D1518" s="22" t="s">
        <v>96</v>
      </c>
      <c r="E1518" s="20">
        <v>353.8</v>
      </c>
      <c r="H1518" s="22" t="s">
        <v>41</v>
      </c>
      <c r="I1518" s="23" t="s">
        <v>48</v>
      </c>
      <c r="J1518" s="22" t="s">
        <v>17</v>
      </c>
      <c r="K1518" s="22" t="s">
        <v>102</v>
      </c>
      <c r="L1518" s="20">
        <v>88.358000000000004</v>
      </c>
    </row>
    <row r="1519" spans="1:12" ht="21.5" x14ac:dyDescent="0.35">
      <c r="A1519" s="22" t="s">
        <v>36</v>
      </c>
      <c r="B1519" s="22" t="s">
        <v>173</v>
      </c>
      <c r="C1519" s="22" t="s">
        <v>12</v>
      </c>
      <c r="D1519" s="22" t="s">
        <v>163</v>
      </c>
      <c r="E1519" s="20">
        <v>11.91086</v>
      </c>
      <c r="H1519" s="22" t="s">
        <v>41</v>
      </c>
      <c r="I1519" s="23" t="s">
        <v>48</v>
      </c>
      <c r="J1519" s="22" t="s">
        <v>17</v>
      </c>
      <c r="K1519" s="22" t="s">
        <v>107</v>
      </c>
      <c r="L1519" s="20">
        <v>587.98907999999994</v>
      </c>
    </row>
    <row r="1520" spans="1:12" ht="21.5" x14ac:dyDescent="0.35">
      <c r="A1520" s="22" t="s">
        <v>36</v>
      </c>
      <c r="B1520" s="22" t="s">
        <v>173</v>
      </c>
      <c r="C1520" s="22" t="s">
        <v>12</v>
      </c>
      <c r="D1520" s="22" t="s">
        <v>112</v>
      </c>
      <c r="E1520" s="20">
        <v>61.56</v>
      </c>
      <c r="H1520" s="22" t="s">
        <v>41</v>
      </c>
      <c r="I1520" s="23" t="s">
        <v>48</v>
      </c>
      <c r="J1520" s="22" t="s">
        <v>17</v>
      </c>
      <c r="K1520" s="22" t="s">
        <v>93</v>
      </c>
      <c r="L1520" s="20">
        <v>10.215719999999999</v>
      </c>
    </row>
    <row r="1521" spans="1:12" ht="21.5" x14ac:dyDescent="0.35">
      <c r="A1521" s="22" t="s">
        <v>36</v>
      </c>
      <c r="B1521" s="22" t="s">
        <v>173</v>
      </c>
      <c r="C1521" s="22" t="s">
        <v>12</v>
      </c>
      <c r="D1521" s="22" t="s">
        <v>100</v>
      </c>
      <c r="E1521" s="20">
        <v>2.3250000000000002</v>
      </c>
      <c r="H1521" s="22" t="s">
        <v>41</v>
      </c>
      <c r="I1521" s="23" t="s">
        <v>48</v>
      </c>
      <c r="J1521" s="22" t="s">
        <v>17</v>
      </c>
      <c r="K1521" s="22" t="s">
        <v>160</v>
      </c>
      <c r="L1521" s="20">
        <v>66.790120000000002</v>
      </c>
    </row>
    <row r="1522" spans="1:12" ht="21.5" x14ac:dyDescent="0.35">
      <c r="A1522" s="22" t="s">
        <v>36</v>
      </c>
      <c r="B1522" s="22" t="s">
        <v>173</v>
      </c>
      <c r="C1522" s="22" t="s">
        <v>12</v>
      </c>
      <c r="D1522" s="22" t="s">
        <v>31</v>
      </c>
      <c r="E1522" s="20">
        <v>3054.0040300000001</v>
      </c>
      <c r="H1522" s="22" t="s">
        <v>41</v>
      </c>
      <c r="I1522" s="23" t="s">
        <v>48</v>
      </c>
      <c r="J1522" s="22" t="s">
        <v>17</v>
      </c>
      <c r="K1522" s="22" t="s">
        <v>110</v>
      </c>
      <c r="L1522" s="20">
        <v>18.143999999999998</v>
      </c>
    </row>
    <row r="1523" spans="1:12" ht="21.5" x14ac:dyDescent="0.35">
      <c r="A1523" s="22" t="s">
        <v>36</v>
      </c>
      <c r="B1523" s="22" t="s">
        <v>173</v>
      </c>
      <c r="C1523" s="22" t="s">
        <v>12</v>
      </c>
      <c r="D1523" s="22" t="s">
        <v>32</v>
      </c>
      <c r="E1523" s="20">
        <v>0.82879999999999998</v>
      </c>
      <c r="H1523" s="22" t="s">
        <v>41</v>
      </c>
      <c r="I1523" s="23" t="s">
        <v>48</v>
      </c>
      <c r="J1523" s="22" t="s">
        <v>17</v>
      </c>
      <c r="K1523" s="22" t="s">
        <v>31</v>
      </c>
      <c r="L1523" s="20">
        <v>12872.156800000001</v>
      </c>
    </row>
    <row r="1524" spans="1:12" ht="21.5" x14ac:dyDescent="0.35">
      <c r="A1524" s="22" t="s">
        <v>36</v>
      </c>
      <c r="B1524" s="22" t="s">
        <v>173</v>
      </c>
      <c r="C1524" s="22" t="s">
        <v>12</v>
      </c>
      <c r="D1524" s="28" t="s">
        <v>35</v>
      </c>
      <c r="E1524" s="26">
        <v>53606.896260000001</v>
      </c>
      <c r="H1524" s="22" t="s">
        <v>41</v>
      </c>
      <c r="I1524" s="23" t="s">
        <v>48</v>
      </c>
      <c r="J1524" s="22" t="s">
        <v>17</v>
      </c>
      <c r="K1524" s="28" t="s">
        <v>35</v>
      </c>
      <c r="L1524" s="26">
        <v>14863.445750000001</v>
      </c>
    </row>
    <row r="1525" spans="1:12" ht="21.5" x14ac:dyDescent="0.35">
      <c r="A1525" s="22" t="s">
        <v>36</v>
      </c>
      <c r="B1525" s="22" t="s">
        <v>173</v>
      </c>
      <c r="C1525" s="22" t="s">
        <v>54</v>
      </c>
      <c r="D1525" s="22" t="s">
        <v>52</v>
      </c>
      <c r="E1525" s="20">
        <v>1174.4764</v>
      </c>
      <c r="H1525" s="22" t="s">
        <v>41</v>
      </c>
      <c r="I1525" s="23" t="s">
        <v>48</v>
      </c>
      <c r="J1525" s="22" t="s">
        <v>18</v>
      </c>
      <c r="K1525" s="22" t="s">
        <v>52</v>
      </c>
      <c r="L1525" s="20">
        <v>49.03754</v>
      </c>
    </row>
    <row r="1526" spans="1:12" ht="21.5" x14ac:dyDescent="0.35">
      <c r="A1526" s="22" t="s">
        <v>36</v>
      </c>
      <c r="B1526" s="22" t="s">
        <v>173</v>
      </c>
      <c r="C1526" s="22" t="s">
        <v>54</v>
      </c>
      <c r="D1526" s="22" t="s">
        <v>156</v>
      </c>
      <c r="E1526" s="20">
        <v>152.44148000000001</v>
      </c>
      <c r="H1526" s="22" t="s">
        <v>41</v>
      </c>
      <c r="I1526" s="23" t="s">
        <v>48</v>
      </c>
      <c r="J1526" s="22" t="s">
        <v>18</v>
      </c>
      <c r="K1526" s="22" t="s">
        <v>104</v>
      </c>
      <c r="L1526" s="20">
        <v>144.97699</v>
      </c>
    </row>
    <row r="1527" spans="1:12" ht="21.5" x14ac:dyDescent="0.35">
      <c r="A1527" s="22" t="s">
        <v>36</v>
      </c>
      <c r="B1527" s="22" t="s">
        <v>173</v>
      </c>
      <c r="C1527" s="22" t="s">
        <v>54</v>
      </c>
      <c r="D1527" s="22" t="s">
        <v>53</v>
      </c>
      <c r="E1527" s="20">
        <v>2908.1458600000001</v>
      </c>
      <c r="H1527" s="22" t="s">
        <v>41</v>
      </c>
      <c r="I1527" s="23" t="s">
        <v>48</v>
      </c>
      <c r="J1527" s="22" t="s">
        <v>18</v>
      </c>
      <c r="K1527" s="22" t="s">
        <v>53</v>
      </c>
      <c r="L1527" s="20">
        <v>9.5692199999999996</v>
      </c>
    </row>
    <row r="1528" spans="1:12" ht="21.5" x14ac:dyDescent="0.35">
      <c r="A1528" s="22" t="s">
        <v>36</v>
      </c>
      <c r="B1528" s="22" t="s">
        <v>173</v>
      </c>
      <c r="C1528" s="22" t="s">
        <v>54</v>
      </c>
      <c r="D1528" s="22" t="s">
        <v>95</v>
      </c>
      <c r="E1528" s="20">
        <v>7048.7270099999996</v>
      </c>
      <c r="H1528" s="22" t="s">
        <v>41</v>
      </c>
      <c r="I1528" s="23" t="s">
        <v>48</v>
      </c>
      <c r="J1528" s="22" t="s">
        <v>18</v>
      </c>
      <c r="K1528" s="22" t="s">
        <v>27</v>
      </c>
      <c r="L1528" s="20">
        <v>4759.9154099999996</v>
      </c>
    </row>
    <row r="1529" spans="1:12" ht="21.5" x14ac:dyDescent="0.35">
      <c r="A1529" s="22" t="s">
        <v>36</v>
      </c>
      <c r="B1529" s="22" t="s">
        <v>173</v>
      </c>
      <c r="C1529" s="22" t="s">
        <v>54</v>
      </c>
      <c r="D1529" s="22" t="s">
        <v>55</v>
      </c>
      <c r="E1529" s="20">
        <v>370.91649999999998</v>
      </c>
      <c r="H1529" s="22" t="s">
        <v>41</v>
      </c>
      <c r="I1529" s="23" t="s">
        <v>48</v>
      </c>
      <c r="J1529" s="22" t="s">
        <v>18</v>
      </c>
      <c r="K1529" s="22" t="s">
        <v>28</v>
      </c>
      <c r="L1529" s="20">
        <v>141.59806</v>
      </c>
    </row>
    <row r="1530" spans="1:12" ht="21.5" x14ac:dyDescent="0.35">
      <c r="A1530" s="22" t="s">
        <v>36</v>
      </c>
      <c r="B1530" s="22" t="s">
        <v>173</v>
      </c>
      <c r="C1530" s="22" t="s">
        <v>54</v>
      </c>
      <c r="D1530" s="22" t="s">
        <v>92</v>
      </c>
      <c r="E1530" s="20">
        <v>419.7672</v>
      </c>
      <c r="H1530" s="22" t="s">
        <v>41</v>
      </c>
      <c r="I1530" s="23" t="s">
        <v>48</v>
      </c>
      <c r="J1530" s="22" t="s">
        <v>18</v>
      </c>
      <c r="K1530" s="22" t="s">
        <v>55</v>
      </c>
      <c r="L1530" s="20">
        <v>1.2792300000000001</v>
      </c>
    </row>
    <row r="1531" spans="1:12" ht="21.5" x14ac:dyDescent="0.35">
      <c r="A1531" s="22" t="s">
        <v>36</v>
      </c>
      <c r="B1531" s="22" t="s">
        <v>173</v>
      </c>
      <c r="C1531" s="22" t="s">
        <v>54</v>
      </c>
      <c r="D1531" s="22" t="s">
        <v>102</v>
      </c>
      <c r="E1531" s="20">
        <v>6.5834000000000001</v>
      </c>
      <c r="H1531" s="22" t="s">
        <v>41</v>
      </c>
      <c r="I1531" s="23" t="s">
        <v>48</v>
      </c>
      <c r="J1531" s="22" t="s">
        <v>18</v>
      </c>
      <c r="K1531" s="22" t="s">
        <v>92</v>
      </c>
      <c r="L1531" s="20">
        <v>138.87649999999999</v>
      </c>
    </row>
    <row r="1532" spans="1:12" ht="21.5" x14ac:dyDescent="0.35">
      <c r="A1532" s="22" t="s">
        <v>36</v>
      </c>
      <c r="B1532" s="22" t="s">
        <v>173</v>
      </c>
      <c r="C1532" s="22" t="s">
        <v>54</v>
      </c>
      <c r="D1532" s="22" t="s">
        <v>107</v>
      </c>
      <c r="E1532" s="20">
        <v>35.21</v>
      </c>
      <c r="H1532" s="22" t="s">
        <v>41</v>
      </c>
      <c r="I1532" s="23" t="s">
        <v>48</v>
      </c>
      <c r="J1532" s="22" t="s">
        <v>18</v>
      </c>
      <c r="K1532" s="22" t="s">
        <v>102</v>
      </c>
      <c r="L1532" s="20">
        <v>231.82748000000001</v>
      </c>
    </row>
    <row r="1533" spans="1:12" ht="21.5" x14ac:dyDescent="0.35">
      <c r="A1533" s="22" t="s">
        <v>36</v>
      </c>
      <c r="B1533" s="22" t="s">
        <v>173</v>
      </c>
      <c r="C1533" s="22" t="s">
        <v>54</v>
      </c>
      <c r="D1533" s="22" t="s">
        <v>93</v>
      </c>
      <c r="E1533" s="20">
        <v>88.705600000000004</v>
      </c>
      <c r="H1533" s="22" t="s">
        <v>41</v>
      </c>
      <c r="I1533" s="23" t="s">
        <v>48</v>
      </c>
      <c r="J1533" s="22" t="s">
        <v>18</v>
      </c>
      <c r="K1533" s="22" t="s">
        <v>107</v>
      </c>
      <c r="L1533" s="20">
        <v>0.50849</v>
      </c>
    </row>
    <row r="1534" spans="1:12" ht="21.5" x14ac:dyDescent="0.35">
      <c r="A1534" s="22" t="s">
        <v>36</v>
      </c>
      <c r="B1534" s="22" t="s">
        <v>173</v>
      </c>
      <c r="C1534" s="22" t="s">
        <v>54</v>
      </c>
      <c r="D1534" s="22" t="s">
        <v>160</v>
      </c>
      <c r="E1534" s="20">
        <v>102.7606</v>
      </c>
      <c r="H1534" s="22" t="s">
        <v>41</v>
      </c>
      <c r="I1534" s="23" t="s">
        <v>48</v>
      </c>
      <c r="J1534" s="22" t="s">
        <v>18</v>
      </c>
      <c r="K1534" s="22" t="s">
        <v>93</v>
      </c>
      <c r="L1534" s="20">
        <v>253.30269000000001</v>
      </c>
    </row>
    <row r="1535" spans="1:12" ht="21.5" x14ac:dyDescent="0.35">
      <c r="A1535" s="22" t="s">
        <v>36</v>
      </c>
      <c r="B1535" s="22" t="s">
        <v>173</v>
      </c>
      <c r="C1535" s="22" t="s">
        <v>54</v>
      </c>
      <c r="D1535" s="22" t="s">
        <v>96</v>
      </c>
      <c r="E1535" s="20">
        <v>78.705190000000002</v>
      </c>
      <c r="H1535" s="22" t="s">
        <v>41</v>
      </c>
      <c r="I1535" s="23" t="s">
        <v>48</v>
      </c>
      <c r="J1535" s="22" t="s">
        <v>18</v>
      </c>
      <c r="K1535" s="22" t="s">
        <v>160</v>
      </c>
      <c r="L1535" s="20">
        <v>222.65577999999999</v>
      </c>
    </row>
    <row r="1536" spans="1:12" ht="21.5" x14ac:dyDescent="0.35">
      <c r="A1536" s="22" t="s">
        <v>36</v>
      </c>
      <c r="B1536" s="22" t="s">
        <v>173</v>
      </c>
      <c r="C1536" s="22" t="s">
        <v>54</v>
      </c>
      <c r="D1536" s="22" t="s">
        <v>110</v>
      </c>
      <c r="E1536" s="20">
        <v>12.863860000000001</v>
      </c>
      <c r="H1536" s="22" t="s">
        <v>41</v>
      </c>
      <c r="I1536" s="23" t="s">
        <v>48</v>
      </c>
      <c r="J1536" s="22" t="s">
        <v>18</v>
      </c>
      <c r="K1536" s="22" t="s">
        <v>30</v>
      </c>
      <c r="L1536" s="20">
        <v>105.9385</v>
      </c>
    </row>
    <row r="1537" spans="1:12" ht="21.5" x14ac:dyDescent="0.35">
      <c r="A1537" s="22" t="s">
        <v>36</v>
      </c>
      <c r="B1537" s="22" t="s">
        <v>173</v>
      </c>
      <c r="C1537" s="22" t="s">
        <v>54</v>
      </c>
      <c r="D1537" s="22" t="s">
        <v>112</v>
      </c>
      <c r="E1537" s="20">
        <v>1.6120000000000001</v>
      </c>
      <c r="H1537" s="22" t="s">
        <v>41</v>
      </c>
      <c r="I1537" s="23" t="s">
        <v>48</v>
      </c>
      <c r="J1537" s="22" t="s">
        <v>18</v>
      </c>
      <c r="K1537" s="22" t="s">
        <v>96</v>
      </c>
      <c r="L1537" s="20">
        <v>10.47179</v>
      </c>
    </row>
    <row r="1538" spans="1:12" ht="21.5" x14ac:dyDescent="0.35">
      <c r="A1538" s="22" t="s">
        <v>36</v>
      </c>
      <c r="B1538" s="22" t="s">
        <v>173</v>
      </c>
      <c r="C1538" s="22" t="s">
        <v>54</v>
      </c>
      <c r="D1538" s="22" t="s">
        <v>100</v>
      </c>
      <c r="E1538" s="20">
        <v>297.96904999999998</v>
      </c>
      <c r="H1538" s="22" t="s">
        <v>41</v>
      </c>
      <c r="I1538" s="23" t="s">
        <v>48</v>
      </c>
      <c r="J1538" s="22" t="s">
        <v>18</v>
      </c>
      <c r="K1538" s="22" t="s">
        <v>110</v>
      </c>
      <c r="L1538" s="20">
        <v>124.24709</v>
      </c>
    </row>
    <row r="1539" spans="1:12" ht="21.5" x14ac:dyDescent="0.35">
      <c r="A1539" s="22" t="s">
        <v>36</v>
      </c>
      <c r="B1539" s="22" t="s">
        <v>173</v>
      </c>
      <c r="C1539" s="22" t="s">
        <v>54</v>
      </c>
      <c r="D1539" s="22" t="s">
        <v>97</v>
      </c>
      <c r="E1539" s="20">
        <v>4801.4617699999999</v>
      </c>
      <c r="H1539" s="22" t="s">
        <v>41</v>
      </c>
      <c r="I1539" s="23" t="s">
        <v>48</v>
      </c>
      <c r="J1539" s="22" t="s">
        <v>18</v>
      </c>
      <c r="K1539" s="22" t="s">
        <v>97</v>
      </c>
      <c r="L1539" s="20">
        <v>1.32917</v>
      </c>
    </row>
    <row r="1540" spans="1:12" ht="21.5" x14ac:dyDescent="0.35">
      <c r="A1540" s="22" t="s">
        <v>36</v>
      </c>
      <c r="B1540" s="22" t="s">
        <v>173</v>
      </c>
      <c r="C1540" s="22" t="s">
        <v>54</v>
      </c>
      <c r="D1540" s="22" t="s">
        <v>31</v>
      </c>
      <c r="E1540" s="20">
        <v>8.1520700000000001</v>
      </c>
      <c r="H1540" s="22" t="s">
        <v>41</v>
      </c>
      <c r="I1540" s="23" t="s">
        <v>48</v>
      </c>
      <c r="J1540" s="22" t="s">
        <v>18</v>
      </c>
      <c r="K1540" s="22" t="s">
        <v>31</v>
      </c>
      <c r="L1540" s="20">
        <v>1977.7944299999999</v>
      </c>
    </row>
    <row r="1541" spans="1:12" ht="21.5" x14ac:dyDescent="0.35">
      <c r="A1541" s="22" t="s">
        <v>36</v>
      </c>
      <c r="B1541" s="22" t="s">
        <v>173</v>
      </c>
      <c r="C1541" s="22" t="s">
        <v>54</v>
      </c>
      <c r="D1541" s="22" t="s">
        <v>32</v>
      </c>
      <c r="E1541" s="20">
        <v>155.51079999999999</v>
      </c>
      <c r="H1541" s="22" t="s">
        <v>41</v>
      </c>
      <c r="I1541" s="23" t="s">
        <v>48</v>
      </c>
      <c r="J1541" s="22" t="s">
        <v>18</v>
      </c>
      <c r="K1541" s="22" t="s">
        <v>32</v>
      </c>
      <c r="L1541" s="20">
        <v>5.7325699999999999</v>
      </c>
    </row>
    <row r="1542" spans="1:12" ht="21.5" x14ac:dyDescent="0.35">
      <c r="A1542" s="22" t="s">
        <v>36</v>
      </c>
      <c r="B1542" s="22" t="s">
        <v>173</v>
      </c>
      <c r="C1542" s="22" t="s">
        <v>54</v>
      </c>
      <c r="D1542" s="28" t="s">
        <v>35</v>
      </c>
      <c r="E1542" s="26">
        <v>17664.00879</v>
      </c>
      <c r="H1542" s="22" t="s">
        <v>41</v>
      </c>
      <c r="I1542" s="23" t="s">
        <v>48</v>
      </c>
      <c r="J1542" s="22" t="s">
        <v>18</v>
      </c>
      <c r="K1542" s="28" t="s">
        <v>35</v>
      </c>
      <c r="L1542" s="26">
        <v>8179.0609400000003</v>
      </c>
    </row>
    <row r="1543" spans="1:12" ht="21.5" x14ac:dyDescent="0.35">
      <c r="A1543" s="22" t="s">
        <v>36</v>
      </c>
      <c r="B1543" s="22" t="s">
        <v>173</v>
      </c>
      <c r="C1543" s="22" t="s">
        <v>13</v>
      </c>
      <c r="D1543" s="22" t="s">
        <v>52</v>
      </c>
      <c r="E1543" s="20">
        <v>37.975729999999999</v>
      </c>
      <c r="H1543" s="22" t="s">
        <v>41</v>
      </c>
      <c r="I1543" s="23" t="s">
        <v>48</v>
      </c>
      <c r="J1543" s="22" t="s">
        <v>19</v>
      </c>
      <c r="K1543" s="22" t="s">
        <v>52</v>
      </c>
      <c r="L1543" s="20">
        <v>19.228000000000002</v>
      </c>
    </row>
    <row r="1544" spans="1:12" ht="21.5" x14ac:dyDescent="0.35">
      <c r="A1544" s="22" t="s">
        <v>36</v>
      </c>
      <c r="B1544" s="22" t="s">
        <v>173</v>
      </c>
      <c r="C1544" s="22" t="s">
        <v>13</v>
      </c>
      <c r="D1544" s="22" t="s">
        <v>156</v>
      </c>
      <c r="E1544" s="20">
        <v>4.2731199999999996</v>
      </c>
      <c r="H1544" s="22" t="s">
        <v>41</v>
      </c>
      <c r="I1544" s="23" t="s">
        <v>48</v>
      </c>
      <c r="J1544" s="22" t="s">
        <v>19</v>
      </c>
      <c r="K1544" s="22" t="s">
        <v>104</v>
      </c>
      <c r="L1544" s="20">
        <v>32.64</v>
      </c>
    </row>
    <row r="1545" spans="1:12" ht="21.5" x14ac:dyDescent="0.35">
      <c r="A1545" s="22" t="s">
        <v>36</v>
      </c>
      <c r="B1545" s="22" t="s">
        <v>173</v>
      </c>
      <c r="C1545" s="22" t="s">
        <v>13</v>
      </c>
      <c r="D1545" s="22" t="s">
        <v>53</v>
      </c>
      <c r="E1545" s="20">
        <v>351.73223999999999</v>
      </c>
      <c r="H1545" s="22" t="s">
        <v>41</v>
      </c>
      <c r="I1545" s="23" t="s">
        <v>48</v>
      </c>
      <c r="J1545" s="22" t="s">
        <v>19</v>
      </c>
      <c r="K1545" s="22" t="s">
        <v>27</v>
      </c>
      <c r="L1545" s="20">
        <v>1.93248</v>
      </c>
    </row>
    <row r="1546" spans="1:12" ht="21.5" x14ac:dyDescent="0.35">
      <c r="A1546" s="22" t="s">
        <v>36</v>
      </c>
      <c r="B1546" s="22" t="s">
        <v>173</v>
      </c>
      <c r="C1546" s="22" t="s">
        <v>13</v>
      </c>
      <c r="D1546" s="22" t="s">
        <v>27</v>
      </c>
      <c r="E1546" s="20">
        <v>23873.39014</v>
      </c>
      <c r="H1546" s="22" t="s">
        <v>41</v>
      </c>
      <c r="I1546" s="23" t="s">
        <v>48</v>
      </c>
      <c r="J1546" s="22" t="s">
        <v>19</v>
      </c>
      <c r="K1546" s="22" t="s">
        <v>28</v>
      </c>
      <c r="L1546" s="20">
        <v>112.18976000000001</v>
      </c>
    </row>
    <row r="1547" spans="1:12" ht="21.5" x14ac:dyDescent="0.35">
      <c r="A1547" s="22" t="s">
        <v>36</v>
      </c>
      <c r="B1547" s="22" t="s">
        <v>173</v>
      </c>
      <c r="C1547" s="22" t="s">
        <v>13</v>
      </c>
      <c r="D1547" s="22" t="s">
        <v>28</v>
      </c>
      <c r="E1547" s="20">
        <v>45134.337910000002</v>
      </c>
      <c r="H1547" s="22" t="s">
        <v>41</v>
      </c>
      <c r="I1547" s="23" t="s">
        <v>48</v>
      </c>
      <c r="J1547" s="22" t="s">
        <v>19</v>
      </c>
      <c r="K1547" s="22" t="s">
        <v>92</v>
      </c>
      <c r="L1547" s="20">
        <v>178.55090000000001</v>
      </c>
    </row>
    <row r="1548" spans="1:12" ht="21.5" x14ac:dyDescent="0.35">
      <c r="A1548" s="22" t="s">
        <v>36</v>
      </c>
      <c r="B1548" s="22" t="s">
        <v>173</v>
      </c>
      <c r="C1548" s="22" t="s">
        <v>13</v>
      </c>
      <c r="D1548" s="22" t="s">
        <v>55</v>
      </c>
      <c r="E1548" s="20">
        <v>123.42554</v>
      </c>
      <c r="H1548" s="22" t="s">
        <v>41</v>
      </c>
      <c r="I1548" s="23" t="s">
        <v>48</v>
      </c>
      <c r="J1548" s="22" t="s">
        <v>19</v>
      </c>
      <c r="K1548" s="22" t="s">
        <v>102</v>
      </c>
      <c r="L1548" s="20">
        <v>9698.4430799999991</v>
      </c>
    </row>
    <row r="1549" spans="1:12" ht="21.5" x14ac:dyDescent="0.35">
      <c r="A1549" s="22" t="s">
        <v>36</v>
      </c>
      <c r="B1549" s="22" t="s">
        <v>173</v>
      </c>
      <c r="C1549" s="22" t="s">
        <v>13</v>
      </c>
      <c r="D1549" s="22" t="s">
        <v>92</v>
      </c>
      <c r="E1549" s="20">
        <v>227.15493000000001</v>
      </c>
      <c r="H1549" s="22" t="s">
        <v>41</v>
      </c>
      <c r="I1549" s="23" t="s">
        <v>48</v>
      </c>
      <c r="J1549" s="22" t="s">
        <v>19</v>
      </c>
      <c r="K1549" s="22" t="s">
        <v>107</v>
      </c>
      <c r="L1549" s="20">
        <v>84.777959999999993</v>
      </c>
    </row>
    <row r="1550" spans="1:12" ht="21.5" x14ac:dyDescent="0.35">
      <c r="A1550" s="22" t="s">
        <v>36</v>
      </c>
      <c r="B1550" s="22" t="s">
        <v>173</v>
      </c>
      <c r="C1550" s="22" t="s">
        <v>13</v>
      </c>
      <c r="D1550" s="22" t="s">
        <v>102</v>
      </c>
      <c r="E1550" s="20">
        <v>3.5703800000000001</v>
      </c>
      <c r="H1550" s="22" t="s">
        <v>41</v>
      </c>
      <c r="I1550" s="23" t="s">
        <v>48</v>
      </c>
      <c r="J1550" s="22" t="s">
        <v>19</v>
      </c>
      <c r="K1550" s="22" t="s">
        <v>160</v>
      </c>
      <c r="L1550" s="20">
        <v>34.0032</v>
      </c>
    </row>
    <row r="1551" spans="1:12" ht="21.5" x14ac:dyDescent="0.35">
      <c r="A1551" s="22" t="s">
        <v>36</v>
      </c>
      <c r="B1551" s="22" t="s">
        <v>173</v>
      </c>
      <c r="C1551" s="22" t="s">
        <v>13</v>
      </c>
      <c r="D1551" s="22" t="s">
        <v>107</v>
      </c>
      <c r="E1551" s="20">
        <v>32.61036</v>
      </c>
      <c r="H1551" s="22" t="s">
        <v>41</v>
      </c>
      <c r="I1551" s="23" t="s">
        <v>48</v>
      </c>
      <c r="J1551" s="22" t="s">
        <v>19</v>
      </c>
      <c r="K1551" s="22" t="s">
        <v>30</v>
      </c>
      <c r="L1551" s="20">
        <v>134.4</v>
      </c>
    </row>
    <row r="1552" spans="1:12" ht="21.5" x14ac:dyDescent="0.35">
      <c r="A1552" s="22" t="s">
        <v>36</v>
      </c>
      <c r="B1552" s="22" t="s">
        <v>173</v>
      </c>
      <c r="C1552" s="22" t="s">
        <v>13</v>
      </c>
      <c r="D1552" s="22" t="s">
        <v>93</v>
      </c>
      <c r="E1552" s="20">
        <v>244.28192999999999</v>
      </c>
      <c r="H1552" s="22" t="s">
        <v>41</v>
      </c>
      <c r="I1552" s="23" t="s">
        <v>48</v>
      </c>
      <c r="J1552" s="22" t="s">
        <v>19</v>
      </c>
      <c r="K1552" s="22" t="s">
        <v>110</v>
      </c>
      <c r="L1552" s="20">
        <v>5.9104900000000002</v>
      </c>
    </row>
    <row r="1553" spans="1:12" ht="21.5" x14ac:dyDescent="0.35">
      <c r="A1553" s="22" t="s">
        <v>36</v>
      </c>
      <c r="B1553" s="22" t="s">
        <v>173</v>
      </c>
      <c r="C1553" s="22" t="s">
        <v>13</v>
      </c>
      <c r="D1553" s="22" t="s">
        <v>160</v>
      </c>
      <c r="E1553" s="20">
        <v>396.21001999999999</v>
      </c>
      <c r="H1553" s="22" t="s">
        <v>41</v>
      </c>
      <c r="I1553" s="23" t="s">
        <v>48</v>
      </c>
      <c r="J1553" s="22" t="s">
        <v>19</v>
      </c>
      <c r="K1553" s="22" t="s">
        <v>31</v>
      </c>
      <c r="L1553" s="20">
        <v>522.73629000000005</v>
      </c>
    </row>
    <row r="1554" spans="1:12" ht="21.5" x14ac:dyDescent="0.35">
      <c r="A1554" s="22" t="s">
        <v>36</v>
      </c>
      <c r="B1554" s="22" t="s">
        <v>173</v>
      </c>
      <c r="C1554" s="22" t="s">
        <v>13</v>
      </c>
      <c r="D1554" s="22" t="s">
        <v>30</v>
      </c>
      <c r="E1554" s="20">
        <v>1248.04324</v>
      </c>
      <c r="H1554" s="22" t="s">
        <v>41</v>
      </c>
      <c r="I1554" s="23" t="s">
        <v>48</v>
      </c>
      <c r="J1554" s="22" t="s">
        <v>19</v>
      </c>
      <c r="K1554" s="22" t="s">
        <v>32</v>
      </c>
      <c r="L1554" s="20">
        <v>107.30092</v>
      </c>
    </row>
    <row r="1555" spans="1:12" ht="21.5" x14ac:dyDescent="0.35">
      <c r="A1555" s="22" t="s">
        <v>36</v>
      </c>
      <c r="B1555" s="22" t="s">
        <v>173</v>
      </c>
      <c r="C1555" s="22" t="s">
        <v>13</v>
      </c>
      <c r="D1555" s="22" t="s">
        <v>96</v>
      </c>
      <c r="E1555" s="20">
        <v>99.029510000000002</v>
      </c>
      <c r="H1555" s="22" t="s">
        <v>41</v>
      </c>
      <c r="I1555" s="23" t="s">
        <v>48</v>
      </c>
      <c r="J1555" s="22" t="s">
        <v>19</v>
      </c>
      <c r="K1555" s="28" t="s">
        <v>35</v>
      </c>
      <c r="L1555" s="26">
        <v>10932.113079999999</v>
      </c>
    </row>
    <row r="1556" spans="1:12" ht="21.5" x14ac:dyDescent="0.35">
      <c r="A1556" s="22" t="s">
        <v>36</v>
      </c>
      <c r="B1556" s="22" t="s">
        <v>173</v>
      </c>
      <c r="C1556" s="22" t="s">
        <v>13</v>
      </c>
      <c r="D1556" s="22" t="s">
        <v>110</v>
      </c>
      <c r="E1556" s="20">
        <v>3.99525</v>
      </c>
      <c r="H1556" s="22" t="s">
        <v>41</v>
      </c>
      <c r="I1556" s="23" t="s">
        <v>48</v>
      </c>
      <c r="J1556" s="22" t="s">
        <v>161</v>
      </c>
      <c r="K1556" s="22" t="s">
        <v>52</v>
      </c>
      <c r="L1556" s="20">
        <v>2638.52574</v>
      </c>
    </row>
    <row r="1557" spans="1:12" ht="21.5" x14ac:dyDescent="0.35">
      <c r="A1557" s="22" t="s">
        <v>36</v>
      </c>
      <c r="B1557" s="22" t="s">
        <v>173</v>
      </c>
      <c r="C1557" s="22" t="s">
        <v>13</v>
      </c>
      <c r="D1557" s="22" t="s">
        <v>112</v>
      </c>
      <c r="E1557" s="20">
        <v>97.733320000000006</v>
      </c>
      <c r="H1557" s="22" t="s">
        <v>41</v>
      </c>
      <c r="I1557" s="23" t="s">
        <v>48</v>
      </c>
      <c r="J1557" s="22" t="s">
        <v>161</v>
      </c>
      <c r="K1557" s="22" t="s">
        <v>104</v>
      </c>
      <c r="L1557" s="20">
        <v>420</v>
      </c>
    </row>
    <row r="1558" spans="1:12" ht="21.5" x14ac:dyDescent="0.35">
      <c r="A1558" s="22" t="s">
        <v>36</v>
      </c>
      <c r="B1558" s="22" t="s">
        <v>173</v>
      </c>
      <c r="C1558" s="22" t="s">
        <v>13</v>
      </c>
      <c r="D1558" s="22" t="s">
        <v>100</v>
      </c>
      <c r="E1558" s="20">
        <v>109.11311000000001</v>
      </c>
      <c r="H1558" s="22" t="s">
        <v>41</v>
      </c>
      <c r="I1558" s="23" t="s">
        <v>48</v>
      </c>
      <c r="J1558" s="22" t="s">
        <v>161</v>
      </c>
      <c r="K1558" s="22" t="s">
        <v>115</v>
      </c>
      <c r="L1558" s="20">
        <v>3211.38</v>
      </c>
    </row>
    <row r="1559" spans="1:12" ht="21.5" x14ac:dyDescent="0.35">
      <c r="A1559" s="22" t="s">
        <v>36</v>
      </c>
      <c r="B1559" s="22" t="s">
        <v>173</v>
      </c>
      <c r="C1559" s="22" t="s">
        <v>13</v>
      </c>
      <c r="D1559" s="22" t="s">
        <v>31</v>
      </c>
      <c r="E1559" s="20">
        <v>8880.5281300000006</v>
      </c>
      <c r="H1559" s="22" t="s">
        <v>41</v>
      </c>
      <c r="I1559" s="23" t="s">
        <v>48</v>
      </c>
      <c r="J1559" s="22" t="s">
        <v>161</v>
      </c>
      <c r="K1559" s="22" t="s">
        <v>156</v>
      </c>
      <c r="L1559" s="20">
        <v>67.86936</v>
      </c>
    </row>
    <row r="1560" spans="1:12" ht="21.5" x14ac:dyDescent="0.35">
      <c r="A1560" s="22" t="s">
        <v>36</v>
      </c>
      <c r="B1560" s="22" t="s">
        <v>173</v>
      </c>
      <c r="C1560" s="22" t="s">
        <v>13</v>
      </c>
      <c r="D1560" s="22" t="s">
        <v>32</v>
      </c>
      <c r="E1560" s="20">
        <v>44.688789999999997</v>
      </c>
      <c r="H1560" s="22" t="s">
        <v>41</v>
      </c>
      <c r="I1560" s="23" t="s">
        <v>48</v>
      </c>
      <c r="J1560" s="22" t="s">
        <v>161</v>
      </c>
      <c r="K1560" s="22" t="s">
        <v>53</v>
      </c>
      <c r="L1560" s="20">
        <v>18.992999999999999</v>
      </c>
    </row>
    <row r="1561" spans="1:12" ht="21.5" x14ac:dyDescent="0.35">
      <c r="A1561" s="22" t="s">
        <v>36</v>
      </c>
      <c r="B1561" s="22" t="s">
        <v>173</v>
      </c>
      <c r="C1561" s="22" t="s">
        <v>13</v>
      </c>
      <c r="D1561" s="22" t="s">
        <v>161</v>
      </c>
      <c r="E1561" s="20">
        <v>6.7455999999999996</v>
      </c>
      <c r="H1561" s="22" t="s">
        <v>41</v>
      </c>
      <c r="I1561" s="23" t="s">
        <v>48</v>
      </c>
      <c r="J1561" s="22" t="s">
        <v>161</v>
      </c>
      <c r="K1561" s="22" t="s">
        <v>27</v>
      </c>
      <c r="L1561" s="20">
        <v>56</v>
      </c>
    </row>
    <row r="1562" spans="1:12" ht="21.5" x14ac:dyDescent="0.35">
      <c r="A1562" s="22" t="s">
        <v>36</v>
      </c>
      <c r="B1562" s="22" t="s">
        <v>173</v>
      </c>
      <c r="C1562" s="22" t="s">
        <v>13</v>
      </c>
      <c r="D1562" s="28" t="s">
        <v>35</v>
      </c>
      <c r="E1562" s="26">
        <v>80918.839250000005</v>
      </c>
      <c r="H1562" s="22" t="s">
        <v>41</v>
      </c>
      <c r="I1562" s="23" t="s">
        <v>48</v>
      </c>
      <c r="J1562" s="22" t="s">
        <v>161</v>
      </c>
      <c r="K1562" s="22" t="s">
        <v>95</v>
      </c>
      <c r="L1562" s="20">
        <v>1839.6416200000001</v>
      </c>
    </row>
    <row r="1563" spans="1:12" ht="21.5" x14ac:dyDescent="0.35">
      <c r="A1563" s="22" t="s">
        <v>36</v>
      </c>
      <c r="B1563" s="22" t="s">
        <v>173</v>
      </c>
      <c r="C1563" s="22" t="s">
        <v>55</v>
      </c>
      <c r="D1563" s="22" t="s">
        <v>52</v>
      </c>
      <c r="E1563" s="20">
        <v>1002.1802300000001</v>
      </c>
      <c r="H1563" s="22" t="s">
        <v>41</v>
      </c>
      <c r="I1563" s="23" t="s">
        <v>48</v>
      </c>
      <c r="J1563" s="22" t="s">
        <v>161</v>
      </c>
      <c r="K1563" s="22" t="s">
        <v>28</v>
      </c>
      <c r="L1563" s="20">
        <v>1500</v>
      </c>
    </row>
    <row r="1564" spans="1:12" ht="21.5" x14ac:dyDescent="0.35">
      <c r="A1564" s="22" t="s">
        <v>36</v>
      </c>
      <c r="B1564" s="22" t="s">
        <v>173</v>
      </c>
      <c r="C1564" s="22" t="s">
        <v>55</v>
      </c>
      <c r="D1564" s="22" t="s">
        <v>104</v>
      </c>
      <c r="E1564" s="20">
        <v>3.14934</v>
      </c>
      <c r="H1564" s="22" t="s">
        <v>41</v>
      </c>
      <c r="I1564" s="23" t="s">
        <v>48</v>
      </c>
      <c r="J1564" s="22" t="s">
        <v>161</v>
      </c>
      <c r="K1564" s="22" t="s">
        <v>55</v>
      </c>
      <c r="L1564" s="20">
        <v>6.3310000000000004</v>
      </c>
    </row>
    <row r="1565" spans="1:12" ht="21.5" x14ac:dyDescent="0.35">
      <c r="A1565" s="22" t="s">
        <v>36</v>
      </c>
      <c r="B1565" s="22" t="s">
        <v>173</v>
      </c>
      <c r="C1565" s="22" t="s">
        <v>55</v>
      </c>
      <c r="D1565" s="22" t="s">
        <v>156</v>
      </c>
      <c r="E1565" s="20">
        <v>29.09103</v>
      </c>
      <c r="H1565" s="22" t="s">
        <v>41</v>
      </c>
      <c r="I1565" s="23" t="s">
        <v>48</v>
      </c>
      <c r="J1565" s="22" t="s">
        <v>161</v>
      </c>
      <c r="K1565" s="22" t="s">
        <v>92</v>
      </c>
      <c r="L1565" s="20">
        <v>1877.664</v>
      </c>
    </row>
    <row r="1566" spans="1:12" ht="21.5" x14ac:dyDescent="0.35">
      <c r="A1566" s="22" t="s">
        <v>36</v>
      </c>
      <c r="B1566" s="22" t="s">
        <v>173</v>
      </c>
      <c r="C1566" s="22" t="s">
        <v>55</v>
      </c>
      <c r="D1566" s="22" t="s">
        <v>53</v>
      </c>
      <c r="E1566" s="20">
        <v>2124.5458699999999</v>
      </c>
      <c r="H1566" s="22" t="s">
        <v>41</v>
      </c>
      <c r="I1566" s="23" t="s">
        <v>48</v>
      </c>
      <c r="J1566" s="22" t="s">
        <v>161</v>
      </c>
      <c r="K1566" s="22" t="s">
        <v>102</v>
      </c>
      <c r="L1566" s="20">
        <v>9620.2659999999996</v>
      </c>
    </row>
    <row r="1567" spans="1:12" ht="21.5" x14ac:dyDescent="0.35">
      <c r="A1567" s="22" t="s">
        <v>36</v>
      </c>
      <c r="B1567" s="22" t="s">
        <v>173</v>
      </c>
      <c r="C1567" s="22" t="s">
        <v>55</v>
      </c>
      <c r="D1567" s="22" t="s">
        <v>27</v>
      </c>
      <c r="E1567" s="20">
        <v>110.70949</v>
      </c>
      <c r="H1567" s="22" t="s">
        <v>41</v>
      </c>
      <c r="I1567" s="23" t="s">
        <v>48</v>
      </c>
      <c r="J1567" s="22" t="s">
        <v>161</v>
      </c>
      <c r="K1567" s="22" t="s">
        <v>107</v>
      </c>
      <c r="L1567" s="20">
        <v>147.24072000000001</v>
      </c>
    </row>
    <row r="1568" spans="1:12" ht="21.5" x14ac:dyDescent="0.35">
      <c r="A1568" s="22" t="s">
        <v>36</v>
      </c>
      <c r="B1568" s="22" t="s">
        <v>173</v>
      </c>
      <c r="C1568" s="22" t="s">
        <v>55</v>
      </c>
      <c r="D1568" s="22" t="s">
        <v>95</v>
      </c>
      <c r="E1568" s="20">
        <v>266.93932999999998</v>
      </c>
      <c r="H1568" s="22" t="s">
        <v>41</v>
      </c>
      <c r="I1568" s="23" t="s">
        <v>48</v>
      </c>
      <c r="J1568" s="22" t="s">
        <v>161</v>
      </c>
      <c r="K1568" s="22" t="s">
        <v>93</v>
      </c>
      <c r="L1568" s="20">
        <v>385.45600000000002</v>
      </c>
    </row>
    <row r="1569" spans="1:12" ht="21.5" x14ac:dyDescent="0.35">
      <c r="A1569" s="22" t="s">
        <v>36</v>
      </c>
      <c r="B1569" s="22" t="s">
        <v>173</v>
      </c>
      <c r="C1569" s="22" t="s">
        <v>55</v>
      </c>
      <c r="D1569" s="22" t="s">
        <v>28</v>
      </c>
      <c r="E1569" s="20">
        <v>0.40243000000000001</v>
      </c>
      <c r="H1569" s="22" t="s">
        <v>41</v>
      </c>
      <c r="I1569" s="23" t="s">
        <v>48</v>
      </c>
      <c r="J1569" s="22" t="s">
        <v>161</v>
      </c>
      <c r="K1569" s="22" t="s">
        <v>160</v>
      </c>
      <c r="L1569" s="20">
        <v>2402.7051799999999</v>
      </c>
    </row>
    <row r="1570" spans="1:12" ht="21.5" x14ac:dyDescent="0.35">
      <c r="A1570" s="22" t="s">
        <v>36</v>
      </c>
      <c r="B1570" s="22" t="s">
        <v>173</v>
      </c>
      <c r="C1570" s="22" t="s">
        <v>55</v>
      </c>
      <c r="D1570" s="22" t="s">
        <v>55</v>
      </c>
      <c r="E1570" s="20">
        <v>12237.361010000001</v>
      </c>
      <c r="H1570" s="22" t="s">
        <v>41</v>
      </c>
      <c r="I1570" s="23" t="s">
        <v>48</v>
      </c>
      <c r="J1570" s="22" t="s">
        <v>161</v>
      </c>
      <c r="K1570" s="22" t="s">
        <v>30</v>
      </c>
      <c r="L1570" s="20">
        <v>8255.5190000000002</v>
      </c>
    </row>
    <row r="1571" spans="1:12" ht="21.5" x14ac:dyDescent="0.35">
      <c r="A1571" s="22" t="s">
        <v>36</v>
      </c>
      <c r="B1571" s="22" t="s">
        <v>173</v>
      </c>
      <c r="C1571" s="22" t="s">
        <v>55</v>
      </c>
      <c r="D1571" s="22" t="s">
        <v>92</v>
      </c>
      <c r="E1571" s="20">
        <v>190.78820999999999</v>
      </c>
      <c r="H1571" s="22" t="s">
        <v>41</v>
      </c>
      <c r="I1571" s="23" t="s">
        <v>48</v>
      </c>
      <c r="J1571" s="22" t="s">
        <v>161</v>
      </c>
      <c r="K1571" s="22" t="s">
        <v>96</v>
      </c>
      <c r="L1571" s="20">
        <v>1186.1239800000001</v>
      </c>
    </row>
    <row r="1572" spans="1:12" ht="21.5" x14ac:dyDescent="0.35">
      <c r="A1572" s="22" t="s">
        <v>36</v>
      </c>
      <c r="B1572" s="22" t="s">
        <v>173</v>
      </c>
      <c r="C1572" s="22" t="s">
        <v>55</v>
      </c>
      <c r="D1572" s="22" t="s">
        <v>165</v>
      </c>
      <c r="E1572" s="20">
        <v>2.1456</v>
      </c>
      <c r="H1572" s="22" t="s">
        <v>41</v>
      </c>
      <c r="I1572" s="23" t="s">
        <v>48</v>
      </c>
      <c r="J1572" s="22" t="s">
        <v>161</v>
      </c>
      <c r="K1572" s="22" t="s">
        <v>100</v>
      </c>
      <c r="L1572" s="20">
        <v>949.64400000000001</v>
      </c>
    </row>
    <row r="1573" spans="1:12" ht="21.5" x14ac:dyDescent="0.35">
      <c r="A1573" s="22" t="s">
        <v>36</v>
      </c>
      <c r="B1573" s="22" t="s">
        <v>173</v>
      </c>
      <c r="C1573" s="22" t="s">
        <v>55</v>
      </c>
      <c r="D1573" s="22" t="s">
        <v>102</v>
      </c>
      <c r="E1573" s="20">
        <v>18.521979999999999</v>
      </c>
      <c r="H1573" s="22" t="s">
        <v>41</v>
      </c>
      <c r="I1573" s="23" t="s">
        <v>48</v>
      </c>
      <c r="J1573" s="22" t="s">
        <v>161</v>
      </c>
      <c r="K1573" s="22" t="s">
        <v>97</v>
      </c>
      <c r="L1573" s="20">
        <v>569.60001</v>
      </c>
    </row>
    <row r="1574" spans="1:12" ht="21.5" x14ac:dyDescent="0.35">
      <c r="A1574" s="22" t="s">
        <v>36</v>
      </c>
      <c r="B1574" s="22" t="s">
        <v>173</v>
      </c>
      <c r="C1574" s="22" t="s">
        <v>55</v>
      </c>
      <c r="D1574" s="22" t="s">
        <v>107</v>
      </c>
      <c r="E1574" s="20">
        <v>608.42609000000004</v>
      </c>
      <c r="H1574" s="22" t="s">
        <v>41</v>
      </c>
      <c r="I1574" s="23" t="s">
        <v>48</v>
      </c>
      <c r="J1574" s="22" t="s">
        <v>161</v>
      </c>
      <c r="K1574" s="22" t="s">
        <v>31</v>
      </c>
      <c r="L1574" s="20">
        <v>7838.1509999999998</v>
      </c>
    </row>
    <row r="1575" spans="1:12" ht="21.5" x14ac:dyDescent="0.35">
      <c r="A1575" s="22" t="s">
        <v>36</v>
      </c>
      <c r="B1575" s="22" t="s">
        <v>173</v>
      </c>
      <c r="C1575" s="22" t="s">
        <v>55</v>
      </c>
      <c r="D1575" s="22" t="s">
        <v>93</v>
      </c>
      <c r="E1575" s="20">
        <v>622.53164000000004</v>
      </c>
      <c r="H1575" s="22" t="s">
        <v>41</v>
      </c>
      <c r="I1575" s="23" t="s">
        <v>48</v>
      </c>
      <c r="J1575" s="22" t="s">
        <v>161</v>
      </c>
      <c r="K1575" s="22" t="s">
        <v>32</v>
      </c>
      <c r="L1575" s="20">
        <v>150</v>
      </c>
    </row>
    <row r="1576" spans="1:12" ht="21.5" x14ac:dyDescent="0.35">
      <c r="A1576" s="22" t="s">
        <v>36</v>
      </c>
      <c r="B1576" s="22" t="s">
        <v>173</v>
      </c>
      <c r="C1576" s="22" t="s">
        <v>55</v>
      </c>
      <c r="D1576" s="22" t="s">
        <v>160</v>
      </c>
      <c r="E1576" s="20">
        <v>511.95393000000001</v>
      </c>
      <c r="H1576" s="22" t="s">
        <v>41</v>
      </c>
      <c r="I1576" s="23" t="s">
        <v>48</v>
      </c>
      <c r="J1576" s="22" t="s">
        <v>161</v>
      </c>
      <c r="K1576" s="28" t="s">
        <v>35</v>
      </c>
      <c r="L1576" s="26">
        <v>43141.110610000003</v>
      </c>
    </row>
    <row r="1577" spans="1:12" ht="21.5" x14ac:dyDescent="0.35">
      <c r="A1577" s="22" t="s">
        <v>36</v>
      </c>
      <c r="B1577" s="22" t="s">
        <v>173</v>
      </c>
      <c r="C1577" s="22" t="s">
        <v>55</v>
      </c>
      <c r="D1577" s="22" t="s">
        <v>30</v>
      </c>
      <c r="E1577" s="20">
        <v>266.53399999999999</v>
      </c>
      <c r="H1577" s="22" t="s">
        <v>41</v>
      </c>
      <c r="I1577" s="23" t="s">
        <v>48</v>
      </c>
      <c r="J1577" s="120" t="s">
        <v>35</v>
      </c>
      <c r="K1577" s="347"/>
      <c r="L1577" s="26">
        <v>280754.31764000002</v>
      </c>
    </row>
    <row r="1578" spans="1:12" ht="21.5" x14ac:dyDescent="0.35">
      <c r="A1578" s="22" t="s">
        <v>36</v>
      </c>
      <c r="B1578" s="22" t="s">
        <v>173</v>
      </c>
      <c r="C1578" s="22" t="s">
        <v>55</v>
      </c>
      <c r="D1578" s="22" t="s">
        <v>96</v>
      </c>
      <c r="E1578" s="20">
        <v>64.726529999999997</v>
      </c>
      <c r="H1578" s="22" t="s">
        <v>42</v>
      </c>
      <c r="I1578" s="23" t="s">
        <v>48</v>
      </c>
      <c r="J1578" s="22" t="s">
        <v>52</v>
      </c>
      <c r="K1578" s="22" t="s">
        <v>52</v>
      </c>
      <c r="L1578" s="20">
        <v>859.47472000000005</v>
      </c>
    </row>
    <row r="1579" spans="1:12" ht="21.5" x14ac:dyDescent="0.35">
      <c r="A1579" s="22" t="s">
        <v>36</v>
      </c>
      <c r="B1579" s="22" t="s">
        <v>173</v>
      </c>
      <c r="C1579" s="22" t="s">
        <v>55</v>
      </c>
      <c r="D1579" s="22" t="s">
        <v>110</v>
      </c>
      <c r="E1579" s="20">
        <v>18.133410000000001</v>
      </c>
      <c r="H1579" s="22" t="s">
        <v>42</v>
      </c>
      <c r="I1579" s="23" t="s">
        <v>48</v>
      </c>
      <c r="J1579" s="22" t="s">
        <v>52</v>
      </c>
      <c r="K1579" s="22" t="s">
        <v>115</v>
      </c>
      <c r="L1579" s="20">
        <v>130.136</v>
      </c>
    </row>
    <row r="1580" spans="1:12" ht="21.5" x14ac:dyDescent="0.35">
      <c r="A1580" s="22" t="s">
        <v>36</v>
      </c>
      <c r="B1580" s="22" t="s">
        <v>173</v>
      </c>
      <c r="C1580" s="22" t="s">
        <v>55</v>
      </c>
      <c r="D1580" s="22" t="s">
        <v>162</v>
      </c>
      <c r="E1580" s="20">
        <v>147.89599999999999</v>
      </c>
      <c r="H1580" s="22" t="s">
        <v>42</v>
      </c>
      <c r="I1580" s="23" t="s">
        <v>48</v>
      </c>
      <c r="J1580" s="22" t="s">
        <v>52</v>
      </c>
      <c r="K1580" s="22" t="s">
        <v>156</v>
      </c>
      <c r="L1580" s="20">
        <v>120.378</v>
      </c>
    </row>
    <row r="1581" spans="1:12" ht="21.5" x14ac:dyDescent="0.35">
      <c r="A1581" s="22" t="s">
        <v>36</v>
      </c>
      <c r="B1581" s="22" t="s">
        <v>173</v>
      </c>
      <c r="C1581" s="22" t="s">
        <v>55</v>
      </c>
      <c r="D1581" s="22" t="s">
        <v>163</v>
      </c>
      <c r="E1581" s="20">
        <v>214.5257</v>
      </c>
      <c r="H1581" s="22" t="s">
        <v>42</v>
      </c>
      <c r="I1581" s="23" t="s">
        <v>48</v>
      </c>
      <c r="J1581" s="22" t="s">
        <v>52</v>
      </c>
      <c r="K1581" s="22" t="s">
        <v>53</v>
      </c>
      <c r="L1581" s="20">
        <v>93.108000000000004</v>
      </c>
    </row>
    <row r="1582" spans="1:12" ht="21.5" x14ac:dyDescent="0.35">
      <c r="A1582" s="22" t="s">
        <v>36</v>
      </c>
      <c r="B1582" s="22" t="s">
        <v>173</v>
      </c>
      <c r="C1582" s="22" t="s">
        <v>55</v>
      </c>
      <c r="D1582" s="22" t="s">
        <v>112</v>
      </c>
      <c r="E1582" s="20">
        <v>5.5086399999999998</v>
      </c>
      <c r="H1582" s="22" t="s">
        <v>42</v>
      </c>
      <c r="I1582" s="23" t="s">
        <v>48</v>
      </c>
      <c r="J1582" s="22" t="s">
        <v>52</v>
      </c>
      <c r="K1582" s="22" t="s">
        <v>95</v>
      </c>
      <c r="L1582" s="20">
        <v>511.43200000000002</v>
      </c>
    </row>
    <row r="1583" spans="1:12" ht="21.5" x14ac:dyDescent="0.35">
      <c r="A1583" s="22" t="s">
        <v>36</v>
      </c>
      <c r="B1583" s="22" t="s">
        <v>173</v>
      </c>
      <c r="C1583" s="22" t="s">
        <v>55</v>
      </c>
      <c r="D1583" s="22" t="s">
        <v>97</v>
      </c>
      <c r="E1583" s="20">
        <v>137.29405</v>
      </c>
      <c r="H1583" s="22" t="s">
        <v>42</v>
      </c>
      <c r="I1583" s="23" t="s">
        <v>48</v>
      </c>
      <c r="J1583" s="22" t="s">
        <v>52</v>
      </c>
      <c r="K1583" s="22" t="s">
        <v>55</v>
      </c>
      <c r="L1583" s="20">
        <v>161.22499999999999</v>
      </c>
    </row>
    <row r="1584" spans="1:12" ht="21.5" x14ac:dyDescent="0.35">
      <c r="A1584" s="22" t="s">
        <v>36</v>
      </c>
      <c r="B1584" s="22" t="s">
        <v>173</v>
      </c>
      <c r="C1584" s="22" t="s">
        <v>55</v>
      </c>
      <c r="D1584" s="22" t="s">
        <v>31</v>
      </c>
      <c r="E1584" s="20">
        <v>330.08443999999997</v>
      </c>
      <c r="H1584" s="22" t="s">
        <v>42</v>
      </c>
      <c r="I1584" s="23" t="s">
        <v>48</v>
      </c>
      <c r="J1584" s="22" t="s">
        <v>52</v>
      </c>
      <c r="K1584" s="22" t="s">
        <v>101</v>
      </c>
      <c r="L1584" s="20">
        <v>85.414000000000001</v>
      </c>
    </row>
    <row r="1585" spans="1:12" ht="21.5" x14ac:dyDescent="0.35">
      <c r="A1585" s="22" t="s">
        <v>36</v>
      </c>
      <c r="B1585" s="22" t="s">
        <v>173</v>
      </c>
      <c r="C1585" s="22" t="s">
        <v>55</v>
      </c>
      <c r="D1585" s="22" t="s">
        <v>32</v>
      </c>
      <c r="E1585" s="20">
        <v>44.092080000000003</v>
      </c>
      <c r="H1585" s="22" t="s">
        <v>42</v>
      </c>
      <c r="I1585" s="23" t="s">
        <v>48</v>
      </c>
      <c r="J1585" s="22" t="s">
        <v>52</v>
      </c>
      <c r="K1585" s="22" t="s">
        <v>102</v>
      </c>
      <c r="L1585" s="20">
        <v>4.782</v>
      </c>
    </row>
    <row r="1586" spans="1:12" ht="21.5" x14ac:dyDescent="0.35">
      <c r="A1586" s="22" t="s">
        <v>36</v>
      </c>
      <c r="B1586" s="22" t="s">
        <v>173</v>
      </c>
      <c r="C1586" s="22" t="s">
        <v>55</v>
      </c>
      <c r="D1586" s="28" t="s">
        <v>35</v>
      </c>
      <c r="E1586" s="26">
        <v>18957.54103</v>
      </c>
      <c r="H1586" s="22" t="s">
        <v>42</v>
      </c>
      <c r="I1586" s="23" t="s">
        <v>48</v>
      </c>
      <c r="J1586" s="22" t="s">
        <v>52</v>
      </c>
      <c r="K1586" s="22" t="s">
        <v>160</v>
      </c>
      <c r="L1586" s="20">
        <v>877.61712999999997</v>
      </c>
    </row>
    <row r="1587" spans="1:12" ht="21.5" x14ac:dyDescent="0.35">
      <c r="A1587" s="22" t="s">
        <v>36</v>
      </c>
      <c r="B1587" s="22" t="s">
        <v>173</v>
      </c>
      <c r="C1587" s="22" t="s">
        <v>56</v>
      </c>
      <c r="D1587" s="22" t="s">
        <v>52</v>
      </c>
      <c r="E1587" s="20">
        <v>1121.9587300000001</v>
      </c>
      <c r="H1587" s="22" t="s">
        <v>42</v>
      </c>
      <c r="I1587" s="23" t="s">
        <v>48</v>
      </c>
      <c r="J1587" s="22" t="s">
        <v>52</v>
      </c>
      <c r="K1587" s="22" t="s">
        <v>30</v>
      </c>
      <c r="L1587" s="20">
        <v>4.34</v>
      </c>
    </row>
    <row r="1588" spans="1:12" ht="21.5" x14ac:dyDescent="0.35">
      <c r="A1588" s="22" t="s">
        <v>36</v>
      </c>
      <c r="B1588" s="22" t="s">
        <v>173</v>
      </c>
      <c r="C1588" s="22" t="s">
        <v>56</v>
      </c>
      <c r="D1588" s="22" t="s">
        <v>115</v>
      </c>
      <c r="E1588" s="20">
        <v>37.627200000000002</v>
      </c>
      <c r="H1588" s="22" t="s">
        <v>42</v>
      </c>
      <c r="I1588" s="23" t="s">
        <v>48</v>
      </c>
      <c r="J1588" s="22" t="s">
        <v>52</v>
      </c>
      <c r="K1588" s="22" t="s">
        <v>96</v>
      </c>
      <c r="L1588" s="20">
        <v>1591.7942399999999</v>
      </c>
    </row>
    <row r="1589" spans="1:12" ht="21.5" x14ac:dyDescent="0.35">
      <c r="A1589" s="22" t="s">
        <v>36</v>
      </c>
      <c r="B1589" s="22" t="s">
        <v>173</v>
      </c>
      <c r="C1589" s="22" t="s">
        <v>56</v>
      </c>
      <c r="D1589" s="22" t="s">
        <v>156</v>
      </c>
      <c r="E1589" s="20">
        <v>3.8831000000000002</v>
      </c>
      <c r="H1589" s="22" t="s">
        <v>42</v>
      </c>
      <c r="I1589" s="23" t="s">
        <v>48</v>
      </c>
      <c r="J1589" s="22" t="s">
        <v>52</v>
      </c>
      <c r="K1589" s="22" t="s">
        <v>110</v>
      </c>
      <c r="L1589" s="20">
        <v>255.42699999999999</v>
      </c>
    </row>
    <row r="1590" spans="1:12" ht="21.5" x14ac:dyDescent="0.35">
      <c r="A1590" s="22" t="s">
        <v>36</v>
      </c>
      <c r="B1590" s="22" t="s">
        <v>173</v>
      </c>
      <c r="C1590" s="22" t="s">
        <v>56</v>
      </c>
      <c r="D1590" s="22" t="s">
        <v>53</v>
      </c>
      <c r="E1590" s="20">
        <v>247.28190000000001</v>
      </c>
      <c r="H1590" s="22" t="s">
        <v>42</v>
      </c>
      <c r="I1590" s="23" t="s">
        <v>48</v>
      </c>
      <c r="J1590" s="22" t="s">
        <v>52</v>
      </c>
      <c r="K1590" s="22" t="s">
        <v>163</v>
      </c>
      <c r="L1590" s="20">
        <v>189.97900000000001</v>
      </c>
    </row>
    <row r="1591" spans="1:12" ht="21.5" x14ac:dyDescent="0.35">
      <c r="A1591" s="22" t="s">
        <v>36</v>
      </c>
      <c r="B1591" s="22" t="s">
        <v>173</v>
      </c>
      <c r="C1591" s="22" t="s">
        <v>56</v>
      </c>
      <c r="D1591" s="22" t="s">
        <v>27</v>
      </c>
      <c r="E1591" s="20">
        <v>31.792649999999998</v>
      </c>
      <c r="H1591" s="22" t="s">
        <v>42</v>
      </c>
      <c r="I1591" s="23" t="s">
        <v>48</v>
      </c>
      <c r="J1591" s="22" t="s">
        <v>52</v>
      </c>
      <c r="K1591" s="22" t="s">
        <v>97</v>
      </c>
      <c r="L1591" s="20">
        <v>880.42900999999995</v>
      </c>
    </row>
    <row r="1592" spans="1:12" ht="21.5" x14ac:dyDescent="0.35">
      <c r="A1592" s="22" t="s">
        <v>36</v>
      </c>
      <c r="B1592" s="22" t="s">
        <v>173</v>
      </c>
      <c r="C1592" s="22" t="s">
        <v>56</v>
      </c>
      <c r="D1592" s="22" t="s">
        <v>95</v>
      </c>
      <c r="E1592" s="20">
        <v>195.94982999999999</v>
      </c>
      <c r="H1592" s="22" t="s">
        <v>42</v>
      </c>
      <c r="I1592" s="23" t="s">
        <v>48</v>
      </c>
      <c r="J1592" s="22" t="s">
        <v>52</v>
      </c>
      <c r="K1592" s="22" t="s">
        <v>31</v>
      </c>
      <c r="L1592" s="20">
        <v>4415.9759999999997</v>
      </c>
    </row>
    <row r="1593" spans="1:12" ht="21.5" x14ac:dyDescent="0.35">
      <c r="A1593" s="22" t="s">
        <v>36</v>
      </c>
      <c r="B1593" s="22" t="s">
        <v>173</v>
      </c>
      <c r="C1593" s="22" t="s">
        <v>56</v>
      </c>
      <c r="D1593" s="22" t="s">
        <v>28</v>
      </c>
      <c r="E1593" s="20">
        <v>102.59853</v>
      </c>
      <c r="H1593" s="22" t="s">
        <v>42</v>
      </c>
      <c r="I1593" s="23" t="s">
        <v>48</v>
      </c>
      <c r="J1593" s="22" t="s">
        <v>52</v>
      </c>
      <c r="K1593" s="22" t="s">
        <v>32</v>
      </c>
      <c r="L1593" s="20">
        <v>73.005279999999999</v>
      </c>
    </row>
    <row r="1594" spans="1:12" ht="21.5" x14ac:dyDescent="0.35">
      <c r="A1594" s="22" t="s">
        <v>36</v>
      </c>
      <c r="B1594" s="22" t="s">
        <v>173</v>
      </c>
      <c r="C1594" s="22" t="s">
        <v>56</v>
      </c>
      <c r="D1594" s="22" t="s">
        <v>55</v>
      </c>
      <c r="E1594" s="20">
        <v>582.80999999999995</v>
      </c>
      <c r="H1594" s="22" t="s">
        <v>42</v>
      </c>
      <c r="I1594" s="23" t="s">
        <v>48</v>
      </c>
      <c r="J1594" s="22" t="s">
        <v>52</v>
      </c>
      <c r="K1594" s="28" t="s">
        <v>35</v>
      </c>
      <c r="L1594" s="26">
        <v>10254.517379999999</v>
      </c>
    </row>
    <row r="1595" spans="1:12" ht="21.5" x14ac:dyDescent="0.35">
      <c r="A1595" s="22" t="s">
        <v>36</v>
      </c>
      <c r="B1595" s="22" t="s">
        <v>173</v>
      </c>
      <c r="C1595" s="22" t="s">
        <v>56</v>
      </c>
      <c r="D1595" s="22" t="s">
        <v>92</v>
      </c>
      <c r="E1595" s="20">
        <v>29.397749999999998</v>
      </c>
      <c r="H1595" s="22" t="s">
        <v>42</v>
      </c>
      <c r="I1595" s="23" t="s">
        <v>48</v>
      </c>
      <c r="J1595" s="22" t="s">
        <v>53</v>
      </c>
      <c r="K1595" s="22" t="s">
        <v>52</v>
      </c>
      <c r="L1595" s="20">
        <v>154.488</v>
      </c>
    </row>
    <row r="1596" spans="1:12" ht="21.5" x14ac:dyDescent="0.35">
      <c r="A1596" s="22" t="s">
        <v>36</v>
      </c>
      <c r="B1596" s="22" t="s">
        <v>173</v>
      </c>
      <c r="C1596" s="22" t="s">
        <v>56</v>
      </c>
      <c r="D1596" s="22" t="s">
        <v>102</v>
      </c>
      <c r="E1596" s="20">
        <v>4.1360000000000001</v>
      </c>
      <c r="H1596" s="22" t="s">
        <v>42</v>
      </c>
      <c r="I1596" s="23" t="s">
        <v>48</v>
      </c>
      <c r="J1596" s="22" t="s">
        <v>53</v>
      </c>
      <c r="K1596" s="22" t="s">
        <v>53</v>
      </c>
      <c r="L1596" s="20">
        <v>2383.3355200000001</v>
      </c>
    </row>
    <row r="1597" spans="1:12" ht="21.5" x14ac:dyDescent="0.35">
      <c r="A1597" s="22" t="s">
        <v>36</v>
      </c>
      <c r="B1597" s="22" t="s">
        <v>173</v>
      </c>
      <c r="C1597" s="22" t="s">
        <v>56</v>
      </c>
      <c r="D1597" s="22" t="s">
        <v>107</v>
      </c>
      <c r="E1597" s="20">
        <v>35.914400000000001</v>
      </c>
      <c r="H1597" s="22" t="s">
        <v>42</v>
      </c>
      <c r="I1597" s="23" t="s">
        <v>48</v>
      </c>
      <c r="J1597" s="22" t="s">
        <v>53</v>
      </c>
      <c r="K1597" s="22" t="s">
        <v>55</v>
      </c>
      <c r="L1597" s="20">
        <v>47.776000000000003</v>
      </c>
    </row>
    <row r="1598" spans="1:12" ht="21.5" x14ac:dyDescent="0.35">
      <c r="A1598" s="22" t="s">
        <v>36</v>
      </c>
      <c r="B1598" s="22" t="s">
        <v>173</v>
      </c>
      <c r="C1598" s="22" t="s">
        <v>56</v>
      </c>
      <c r="D1598" s="22" t="s">
        <v>93</v>
      </c>
      <c r="E1598" s="20">
        <v>33.014009999999999</v>
      </c>
      <c r="H1598" s="22" t="s">
        <v>42</v>
      </c>
      <c r="I1598" s="23" t="s">
        <v>48</v>
      </c>
      <c r="J1598" s="22" t="s">
        <v>53</v>
      </c>
      <c r="K1598" s="22" t="s">
        <v>30</v>
      </c>
      <c r="L1598" s="20">
        <v>51.322920000000003</v>
      </c>
    </row>
    <row r="1599" spans="1:12" ht="21.5" x14ac:dyDescent="0.35">
      <c r="A1599" s="22" t="s">
        <v>36</v>
      </c>
      <c r="B1599" s="22" t="s">
        <v>173</v>
      </c>
      <c r="C1599" s="22" t="s">
        <v>56</v>
      </c>
      <c r="D1599" s="22" t="s">
        <v>160</v>
      </c>
      <c r="E1599" s="20">
        <v>309.48356000000001</v>
      </c>
      <c r="H1599" s="22" t="s">
        <v>42</v>
      </c>
      <c r="I1599" s="23" t="s">
        <v>48</v>
      </c>
      <c r="J1599" s="22" t="s">
        <v>53</v>
      </c>
      <c r="K1599" s="22" t="s">
        <v>96</v>
      </c>
      <c r="L1599" s="20">
        <v>504.19772999999998</v>
      </c>
    </row>
    <row r="1600" spans="1:12" ht="21.5" x14ac:dyDescent="0.35">
      <c r="A1600" s="22" t="s">
        <v>36</v>
      </c>
      <c r="B1600" s="22" t="s">
        <v>173</v>
      </c>
      <c r="C1600" s="22" t="s">
        <v>56</v>
      </c>
      <c r="D1600" s="22" t="s">
        <v>30</v>
      </c>
      <c r="E1600" s="20">
        <v>540.91403000000003</v>
      </c>
      <c r="H1600" s="22" t="s">
        <v>42</v>
      </c>
      <c r="I1600" s="23" t="s">
        <v>48</v>
      </c>
      <c r="J1600" s="22" t="s">
        <v>53</v>
      </c>
      <c r="K1600" s="22" t="s">
        <v>97</v>
      </c>
      <c r="L1600" s="20">
        <v>154.32</v>
      </c>
    </row>
    <row r="1601" spans="1:12" ht="21.5" x14ac:dyDescent="0.35">
      <c r="A1601" s="22" t="s">
        <v>36</v>
      </c>
      <c r="B1601" s="22" t="s">
        <v>173</v>
      </c>
      <c r="C1601" s="22" t="s">
        <v>56</v>
      </c>
      <c r="D1601" s="22" t="s">
        <v>96</v>
      </c>
      <c r="E1601" s="20">
        <v>1043.07311</v>
      </c>
      <c r="H1601" s="22" t="s">
        <v>42</v>
      </c>
      <c r="I1601" s="23" t="s">
        <v>48</v>
      </c>
      <c r="J1601" s="22" t="s">
        <v>53</v>
      </c>
      <c r="K1601" s="28" t="s">
        <v>35</v>
      </c>
      <c r="L1601" s="26">
        <v>3295.4401699999999</v>
      </c>
    </row>
    <row r="1602" spans="1:12" ht="21.5" x14ac:dyDescent="0.35">
      <c r="A1602" s="22" t="s">
        <v>36</v>
      </c>
      <c r="B1602" s="22" t="s">
        <v>173</v>
      </c>
      <c r="C1602" s="22" t="s">
        <v>56</v>
      </c>
      <c r="D1602" s="22" t="s">
        <v>110</v>
      </c>
      <c r="E1602" s="20">
        <v>4.6375999999999999</v>
      </c>
      <c r="H1602" s="22" t="s">
        <v>42</v>
      </c>
      <c r="I1602" s="23" t="s">
        <v>48</v>
      </c>
      <c r="J1602" s="22" t="s">
        <v>12</v>
      </c>
      <c r="K1602" s="22" t="s">
        <v>27</v>
      </c>
      <c r="L1602" s="20">
        <v>531.46700999999996</v>
      </c>
    </row>
    <row r="1603" spans="1:12" ht="21.5" x14ac:dyDescent="0.35">
      <c r="A1603" s="22" t="s">
        <v>36</v>
      </c>
      <c r="B1603" s="22" t="s">
        <v>173</v>
      </c>
      <c r="C1603" s="22" t="s">
        <v>56</v>
      </c>
      <c r="D1603" s="22" t="s">
        <v>100</v>
      </c>
      <c r="E1603" s="20">
        <v>241.02727999999999</v>
      </c>
      <c r="H1603" s="22" t="s">
        <v>42</v>
      </c>
      <c r="I1603" s="23" t="s">
        <v>48</v>
      </c>
      <c r="J1603" s="22" t="s">
        <v>12</v>
      </c>
      <c r="K1603" s="22" t="s">
        <v>31</v>
      </c>
      <c r="L1603" s="20">
        <v>4.2690000000000001</v>
      </c>
    </row>
    <row r="1604" spans="1:12" ht="21.5" x14ac:dyDescent="0.35">
      <c r="A1604" s="22" t="s">
        <v>36</v>
      </c>
      <c r="B1604" s="22" t="s">
        <v>173</v>
      </c>
      <c r="C1604" s="22" t="s">
        <v>56</v>
      </c>
      <c r="D1604" s="22" t="s">
        <v>97</v>
      </c>
      <c r="E1604" s="20">
        <v>4.6855500000000001</v>
      </c>
      <c r="H1604" s="22" t="s">
        <v>42</v>
      </c>
      <c r="I1604" s="23" t="s">
        <v>48</v>
      </c>
      <c r="J1604" s="22" t="s">
        <v>12</v>
      </c>
      <c r="K1604" s="28" t="s">
        <v>35</v>
      </c>
      <c r="L1604" s="26">
        <v>535.73600999999996</v>
      </c>
    </row>
    <row r="1605" spans="1:12" ht="21.5" x14ac:dyDescent="0.35">
      <c r="A1605" s="22" t="s">
        <v>36</v>
      </c>
      <c r="B1605" s="22" t="s">
        <v>173</v>
      </c>
      <c r="C1605" s="22" t="s">
        <v>56</v>
      </c>
      <c r="D1605" s="22" t="s">
        <v>31</v>
      </c>
      <c r="E1605" s="20">
        <v>851.47955999999999</v>
      </c>
      <c r="H1605" s="22" t="s">
        <v>42</v>
      </c>
      <c r="I1605" s="23" t="s">
        <v>48</v>
      </c>
      <c r="J1605" s="22" t="s">
        <v>54</v>
      </c>
      <c r="K1605" s="22" t="s">
        <v>52</v>
      </c>
      <c r="L1605" s="20">
        <v>2328.0474399999998</v>
      </c>
    </row>
    <row r="1606" spans="1:12" ht="21.5" x14ac:dyDescent="0.35">
      <c r="A1606" s="22" t="s">
        <v>36</v>
      </c>
      <c r="B1606" s="22" t="s">
        <v>173</v>
      </c>
      <c r="C1606" s="22" t="s">
        <v>56</v>
      </c>
      <c r="D1606" s="22" t="s">
        <v>32</v>
      </c>
      <c r="E1606" s="20">
        <v>10.5708</v>
      </c>
      <c r="H1606" s="22" t="s">
        <v>42</v>
      </c>
      <c r="I1606" s="23" t="s">
        <v>48</v>
      </c>
      <c r="J1606" s="22" t="s">
        <v>54</v>
      </c>
      <c r="K1606" s="22" t="s">
        <v>53</v>
      </c>
      <c r="L1606" s="20">
        <v>63.503999999999998</v>
      </c>
    </row>
    <row r="1607" spans="1:12" ht="21.5" x14ac:dyDescent="0.35">
      <c r="A1607" s="22" t="s">
        <v>36</v>
      </c>
      <c r="B1607" s="22" t="s">
        <v>173</v>
      </c>
      <c r="C1607" s="22" t="s">
        <v>56</v>
      </c>
      <c r="D1607" s="28" t="s">
        <v>35</v>
      </c>
      <c r="E1607" s="26">
        <v>5432.2355900000002</v>
      </c>
      <c r="H1607" s="22" t="s">
        <v>42</v>
      </c>
      <c r="I1607" s="23" t="s">
        <v>48</v>
      </c>
      <c r="J1607" s="22" t="s">
        <v>54</v>
      </c>
      <c r="K1607" s="22" t="s">
        <v>95</v>
      </c>
      <c r="L1607" s="20">
        <v>9933.78377</v>
      </c>
    </row>
    <row r="1608" spans="1:12" ht="21.5" x14ac:dyDescent="0.35">
      <c r="A1608" s="22" t="s">
        <v>36</v>
      </c>
      <c r="B1608" s="22" t="s">
        <v>173</v>
      </c>
      <c r="C1608" s="22" t="s">
        <v>57</v>
      </c>
      <c r="D1608" s="22" t="s">
        <v>52</v>
      </c>
      <c r="E1608" s="20">
        <v>104.91786999999999</v>
      </c>
      <c r="H1608" s="22" t="s">
        <v>42</v>
      </c>
      <c r="I1608" s="23" t="s">
        <v>48</v>
      </c>
      <c r="J1608" s="22" t="s">
        <v>54</v>
      </c>
      <c r="K1608" s="22" t="s">
        <v>55</v>
      </c>
      <c r="L1608" s="20">
        <v>206.81700000000001</v>
      </c>
    </row>
    <row r="1609" spans="1:12" ht="21.5" x14ac:dyDescent="0.35">
      <c r="A1609" s="22" t="s">
        <v>36</v>
      </c>
      <c r="B1609" s="22" t="s">
        <v>173</v>
      </c>
      <c r="C1609" s="22" t="s">
        <v>57</v>
      </c>
      <c r="D1609" s="22" t="s">
        <v>156</v>
      </c>
      <c r="E1609" s="20">
        <v>1.81246</v>
      </c>
      <c r="H1609" s="22" t="s">
        <v>42</v>
      </c>
      <c r="I1609" s="23" t="s">
        <v>48</v>
      </c>
      <c r="J1609" s="22" t="s">
        <v>54</v>
      </c>
      <c r="K1609" s="22" t="s">
        <v>101</v>
      </c>
      <c r="L1609" s="20">
        <v>69.356999999999999</v>
      </c>
    </row>
    <row r="1610" spans="1:12" ht="21.5" x14ac:dyDescent="0.35">
      <c r="A1610" s="22" t="s">
        <v>36</v>
      </c>
      <c r="B1610" s="22" t="s">
        <v>173</v>
      </c>
      <c r="C1610" s="22" t="s">
        <v>57</v>
      </c>
      <c r="D1610" s="22" t="s">
        <v>53</v>
      </c>
      <c r="E1610" s="20">
        <v>1101.6984199999999</v>
      </c>
      <c r="H1610" s="22" t="s">
        <v>42</v>
      </c>
      <c r="I1610" s="23" t="s">
        <v>48</v>
      </c>
      <c r="J1610" s="22" t="s">
        <v>54</v>
      </c>
      <c r="K1610" s="22" t="s">
        <v>102</v>
      </c>
      <c r="L1610" s="20">
        <v>237.18208000000001</v>
      </c>
    </row>
    <row r="1611" spans="1:12" ht="21.5" x14ac:dyDescent="0.35">
      <c r="A1611" s="22" t="s">
        <v>36</v>
      </c>
      <c r="B1611" s="22" t="s">
        <v>173</v>
      </c>
      <c r="C1611" s="22" t="s">
        <v>57</v>
      </c>
      <c r="D1611" s="22" t="s">
        <v>27</v>
      </c>
      <c r="E1611" s="20">
        <v>823.53461000000004</v>
      </c>
      <c r="H1611" s="22" t="s">
        <v>42</v>
      </c>
      <c r="I1611" s="23" t="s">
        <v>48</v>
      </c>
      <c r="J1611" s="22" t="s">
        <v>54</v>
      </c>
      <c r="K1611" s="22" t="s">
        <v>107</v>
      </c>
      <c r="L1611" s="20">
        <v>79.5</v>
      </c>
    </row>
    <row r="1612" spans="1:12" ht="21.5" x14ac:dyDescent="0.35">
      <c r="A1612" s="22" t="s">
        <v>36</v>
      </c>
      <c r="B1612" s="22" t="s">
        <v>173</v>
      </c>
      <c r="C1612" s="22" t="s">
        <v>57</v>
      </c>
      <c r="D1612" s="22" t="s">
        <v>95</v>
      </c>
      <c r="E1612" s="20">
        <v>115.54749</v>
      </c>
      <c r="H1612" s="22" t="s">
        <v>42</v>
      </c>
      <c r="I1612" s="23" t="s">
        <v>48</v>
      </c>
      <c r="J1612" s="22" t="s">
        <v>54</v>
      </c>
      <c r="K1612" s="22" t="s">
        <v>93</v>
      </c>
      <c r="L1612" s="20">
        <v>68.724000000000004</v>
      </c>
    </row>
    <row r="1613" spans="1:12" ht="21.5" x14ac:dyDescent="0.35">
      <c r="A1613" s="22" t="s">
        <v>36</v>
      </c>
      <c r="B1613" s="22" t="s">
        <v>173</v>
      </c>
      <c r="C1613" s="22" t="s">
        <v>57</v>
      </c>
      <c r="D1613" s="22" t="s">
        <v>28</v>
      </c>
      <c r="E1613" s="20">
        <v>974.65972999999997</v>
      </c>
      <c r="H1613" s="22" t="s">
        <v>42</v>
      </c>
      <c r="I1613" s="23" t="s">
        <v>48</v>
      </c>
      <c r="J1613" s="22" t="s">
        <v>54</v>
      </c>
      <c r="K1613" s="22" t="s">
        <v>160</v>
      </c>
      <c r="L1613" s="20">
        <v>430.04</v>
      </c>
    </row>
    <row r="1614" spans="1:12" ht="21.5" x14ac:dyDescent="0.35">
      <c r="A1614" s="22" t="s">
        <v>36</v>
      </c>
      <c r="B1614" s="22" t="s">
        <v>173</v>
      </c>
      <c r="C1614" s="22" t="s">
        <v>57</v>
      </c>
      <c r="D1614" s="22" t="s">
        <v>55</v>
      </c>
      <c r="E1614" s="20">
        <v>441.99844000000002</v>
      </c>
      <c r="H1614" s="22" t="s">
        <v>42</v>
      </c>
      <c r="I1614" s="23" t="s">
        <v>48</v>
      </c>
      <c r="J1614" s="22" t="s">
        <v>54</v>
      </c>
      <c r="K1614" s="22" t="s">
        <v>96</v>
      </c>
      <c r="L1614" s="20">
        <v>1132.248</v>
      </c>
    </row>
    <row r="1615" spans="1:12" ht="21.5" x14ac:dyDescent="0.35">
      <c r="A1615" s="22" t="s">
        <v>36</v>
      </c>
      <c r="B1615" s="22" t="s">
        <v>173</v>
      </c>
      <c r="C1615" s="22" t="s">
        <v>57</v>
      </c>
      <c r="D1615" s="22" t="s">
        <v>92</v>
      </c>
      <c r="E1615" s="20">
        <v>70062.629929999996</v>
      </c>
      <c r="H1615" s="22" t="s">
        <v>42</v>
      </c>
      <c r="I1615" s="23" t="s">
        <v>48</v>
      </c>
      <c r="J1615" s="22" t="s">
        <v>54</v>
      </c>
      <c r="K1615" s="22" t="s">
        <v>110</v>
      </c>
      <c r="L1615" s="20">
        <v>3.129</v>
      </c>
    </row>
    <row r="1616" spans="1:12" ht="21.5" x14ac:dyDescent="0.35">
      <c r="A1616" s="22" t="s">
        <v>36</v>
      </c>
      <c r="B1616" s="22" t="s">
        <v>173</v>
      </c>
      <c r="C1616" s="22" t="s">
        <v>57</v>
      </c>
      <c r="D1616" s="22" t="s">
        <v>165</v>
      </c>
      <c r="E1616" s="20">
        <v>3.6758700000000002</v>
      </c>
      <c r="H1616" s="22" t="s">
        <v>42</v>
      </c>
      <c r="I1616" s="23" t="s">
        <v>48</v>
      </c>
      <c r="J1616" s="22" t="s">
        <v>54</v>
      </c>
      <c r="K1616" s="22" t="s">
        <v>163</v>
      </c>
      <c r="L1616" s="20">
        <v>3.5329999999999999</v>
      </c>
    </row>
    <row r="1617" spans="1:12" ht="21.5" x14ac:dyDescent="0.35">
      <c r="A1617" s="22" t="s">
        <v>36</v>
      </c>
      <c r="B1617" s="22" t="s">
        <v>173</v>
      </c>
      <c r="C1617" s="22" t="s">
        <v>57</v>
      </c>
      <c r="D1617" s="22" t="s">
        <v>102</v>
      </c>
      <c r="E1617" s="20">
        <v>2197.1469400000001</v>
      </c>
      <c r="H1617" s="22" t="s">
        <v>42</v>
      </c>
      <c r="I1617" s="23" t="s">
        <v>48</v>
      </c>
      <c r="J1617" s="22" t="s">
        <v>54</v>
      </c>
      <c r="K1617" s="22" t="s">
        <v>100</v>
      </c>
      <c r="L1617" s="20">
        <v>6939.42</v>
      </c>
    </row>
    <row r="1618" spans="1:12" ht="21.5" x14ac:dyDescent="0.35">
      <c r="A1618" s="22" t="s">
        <v>36</v>
      </c>
      <c r="B1618" s="22" t="s">
        <v>173</v>
      </c>
      <c r="C1618" s="22" t="s">
        <v>57</v>
      </c>
      <c r="D1618" s="22" t="s">
        <v>107</v>
      </c>
      <c r="E1618" s="20">
        <v>26.47</v>
      </c>
      <c r="H1618" s="22" t="s">
        <v>42</v>
      </c>
      <c r="I1618" s="23" t="s">
        <v>48</v>
      </c>
      <c r="J1618" s="22" t="s">
        <v>54</v>
      </c>
      <c r="K1618" s="22" t="s">
        <v>97</v>
      </c>
      <c r="L1618" s="20">
        <v>2864.0364</v>
      </c>
    </row>
    <row r="1619" spans="1:12" ht="21.5" x14ac:dyDescent="0.35">
      <c r="A1619" s="22" t="s">
        <v>36</v>
      </c>
      <c r="B1619" s="22" t="s">
        <v>173</v>
      </c>
      <c r="C1619" s="22" t="s">
        <v>57</v>
      </c>
      <c r="D1619" s="22" t="s">
        <v>93</v>
      </c>
      <c r="E1619" s="20">
        <v>9538.0926500000005</v>
      </c>
      <c r="H1619" s="22" t="s">
        <v>42</v>
      </c>
      <c r="I1619" s="23" t="s">
        <v>48</v>
      </c>
      <c r="J1619" s="22" t="s">
        <v>54</v>
      </c>
      <c r="K1619" s="22" t="s">
        <v>31</v>
      </c>
      <c r="L1619" s="20">
        <v>3566.4001199999998</v>
      </c>
    </row>
    <row r="1620" spans="1:12" ht="21.5" x14ac:dyDescent="0.35">
      <c r="A1620" s="22" t="s">
        <v>36</v>
      </c>
      <c r="B1620" s="22" t="s">
        <v>173</v>
      </c>
      <c r="C1620" s="22" t="s">
        <v>57</v>
      </c>
      <c r="D1620" s="22" t="s">
        <v>160</v>
      </c>
      <c r="E1620" s="20">
        <v>846.48289</v>
      </c>
      <c r="H1620" s="22" t="s">
        <v>42</v>
      </c>
      <c r="I1620" s="23" t="s">
        <v>48</v>
      </c>
      <c r="J1620" s="22" t="s">
        <v>54</v>
      </c>
      <c r="K1620" s="28" t="s">
        <v>35</v>
      </c>
      <c r="L1620" s="26">
        <v>27925.721809999999</v>
      </c>
    </row>
    <row r="1621" spans="1:12" ht="21.5" x14ac:dyDescent="0.35">
      <c r="A1621" s="22" t="s">
        <v>36</v>
      </c>
      <c r="B1621" s="22" t="s">
        <v>173</v>
      </c>
      <c r="C1621" s="22" t="s">
        <v>57</v>
      </c>
      <c r="D1621" s="22" t="s">
        <v>30</v>
      </c>
      <c r="E1621" s="20">
        <v>3836.43271</v>
      </c>
      <c r="H1621" s="22" t="s">
        <v>42</v>
      </c>
      <c r="I1621" s="23" t="s">
        <v>48</v>
      </c>
      <c r="J1621" s="22" t="s">
        <v>13</v>
      </c>
      <c r="K1621" s="22" t="s">
        <v>115</v>
      </c>
      <c r="L1621" s="20">
        <v>1.9434800000000001</v>
      </c>
    </row>
    <row r="1622" spans="1:12" ht="21.5" x14ac:dyDescent="0.35">
      <c r="A1622" s="22" t="s">
        <v>36</v>
      </c>
      <c r="B1622" s="22" t="s">
        <v>173</v>
      </c>
      <c r="C1622" s="22" t="s">
        <v>57</v>
      </c>
      <c r="D1622" s="22" t="s">
        <v>96</v>
      </c>
      <c r="E1622" s="20">
        <v>435.49936000000002</v>
      </c>
      <c r="H1622" s="22" t="s">
        <v>42</v>
      </c>
      <c r="I1622" s="23" t="s">
        <v>48</v>
      </c>
      <c r="J1622" s="22" t="s">
        <v>13</v>
      </c>
      <c r="K1622" s="22" t="s">
        <v>27</v>
      </c>
      <c r="L1622" s="20">
        <v>6824.2808699999996</v>
      </c>
    </row>
    <row r="1623" spans="1:12" ht="21.5" x14ac:dyDescent="0.35">
      <c r="A1623" s="22" t="s">
        <v>36</v>
      </c>
      <c r="B1623" s="22" t="s">
        <v>173</v>
      </c>
      <c r="C1623" s="22" t="s">
        <v>57</v>
      </c>
      <c r="D1623" s="22" t="s">
        <v>110</v>
      </c>
      <c r="E1623" s="20">
        <v>92.228930000000005</v>
      </c>
      <c r="H1623" s="22" t="s">
        <v>42</v>
      </c>
      <c r="I1623" s="23" t="s">
        <v>48</v>
      </c>
      <c r="J1623" s="22" t="s">
        <v>13</v>
      </c>
      <c r="K1623" s="22" t="s">
        <v>28</v>
      </c>
      <c r="L1623" s="20">
        <v>550.81816000000003</v>
      </c>
    </row>
    <row r="1624" spans="1:12" ht="21.5" x14ac:dyDescent="0.35">
      <c r="A1624" s="22" t="s">
        <v>36</v>
      </c>
      <c r="B1624" s="22" t="s">
        <v>173</v>
      </c>
      <c r="C1624" s="22" t="s">
        <v>57</v>
      </c>
      <c r="D1624" s="22" t="s">
        <v>112</v>
      </c>
      <c r="E1624" s="20">
        <v>90.992249999999999</v>
      </c>
      <c r="H1624" s="22" t="s">
        <v>42</v>
      </c>
      <c r="I1624" s="23" t="s">
        <v>48</v>
      </c>
      <c r="J1624" s="22" t="s">
        <v>13</v>
      </c>
      <c r="K1624" s="22" t="s">
        <v>55</v>
      </c>
      <c r="L1624" s="20">
        <v>12.959</v>
      </c>
    </row>
    <row r="1625" spans="1:12" ht="21.5" x14ac:dyDescent="0.35">
      <c r="A1625" s="22" t="s">
        <v>36</v>
      </c>
      <c r="B1625" s="22" t="s">
        <v>173</v>
      </c>
      <c r="C1625" s="22" t="s">
        <v>57</v>
      </c>
      <c r="D1625" s="22" t="s">
        <v>100</v>
      </c>
      <c r="E1625" s="20">
        <v>93.075199999999995</v>
      </c>
      <c r="H1625" s="22" t="s">
        <v>42</v>
      </c>
      <c r="I1625" s="23" t="s">
        <v>48</v>
      </c>
      <c r="J1625" s="22" t="s">
        <v>13</v>
      </c>
      <c r="K1625" s="22" t="s">
        <v>30</v>
      </c>
      <c r="L1625" s="20">
        <v>245.017</v>
      </c>
    </row>
    <row r="1626" spans="1:12" ht="21.5" x14ac:dyDescent="0.35">
      <c r="A1626" s="22" t="s">
        <v>36</v>
      </c>
      <c r="B1626" s="22" t="s">
        <v>173</v>
      </c>
      <c r="C1626" s="22" t="s">
        <v>57</v>
      </c>
      <c r="D1626" s="22" t="s">
        <v>97</v>
      </c>
      <c r="E1626" s="20">
        <v>4652.7967200000003</v>
      </c>
      <c r="H1626" s="22" t="s">
        <v>42</v>
      </c>
      <c r="I1626" s="23" t="s">
        <v>48</v>
      </c>
      <c r="J1626" s="22" t="s">
        <v>13</v>
      </c>
      <c r="K1626" s="22" t="s">
        <v>31</v>
      </c>
      <c r="L1626" s="20">
        <v>64.319999999999993</v>
      </c>
    </row>
    <row r="1627" spans="1:12" ht="21.5" x14ac:dyDescent="0.35">
      <c r="A1627" s="22" t="s">
        <v>36</v>
      </c>
      <c r="B1627" s="22" t="s">
        <v>173</v>
      </c>
      <c r="C1627" s="22" t="s">
        <v>57</v>
      </c>
      <c r="D1627" s="22" t="s">
        <v>31</v>
      </c>
      <c r="E1627" s="20">
        <v>3590.9243900000001</v>
      </c>
      <c r="H1627" s="22" t="s">
        <v>42</v>
      </c>
      <c r="I1627" s="23" t="s">
        <v>48</v>
      </c>
      <c r="J1627" s="22" t="s">
        <v>13</v>
      </c>
      <c r="K1627" s="22" t="s">
        <v>32</v>
      </c>
      <c r="L1627" s="20">
        <v>286.37403999999998</v>
      </c>
    </row>
    <row r="1628" spans="1:12" ht="21.5" x14ac:dyDescent="0.35">
      <c r="A1628" s="22" t="s">
        <v>36</v>
      </c>
      <c r="B1628" s="22" t="s">
        <v>173</v>
      </c>
      <c r="C1628" s="22" t="s">
        <v>57</v>
      </c>
      <c r="D1628" s="22" t="s">
        <v>32</v>
      </c>
      <c r="E1628" s="20">
        <v>15.646509999999999</v>
      </c>
      <c r="H1628" s="22" t="s">
        <v>42</v>
      </c>
      <c r="I1628" s="23" t="s">
        <v>48</v>
      </c>
      <c r="J1628" s="22" t="s">
        <v>13</v>
      </c>
      <c r="K1628" s="28" t="s">
        <v>35</v>
      </c>
      <c r="L1628" s="26">
        <v>7985.7125500000002</v>
      </c>
    </row>
    <row r="1629" spans="1:12" ht="21.5" x14ac:dyDescent="0.35">
      <c r="A1629" s="22" t="s">
        <v>36</v>
      </c>
      <c r="B1629" s="22" t="s">
        <v>173</v>
      </c>
      <c r="C1629" s="22" t="s">
        <v>57</v>
      </c>
      <c r="D1629" s="28" t="s">
        <v>35</v>
      </c>
      <c r="E1629" s="26">
        <v>99046.263370000001</v>
      </c>
      <c r="H1629" s="22" t="s">
        <v>42</v>
      </c>
      <c r="I1629" s="23" t="s">
        <v>48</v>
      </c>
      <c r="J1629" s="22" t="s">
        <v>55</v>
      </c>
      <c r="K1629" s="22" t="s">
        <v>52</v>
      </c>
      <c r="L1629" s="20">
        <v>27.1418</v>
      </c>
    </row>
    <row r="1630" spans="1:12" ht="21.5" x14ac:dyDescent="0.35">
      <c r="A1630" s="22" t="s">
        <v>36</v>
      </c>
      <c r="B1630" s="22" t="s">
        <v>173</v>
      </c>
      <c r="C1630" s="22" t="s">
        <v>58</v>
      </c>
      <c r="D1630" s="22" t="s">
        <v>52</v>
      </c>
      <c r="E1630" s="20">
        <v>13.970280000000001</v>
      </c>
      <c r="H1630" s="22" t="s">
        <v>42</v>
      </c>
      <c r="I1630" s="23" t="s">
        <v>48</v>
      </c>
      <c r="J1630" s="22" t="s">
        <v>55</v>
      </c>
      <c r="K1630" s="22" t="s">
        <v>53</v>
      </c>
      <c r="L1630" s="20">
        <v>9.8190000000000008</v>
      </c>
    </row>
    <row r="1631" spans="1:12" ht="21.5" x14ac:dyDescent="0.35">
      <c r="A1631" s="22" t="s">
        <v>36</v>
      </c>
      <c r="B1631" s="22" t="s">
        <v>173</v>
      </c>
      <c r="C1631" s="22" t="s">
        <v>58</v>
      </c>
      <c r="D1631" s="22" t="s">
        <v>115</v>
      </c>
      <c r="E1631" s="20">
        <v>118.68592</v>
      </c>
      <c r="H1631" s="22" t="s">
        <v>42</v>
      </c>
      <c r="I1631" s="23" t="s">
        <v>48</v>
      </c>
      <c r="J1631" s="22" t="s">
        <v>55</v>
      </c>
      <c r="K1631" s="22" t="s">
        <v>163</v>
      </c>
      <c r="L1631" s="20">
        <v>29.99999</v>
      </c>
    </row>
    <row r="1632" spans="1:12" ht="21.5" x14ac:dyDescent="0.35">
      <c r="A1632" s="22" t="s">
        <v>36</v>
      </c>
      <c r="B1632" s="22" t="s">
        <v>173</v>
      </c>
      <c r="C1632" s="22" t="s">
        <v>58</v>
      </c>
      <c r="D1632" s="22" t="s">
        <v>53</v>
      </c>
      <c r="E1632" s="20">
        <v>36.405500000000004</v>
      </c>
      <c r="H1632" s="22" t="s">
        <v>42</v>
      </c>
      <c r="I1632" s="23" t="s">
        <v>48</v>
      </c>
      <c r="J1632" s="22" t="s">
        <v>55</v>
      </c>
      <c r="K1632" s="28" t="s">
        <v>35</v>
      </c>
      <c r="L1632" s="26">
        <v>66.960790000000003</v>
      </c>
    </row>
    <row r="1633" spans="1:12" ht="21.5" x14ac:dyDescent="0.35">
      <c r="A1633" s="22" t="s">
        <v>36</v>
      </c>
      <c r="B1633" s="22" t="s">
        <v>173</v>
      </c>
      <c r="C1633" s="22" t="s">
        <v>58</v>
      </c>
      <c r="D1633" s="22" t="s">
        <v>27</v>
      </c>
      <c r="E1633" s="20">
        <v>2.0550000000000002</v>
      </c>
      <c r="H1633" s="22" t="s">
        <v>42</v>
      </c>
      <c r="I1633" s="23" t="s">
        <v>48</v>
      </c>
      <c r="J1633" s="22" t="s">
        <v>56</v>
      </c>
      <c r="K1633" s="22" t="s">
        <v>115</v>
      </c>
      <c r="L1633" s="20">
        <v>1.897</v>
      </c>
    </row>
    <row r="1634" spans="1:12" ht="21.5" x14ac:dyDescent="0.35">
      <c r="A1634" s="22" t="s">
        <v>36</v>
      </c>
      <c r="B1634" s="22" t="s">
        <v>173</v>
      </c>
      <c r="C1634" s="22" t="s">
        <v>58</v>
      </c>
      <c r="D1634" s="22" t="s">
        <v>95</v>
      </c>
      <c r="E1634" s="20">
        <v>1.6626000000000001</v>
      </c>
      <c r="H1634" s="22" t="s">
        <v>42</v>
      </c>
      <c r="I1634" s="23" t="s">
        <v>48</v>
      </c>
      <c r="J1634" s="22" t="s">
        <v>56</v>
      </c>
      <c r="K1634" s="22" t="s">
        <v>30</v>
      </c>
      <c r="L1634" s="20">
        <v>970.88800000000003</v>
      </c>
    </row>
    <row r="1635" spans="1:12" ht="21.5" x14ac:dyDescent="0.35">
      <c r="A1635" s="22" t="s">
        <v>36</v>
      </c>
      <c r="B1635" s="22" t="s">
        <v>173</v>
      </c>
      <c r="C1635" s="22" t="s">
        <v>58</v>
      </c>
      <c r="D1635" s="22" t="s">
        <v>55</v>
      </c>
      <c r="E1635" s="20">
        <v>16.065000000000001</v>
      </c>
      <c r="H1635" s="22" t="s">
        <v>42</v>
      </c>
      <c r="I1635" s="23" t="s">
        <v>48</v>
      </c>
      <c r="J1635" s="22" t="s">
        <v>56</v>
      </c>
      <c r="K1635" s="22" t="s">
        <v>100</v>
      </c>
      <c r="L1635" s="20">
        <v>1724.088</v>
      </c>
    </row>
    <row r="1636" spans="1:12" ht="21.5" x14ac:dyDescent="0.35">
      <c r="A1636" s="22" t="s">
        <v>36</v>
      </c>
      <c r="B1636" s="22" t="s">
        <v>173</v>
      </c>
      <c r="C1636" s="22" t="s">
        <v>58</v>
      </c>
      <c r="D1636" s="22" t="s">
        <v>92</v>
      </c>
      <c r="E1636" s="20">
        <v>45.497259999999997</v>
      </c>
      <c r="H1636" s="22" t="s">
        <v>42</v>
      </c>
      <c r="I1636" s="23" t="s">
        <v>48</v>
      </c>
      <c r="J1636" s="22" t="s">
        <v>56</v>
      </c>
      <c r="K1636" s="28" t="s">
        <v>35</v>
      </c>
      <c r="L1636" s="26">
        <v>2696.873</v>
      </c>
    </row>
    <row r="1637" spans="1:12" ht="21.5" x14ac:dyDescent="0.35">
      <c r="A1637" s="22" t="s">
        <v>36</v>
      </c>
      <c r="B1637" s="22" t="s">
        <v>173</v>
      </c>
      <c r="C1637" s="22" t="s">
        <v>58</v>
      </c>
      <c r="D1637" s="22" t="s">
        <v>107</v>
      </c>
      <c r="E1637" s="20">
        <v>146.00479999999999</v>
      </c>
      <c r="H1637" s="22" t="s">
        <v>42</v>
      </c>
      <c r="I1637" s="23" t="s">
        <v>48</v>
      </c>
      <c r="J1637" s="22" t="s">
        <v>57</v>
      </c>
      <c r="K1637" s="22" t="s">
        <v>27</v>
      </c>
      <c r="L1637" s="20">
        <v>230.14159000000001</v>
      </c>
    </row>
    <row r="1638" spans="1:12" ht="21.5" x14ac:dyDescent="0.35">
      <c r="A1638" s="22" t="s">
        <v>36</v>
      </c>
      <c r="B1638" s="22" t="s">
        <v>173</v>
      </c>
      <c r="C1638" s="22" t="s">
        <v>58</v>
      </c>
      <c r="D1638" s="22" t="s">
        <v>160</v>
      </c>
      <c r="E1638" s="20">
        <v>121.90275</v>
      </c>
      <c r="H1638" s="22" t="s">
        <v>42</v>
      </c>
      <c r="I1638" s="23" t="s">
        <v>48</v>
      </c>
      <c r="J1638" s="22" t="s">
        <v>57</v>
      </c>
      <c r="K1638" s="22" t="s">
        <v>92</v>
      </c>
      <c r="L1638" s="20">
        <v>3192.5880000000002</v>
      </c>
    </row>
    <row r="1639" spans="1:12" ht="21.5" x14ac:dyDescent="0.35">
      <c r="A1639" s="22" t="s">
        <v>36</v>
      </c>
      <c r="B1639" s="22" t="s">
        <v>173</v>
      </c>
      <c r="C1639" s="22" t="s">
        <v>58</v>
      </c>
      <c r="D1639" s="22" t="s">
        <v>96</v>
      </c>
      <c r="E1639" s="20">
        <v>224.00524999999999</v>
      </c>
      <c r="H1639" s="22" t="s">
        <v>42</v>
      </c>
      <c r="I1639" s="23" t="s">
        <v>48</v>
      </c>
      <c r="J1639" s="22" t="s">
        <v>57</v>
      </c>
      <c r="K1639" s="22" t="s">
        <v>102</v>
      </c>
      <c r="L1639" s="20">
        <v>255.96899999999999</v>
      </c>
    </row>
    <row r="1640" spans="1:12" ht="21.5" x14ac:dyDescent="0.35">
      <c r="A1640" s="22" t="s">
        <v>36</v>
      </c>
      <c r="B1640" s="22" t="s">
        <v>173</v>
      </c>
      <c r="C1640" s="22" t="s">
        <v>58</v>
      </c>
      <c r="D1640" s="22" t="s">
        <v>110</v>
      </c>
      <c r="E1640" s="20">
        <v>2151.2742199999998</v>
      </c>
      <c r="H1640" s="22" t="s">
        <v>42</v>
      </c>
      <c r="I1640" s="23" t="s">
        <v>48</v>
      </c>
      <c r="J1640" s="22" t="s">
        <v>57</v>
      </c>
      <c r="K1640" s="22" t="s">
        <v>160</v>
      </c>
      <c r="L1640" s="20">
        <v>63.569519999999997</v>
      </c>
    </row>
    <row r="1641" spans="1:12" ht="21.5" x14ac:dyDescent="0.35">
      <c r="A1641" s="22" t="s">
        <v>36</v>
      </c>
      <c r="B1641" s="22" t="s">
        <v>173</v>
      </c>
      <c r="C1641" s="22" t="s">
        <v>58</v>
      </c>
      <c r="D1641" s="22" t="s">
        <v>162</v>
      </c>
      <c r="E1641" s="20">
        <v>16.229040000000001</v>
      </c>
      <c r="H1641" s="22" t="s">
        <v>42</v>
      </c>
      <c r="I1641" s="23" t="s">
        <v>48</v>
      </c>
      <c r="J1641" s="22" t="s">
        <v>57</v>
      </c>
      <c r="K1641" s="22" t="s">
        <v>30</v>
      </c>
      <c r="L1641" s="20">
        <v>392.85162000000003</v>
      </c>
    </row>
    <row r="1642" spans="1:12" ht="21.5" x14ac:dyDescent="0.35">
      <c r="A1642" s="22" t="s">
        <v>36</v>
      </c>
      <c r="B1642" s="22" t="s">
        <v>173</v>
      </c>
      <c r="C1642" s="22" t="s">
        <v>58</v>
      </c>
      <c r="D1642" s="22" t="s">
        <v>112</v>
      </c>
      <c r="E1642" s="20">
        <v>17.50639</v>
      </c>
      <c r="H1642" s="22" t="s">
        <v>42</v>
      </c>
      <c r="I1642" s="23" t="s">
        <v>48</v>
      </c>
      <c r="J1642" s="22" t="s">
        <v>57</v>
      </c>
      <c r="K1642" s="28" t="s">
        <v>35</v>
      </c>
      <c r="L1642" s="26">
        <v>4135.1197300000003</v>
      </c>
    </row>
    <row r="1643" spans="1:12" ht="21.5" x14ac:dyDescent="0.35">
      <c r="A1643" s="22" t="s">
        <v>36</v>
      </c>
      <c r="B1643" s="22" t="s">
        <v>173</v>
      </c>
      <c r="C1643" s="22" t="s">
        <v>58</v>
      </c>
      <c r="D1643" s="22" t="s">
        <v>31</v>
      </c>
      <c r="E1643" s="20">
        <v>48.554099999999998</v>
      </c>
      <c r="H1643" s="22" t="s">
        <v>42</v>
      </c>
      <c r="I1643" s="23" t="s">
        <v>48</v>
      </c>
      <c r="J1643" s="22" t="s">
        <v>58</v>
      </c>
      <c r="K1643" s="22" t="s">
        <v>115</v>
      </c>
      <c r="L1643" s="20">
        <v>7.06</v>
      </c>
    </row>
    <row r="1644" spans="1:12" ht="21.5" x14ac:dyDescent="0.35">
      <c r="A1644" s="22" t="s">
        <v>36</v>
      </c>
      <c r="B1644" s="22" t="s">
        <v>173</v>
      </c>
      <c r="C1644" s="22" t="s">
        <v>58</v>
      </c>
      <c r="D1644" s="22" t="s">
        <v>32</v>
      </c>
      <c r="E1644" s="20">
        <v>10.046900000000001</v>
      </c>
      <c r="H1644" s="22" t="s">
        <v>42</v>
      </c>
      <c r="I1644" s="23" t="s">
        <v>48</v>
      </c>
      <c r="J1644" s="22" t="s">
        <v>58</v>
      </c>
      <c r="K1644" s="22" t="s">
        <v>156</v>
      </c>
      <c r="L1644" s="20">
        <v>392.20155</v>
      </c>
    </row>
    <row r="1645" spans="1:12" ht="21.5" x14ac:dyDescent="0.35">
      <c r="A1645" s="22" t="s">
        <v>36</v>
      </c>
      <c r="B1645" s="22" t="s">
        <v>173</v>
      </c>
      <c r="C1645" s="22" t="s">
        <v>58</v>
      </c>
      <c r="D1645" s="28" t="s">
        <v>35</v>
      </c>
      <c r="E1645" s="26">
        <v>2969.86501</v>
      </c>
      <c r="H1645" s="22" t="s">
        <v>42</v>
      </c>
      <c r="I1645" s="23" t="s">
        <v>48</v>
      </c>
      <c r="J1645" s="22" t="s">
        <v>58</v>
      </c>
      <c r="K1645" s="22" t="s">
        <v>107</v>
      </c>
      <c r="L1645" s="20">
        <v>72.030649999999994</v>
      </c>
    </row>
    <row r="1646" spans="1:12" ht="21.5" x14ac:dyDescent="0.35">
      <c r="A1646" s="22" t="s">
        <v>36</v>
      </c>
      <c r="B1646" s="22" t="s">
        <v>173</v>
      </c>
      <c r="C1646" s="22" t="s">
        <v>158</v>
      </c>
      <c r="D1646" s="22" t="s">
        <v>156</v>
      </c>
      <c r="E1646" s="20">
        <v>2813.4445000000001</v>
      </c>
      <c r="H1646" s="22" t="s">
        <v>42</v>
      </c>
      <c r="I1646" s="23" t="s">
        <v>48</v>
      </c>
      <c r="J1646" s="22" t="s">
        <v>58</v>
      </c>
      <c r="K1646" s="28" t="s">
        <v>35</v>
      </c>
      <c r="L1646" s="26">
        <v>471.29219999999998</v>
      </c>
    </row>
    <row r="1647" spans="1:12" ht="21.5" x14ac:dyDescent="0.35">
      <c r="A1647" s="22" t="s">
        <v>36</v>
      </c>
      <c r="B1647" s="22" t="s">
        <v>173</v>
      </c>
      <c r="C1647" s="22" t="s">
        <v>158</v>
      </c>
      <c r="D1647" s="22" t="s">
        <v>28</v>
      </c>
      <c r="E1647" s="20">
        <v>6.2370000000000001</v>
      </c>
      <c r="H1647" s="22" t="s">
        <v>42</v>
      </c>
      <c r="I1647" s="23" t="s">
        <v>48</v>
      </c>
      <c r="J1647" s="22" t="s">
        <v>158</v>
      </c>
      <c r="K1647" s="22" t="s">
        <v>160</v>
      </c>
      <c r="L1647" s="20">
        <v>415.03644000000003</v>
      </c>
    </row>
    <row r="1648" spans="1:12" ht="21.5" x14ac:dyDescent="0.35">
      <c r="A1648" s="22" t="s">
        <v>36</v>
      </c>
      <c r="B1648" s="22" t="s">
        <v>173</v>
      </c>
      <c r="C1648" s="22" t="s">
        <v>158</v>
      </c>
      <c r="D1648" s="22" t="s">
        <v>107</v>
      </c>
      <c r="E1648" s="20">
        <v>14.08306</v>
      </c>
      <c r="H1648" s="22" t="s">
        <v>42</v>
      </c>
      <c r="I1648" s="23" t="s">
        <v>48</v>
      </c>
      <c r="J1648" s="22" t="s">
        <v>158</v>
      </c>
      <c r="K1648" s="28" t="s">
        <v>35</v>
      </c>
      <c r="L1648" s="26">
        <v>415.03644000000003</v>
      </c>
    </row>
    <row r="1649" spans="1:12" ht="21.5" x14ac:dyDescent="0.35">
      <c r="A1649" s="22" t="s">
        <v>36</v>
      </c>
      <c r="B1649" s="22" t="s">
        <v>173</v>
      </c>
      <c r="C1649" s="22" t="s">
        <v>158</v>
      </c>
      <c r="D1649" s="22" t="s">
        <v>160</v>
      </c>
      <c r="E1649" s="20">
        <v>2370.3227200000001</v>
      </c>
      <c r="H1649" s="22" t="s">
        <v>42</v>
      </c>
      <c r="I1649" s="23" t="s">
        <v>48</v>
      </c>
      <c r="J1649" s="22" t="s">
        <v>14</v>
      </c>
      <c r="K1649" s="22" t="s">
        <v>115</v>
      </c>
      <c r="L1649" s="20">
        <v>104.44</v>
      </c>
    </row>
    <row r="1650" spans="1:12" ht="21.5" x14ac:dyDescent="0.35">
      <c r="A1650" s="22" t="s">
        <v>36</v>
      </c>
      <c r="B1650" s="22" t="s">
        <v>173</v>
      </c>
      <c r="C1650" s="22" t="s">
        <v>158</v>
      </c>
      <c r="D1650" s="22" t="s">
        <v>110</v>
      </c>
      <c r="E1650" s="20">
        <v>76.831249999999997</v>
      </c>
      <c r="H1650" s="22" t="s">
        <v>42</v>
      </c>
      <c r="I1650" s="23" t="s">
        <v>48</v>
      </c>
      <c r="J1650" s="22" t="s">
        <v>14</v>
      </c>
      <c r="K1650" s="22" t="s">
        <v>101</v>
      </c>
      <c r="L1650" s="20">
        <v>266.99400000000003</v>
      </c>
    </row>
    <row r="1651" spans="1:12" ht="21.5" x14ac:dyDescent="0.35">
      <c r="A1651" s="22" t="s">
        <v>36</v>
      </c>
      <c r="B1651" s="22" t="s">
        <v>173</v>
      </c>
      <c r="C1651" s="22" t="s">
        <v>158</v>
      </c>
      <c r="D1651" s="22" t="s">
        <v>162</v>
      </c>
      <c r="E1651" s="20">
        <v>5.0906000000000002</v>
      </c>
      <c r="H1651" s="22" t="s">
        <v>42</v>
      </c>
      <c r="I1651" s="23" t="s">
        <v>48</v>
      </c>
      <c r="J1651" s="22" t="s">
        <v>14</v>
      </c>
      <c r="K1651" s="22" t="s">
        <v>107</v>
      </c>
      <c r="L1651" s="20">
        <v>6.0369999999999999</v>
      </c>
    </row>
    <row r="1652" spans="1:12" ht="21.5" x14ac:dyDescent="0.35">
      <c r="A1652" s="22" t="s">
        <v>36</v>
      </c>
      <c r="B1652" s="22" t="s">
        <v>173</v>
      </c>
      <c r="C1652" s="22" t="s">
        <v>158</v>
      </c>
      <c r="D1652" s="28" t="s">
        <v>35</v>
      </c>
      <c r="E1652" s="26">
        <v>5286.0091300000004</v>
      </c>
      <c r="H1652" s="22" t="s">
        <v>42</v>
      </c>
      <c r="I1652" s="23" t="s">
        <v>48</v>
      </c>
      <c r="J1652" s="22" t="s">
        <v>14</v>
      </c>
      <c r="K1652" s="22" t="s">
        <v>160</v>
      </c>
      <c r="L1652" s="20">
        <v>2118.7829999999999</v>
      </c>
    </row>
    <row r="1653" spans="1:12" ht="21.5" x14ac:dyDescent="0.35">
      <c r="A1653" s="22" t="s">
        <v>36</v>
      </c>
      <c r="B1653" s="22" t="s">
        <v>173</v>
      </c>
      <c r="C1653" s="22" t="s">
        <v>14</v>
      </c>
      <c r="D1653" s="22" t="s">
        <v>52</v>
      </c>
      <c r="E1653" s="20">
        <v>51.195099999999996</v>
      </c>
      <c r="H1653" s="22" t="s">
        <v>42</v>
      </c>
      <c r="I1653" s="23" t="s">
        <v>48</v>
      </c>
      <c r="J1653" s="22" t="s">
        <v>14</v>
      </c>
      <c r="K1653" s="22" t="s">
        <v>110</v>
      </c>
      <c r="L1653" s="20">
        <v>605.76</v>
      </c>
    </row>
    <row r="1654" spans="1:12" ht="21.5" x14ac:dyDescent="0.35">
      <c r="A1654" s="22" t="s">
        <v>36</v>
      </c>
      <c r="B1654" s="22" t="s">
        <v>173</v>
      </c>
      <c r="C1654" s="22" t="s">
        <v>14</v>
      </c>
      <c r="D1654" s="22" t="s">
        <v>115</v>
      </c>
      <c r="E1654" s="20">
        <v>22.860399999999998</v>
      </c>
      <c r="H1654" s="22" t="s">
        <v>42</v>
      </c>
      <c r="I1654" s="23" t="s">
        <v>48</v>
      </c>
      <c r="J1654" s="22" t="s">
        <v>14</v>
      </c>
      <c r="K1654" s="28" t="s">
        <v>35</v>
      </c>
      <c r="L1654" s="26">
        <v>3102.0140000000001</v>
      </c>
    </row>
    <row r="1655" spans="1:12" ht="21.5" x14ac:dyDescent="0.35">
      <c r="A1655" s="22" t="s">
        <v>36</v>
      </c>
      <c r="B1655" s="22" t="s">
        <v>173</v>
      </c>
      <c r="C1655" s="22" t="s">
        <v>14</v>
      </c>
      <c r="D1655" s="22" t="s">
        <v>156</v>
      </c>
      <c r="E1655" s="20">
        <v>19.125160000000001</v>
      </c>
      <c r="H1655" s="22" t="s">
        <v>42</v>
      </c>
      <c r="I1655" s="23" t="s">
        <v>48</v>
      </c>
      <c r="J1655" s="22" t="s">
        <v>15</v>
      </c>
      <c r="K1655" s="22" t="s">
        <v>52</v>
      </c>
      <c r="L1655" s="20">
        <v>3846.2525300000002</v>
      </c>
    </row>
    <row r="1656" spans="1:12" ht="21.5" x14ac:dyDescent="0.35">
      <c r="A1656" s="22" t="s">
        <v>36</v>
      </c>
      <c r="B1656" s="22" t="s">
        <v>173</v>
      </c>
      <c r="C1656" s="22" t="s">
        <v>14</v>
      </c>
      <c r="D1656" s="22" t="s">
        <v>53</v>
      </c>
      <c r="E1656" s="20">
        <v>0.96252000000000004</v>
      </c>
      <c r="H1656" s="22" t="s">
        <v>42</v>
      </c>
      <c r="I1656" s="23" t="s">
        <v>48</v>
      </c>
      <c r="J1656" s="22" t="s">
        <v>15</v>
      </c>
      <c r="K1656" s="22" t="s">
        <v>156</v>
      </c>
      <c r="L1656" s="20">
        <v>12050.092140000001</v>
      </c>
    </row>
    <row r="1657" spans="1:12" ht="21.5" x14ac:dyDescent="0.35">
      <c r="A1657" s="22" t="s">
        <v>36</v>
      </c>
      <c r="B1657" s="22" t="s">
        <v>173</v>
      </c>
      <c r="C1657" s="22" t="s">
        <v>14</v>
      </c>
      <c r="D1657" s="22" t="s">
        <v>27</v>
      </c>
      <c r="E1657" s="20">
        <v>43.245699999999999</v>
      </c>
      <c r="H1657" s="22" t="s">
        <v>42</v>
      </c>
      <c r="I1657" s="23" t="s">
        <v>48</v>
      </c>
      <c r="J1657" s="22" t="s">
        <v>15</v>
      </c>
      <c r="K1657" s="22" t="s">
        <v>113</v>
      </c>
      <c r="L1657" s="20">
        <v>78.583349999999996</v>
      </c>
    </row>
    <row r="1658" spans="1:12" ht="21.5" x14ac:dyDescent="0.35">
      <c r="A1658" s="22" t="s">
        <v>36</v>
      </c>
      <c r="B1658" s="22" t="s">
        <v>173</v>
      </c>
      <c r="C1658" s="22" t="s">
        <v>14</v>
      </c>
      <c r="D1658" s="22" t="s">
        <v>28</v>
      </c>
      <c r="E1658" s="20">
        <v>176.88398000000001</v>
      </c>
      <c r="H1658" s="22" t="s">
        <v>42</v>
      </c>
      <c r="I1658" s="23" t="s">
        <v>48</v>
      </c>
      <c r="J1658" s="22" t="s">
        <v>15</v>
      </c>
      <c r="K1658" s="22" t="s">
        <v>27</v>
      </c>
      <c r="L1658" s="20">
        <v>887.32614999999998</v>
      </c>
    </row>
    <row r="1659" spans="1:12" ht="21.5" x14ac:dyDescent="0.35">
      <c r="A1659" s="22" t="s">
        <v>36</v>
      </c>
      <c r="B1659" s="22" t="s">
        <v>173</v>
      </c>
      <c r="C1659" s="22" t="s">
        <v>14</v>
      </c>
      <c r="D1659" s="22" t="s">
        <v>55</v>
      </c>
      <c r="E1659" s="20">
        <v>1E-4</v>
      </c>
      <c r="H1659" s="22" t="s">
        <v>42</v>
      </c>
      <c r="I1659" s="23" t="s">
        <v>48</v>
      </c>
      <c r="J1659" s="22" t="s">
        <v>15</v>
      </c>
      <c r="K1659" s="22" t="s">
        <v>28</v>
      </c>
      <c r="L1659" s="20">
        <v>915.81029999999998</v>
      </c>
    </row>
    <row r="1660" spans="1:12" ht="21.5" x14ac:dyDescent="0.35">
      <c r="A1660" s="22" t="s">
        <v>36</v>
      </c>
      <c r="B1660" s="22" t="s">
        <v>173</v>
      </c>
      <c r="C1660" s="22" t="s">
        <v>14</v>
      </c>
      <c r="D1660" s="22" t="s">
        <v>92</v>
      </c>
      <c r="E1660" s="20">
        <v>10.038</v>
      </c>
      <c r="H1660" s="22" t="s">
        <v>42</v>
      </c>
      <c r="I1660" s="23" t="s">
        <v>48</v>
      </c>
      <c r="J1660" s="22" t="s">
        <v>15</v>
      </c>
      <c r="K1660" s="22" t="s">
        <v>92</v>
      </c>
      <c r="L1660" s="20">
        <v>1043.3352299999999</v>
      </c>
    </row>
    <row r="1661" spans="1:12" ht="21.5" x14ac:dyDescent="0.35">
      <c r="A1661" s="22" t="s">
        <v>36</v>
      </c>
      <c r="B1661" s="22" t="s">
        <v>173</v>
      </c>
      <c r="C1661" s="22" t="s">
        <v>14</v>
      </c>
      <c r="D1661" s="22" t="s">
        <v>102</v>
      </c>
      <c r="E1661" s="20">
        <v>2.68973</v>
      </c>
      <c r="H1661" s="22" t="s">
        <v>42</v>
      </c>
      <c r="I1661" s="23" t="s">
        <v>48</v>
      </c>
      <c r="J1661" s="22" t="s">
        <v>15</v>
      </c>
      <c r="K1661" s="22" t="s">
        <v>102</v>
      </c>
      <c r="L1661" s="20">
        <v>18309.501690000001</v>
      </c>
    </row>
    <row r="1662" spans="1:12" ht="21.5" x14ac:dyDescent="0.35">
      <c r="A1662" s="22" t="s">
        <v>36</v>
      </c>
      <c r="B1662" s="22" t="s">
        <v>173</v>
      </c>
      <c r="C1662" s="22" t="s">
        <v>14</v>
      </c>
      <c r="D1662" s="22" t="s">
        <v>107</v>
      </c>
      <c r="E1662" s="20">
        <v>5.2163000000000004</v>
      </c>
      <c r="H1662" s="22" t="s">
        <v>42</v>
      </c>
      <c r="I1662" s="23" t="s">
        <v>48</v>
      </c>
      <c r="J1662" s="22" t="s">
        <v>15</v>
      </c>
      <c r="K1662" s="22" t="s">
        <v>107</v>
      </c>
      <c r="L1662" s="20">
        <v>2266.7724899999998</v>
      </c>
    </row>
    <row r="1663" spans="1:12" ht="21.5" x14ac:dyDescent="0.35">
      <c r="A1663" s="22" t="s">
        <v>36</v>
      </c>
      <c r="B1663" s="22" t="s">
        <v>173</v>
      </c>
      <c r="C1663" s="22" t="s">
        <v>14</v>
      </c>
      <c r="D1663" s="22" t="s">
        <v>160</v>
      </c>
      <c r="E1663" s="20">
        <v>29.809460000000001</v>
      </c>
      <c r="H1663" s="22" t="s">
        <v>42</v>
      </c>
      <c r="I1663" s="23" t="s">
        <v>48</v>
      </c>
      <c r="J1663" s="22" t="s">
        <v>15</v>
      </c>
      <c r="K1663" s="22" t="s">
        <v>93</v>
      </c>
      <c r="L1663" s="20">
        <v>1962.21974</v>
      </c>
    </row>
    <row r="1664" spans="1:12" ht="21.5" x14ac:dyDescent="0.35">
      <c r="A1664" s="22" t="s">
        <v>36</v>
      </c>
      <c r="B1664" s="22" t="s">
        <v>173</v>
      </c>
      <c r="C1664" s="22" t="s">
        <v>14</v>
      </c>
      <c r="D1664" s="22" t="s">
        <v>30</v>
      </c>
      <c r="E1664" s="20">
        <v>764.33825999999999</v>
      </c>
      <c r="H1664" s="22" t="s">
        <v>42</v>
      </c>
      <c r="I1664" s="23" t="s">
        <v>48</v>
      </c>
      <c r="J1664" s="22" t="s">
        <v>15</v>
      </c>
      <c r="K1664" s="22" t="s">
        <v>160</v>
      </c>
      <c r="L1664" s="20">
        <v>7986.2991599999996</v>
      </c>
    </row>
    <row r="1665" spans="1:12" ht="21.5" x14ac:dyDescent="0.35">
      <c r="A1665" s="22" t="s">
        <v>36</v>
      </c>
      <c r="B1665" s="22" t="s">
        <v>173</v>
      </c>
      <c r="C1665" s="22" t="s">
        <v>14</v>
      </c>
      <c r="D1665" s="22" t="s">
        <v>110</v>
      </c>
      <c r="E1665" s="20">
        <v>383.46807000000001</v>
      </c>
      <c r="H1665" s="22" t="s">
        <v>42</v>
      </c>
      <c r="I1665" s="23" t="s">
        <v>48</v>
      </c>
      <c r="J1665" s="22" t="s">
        <v>15</v>
      </c>
      <c r="K1665" s="22" t="s">
        <v>30</v>
      </c>
      <c r="L1665" s="20">
        <v>130594.6983</v>
      </c>
    </row>
    <row r="1666" spans="1:12" ht="21.5" x14ac:dyDescent="0.35">
      <c r="A1666" s="22" t="s">
        <v>36</v>
      </c>
      <c r="B1666" s="22" t="s">
        <v>173</v>
      </c>
      <c r="C1666" s="22" t="s">
        <v>14</v>
      </c>
      <c r="D1666" s="22" t="s">
        <v>163</v>
      </c>
      <c r="E1666" s="20">
        <v>9.3118200000000009</v>
      </c>
      <c r="H1666" s="22" t="s">
        <v>42</v>
      </c>
      <c r="I1666" s="23" t="s">
        <v>48</v>
      </c>
      <c r="J1666" s="22" t="s">
        <v>15</v>
      </c>
      <c r="K1666" s="22" t="s">
        <v>96</v>
      </c>
      <c r="L1666" s="20">
        <v>9498.1232400000008</v>
      </c>
    </row>
    <row r="1667" spans="1:12" ht="21.5" x14ac:dyDescent="0.35">
      <c r="A1667" s="22" t="s">
        <v>36</v>
      </c>
      <c r="B1667" s="22" t="s">
        <v>173</v>
      </c>
      <c r="C1667" s="22" t="s">
        <v>14</v>
      </c>
      <c r="D1667" s="22" t="s">
        <v>112</v>
      </c>
      <c r="E1667" s="20">
        <v>16.869520000000001</v>
      </c>
      <c r="H1667" s="22" t="s">
        <v>42</v>
      </c>
      <c r="I1667" s="23" t="s">
        <v>48</v>
      </c>
      <c r="J1667" s="22" t="s">
        <v>15</v>
      </c>
      <c r="K1667" s="22" t="s">
        <v>110</v>
      </c>
      <c r="L1667" s="20">
        <v>1176.627</v>
      </c>
    </row>
    <row r="1668" spans="1:12" ht="21.5" x14ac:dyDescent="0.35">
      <c r="A1668" s="22" t="s">
        <v>36</v>
      </c>
      <c r="B1668" s="22" t="s">
        <v>173</v>
      </c>
      <c r="C1668" s="22" t="s">
        <v>14</v>
      </c>
      <c r="D1668" s="22" t="s">
        <v>97</v>
      </c>
      <c r="E1668" s="20">
        <v>2.7256999999999998</v>
      </c>
      <c r="H1668" s="22" t="s">
        <v>42</v>
      </c>
      <c r="I1668" s="23" t="s">
        <v>48</v>
      </c>
      <c r="J1668" s="22" t="s">
        <v>15</v>
      </c>
      <c r="K1668" s="22" t="s">
        <v>97</v>
      </c>
      <c r="L1668" s="20">
        <v>1538.7350799999999</v>
      </c>
    </row>
    <row r="1669" spans="1:12" ht="21.5" x14ac:dyDescent="0.35">
      <c r="A1669" s="22" t="s">
        <v>36</v>
      </c>
      <c r="B1669" s="22" t="s">
        <v>173</v>
      </c>
      <c r="C1669" s="22" t="s">
        <v>14</v>
      </c>
      <c r="D1669" s="22" t="s">
        <v>31</v>
      </c>
      <c r="E1669" s="20">
        <v>7946.9659000000001</v>
      </c>
      <c r="H1669" s="22" t="s">
        <v>42</v>
      </c>
      <c r="I1669" s="23" t="s">
        <v>48</v>
      </c>
      <c r="J1669" s="22" t="s">
        <v>15</v>
      </c>
      <c r="K1669" s="22" t="s">
        <v>31</v>
      </c>
      <c r="L1669" s="20">
        <v>37824.436990000002</v>
      </c>
    </row>
    <row r="1670" spans="1:12" ht="21.5" x14ac:dyDescent="0.35">
      <c r="A1670" s="22" t="s">
        <v>36</v>
      </c>
      <c r="B1670" s="22" t="s">
        <v>173</v>
      </c>
      <c r="C1670" s="22" t="s">
        <v>14</v>
      </c>
      <c r="D1670" s="22" t="s">
        <v>32</v>
      </c>
      <c r="E1670" s="20">
        <v>7023.4988300000005</v>
      </c>
      <c r="H1670" s="22" t="s">
        <v>42</v>
      </c>
      <c r="I1670" s="23" t="s">
        <v>48</v>
      </c>
      <c r="J1670" s="22" t="s">
        <v>15</v>
      </c>
      <c r="K1670" s="22" t="s">
        <v>32</v>
      </c>
      <c r="L1670" s="20">
        <v>2212.4211100000002</v>
      </c>
    </row>
    <row r="1671" spans="1:12" ht="21.5" x14ac:dyDescent="0.35">
      <c r="A1671" s="22" t="s">
        <v>36</v>
      </c>
      <c r="B1671" s="22" t="s">
        <v>173</v>
      </c>
      <c r="C1671" s="22" t="s">
        <v>14</v>
      </c>
      <c r="D1671" s="28" t="s">
        <v>35</v>
      </c>
      <c r="E1671" s="26">
        <v>16509.204549999999</v>
      </c>
      <c r="H1671" s="22" t="s">
        <v>42</v>
      </c>
      <c r="I1671" s="23" t="s">
        <v>48</v>
      </c>
      <c r="J1671" s="22" t="s">
        <v>15</v>
      </c>
      <c r="K1671" s="22" t="s">
        <v>161</v>
      </c>
      <c r="L1671" s="20">
        <v>124.86</v>
      </c>
    </row>
    <row r="1672" spans="1:12" ht="21.5" x14ac:dyDescent="0.35">
      <c r="A1672" s="22" t="s">
        <v>36</v>
      </c>
      <c r="B1672" s="22" t="s">
        <v>173</v>
      </c>
      <c r="C1672" s="22" t="s">
        <v>15</v>
      </c>
      <c r="D1672" s="22" t="s">
        <v>52</v>
      </c>
      <c r="E1672" s="20">
        <v>4421.8823899999998</v>
      </c>
      <c r="H1672" s="22" t="s">
        <v>42</v>
      </c>
      <c r="I1672" s="23" t="s">
        <v>48</v>
      </c>
      <c r="J1672" s="22" t="s">
        <v>15</v>
      </c>
      <c r="K1672" s="28" t="s">
        <v>35</v>
      </c>
      <c r="L1672" s="26">
        <v>232316.09450000001</v>
      </c>
    </row>
    <row r="1673" spans="1:12" ht="21.5" x14ac:dyDescent="0.35">
      <c r="A1673" s="22" t="s">
        <v>36</v>
      </c>
      <c r="B1673" s="22" t="s">
        <v>173</v>
      </c>
      <c r="C1673" s="22" t="s">
        <v>15</v>
      </c>
      <c r="D1673" s="22" t="s">
        <v>104</v>
      </c>
      <c r="E1673" s="20">
        <v>60.779600000000002</v>
      </c>
      <c r="H1673" s="22" t="s">
        <v>42</v>
      </c>
      <c r="I1673" s="23" t="s">
        <v>48</v>
      </c>
      <c r="J1673" s="22" t="s">
        <v>159</v>
      </c>
      <c r="K1673" s="22" t="s">
        <v>52</v>
      </c>
      <c r="L1673" s="20">
        <v>389.46888000000001</v>
      </c>
    </row>
    <row r="1674" spans="1:12" ht="21.5" x14ac:dyDescent="0.35">
      <c r="A1674" s="22" t="s">
        <v>36</v>
      </c>
      <c r="B1674" s="22" t="s">
        <v>173</v>
      </c>
      <c r="C1674" s="22" t="s">
        <v>15</v>
      </c>
      <c r="D1674" s="22" t="s">
        <v>115</v>
      </c>
      <c r="E1674" s="20">
        <v>2.7911199999999998</v>
      </c>
      <c r="H1674" s="22" t="s">
        <v>42</v>
      </c>
      <c r="I1674" s="23" t="s">
        <v>48</v>
      </c>
      <c r="J1674" s="22" t="s">
        <v>159</v>
      </c>
      <c r="K1674" s="22" t="s">
        <v>156</v>
      </c>
      <c r="L1674" s="20">
        <v>0.34256999999999999</v>
      </c>
    </row>
    <row r="1675" spans="1:12" ht="21.5" x14ac:dyDescent="0.35">
      <c r="A1675" s="22" t="s">
        <v>36</v>
      </c>
      <c r="B1675" s="22" t="s">
        <v>173</v>
      </c>
      <c r="C1675" s="22" t="s">
        <v>15</v>
      </c>
      <c r="D1675" s="22" t="s">
        <v>156</v>
      </c>
      <c r="E1675" s="20">
        <v>5834.3025500000003</v>
      </c>
      <c r="H1675" s="22" t="s">
        <v>42</v>
      </c>
      <c r="I1675" s="23" t="s">
        <v>48</v>
      </c>
      <c r="J1675" s="22" t="s">
        <v>159</v>
      </c>
      <c r="K1675" s="22" t="s">
        <v>27</v>
      </c>
      <c r="L1675" s="20">
        <v>113.15743999999999</v>
      </c>
    </row>
    <row r="1676" spans="1:12" ht="21.5" x14ac:dyDescent="0.35">
      <c r="A1676" s="22" t="s">
        <v>36</v>
      </c>
      <c r="B1676" s="22" t="s">
        <v>173</v>
      </c>
      <c r="C1676" s="22" t="s">
        <v>15</v>
      </c>
      <c r="D1676" s="22" t="s">
        <v>113</v>
      </c>
      <c r="E1676" s="20">
        <v>453.97593999999998</v>
      </c>
      <c r="H1676" s="22" t="s">
        <v>42</v>
      </c>
      <c r="I1676" s="23" t="s">
        <v>48</v>
      </c>
      <c r="J1676" s="22" t="s">
        <v>159</v>
      </c>
      <c r="K1676" s="22" t="s">
        <v>28</v>
      </c>
      <c r="L1676" s="20">
        <v>17.547999999999998</v>
      </c>
    </row>
    <row r="1677" spans="1:12" ht="21.5" x14ac:dyDescent="0.35">
      <c r="A1677" s="22" t="s">
        <v>36</v>
      </c>
      <c r="B1677" s="22" t="s">
        <v>173</v>
      </c>
      <c r="C1677" s="22" t="s">
        <v>15</v>
      </c>
      <c r="D1677" s="22" t="s">
        <v>53</v>
      </c>
      <c r="E1677" s="20">
        <v>3997.7683699999998</v>
      </c>
      <c r="H1677" s="22" t="s">
        <v>42</v>
      </c>
      <c r="I1677" s="23" t="s">
        <v>48</v>
      </c>
      <c r="J1677" s="22" t="s">
        <v>159</v>
      </c>
      <c r="K1677" s="22" t="s">
        <v>55</v>
      </c>
      <c r="L1677" s="20">
        <v>662.80388000000005</v>
      </c>
    </row>
    <row r="1678" spans="1:12" ht="21.5" x14ac:dyDescent="0.35">
      <c r="A1678" s="22" t="s">
        <v>36</v>
      </c>
      <c r="B1678" s="22" t="s">
        <v>173</v>
      </c>
      <c r="C1678" s="22" t="s">
        <v>15</v>
      </c>
      <c r="D1678" s="22" t="s">
        <v>27</v>
      </c>
      <c r="E1678" s="20">
        <v>17792.460849999999</v>
      </c>
      <c r="H1678" s="22" t="s">
        <v>42</v>
      </c>
      <c r="I1678" s="23" t="s">
        <v>48</v>
      </c>
      <c r="J1678" s="22" t="s">
        <v>159</v>
      </c>
      <c r="K1678" s="22" t="s">
        <v>92</v>
      </c>
      <c r="L1678" s="20">
        <v>622.16607999999997</v>
      </c>
    </row>
    <row r="1679" spans="1:12" ht="21.5" x14ac:dyDescent="0.35">
      <c r="A1679" s="22" t="s">
        <v>36</v>
      </c>
      <c r="B1679" s="22" t="s">
        <v>173</v>
      </c>
      <c r="C1679" s="22" t="s">
        <v>15</v>
      </c>
      <c r="D1679" s="22" t="s">
        <v>95</v>
      </c>
      <c r="E1679" s="20">
        <v>518.17323999999996</v>
      </c>
      <c r="H1679" s="22" t="s">
        <v>42</v>
      </c>
      <c r="I1679" s="23" t="s">
        <v>48</v>
      </c>
      <c r="J1679" s="22" t="s">
        <v>159</v>
      </c>
      <c r="K1679" s="22" t="s">
        <v>102</v>
      </c>
      <c r="L1679" s="20">
        <v>7.4294099999999998</v>
      </c>
    </row>
    <row r="1680" spans="1:12" ht="21.5" x14ac:dyDescent="0.35">
      <c r="A1680" s="22" t="s">
        <v>36</v>
      </c>
      <c r="B1680" s="22" t="s">
        <v>173</v>
      </c>
      <c r="C1680" s="22" t="s">
        <v>15</v>
      </c>
      <c r="D1680" s="22" t="s">
        <v>28</v>
      </c>
      <c r="E1680" s="20">
        <v>6155.2916299999997</v>
      </c>
      <c r="H1680" s="22" t="s">
        <v>42</v>
      </c>
      <c r="I1680" s="23" t="s">
        <v>48</v>
      </c>
      <c r="J1680" s="22" t="s">
        <v>159</v>
      </c>
      <c r="K1680" s="22" t="s">
        <v>107</v>
      </c>
      <c r="L1680" s="20">
        <v>4.0414099999999999</v>
      </c>
    </row>
    <row r="1681" spans="1:12" ht="21.5" x14ac:dyDescent="0.35">
      <c r="A1681" s="22" t="s">
        <v>36</v>
      </c>
      <c r="B1681" s="22" t="s">
        <v>173</v>
      </c>
      <c r="C1681" s="22" t="s">
        <v>15</v>
      </c>
      <c r="D1681" s="22" t="s">
        <v>55</v>
      </c>
      <c r="E1681" s="20">
        <v>2783.3710900000001</v>
      </c>
      <c r="H1681" s="22" t="s">
        <v>42</v>
      </c>
      <c r="I1681" s="23" t="s">
        <v>48</v>
      </c>
      <c r="J1681" s="22" t="s">
        <v>159</v>
      </c>
      <c r="K1681" s="22" t="s">
        <v>160</v>
      </c>
      <c r="L1681" s="20">
        <v>3629.6028900000001</v>
      </c>
    </row>
    <row r="1682" spans="1:12" ht="21.5" x14ac:dyDescent="0.35">
      <c r="A1682" s="22" t="s">
        <v>36</v>
      </c>
      <c r="B1682" s="22" t="s">
        <v>173</v>
      </c>
      <c r="C1682" s="22" t="s">
        <v>15</v>
      </c>
      <c r="D1682" s="22" t="s">
        <v>92</v>
      </c>
      <c r="E1682" s="20">
        <v>40962.814579999998</v>
      </c>
      <c r="H1682" s="22" t="s">
        <v>42</v>
      </c>
      <c r="I1682" s="23" t="s">
        <v>48</v>
      </c>
      <c r="J1682" s="22" t="s">
        <v>159</v>
      </c>
      <c r="K1682" s="22" t="s">
        <v>30</v>
      </c>
      <c r="L1682" s="20">
        <v>4819.5462799999996</v>
      </c>
    </row>
    <row r="1683" spans="1:12" ht="21.5" x14ac:dyDescent="0.35">
      <c r="A1683" s="22" t="s">
        <v>36</v>
      </c>
      <c r="B1683" s="22" t="s">
        <v>173</v>
      </c>
      <c r="C1683" s="22" t="s">
        <v>15</v>
      </c>
      <c r="D1683" s="22" t="s">
        <v>165</v>
      </c>
      <c r="E1683" s="20">
        <v>30.884419999999999</v>
      </c>
      <c r="H1683" s="22" t="s">
        <v>42</v>
      </c>
      <c r="I1683" s="23" t="s">
        <v>48</v>
      </c>
      <c r="J1683" s="22" t="s">
        <v>159</v>
      </c>
      <c r="K1683" s="22" t="s">
        <v>96</v>
      </c>
      <c r="L1683" s="20">
        <v>15.852</v>
      </c>
    </row>
    <row r="1684" spans="1:12" ht="21.5" x14ac:dyDescent="0.35">
      <c r="A1684" s="22" t="s">
        <v>36</v>
      </c>
      <c r="B1684" s="22" t="s">
        <v>173</v>
      </c>
      <c r="C1684" s="22" t="s">
        <v>15</v>
      </c>
      <c r="D1684" s="22" t="s">
        <v>102</v>
      </c>
      <c r="E1684" s="20">
        <v>2523.9116199999999</v>
      </c>
      <c r="H1684" s="22" t="s">
        <v>42</v>
      </c>
      <c r="I1684" s="23" t="s">
        <v>48</v>
      </c>
      <c r="J1684" s="22" t="s">
        <v>159</v>
      </c>
      <c r="K1684" s="22" t="s">
        <v>110</v>
      </c>
      <c r="L1684" s="20">
        <v>5.9960000000000004</v>
      </c>
    </row>
    <row r="1685" spans="1:12" ht="21.5" x14ac:dyDescent="0.35">
      <c r="A1685" s="22" t="s">
        <v>36</v>
      </c>
      <c r="B1685" s="22" t="s">
        <v>173</v>
      </c>
      <c r="C1685" s="22" t="s">
        <v>15</v>
      </c>
      <c r="D1685" s="22" t="s">
        <v>107</v>
      </c>
      <c r="E1685" s="20">
        <v>335.40640000000002</v>
      </c>
      <c r="H1685" s="22" t="s">
        <v>42</v>
      </c>
      <c r="I1685" s="23" t="s">
        <v>48</v>
      </c>
      <c r="J1685" s="22" t="s">
        <v>159</v>
      </c>
      <c r="K1685" s="22" t="s">
        <v>162</v>
      </c>
      <c r="L1685" s="20">
        <v>30.59403</v>
      </c>
    </row>
    <row r="1686" spans="1:12" ht="21.5" x14ac:dyDescent="0.35">
      <c r="A1686" s="22" t="s">
        <v>36</v>
      </c>
      <c r="B1686" s="22" t="s">
        <v>173</v>
      </c>
      <c r="C1686" s="22" t="s">
        <v>15</v>
      </c>
      <c r="D1686" s="22" t="s">
        <v>93</v>
      </c>
      <c r="E1686" s="20">
        <v>5133.0306300000002</v>
      </c>
      <c r="H1686" s="22" t="s">
        <v>42</v>
      </c>
      <c r="I1686" s="23" t="s">
        <v>48</v>
      </c>
      <c r="J1686" s="22" t="s">
        <v>159</v>
      </c>
      <c r="K1686" s="22" t="s">
        <v>31</v>
      </c>
      <c r="L1686" s="20">
        <v>95.679519999999997</v>
      </c>
    </row>
    <row r="1687" spans="1:12" ht="21.5" x14ac:dyDescent="0.35">
      <c r="A1687" s="22" t="s">
        <v>36</v>
      </c>
      <c r="B1687" s="22" t="s">
        <v>173</v>
      </c>
      <c r="C1687" s="22" t="s">
        <v>15</v>
      </c>
      <c r="D1687" s="22" t="s">
        <v>160</v>
      </c>
      <c r="E1687" s="20">
        <v>14136.520619999999</v>
      </c>
      <c r="H1687" s="22" t="s">
        <v>42</v>
      </c>
      <c r="I1687" s="23" t="s">
        <v>48</v>
      </c>
      <c r="J1687" s="22" t="s">
        <v>159</v>
      </c>
      <c r="K1687" s="22" t="s">
        <v>32</v>
      </c>
      <c r="L1687" s="20">
        <v>10.755599999999999</v>
      </c>
    </row>
    <row r="1688" spans="1:12" ht="21.5" x14ac:dyDescent="0.35">
      <c r="A1688" s="22" t="s">
        <v>36</v>
      </c>
      <c r="B1688" s="22" t="s">
        <v>173</v>
      </c>
      <c r="C1688" s="22" t="s">
        <v>15</v>
      </c>
      <c r="D1688" s="22" t="s">
        <v>30</v>
      </c>
      <c r="E1688" s="20">
        <v>307256.89750999998</v>
      </c>
      <c r="H1688" s="22" t="s">
        <v>42</v>
      </c>
      <c r="I1688" s="23" t="s">
        <v>48</v>
      </c>
      <c r="J1688" s="22" t="s">
        <v>159</v>
      </c>
      <c r="K1688" s="28" t="s">
        <v>35</v>
      </c>
      <c r="L1688" s="26">
        <v>10424.983990000001</v>
      </c>
    </row>
    <row r="1689" spans="1:12" ht="21.5" x14ac:dyDescent="0.35">
      <c r="A1689" s="22" t="s">
        <v>36</v>
      </c>
      <c r="B1689" s="22" t="s">
        <v>173</v>
      </c>
      <c r="C1689" s="22" t="s">
        <v>15</v>
      </c>
      <c r="D1689" s="22" t="s">
        <v>96</v>
      </c>
      <c r="E1689" s="20">
        <v>3851.2291799999998</v>
      </c>
      <c r="H1689" s="22" t="s">
        <v>42</v>
      </c>
      <c r="I1689" s="23" t="s">
        <v>48</v>
      </c>
      <c r="J1689" s="22" t="s">
        <v>59</v>
      </c>
      <c r="K1689" s="22" t="s">
        <v>92</v>
      </c>
      <c r="L1689" s="20">
        <v>16516.536349999998</v>
      </c>
    </row>
    <row r="1690" spans="1:12" ht="21.5" x14ac:dyDescent="0.35">
      <c r="A1690" s="22" t="s">
        <v>36</v>
      </c>
      <c r="B1690" s="22" t="s">
        <v>173</v>
      </c>
      <c r="C1690" s="22" t="s">
        <v>15</v>
      </c>
      <c r="D1690" s="22" t="s">
        <v>110</v>
      </c>
      <c r="E1690" s="20">
        <v>1370.2643499999999</v>
      </c>
      <c r="H1690" s="22" t="s">
        <v>42</v>
      </c>
      <c r="I1690" s="23" t="s">
        <v>48</v>
      </c>
      <c r="J1690" s="22" t="s">
        <v>59</v>
      </c>
      <c r="K1690" s="22" t="s">
        <v>30</v>
      </c>
      <c r="L1690" s="20">
        <v>5678.9877699999997</v>
      </c>
    </row>
    <row r="1691" spans="1:12" ht="21.5" x14ac:dyDescent="0.35">
      <c r="A1691" s="22" t="s">
        <v>36</v>
      </c>
      <c r="B1691" s="22" t="s">
        <v>173</v>
      </c>
      <c r="C1691" s="22" t="s">
        <v>15</v>
      </c>
      <c r="D1691" s="22" t="s">
        <v>162</v>
      </c>
      <c r="E1691" s="20">
        <v>237.32040000000001</v>
      </c>
      <c r="H1691" s="22" t="s">
        <v>42</v>
      </c>
      <c r="I1691" s="23" t="s">
        <v>48</v>
      </c>
      <c r="J1691" s="22" t="s">
        <v>59</v>
      </c>
      <c r="K1691" s="22" t="s">
        <v>32</v>
      </c>
      <c r="L1691" s="20">
        <v>263.75700000000001</v>
      </c>
    </row>
    <row r="1692" spans="1:12" ht="21.5" x14ac:dyDescent="0.35">
      <c r="A1692" s="22" t="s">
        <v>36</v>
      </c>
      <c r="B1692" s="22" t="s">
        <v>173</v>
      </c>
      <c r="C1692" s="22" t="s">
        <v>15</v>
      </c>
      <c r="D1692" s="22" t="s">
        <v>163</v>
      </c>
      <c r="E1692" s="20">
        <v>24.600560000000002</v>
      </c>
      <c r="H1692" s="22" t="s">
        <v>42</v>
      </c>
      <c r="I1692" s="23" t="s">
        <v>48</v>
      </c>
      <c r="J1692" s="22" t="s">
        <v>59</v>
      </c>
      <c r="K1692" s="28" t="s">
        <v>35</v>
      </c>
      <c r="L1692" s="26">
        <v>22459.28112</v>
      </c>
    </row>
    <row r="1693" spans="1:12" ht="21.5" x14ac:dyDescent="0.35">
      <c r="A1693" s="22" t="s">
        <v>36</v>
      </c>
      <c r="B1693" s="22" t="s">
        <v>173</v>
      </c>
      <c r="C1693" s="22" t="s">
        <v>15</v>
      </c>
      <c r="D1693" s="22" t="s">
        <v>112</v>
      </c>
      <c r="E1693" s="20">
        <v>333.79097999999999</v>
      </c>
      <c r="H1693" s="22" t="s">
        <v>42</v>
      </c>
      <c r="I1693" s="23" t="s">
        <v>48</v>
      </c>
      <c r="J1693" s="22" t="s">
        <v>16</v>
      </c>
      <c r="K1693" s="22" t="s">
        <v>115</v>
      </c>
      <c r="L1693" s="20">
        <v>2.0114999999999998</v>
      </c>
    </row>
    <row r="1694" spans="1:12" ht="21.5" x14ac:dyDescent="0.35">
      <c r="A1694" s="22" t="s">
        <v>36</v>
      </c>
      <c r="B1694" s="22" t="s">
        <v>173</v>
      </c>
      <c r="C1694" s="22" t="s">
        <v>15</v>
      </c>
      <c r="D1694" s="22" t="s">
        <v>100</v>
      </c>
      <c r="E1694" s="20">
        <v>210.05721</v>
      </c>
      <c r="H1694" s="22" t="s">
        <v>42</v>
      </c>
      <c r="I1694" s="23" t="s">
        <v>48</v>
      </c>
      <c r="J1694" s="22" t="s">
        <v>16</v>
      </c>
      <c r="K1694" s="22" t="s">
        <v>27</v>
      </c>
      <c r="L1694" s="20">
        <v>9.5779999999999994</v>
      </c>
    </row>
    <row r="1695" spans="1:12" ht="21.5" x14ac:dyDescent="0.35">
      <c r="A1695" s="22" t="s">
        <v>36</v>
      </c>
      <c r="B1695" s="22" t="s">
        <v>173</v>
      </c>
      <c r="C1695" s="22" t="s">
        <v>15</v>
      </c>
      <c r="D1695" s="22" t="s">
        <v>97</v>
      </c>
      <c r="E1695" s="20">
        <v>1673.2685100000001</v>
      </c>
      <c r="H1695" s="22" t="s">
        <v>42</v>
      </c>
      <c r="I1695" s="23" t="s">
        <v>48</v>
      </c>
      <c r="J1695" s="22" t="s">
        <v>16</v>
      </c>
      <c r="K1695" s="22" t="s">
        <v>28</v>
      </c>
      <c r="L1695" s="20">
        <v>15.578939999999999</v>
      </c>
    </row>
    <row r="1696" spans="1:12" ht="21.5" x14ac:dyDescent="0.35">
      <c r="A1696" s="22" t="s">
        <v>36</v>
      </c>
      <c r="B1696" s="22" t="s">
        <v>173</v>
      </c>
      <c r="C1696" s="22" t="s">
        <v>15</v>
      </c>
      <c r="D1696" s="22" t="s">
        <v>31</v>
      </c>
      <c r="E1696" s="20">
        <v>184394.39545000001</v>
      </c>
      <c r="H1696" s="22" t="s">
        <v>42</v>
      </c>
      <c r="I1696" s="23" t="s">
        <v>48</v>
      </c>
      <c r="J1696" s="22" t="s">
        <v>16</v>
      </c>
      <c r="K1696" s="22" t="s">
        <v>55</v>
      </c>
      <c r="L1696" s="20">
        <v>44.448430000000002</v>
      </c>
    </row>
    <row r="1697" spans="1:12" ht="21.5" x14ac:dyDescent="0.35">
      <c r="A1697" s="22" t="s">
        <v>36</v>
      </c>
      <c r="B1697" s="22" t="s">
        <v>173</v>
      </c>
      <c r="C1697" s="22" t="s">
        <v>15</v>
      </c>
      <c r="D1697" s="22" t="s">
        <v>32</v>
      </c>
      <c r="E1697" s="20">
        <v>12972.796189999999</v>
      </c>
      <c r="H1697" s="22" t="s">
        <v>42</v>
      </c>
      <c r="I1697" s="23" t="s">
        <v>48</v>
      </c>
      <c r="J1697" s="22" t="s">
        <v>16</v>
      </c>
      <c r="K1697" s="22" t="s">
        <v>102</v>
      </c>
      <c r="L1697" s="20">
        <v>1027.9929999999999</v>
      </c>
    </row>
    <row r="1698" spans="1:12" ht="21.5" x14ac:dyDescent="0.35">
      <c r="A1698" s="22" t="s">
        <v>36</v>
      </c>
      <c r="B1698" s="22" t="s">
        <v>173</v>
      </c>
      <c r="C1698" s="22" t="s">
        <v>15</v>
      </c>
      <c r="D1698" s="22" t="s">
        <v>161</v>
      </c>
      <c r="E1698" s="20">
        <v>12.545999999999999</v>
      </c>
      <c r="H1698" s="22" t="s">
        <v>42</v>
      </c>
      <c r="I1698" s="23" t="s">
        <v>48</v>
      </c>
      <c r="J1698" s="22" t="s">
        <v>16</v>
      </c>
      <c r="K1698" s="22" t="s">
        <v>107</v>
      </c>
      <c r="L1698" s="20">
        <v>4.0825800000000001</v>
      </c>
    </row>
    <row r="1699" spans="1:12" ht="21.5" x14ac:dyDescent="0.35">
      <c r="A1699" s="22" t="s">
        <v>36</v>
      </c>
      <c r="B1699" s="22" t="s">
        <v>173</v>
      </c>
      <c r="C1699" s="22" t="s">
        <v>15</v>
      </c>
      <c r="D1699" s="28" t="s">
        <v>35</v>
      </c>
      <c r="E1699" s="26">
        <v>617480.53139000002</v>
      </c>
      <c r="H1699" s="22" t="s">
        <v>42</v>
      </c>
      <c r="I1699" s="23" t="s">
        <v>48</v>
      </c>
      <c r="J1699" s="22" t="s">
        <v>16</v>
      </c>
      <c r="K1699" s="22" t="s">
        <v>160</v>
      </c>
      <c r="L1699" s="20">
        <v>377.60795999999999</v>
      </c>
    </row>
    <row r="1700" spans="1:12" ht="21.5" x14ac:dyDescent="0.35">
      <c r="A1700" s="22" t="s">
        <v>36</v>
      </c>
      <c r="B1700" s="22" t="s">
        <v>173</v>
      </c>
      <c r="C1700" s="22" t="s">
        <v>159</v>
      </c>
      <c r="D1700" s="22" t="s">
        <v>52</v>
      </c>
      <c r="E1700" s="20">
        <v>1858.9128700000001</v>
      </c>
      <c r="H1700" s="22" t="s">
        <v>42</v>
      </c>
      <c r="I1700" s="23" t="s">
        <v>48</v>
      </c>
      <c r="J1700" s="22" t="s">
        <v>16</v>
      </c>
      <c r="K1700" s="22" t="s">
        <v>30</v>
      </c>
      <c r="L1700" s="20">
        <v>216.25796</v>
      </c>
    </row>
    <row r="1701" spans="1:12" ht="21.5" x14ac:dyDescent="0.35">
      <c r="A1701" s="22" t="s">
        <v>36</v>
      </c>
      <c r="B1701" s="22" t="s">
        <v>173</v>
      </c>
      <c r="C1701" s="22" t="s">
        <v>159</v>
      </c>
      <c r="D1701" s="22" t="s">
        <v>104</v>
      </c>
      <c r="E1701" s="20">
        <v>90.718000000000004</v>
      </c>
      <c r="H1701" s="22" t="s">
        <v>42</v>
      </c>
      <c r="I1701" s="23" t="s">
        <v>48</v>
      </c>
      <c r="J1701" s="22" t="s">
        <v>16</v>
      </c>
      <c r="K1701" s="22" t="s">
        <v>110</v>
      </c>
      <c r="L1701" s="20">
        <v>19.2</v>
      </c>
    </row>
    <row r="1702" spans="1:12" ht="21.5" x14ac:dyDescent="0.35">
      <c r="A1702" s="22" t="s">
        <v>36</v>
      </c>
      <c r="B1702" s="22" t="s">
        <v>173</v>
      </c>
      <c r="C1702" s="22" t="s">
        <v>159</v>
      </c>
      <c r="D1702" s="22" t="s">
        <v>115</v>
      </c>
      <c r="E1702" s="20">
        <v>135.85713000000001</v>
      </c>
      <c r="H1702" s="22" t="s">
        <v>42</v>
      </c>
      <c r="I1702" s="23" t="s">
        <v>48</v>
      </c>
      <c r="J1702" s="22" t="s">
        <v>16</v>
      </c>
      <c r="K1702" s="22" t="s">
        <v>31</v>
      </c>
      <c r="L1702" s="20">
        <v>1572.96632</v>
      </c>
    </row>
    <row r="1703" spans="1:12" ht="21.5" x14ac:dyDescent="0.35">
      <c r="A1703" s="22" t="s">
        <v>36</v>
      </c>
      <c r="B1703" s="22" t="s">
        <v>173</v>
      </c>
      <c r="C1703" s="22" t="s">
        <v>159</v>
      </c>
      <c r="D1703" s="22" t="s">
        <v>156</v>
      </c>
      <c r="E1703" s="20">
        <v>5583.33529</v>
      </c>
      <c r="H1703" s="22" t="s">
        <v>42</v>
      </c>
      <c r="I1703" s="23" t="s">
        <v>48</v>
      </c>
      <c r="J1703" s="22" t="s">
        <v>16</v>
      </c>
      <c r="K1703" s="22" t="s">
        <v>32</v>
      </c>
      <c r="L1703" s="20">
        <v>261.02170000000001</v>
      </c>
    </row>
    <row r="1704" spans="1:12" ht="21.5" x14ac:dyDescent="0.35">
      <c r="A1704" s="22" t="s">
        <v>36</v>
      </c>
      <c r="B1704" s="22" t="s">
        <v>173</v>
      </c>
      <c r="C1704" s="22" t="s">
        <v>159</v>
      </c>
      <c r="D1704" s="22" t="s">
        <v>53</v>
      </c>
      <c r="E1704" s="20">
        <v>2639.9531400000001</v>
      </c>
      <c r="H1704" s="22" t="s">
        <v>42</v>
      </c>
      <c r="I1704" s="23" t="s">
        <v>48</v>
      </c>
      <c r="J1704" s="22" t="s">
        <v>16</v>
      </c>
      <c r="K1704" s="28" t="s">
        <v>35</v>
      </c>
      <c r="L1704" s="26">
        <v>3550.7463899999998</v>
      </c>
    </row>
    <row r="1705" spans="1:12" ht="21.5" x14ac:dyDescent="0.35">
      <c r="A1705" s="22" t="s">
        <v>36</v>
      </c>
      <c r="B1705" s="22" t="s">
        <v>173</v>
      </c>
      <c r="C1705" s="22" t="s">
        <v>159</v>
      </c>
      <c r="D1705" s="22" t="s">
        <v>27</v>
      </c>
      <c r="E1705" s="20">
        <v>4750.5756499999998</v>
      </c>
      <c r="H1705" s="22" t="s">
        <v>42</v>
      </c>
      <c r="I1705" s="23" t="s">
        <v>48</v>
      </c>
      <c r="J1705" s="22" t="s">
        <v>18</v>
      </c>
      <c r="K1705" s="22" t="s">
        <v>28</v>
      </c>
      <c r="L1705" s="20">
        <v>647.05421000000001</v>
      </c>
    </row>
    <row r="1706" spans="1:12" ht="21.5" x14ac:dyDescent="0.35">
      <c r="A1706" s="22" t="s">
        <v>36</v>
      </c>
      <c r="B1706" s="22" t="s">
        <v>173</v>
      </c>
      <c r="C1706" s="22" t="s">
        <v>159</v>
      </c>
      <c r="D1706" s="22" t="s">
        <v>95</v>
      </c>
      <c r="E1706" s="20">
        <v>1327.85076</v>
      </c>
      <c r="H1706" s="22" t="s">
        <v>42</v>
      </c>
      <c r="I1706" s="23" t="s">
        <v>48</v>
      </c>
      <c r="J1706" s="22" t="s">
        <v>18</v>
      </c>
      <c r="K1706" s="22" t="s">
        <v>92</v>
      </c>
      <c r="L1706" s="20">
        <v>74.220269999999999</v>
      </c>
    </row>
    <row r="1707" spans="1:12" ht="21.5" x14ac:dyDescent="0.35">
      <c r="A1707" s="22" t="s">
        <v>36</v>
      </c>
      <c r="B1707" s="22" t="s">
        <v>173</v>
      </c>
      <c r="C1707" s="22" t="s">
        <v>159</v>
      </c>
      <c r="D1707" s="22" t="s">
        <v>28</v>
      </c>
      <c r="E1707" s="20">
        <v>6448.2210299999997</v>
      </c>
      <c r="H1707" s="22" t="s">
        <v>42</v>
      </c>
      <c r="I1707" s="23" t="s">
        <v>48</v>
      </c>
      <c r="J1707" s="22" t="s">
        <v>18</v>
      </c>
      <c r="K1707" s="22" t="s">
        <v>102</v>
      </c>
      <c r="L1707" s="20">
        <v>36522.317779999998</v>
      </c>
    </row>
    <row r="1708" spans="1:12" ht="21.5" x14ac:dyDescent="0.35">
      <c r="A1708" s="22" t="s">
        <v>36</v>
      </c>
      <c r="B1708" s="22" t="s">
        <v>173</v>
      </c>
      <c r="C1708" s="22" t="s">
        <v>159</v>
      </c>
      <c r="D1708" s="22" t="s">
        <v>55</v>
      </c>
      <c r="E1708" s="20">
        <v>1650.0254199999999</v>
      </c>
      <c r="H1708" s="22" t="s">
        <v>42</v>
      </c>
      <c r="I1708" s="23" t="s">
        <v>48</v>
      </c>
      <c r="J1708" s="22" t="s">
        <v>18</v>
      </c>
      <c r="K1708" s="22" t="s">
        <v>107</v>
      </c>
      <c r="L1708" s="20">
        <v>23.135729999999999</v>
      </c>
    </row>
    <row r="1709" spans="1:12" ht="21.5" x14ac:dyDescent="0.35">
      <c r="A1709" s="22" t="s">
        <v>36</v>
      </c>
      <c r="B1709" s="22" t="s">
        <v>173</v>
      </c>
      <c r="C1709" s="22" t="s">
        <v>159</v>
      </c>
      <c r="D1709" s="22" t="s">
        <v>92</v>
      </c>
      <c r="E1709" s="20">
        <v>1487.64408</v>
      </c>
      <c r="H1709" s="22" t="s">
        <v>42</v>
      </c>
      <c r="I1709" s="23" t="s">
        <v>48</v>
      </c>
      <c r="J1709" s="22" t="s">
        <v>18</v>
      </c>
      <c r="K1709" s="22" t="s">
        <v>160</v>
      </c>
      <c r="L1709" s="20">
        <v>392.48</v>
      </c>
    </row>
    <row r="1710" spans="1:12" ht="21.5" x14ac:dyDescent="0.35">
      <c r="A1710" s="22" t="s">
        <v>36</v>
      </c>
      <c r="B1710" s="22" t="s">
        <v>173</v>
      </c>
      <c r="C1710" s="22" t="s">
        <v>159</v>
      </c>
      <c r="D1710" s="22" t="s">
        <v>101</v>
      </c>
      <c r="E1710" s="20">
        <v>-2.4245899999999998</v>
      </c>
      <c r="H1710" s="22" t="s">
        <v>42</v>
      </c>
      <c r="I1710" s="23" t="s">
        <v>48</v>
      </c>
      <c r="J1710" s="22" t="s">
        <v>18</v>
      </c>
      <c r="K1710" s="22" t="s">
        <v>30</v>
      </c>
      <c r="L1710" s="20">
        <v>357.24200000000002</v>
      </c>
    </row>
    <row r="1711" spans="1:12" ht="21.5" x14ac:dyDescent="0.35">
      <c r="A1711" s="22" t="s">
        <v>36</v>
      </c>
      <c r="B1711" s="22" t="s">
        <v>173</v>
      </c>
      <c r="C1711" s="22" t="s">
        <v>159</v>
      </c>
      <c r="D1711" s="22" t="s">
        <v>165</v>
      </c>
      <c r="E1711" s="20">
        <v>-6.2120000000000002E-2</v>
      </c>
      <c r="H1711" s="22" t="s">
        <v>42</v>
      </c>
      <c r="I1711" s="23" t="s">
        <v>48</v>
      </c>
      <c r="J1711" s="22" t="s">
        <v>18</v>
      </c>
      <c r="K1711" s="22" t="s">
        <v>100</v>
      </c>
      <c r="L1711" s="20">
        <v>754.14612</v>
      </c>
    </row>
    <row r="1712" spans="1:12" ht="21.5" x14ac:dyDescent="0.35">
      <c r="A1712" s="22" t="s">
        <v>36</v>
      </c>
      <c r="B1712" s="22" t="s">
        <v>173</v>
      </c>
      <c r="C1712" s="22" t="s">
        <v>159</v>
      </c>
      <c r="D1712" s="22" t="s">
        <v>102</v>
      </c>
      <c r="E1712" s="20">
        <v>9.8860700000000001</v>
      </c>
      <c r="H1712" s="22" t="s">
        <v>42</v>
      </c>
      <c r="I1712" s="23" t="s">
        <v>48</v>
      </c>
      <c r="J1712" s="22" t="s">
        <v>18</v>
      </c>
      <c r="K1712" s="22" t="s">
        <v>97</v>
      </c>
      <c r="L1712" s="20">
        <v>112.12600999999999</v>
      </c>
    </row>
    <row r="1713" spans="1:12" ht="21.5" x14ac:dyDescent="0.35">
      <c r="A1713" s="22" t="s">
        <v>36</v>
      </c>
      <c r="B1713" s="22" t="s">
        <v>173</v>
      </c>
      <c r="C1713" s="22" t="s">
        <v>159</v>
      </c>
      <c r="D1713" s="22" t="s">
        <v>107</v>
      </c>
      <c r="E1713" s="20">
        <v>355.09170999999998</v>
      </c>
      <c r="H1713" s="22" t="s">
        <v>42</v>
      </c>
      <c r="I1713" s="23" t="s">
        <v>48</v>
      </c>
      <c r="J1713" s="22" t="s">
        <v>18</v>
      </c>
      <c r="K1713" s="22" t="s">
        <v>31</v>
      </c>
      <c r="L1713" s="20">
        <v>3514.5935599999998</v>
      </c>
    </row>
    <row r="1714" spans="1:12" ht="21.5" x14ac:dyDescent="0.35">
      <c r="A1714" s="22" t="s">
        <v>36</v>
      </c>
      <c r="B1714" s="22" t="s">
        <v>173</v>
      </c>
      <c r="C1714" s="22" t="s">
        <v>159</v>
      </c>
      <c r="D1714" s="22" t="s">
        <v>93</v>
      </c>
      <c r="E1714" s="20">
        <v>330.56045999999998</v>
      </c>
      <c r="H1714" s="22" t="s">
        <v>42</v>
      </c>
      <c r="I1714" s="23" t="s">
        <v>48</v>
      </c>
      <c r="J1714" s="22" t="s">
        <v>18</v>
      </c>
      <c r="K1714" s="22" t="s">
        <v>32</v>
      </c>
      <c r="L1714" s="20">
        <v>918.58501000000001</v>
      </c>
    </row>
    <row r="1715" spans="1:12" ht="21.5" x14ac:dyDescent="0.35">
      <c r="A1715" s="22" t="s">
        <v>36</v>
      </c>
      <c r="B1715" s="22" t="s">
        <v>173</v>
      </c>
      <c r="C1715" s="22" t="s">
        <v>159</v>
      </c>
      <c r="D1715" s="22" t="s">
        <v>160</v>
      </c>
      <c r="E1715" s="20">
        <v>4328.0332200000003</v>
      </c>
      <c r="H1715" s="22" t="s">
        <v>42</v>
      </c>
      <c r="I1715" s="23" t="s">
        <v>48</v>
      </c>
      <c r="J1715" s="22" t="s">
        <v>18</v>
      </c>
      <c r="K1715" s="28" t="s">
        <v>35</v>
      </c>
      <c r="L1715" s="26">
        <v>43315.900690000002</v>
      </c>
    </row>
    <row r="1716" spans="1:12" ht="21.5" x14ac:dyDescent="0.35">
      <c r="A1716" s="22" t="s">
        <v>36</v>
      </c>
      <c r="B1716" s="22" t="s">
        <v>173</v>
      </c>
      <c r="C1716" s="22" t="s">
        <v>159</v>
      </c>
      <c r="D1716" s="22" t="s">
        <v>30</v>
      </c>
      <c r="E1716" s="20">
        <v>11618.38933</v>
      </c>
      <c r="H1716" s="22" t="s">
        <v>42</v>
      </c>
      <c r="I1716" s="23" t="s">
        <v>48</v>
      </c>
      <c r="J1716" s="22" t="s">
        <v>19</v>
      </c>
      <c r="K1716" s="22" t="s">
        <v>52</v>
      </c>
      <c r="L1716" s="20">
        <v>10.654529999999999</v>
      </c>
    </row>
    <row r="1717" spans="1:12" ht="21.5" x14ac:dyDescent="0.35">
      <c r="A1717" s="22" t="s">
        <v>36</v>
      </c>
      <c r="B1717" s="22" t="s">
        <v>173</v>
      </c>
      <c r="C1717" s="22" t="s">
        <v>159</v>
      </c>
      <c r="D1717" s="22" t="s">
        <v>96</v>
      </c>
      <c r="E1717" s="20">
        <v>4515.4030899999998</v>
      </c>
      <c r="H1717" s="22" t="s">
        <v>42</v>
      </c>
      <c r="I1717" s="23" t="s">
        <v>48</v>
      </c>
      <c r="J1717" s="22" t="s">
        <v>19</v>
      </c>
      <c r="K1717" s="22" t="s">
        <v>115</v>
      </c>
      <c r="L1717" s="20">
        <v>28.169309999999999</v>
      </c>
    </row>
    <row r="1718" spans="1:12" ht="21.5" x14ac:dyDescent="0.35">
      <c r="A1718" s="22" t="s">
        <v>36</v>
      </c>
      <c r="B1718" s="22" t="s">
        <v>173</v>
      </c>
      <c r="C1718" s="22" t="s">
        <v>159</v>
      </c>
      <c r="D1718" s="22" t="s">
        <v>110</v>
      </c>
      <c r="E1718" s="20">
        <v>2519.65706</v>
      </c>
      <c r="H1718" s="22" t="s">
        <v>42</v>
      </c>
      <c r="I1718" s="23" t="s">
        <v>48</v>
      </c>
      <c r="J1718" s="22" t="s">
        <v>19</v>
      </c>
      <c r="K1718" s="22" t="s">
        <v>27</v>
      </c>
      <c r="L1718" s="20">
        <v>779.31565000000001</v>
      </c>
    </row>
    <row r="1719" spans="1:12" ht="21.5" x14ac:dyDescent="0.35">
      <c r="A1719" s="22" t="s">
        <v>36</v>
      </c>
      <c r="B1719" s="22" t="s">
        <v>173</v>
      </c>
      <c r="C1719" s="22" t="s">
        <v>159</v>
      </c>
      <c r="D1719" s="22" t="s">
        <v>162</v>
      </c>
      <c r="E1719" s="20">
        <v>225.85068000000001</v>
      </c>
      <c r="H1719" s="22" t="s">
        <v>42</v>
      </c>
      <c r="I1719" s="23" t="s">
        <v>48</v>
      </c>
      <c r="J1719" s="22" t="s">
        <v>19</v>
      </c>
      <c r="K1719" s="22" t="s">
        <v>28</v>
      </c>
      <c r="L1719" s="20">
        <v>3.3289200000000001</v>
      </c>
    </row>
    <row r="1720" spans="1:12" ht="21.5" x14ac:dyDescent="0.35">
      <c r="A1720" s="22" t="s">
        <v>36</v>
      </c>
      <c r="B1720" s="22" t="s">
        <v>173</v>
      </c>
      <c r="C1720" s="22" t="s">
        <v>159</v>
      </c>
      <c r="D1720" s="22" t="s">
        <v>163</v>
      </c>
      <c r="E1720" s="20">
        <v>101.87142</v>
      </c>
      <c r="H1720" s="22" t="s">
        <v>42</v>
      </c>
      <c r="I1720" s="23" t="s">
        <v>48</v>
      </c>
      <c r="J1720" s="22" t="s">
        <v>19</v>
      </c>
      <c r="K1720" s="22" t="s">
        <v>55</v>
      </c>
      <c r="L1720" s="20">
        <v>2.1840799999999998</v>
      </c>
    </row>
    <row r="1721" spans="1:12" ht="21.5" x14ac:dyDescent="0.35">
      <c r="A1721" s="22" t="s">
        <v>36</v>
      </c>
      <c r="B1721" s="22" t="s">
        <v>173</v>
      </c>
      <c r="C1721" s="22" t="s">
        <v>159</v>
      </c>
      <c r="D1721" s="22" t="s">
        <v>112</v>
      </c>
      <c r="E1721" s="20">
        <v>158.62970999999999</v>
      </c>
      <c r="H1721" s="22" t="s">
        <v>42</v>
      </c>
      <c r="I1721" s="23" t="s">
        <v>48</v>
      </c>
      <c r="J1721" s="22" t="s">
        <v>19</v>
      </c>
      <c r="K1721" s="22" t="s">
        <v>92</v>
      </c>
      <c r="L1721" s="20">
        <v>37.86477</v>
      </c>
    </row>
    <row r="1722" spans="1:12" ht="21.5" x14ac:dyDescent="0.35">
      <c r="A1722" s="22" t="s">
        <v>36</v>
      </c>
      <c r="B1722" s="22" t="s">
        <v>173</v>
      </c>
      <c r="C1722" s="22" t="s">
        <v>159</v>
      </c>
      <c r="D1722" s="22" t="s">
        <v>100</v>
      </c>
      <c r="E1722" s="20">
        <v>442.99396999999999</v>
      </c>
      <c r="H1722" s="22" t="s">
        <v>42</v>
      </c>
      <c r="I1722" s="23" t="s">
        <v>48</v>
      </c>
      <c r="J1722" s="22" t="s">
        <v>19</v>
      </c>
      <c r="K1722" s="22" t="s">
        <v>102</v>
      </c>
      <c r="L1722" s="20">
        <v>4437.7878099999998</v>
      </c>
    </row>
    <row r="1723" spans="1:12" ht="21.5" x14ac:dyDescent="0.35">
      <c r="A1723" s="22" t="s">
        <v>36</v>
      </c>
      <c r="B1723" s="22" t="s">
        <v>173</v>
      </c>
      <c r="C1723" s="22" t="s">
        <v>159</v>
      </c>
      <c r="D1723" s="22" t="s">
        <v>97</v>
      </c>
      <c r="E1723" s="20">
        <v>406.52697000000001</v>
      </c>
      <c r="H1723" s="22" t="s">
        <v>42</v>
      </c>
      <c r="I1723" s="23" t="s">
        <v>48</v>
      </c>
      <c r="J1723" s="22" t="s">
        <v>19</v>
      </c>
      <c r="K1723" s="22" t="s">
        <v>107</v>
      </c>
      <c r="L1723" s="20">
        <v>8.2354400000000005</v>
      </c>
    </row>
    <row r="1724" spans="1:12" ht="21.5" x14ac:dyDescent="0.35">
      <c r="A1724" s="22" t="s">
        <v>36</v>
      </c>
      <c r="B1724" s="22" t="s">
        <v>173</v>
      </c>
      <c r="C1724" s="22" t="s">
        <v>159</v>
      </c>
      <c r="D1724" s="22" t="s">
        <v>31</v>
      </c>
      <c r="E1724" s="20">
        <v>14206.694879999999</v>
      </c>
      <c r="H1724" s="22" t="s">
        <v>42</v>
      </c>
      <c r="I1724" s="23" t="s">
        <v>48</v>
      </c>
      <c r="J1724" s="22" t="s">
        <v>19</v>
      </c>
      <c r="K1724" s="22" t="s">
        <v>93</v>
      </c>
      <c r="L1724" s="20">
        <v>15.53908</v>
      </c>
    </row>
    <row r="1725" spans="1:12" ht="21.5" x14ac:dyDescent="0.35">
      <c r="A1725" s="22" t="s">
        <v>36</v>
      </c>
      <c r="B1725" s="22" t="s">
        <v>173</v>
      </c>
      <c r="C1725" s="22" t="s">
        <v>159</v>
      </c>
      <c r="D1725" s="22" t="s">
        <v>32</v>
      </c>
      <c r="E1725" s="20">
        <v>11473.648010000001</v>
      </c>
      <c r="H1725" s="22" t="s">
        <v>42</v>
      </c>
      <c r="I1725" s="23" t="s">
        <v>48</v>
      </c>
      <c r="J1725" s="22" t="s">
        <v>19</v>
      </c>
      <c r="K1725" s="22" t="s">
        <v>160</v>
      </c>
      <c r="L1725" s="20">
        <v>1323.6237799999999</v>
      </c>
    </row>
    <row r="1726" spans="1:12" ht="21.5" x14ac:dyDescent="0.35">
      <c r="A1726" s="22" t="s">
        <v>36</v>
      </c>
      <c r="B1726" s="22" t="s">
        <v>173</v>
      </c>
      <c r="C1726" s="22" t="s">
        <v>159</v>
      </c>
      <c r="D1726" s="22" t="s">
        <v>161</v>
      </c>
      <c r="E1726" s="20">
        <v>11.368370000000001</v>
      </c>
      <c r="H1726" s="22" t="s">
        <v>42</v>
      </c>
      <c r="I1726" s="23" t="s">
        <v>48</v>
      </c>
      <c r="J1726" s="22" t="s">
        <v>19</v>
      </c>
      <c r="K1726" s="22" t="s">
        <v>30</v>
      </c>
      <c r="L1726" s="20">
        <v>2035.8523299999999</v>
      </c>
    </row>
    <row r="1727" spans="1:12" ht="21.5" x14ac:dyDescent="0.35">
      <c r="A1727" s="22" t="s">
        <v>36</v>
      </c>
      <c r="B1727" s="22" t="s">
        <v>173</v>
      </c>
      <c r="C1727" s="22" t="s">
        <v>159</v>
      </c>
      <c r="D1727" s="28" t="s">
        <v>35</v>
      </c>
      <c r="E1727" s="26">
        <v>76675.211609999998</v>
      </c>
      <c r="H1727" s="22" t="s">
        <v>42</v>
      </c>
      <c r="I1727" s="23" t="s">
        <v>48</v>
      </c>
      <c r="J1727" s="22" t="s">
        <v>19</v>
      </c>
      <c r="K1727" s="22" t="s">
        <v>96</v>
      </c>
      <c r="L1727" s="20">
        <v>2.1960000000000002</v>
      </c>
    </row>
    <row r="1728" spans="1:12" ht="21.5" x14ac:dyDescent="0.35">
      <c r="A1728" s="22" t="s">
        <v>36</v>
      </c>
      <c r="B1728" s="22" t="s">
        <v>173</v>
      </c>
      <c r="C1728" s="22" t="s">
        <v>59</v>
      </c>
      <c r="D1728" s="22" t="s">
        <v>52</v>
      </c>
      <c r="E1728" s="20">
        <v>86.65437</v>
      </c>
      <c r="H1728" s="22" t="s">
        <v>42</v>
      </c>
      <c r="I1728" s="23" t="s">
        <v>48</v>
      </c>
      <c r="J1728" s="22" t="s">
        <v>19</v>
      </c>
      <c r="K1728" s="22" t="s">
        <v>110</v>
      </c>
      <c r="L1728" s="20">
        <v>0.94</v>
      </c>
    </row>
    <row r="1729" spans="1:12" ht="21.5" x14ac:dyDescent="0.35">
      <c r="A1729" s="22" t="s">
        <v>36</v>
      </c>
      <c r="B1729" s="22" t="s">
        <v>173</v>
      </c>
      <c r="C1729" s="22" t="s">
        <v>59</v>
      </c>
      <c r="D1729" s="22" t="s">
        <v>156</v>
      </c>
      <c r="E1729" s="20">
        <v>35.998170000000002</v>
      </c>
      <c r="H1729" s="22" t="s">
        <v>42</v>
      </c>
      <c r="I1729" s="23" t="s">
        <v>48</v>
      </c>
      <c r="J1729" s="22" t="s">
        <v>19</v>
      </c>
      <c r="K1729" s="22" t="s">
        <v>100</v>
      </c>
      <c r="L1729" s="20">
        <v>375.63200000000001</v>
      </c>
    </row>
    <row r="1730" spans="1:12" ht="21.5" x14ac:dyDescent="0.35">
      <c r="A1730" s="22" t="s">
        <v>36</v>
      </c>
      <c r="B1730" s="22" t="s">
        <v>173</v>
      </c>
      <c r="C1730" s="22" t="s">
        <v>59</v>
      </c>
      <c r="D1730" s="22" t="s">
        <v>53</v>
      </c>
      <c r="E1730" s="20">
        <v>539.87477999999999</v>
      </c>
      <c r="H1730" s="22" t="s">
        <v>42</v>
      </c>
      <c r="I1730" s="23" t="s">
        <v>48</v>
      </c>
      <c r="J1730" s="22" t="s">
        <v>19</v>
      </c>
      <c r="K1730" s="22" t="s">
        <v>31</v>
      </c>
      <c r="L1730" s="20">
        <v>484.79469</v>
      </c>
    </row>
    <row r="1731" spans="1:12" ht="21.5" x14ac:dyDescent="0.35">
      <c r="A1731" s="22" t="s">
        <v>36</v>
      </c>
      <c r="B1731" s="22" t="s">
        <v>173</v>
      </c>
      <c r="C1731" s="22" t="s">
        <v>59</v>
      </c>
      <c r="D1731" s="22" t="s">
        <v>95</v>
      </c>
      <c r="E1731" s="20">
        <v>2497.4229099999998</v>
      </c>
      <c r="H1731" s="22" t="s">
        <v>42</v>
      </c>
      <c r="I1731" s="23" t="s">
        <v>48</v>
      </c>
      <c r="J1731" s="22" t="s">
        <v>19</v>
      </c>
      <c r="K1731" s="22" t="s">
        <v>32</v>
      </c>
      <c r="L1731" s="20">
        <v>973.71533999999997</v>
      </c>
    </row>
    <row r="1732" spans="1:12" ht="21.5" x14ac:dyDescent="0.35">
      <c r="A1732" s="22" t="s">
        <v>36</v>
      </c>
      <c r="B1732" s="22" t="s">
        <v>173</v>
      </c>
      <c r="C1732" s="22" t="s">
        <v>59</v>
      </c>
      <c r="D1732" s="22" t="s">
        <v>55</v>
      </c>
      <c r="E1732" s="20">
        <v>86.791870000000003</v>
      </c>
      <c r="H1732" s="22" t="s">
        <v>42</v>
      </c>
      <c r="I1732" s="23" t="s">
        <v>48</v>
      </c>
      <c r="J1732" s="22" t="s">
        <v>19</v>
      </c>
      <c r="K1732" s="28" t="s">
        <v>35</v>
      </c>
      <c r="L1732" s="26">
        <v>10519.83373</v>
      </c>
    </row>
    <row r="1733" spans="1:12" ht="21.5" x14ac:dyDescent="0.35">
      <c r="A1733" s="22" t="s">
        <v>36</v>
      </c>
      <c r="B1733" s="22" t="s">
        <v>173</v>
      </c>
      <c r="C1733" s="22" t="s">
        <v>59</v>
      </c>
      <c r="D1733" s="22" t="s">
        <v>92</v>
      </c>
      <c r="E1733" s="20">
        <v>22009.352419999999</v>
      </c>
      <c r="H1733" s="22" t="s">
        <v>42</v>
      </c>
      <c r="I1733" s="23" t="s">
        <v>48</v>
      </c>
      <c r="J1733" s="22" t="s">
        <v>161</v>
      </c>
      <c r="K1733" s="22" t="s">
        <v>52</v>
      </c>
      <c r="L1733" s="20">
        <v>2930.8628800000001</v>
      </c>
    </row>
    <row r="1734" spans="1:12" ht="21.5" x14ac:dyDescent="0.35">
      <c r="A1734" s="22" t="s">
        <v>36</v>
      </c>
      <c r="B1734" s="22" t="s">
        <v>173</v>
      </c>
      <c r="C1734" s="22" t="s">
        <v>59</v>
      </c>
      <c r="D1734" s="22" t="s">
        <v>101</v>
      </c>
      <c r="E1734" s="20">
        <v>0.13309000000000001</v>
      </c>
      <c r="H1734" s="22" t="s">
        <v>42</v>
      </c>
      <c r="I1734" s="23" t="s">
        <v>48</v>
      </c>
      <c r="J1734" s="22" t="s">
        <v>161</v>
      </c>
      <c r="K1734" s="22" t="s">
        <v>104</v>
      </c>
      <c r="L1734" s="20">
        <v>11.767239999999999</v>
      </c>
    </row>
    <row r="1735" spans="1:12" ht="21.5" x14ac:dyDescent="0.35">
      <c r="A1735" s="22" t="s">
        <v>36</v>
      </c>
      <c r="B1735" s="22" t="s">
        <v>173</v>
      </c>
      <c r="C1735" s="22" t="s">
        <v>59</v>
      </c>
      <c r="D1735" s="22" t="s">
        <v>102</v>
      </c>
      <c r="E1735" s="20">
        <v>7130.3110399999996</v>
      </c>
      <c r="H1735" s="22" t="s">
        <v>42</v>
      </c>
      <c r="I1735" s="23" t="s">
        <v>48</v>
      </c>
      <c r="J1735" s="22" t="s">
        <v>161</v>
      </c>
      <c r="K1735" s="22" t="s">
        <v>156</v>
      </c>
      <c r="L1735" s="20">
        <v>3257.38798</v>
      </c>
    </row>
    <row r="1736" spans="1:12" ht="21.5" x14ac:dyDescent="0.35">
      <c r="A1736" s="22" t="s">
        <v>36</v>
      </c>
      <c r="B1736" s="22" t="s">
        <v>173</v>
      </c>
      <c r="C1736" s="22" t="s">
        <v>59</v>
      </c>
      <c r="D1736" s="22" t="s">
        <v>93</v>
      </c>
      <c r="E1736" s="20">
        <v>375.79514999999998</v>
      </c>
      <c r="H1736" s="22" t="s">
        <v>42</v>
      </c>
      <c r="I1736" s="23" t="s">
        <v>48</v>
      </c>
      <c r="J1736" s="22" t="s">
        <v>161</v>
      </c>
      <c r="K1736" s="22" t="s">
        <v>113</v>
      </c>
      <c r="L1736" s="20">
        <v>1029.22604</v>
      </c>
    </row>
    <row r="1737" spans="1:12" ht="21.5" x14ac:dyDescent="0.35">
      <c r="A1737" s="22" t="s">
        <v>36</v>
      </c>
      <c r="B1737" s="22" t="s">
        <v>173</v>
      </c>
      <c r="C1737" s="22" t="s">
        <v>59</v>
      </c>
      <c r="D1737" s="22" t="s">
        <v>160</v>
      </c>
      <c r="E1737" s="20">
        <v>328.83161000000001</v>
      </c>
      <c r="H1737" s="22" t="s">
        <v>42</v>
      </c>
      <c r="I1737" s="23" t="s">
        <v>48</v>
      </c>
      <c r="J1737" s="22" t="s">
        <v>161</v>
      </c>
      <c r="K1737" s="22" t="s">
        <v>27</v>
      </c>
      <c r="L1737" s="20">
        <v>449.85273999999998</v>
      </c>
    </row>
    <row r="1738" spans="1:12" ht="21.5" x14ac:dyDescent="0.35">
      <c r="A1738" s="22" t="s">
        <v>36</v>
      </c>
      <c r="B1738" s="22" t="s">
        <v>173</v>
      </c>
      <c r="C1738" s="22" t="s">
        <v>59</v>
      </c>
      <c r="D1738" s="22" t="s">
        <v>30</v>
      </c>
      <c r="E1738" s="20">
        <v>4581.1222600000001</v>
      </c>
      <c r="H1738" s="22" t="s">
        <v>42</v>
      </c>
      <c r="I1738" s="23" t="s">
        <v>48</v>
      </c>
      <c r="J1738" s="22" t="s">
        <v>161</v>
      </c>
      <c r="K1738" s="22" t="s">
        <v>95</v>
      </c>
      <c r="L1738" s="20">
        <v>350.43878999999998</v>
      </c>
    </row>
    <row r="1739" spans="1:12" ht="21.5" x14ac:dyDescent="0.35">
      <c r="A1739" s="22" t="s">
        <v>36</v>
      </c>
      <c r="B1739" s="22" t="s">
        <v>173</v>
      </c>
      <c r="C1739" s="22" t="s">
        <v>59</v>
      </c>
      <c r="D1739" s="22" t="s">
        <v>96</v>
      </c>
      <c r="E1739" s="20">
        <v>22364.234380000002</v>
      </c>
      <c r="H1739" s="22" t="s">
        <v>42</v>
      </c>
      <c r="I1739" s="23" t="s">
        <v>48</v>
      </c>
      <c r="J1739" s="22" t="s">
        <v>161</v>
      </c>
      <c r="K1739" s="22" t="s">
        <v>28</v>
      </c>
      <c r="L1739" s="20">
        <v>90</v>
      </c>
    </row>
    <row r="1740" spans="1:12" ht="21.5" x14ac:dyDescent="0.35">
      <c r="A1740" s="22" t="s">
        <v>36</v>
      </c>
      <c r="B1740" s="22" t="s">
        <v>173</v>
      </c>
      <c r="C1740" s="22" t="s">
        <v>59</v>
      </c>
      <c r="D1740" s="22" t="s">
        <v>162</v>
      </c>
      <c r="E1740" s="20">
        <v>1.80427</v>
      </c>
      <c r="H1740" s="22" t="s">
        <v>42</v>
      </c>
      <c r="I1740" s="23" t="s">
        <v>48</v>
      </c>
      <c r="J1740" s="22" t="s">
        <v>161</v>
      </c>
      <c r="K1740" s="22" t="s">
        <v>92</v>
      </c>
      <c r="L1740" s="20">
        <v>46.00797</v>
      </c>
    </row>
    <row r="1741" spans="1:12" ht="21.5" x14ac:dyDescent="0.35">
      <c r="A1741" s="22" t="s">
        <v>36</v>
      </c>
      <c r="B1741" s="22" t="s">
        <v>173</v>
      </c>
      <c r="C1741" s="22" t="s">
        <v>59</v>
      </c>
      <c r="D1741" s="22" t="s">
        <v>163</v>
      </c>
      <c r="E1741" s="20">
        <v>0.13103999999999999</v>
      </c>
      <c r="H1741" s="22" t="s">
        <v>42</v>
      </c>
      <c r="I1741" s="23" t="s">
        <v>48</v>
      </c>
      <c r="J1741" s="22" t="s">
        <v>161</v>
      </c>
      <c r="K1741" s="22" t="s">
        <v>107</v>
      </c>
      <c r="L1741" s="20">
        <v>2531.9614999999999</v>
      </c>
    </row>
    <row r="1742" spans="1:12" ht="21.5" x14ac:dyDescent="0.35">
      <c r="A1742" s="22" t="s">
        <v>36</v>
      </c>
      <c r="B1742" s="22" t="s">
        <v>173</v>
      </c>
      <c r="C1742" s="22" t="s">
        <v>59</v>
      </c>
      <c r="D1742" s="22" t="s">
        <v>100</v>
      </c>
      <c r="E1742" s="20">
        <v>16.297000000000001</v>
      </c>
      <c r="H1742" s="22" t="s">
        <v>42</v>
      </c>
      <c r="I1742" s="23" t="s">
        <v>48</v>
      </c>
      <c r="J1742" s="22" t="s">
        <v>161</v>
      </c>
      <c r="K1742" s="22" t="s">
        <v>160</v>
      </c>
      <c r="L1742" s="20">
        <v>6929.9422999999997</v>
      </c>
    </row>
    <row r="1743" spans="1:12" ht="21.5" x14ac:dyDescent="0.35">
      <c r="A1743" s="22" t="s">
        <v>36</v>
      </c>
      <c r="B1743" s="22" t="s">
        <v>173</v>
      </c>
      <c r="C1743" s="22" t="s">
        <v>59</v>
      </c>
      <c r="D1743" s="22" t="s">
        <v>97</v>
      </c>
      <c r="E1743" s="20">
        <v>52.96772</v>
      </c>
      <c r="H1743" s="22" t="s">
        <v>42</v>
      </c>
      <c r="I1743" s="23" t="s">
        <v>48</v>
      </c>
      <c r="J1743" s="22" t="s">
        <v>161</v>
      </c>
      <c r="K1743" s="22" t="s">
        <v>30</v>
      </c>
      <c r="L1743" s="20">
        <v>7033.6807500000004</v>
      </c>
    </row>
    <row r="1744" spans="1:12" ht="21.5" x14ac:dyDescent="0.35">
      <c r="A1744" s="22" t="s">
        <v>36</v>
      </c>
      <c r="B1744" s="22" t="s">
        <v>173</v>
      </c>
      <c r="C1744" s="22" t="s">
        <v>59</v>
      </c>
      <c r="D1744" s="22" t="s">
        <v>31</v>
      </c>
      <c r="E1744" s="20">
        <v>169.4418</v>
      </c>
      <c r="H1744" s="22" t="s">
        <v>42</v>
      </c>
      <c r="I1744" s="23" t="s">
        <v>48</v>
      </c>
      <c r="J1744" s="22" t="s">
        <v>161</v>
      </c>
      <c r="K1744" s="22" t="s">
        <v>96</v>
      </c>
      <c r="L1744" s="20">
        <v>681.00001999999995</v>
      </c>
    </row>
    <row r="1745" spans="1:12" ht="21.5" x14ac:dyDescent="0.35">
      <c r="A1745" s="22" t="s">
        <v>36</v>
      </c>
      <c r="B1745" s="22" t="s">
        <v>173</v>
      </c>
      <c r="C1745" s="22" t="s">
        <v>59</v>
      </c>
      <c r="D1745" s="22" t="s">
        <v>32</v>
      </c>
      <c r="E1745" s="20">
        <v>142.44537</v>
      </c>
      <c r="H1745" s="22" t="s">
        <v>42</v>
      </c>
      <c r="I1745" s="23" t="s">
        <v>48</v>
      </c>
      <c r="J1745" s="22" t="s">
        <v>161</v>
      </c>
      <c r="K1745" s="22" t="s">
        <v>110</v>
      </c>
      <c r="L1745" s="20">
        <v>907.29291999999998</v>
      </c>
    </row>
    <row r="1746" spans="1:12" ht="21.5" x14ac:dyDescent="0.35">
      <c r="A1746" s="22" t="s">
        <v>36</v>
      </c>
      <c r="B1746" s="22" t="s">
        <v>173</v>
      </c>
      <c r="C1746" s="22" t="s">
        <v>59</v>
      </c>
      <c r="D1746" s="28" t="s">
        <v>35</v>
      </c>
      <c r="E1746" s="26">
        <v>60419.609250000001</v>
      </c>
      <c r="H1746" s="22" t="s">
        <v>42</v>
      </c>
      <c r="I1746" s="23" t="s">
        <v>48</v>
      </c>
      <c r="J1746" s="22" t="s">
        <v>161</v>
      </c>
      <c r="K1746" s="22" t="s">
        <v>100</v>
      </c>
      <c r="L1746" s="20">
        <v>154.20001999999999</v>
      </c>
    </row>
    <row r="1747" spans="1:12" ht="21.5" x14ac:dyDescent="0.35">
      <c r="A1747" s="22" t="s">
        <v>36</v>
      </c>
      <c r="B1747" s="22" t="s">
        <v>173</v>
      </c>
      <c r="C1747" s="22" t="s">
        <v>16</v>
      </c>
      <c r="D1747" s="22" t="s">
        <v>52</v>
      </c>
      <c r="E1747" s="20">
        <v>585.72293000000002</v>
      </c>
      <c r="H1747" s="22" t="s">
        <v>42</v>
      </c>
      <c r="I1747" s="23" t="s">
        <v>48</v>
      </c>
      <c r="J1747" s="22" t="s">
        <v>161</v>
      </c>
      <c r="K1747" s="22" t="s">
        <v>97</v>
      </c>
      <c r="L1747" s="20">
        <v>42.101660000000003</v>
      </c>
    </row>
    <row r="1748" spans="1:12" ht="21.5" x14ac:dyDescent="0.35">
      <c r="A1748" s="22" t="s">
        <v>36</v>
      </c>
      <c r="B1748" s="22" t="s">
        <v>173</v>
      </c>
      <c r="C1748" s="22" t="s">
        <v>16</v>
      </c>
      <c r="D1748" s="22" t="s">
        <v>156</v>
      </c>
      <c r="E1748" s="20">
        <v>38.377220000000001</v>
      </c>
      <c r="H1748" s="22" t="s">
        <v>42</v>
      </c>
      <c r="I1748" s="23" t="s">
        <v>48</v>
      </c>
      <c r="J1748" s="22" t="s">
        <v>161</v>
      </c>
      <c r="K1748" s="22" t="s">
        <v>31</v>
      </c>
      <c r="L1748" s="20">
        <v>485.26008999999999</v>
      </c>
    </row>
    <row r="1749" spans="1:12" ht="21.5" x14ac:dyDescent="0.35">
      <c r="A1749" s="22" t="s">
        <v>36</v>
      </c>
      <c r="B1749" s="22" t="s">
        <v>173</v>
      </c>
      <c r="C1749" s="22" t="s">
        <v>16</v>
      </c>
      <c r="D1749" s="22" t="s">
        <v>53</v>
      </c>
      <c r="E1749" s="20">
        <v>96.744439999999997</v>
      </c>
      <c r="H1749" s="22" t="s">
        <v>42</v>
      </c>
      <c r="I1749" s="23" t="s">
        <v>48</v>
      </c>
      <c r="J1749" s="22" t="s">
        <v>161</v>
      </c>
      <c r="K1749" s="22" t="s">
        <v>32</v>
      </c>
      <c r="L1749" s="20">
        <v>455.55302</v>
      </c>
    </row>
    <row r="1750" spans="1:12" ht="21.5" x14ac:dyDescent="0.35">
      <c r="A1750" s="22" t="s">
        <v>36</v>
      </c>
      <c r="B1750" s="22" t="s">
        <v>173</v>
      </c>
      <c r="C1750" s="22" t="s">
        <v>16</v>
      </c>
      <c r="D1750" s="22" t="s">
        <v>27</v>
      </c>
      <c r="E1750" s="20">
        <v>17426.121299999999</v>
      </c>
      <c r="H1750" s="22" t="s">
        <v>42</v>
      </c>
      <c r="I1750" s="23" t="s">
        <v>48</v>
      </c>
      <c r="J1750" s="22" t="s">
        <v>161</v>
      </c>
      <c r="K1750" s="22" t="s">
        <v>161</v>
      </c>
      <c r="L1750" s="20">
        <v>36.459150000000001</v>
      </c>
    </row>
    <row r="1751" spans="1:12" ht="21.5" x14ac:dyDescent="0.35">
      <c r="A1751" s="22" t="s">
        <v>36</v>
      </c>
      <c r="B1751" s="22" t="s">
        <v>173</v>
      </c>
      <c r="C1751" s="22" t="s">
        <v>16</v>
      </c>
      <c r="D1751" s="22" t="s">
        <v>95</v>
      </c>
      <c r="E1751" s="20">
        <v>25.274010000000001</v>
      </c>
      <c r="H1751" s="22" t="s">
        <v>42</v>
      </c>
      <c r="I1751" s="23" t="s">
        <v>48</v>
      </c>
      <c r="J1751" s="22" t="s">
        <v>161</v>
      </c>
      <c r="K1751" s="28" t="s">
        <v>35</v>
      </c>
      <c r="L1751" s="26">
        <v>27422.995070000001</v>
      </c>
    </row>
    <row r="1752" spans="1:12" ht="21.5" x14ac:dyDescent="0.35">
      <c r="A1752" s="22" t="s">
        <v>36</v>
      </c>
      <c r="B1752" s="22" t="s">
        <v>173</v>
      </c>
      <c r="C1752" s="22" t="s">
        <v>16</v>
      </c>
      <c r="D1752" s="22" t="s">
        <v>28</v>
      </c>
      <c r="E1752" s="20">
        <v>2963.8138399999998</v>
      </c>
      <c r="H1752" s="22" t="s">
        <v>42</v>
      </c>
      <c r="I1752" s="23" t="s">
        <v>48</v>
      </c>
      <c r="J1752" s="120" t="s">
        <v>35</v>
      </c>
      <c r="K1752" s="347"/>
      <c r="L1752" s="26">
        <v>410894.25956999999</v>
      </c>
    </row>
    <row r="1753" spans="1:12" ht="21.5" x14ac:dyDescent="0.35">
      <c r="A1753" s="22" t="s">
        <v>36</v>
      </c>
      <c r="B1753" s="22" t="s">
        <v>173</v>
      </c>
      <c r="C1753" s="22" t="s">
        <v>16</v>
      </c>
      <c r="D1753" s="22" t="s">
        <v>55</v>
      </c>
      <c r="E1753" s="20">
        <v>114.70838000000001</v>
      </c>
      <c r="H1753" s="22" t="s">
        <v>43</v>
      </c>
      <c r="I1753" s="23" t="s">
        <v>48</v>
      </c>
      <c r="J1753" s="22" t="s">
        <v>52</v>
      </c>
      <c r="K1753" s="22" t="s">
        <v>52</v>
      </c>
      <c r="L1753" s="20">
        <v>37.450789999999998</v>
      </c>
    </row>
    <row r="1754" spans="1:12" ht="21.5" x14ac:dyDescent="0.35">
      <c r="A1754" s="22" t="s">
        <v>36</v>
      </c>
      <c r="B1754" s="22" t="s">
        <v>173</v>
      </c>
      <c r="C1754" s="22" t="s">
        <v>16</v>
      </c>
      <c r="D1754" s="22" t="s">
        <v>92</v>
      </c>
      <c r="E1754" s="20">
        <v>691.00789999999995</v>
      </c>
      <c r="H1754" s="22" t="s">
        <v>43</v>
      </c>
      <c r="I1754" s="23" t="s">
        <v>48</v>
      </c>
      <c r="J1754" s="22" t="s">
        <v>52</v>
      </c>
      <c r="K1754" s="22" t="s">
        <v>156</v>
      </c>
      <c r="L1754" s="20">
        <v>7.1179600000000001</v>
      </c>
    </row>
    <row r="1755" spans="1:12" ht="21.5" x14ac:dyDescent="0.35">
      <c r="A1755" s="22" t="s">
        <v>36</v>
      </c>
      <c r="B1755" s="22" t="s">
        <v>173</v>
      </c>
      <c r="C1755" s="22" t="s">
        <v>16</v>
      </c>
      <c r="D1755" s="22" t="s">
        <v>101</v>
      </c>
      <c r="E1755" s="20">
        <v>21.1815</v>
      </c>
      <c r="H1755" s="22" t="s">
        <v>43</v>
      </c>
      <c r="I1755" s="23" t="s">
        <v>48</v>
      </c>
      <c r="J1755" s="22" t="s">
        <v>52</v>
      </c>
      <c r="K1755" s="22" t="s">
        <v>53</v>
      </c>
      <c r="L1755" s="20">
        <v>15.31452</v>
      </c>
    </row>
    <row r="1756" spans="1:12" ht="21.5" x14ac:dyDescent="0.35">
      <c r="A1756" s="22" t="s">
        <v>36</v>
      </c>
      <c r="B1756" s="22" t="s">
        <v>173</v>
      </c>
      <c r="C1756" s="22" t="s">
        <v>16</v>
      </c>
      <c r="D1756" s="22" t="s">
        <v>165</v>
      </c>
      <c r="E1756" s="20">
        <v>2.9733499999999999</v>
      </c>
      <c r="H1756" s="22" t="s">
        <v>43</v>
      </c>
      <c r="I1756" s="23" t="s">
        <v>48</v>
      </c>
      <c r="J1756" s="22" t="s">
        <v>52</v>
      </c>
      <c r="K1756" s="22" t="s">
        <v>27</v>
      </c>
      <c r="L1756" s="20">
        <v>57.592649999999999</v>
      </c>
    </row>
    <row r="1757" spans="1:12" ht="21.5" x14ac:dyDescent="0.35">
      <c r="A1757" s="22" t="s">
        <v>36</v>
      </c>
      <c r="B1757" s="22" t="s">
        <v>173</v>
      </c>
      <c r="C1757" s="22" t="s">
        <v>16</v>
      </c>
      <c r="D1757" s="22" t="s">
        <v>102</v>
      </c>
      <c r="E1757" s="20">
        <v>97.774720000000002</v>
      </c>
      <c r="H1757" s="22" t="s">
        <v>43</v>
      </c>
      <c r="I1757" s="23" t="s">
        <v>48</v>
      </c>
      <c r="J1757" s="22" t="s">
        <v>52</v>
      </c>
      <c r="K1757" s="22" t="s">
        <v>55</v>
      </c>
      <c r="L1757" s="20">
        <v>2.0727699999999998</v>
      </c>
    </row>
    <row r="1758" spans="1:12" ht="21.5" x14ac:dyDescent="0.35">
      <c r="A1758" s="22" t="s">
        <v>36</v>
      </c>
      <c r="B1758" s="22" t="s">
        <v>173</v>
      </c>
      <c r="C1758" s="22" t="s">
        <v>16</v>
      </c>
      <c r="D1758" s="22" t="s">
        <v>107</v>
      </c>
      <c r="E1758" s="20">
        <v>240.72784999999999</v>
      </c>
      <c r="H1758" s="22" t="s">
        <v>43</v>
      </c>
      <c r="I1758" s="23" t="s">
        <v>48</v>
      </c>
      <c r="J1758" s="22" t="s">
        <v>52</v>
      </c>
      <c r="K1758" s="22" t="s">
        <v>92</v>
      </c>
      <c r="L1758" s="20">
        <v>510.55040000000002</v>
      </c>
    </row>
    <row r="1759" spans="1:12" ht="21.5" x14ac:dyDescent="0.35">
      <c r="A1759" s="22" t="s">
        <v>36</v>
      </c>
      <c r="B1759" s="22" t="s">
        <v>173</v>
      </c>
      <c r="C1759" s="22" t="s">
        <v>16</v>
      </c>
      <c r="D1759" s="22" t="s">
        <v>93</v>
      </c>
      <c r="E1759" s="20">
        <v>468.71557000000001</v>
      </c>
      <c r="H1759" s="22" t="s">
        <v>43</v>
      </c>
      <c r="I1759" s="23" t="s">
        <v>48</v>
      </c>
      <c r="J1759" s="22" t="s">
        <v>52</v>
      </c>
      <c r="K1759" s="22" t="s">
        <v>93</v>
      </c>
      <c r="L1759" s="20">
        <v>1.4736800000000001</v>
      </c>
    </row>
    <row r="1760" spans="1:12" ht="21.5" x14ac:dyDescent="0.35">
      <c r="A1760" s="22" t="s">
        <v>36</v>
      </c>
      <c r="B1760" s="22" t="s">
        <v>173</v>
      </c>
      <c r="C1760" s="22" t="s">
        <v>16</v>
      </c>
      <c r="D1760" s="22" t="s">
        <v>160</v>
      </c>
      <c r="E1760" s="20">
        <v>899.70713000000001</v>
      </c>
      <c r="H1760" s="22" t="s">
        <v>43</v>
      </c>
      <c r="I1760" s="23" t="s">
        <v>48</v>
      </c>
      <c r="J1760" s="22" t="s">
        <v>52</v>
      </c>
      <c r="K1760" s="22" t="s">
        <v>160</v>
      </c>
      <c r="L1760" s="20">
        <v>9.6714599999999997</v>
      </c>
    </row>
    <row r="1761" spans="1:12" ht="21.5" x14ac:dyDescent="0.35">
      <c r="A1761" s="22" t="s">
        <v>36</v>
      </c>
      <c r="B1761" s="22" t="s">
        <v>173</v>
      </c>
      <c r="C1761" s="22" t="s">
        <v>16</v>
      </c>
      <c r="D1761" s="22" t="s">
        <v>30</v>
      </c>
      <c r="E1761" s="20">
        <v>19769.466609999999</v>
      </c>
      <c r="H1761" s="22" t="s">
        <v>43</v>
      </c>
      <c r="I1761" s="23" t="s">
        <v>48</v>
      </c>
      <c r="J1761" s="22" t="s">
        <v>52</v>
      </c>
      <c r="K1761" s="22" t="s">
        <v>30</v>
      </c>
      <c r="L1761" s="20">
        <v>7.7813100000000004</v>
      </c>
    </row>
    <row r="1762" spans="1:12" ht="21.5" x14ac:dyDescent="0.35">
      <c r="A1762" s="22" t="s">
        <v>36</v>
      </c>
      <c r="B1762" s="22" t="s">
        <v>173</v>
      </c>
      <c r="C1762" s="22" t="s">
        <v>16</v>
      </c>
      <c r="D1762" s="22" t="s">
        <v>96</v>
      </c>
      <c r="E1762" s="20">
        <v>71.18177</v>
      </c>
      <c r="H1762" s="22" t="s">
        <v>43</v>
      </c>
      <c r="I1762" s="23" t="s">
        <v>48</v>
      </c>
      <c r="J1762" s="22" t="s">
        <v>52</v>
      </c>
      <c r="K1762" s="22" t="s">
        <v>112</v>
      </c>
      <c r="L1762" s="20">
        <v>1.9688699999999999</v>
      </c>
    </row>
    <row r="1763" spans="1:12" ht="21.5" x14ac:dyDescent="0.35">
      <c r="A1763" s="22" t="s">
        <v>36</v>
      </c>
      <c r="B1763" s="22" t="s">
        <v>173</v>
      </c>
      <c r="C1763" s="22" t="s">
        <v>16</v>
      </c>
      <c r="D1763" s="22" t="s">
        <v>110</v>
      </c>
      <c r="E1763" s="20">
        <v>877.04831000000001</v>
      </c>
      <c r="H1763" s="22" t="s">
        <v>43</v>
      </c>
      <c r="I1763" s="23" t="s">
        <v>48</v>
      </c>
      <c r="J1763" s="22" t="s">
        <v>52</v>
      </c>
      <c r="K1763" s="22" t="s">
        <v>31</v>
      </c>
      <c r="L1763" s="20">
        <v>8.2393300000000007</v>
      </c>
    </row>
    <row r="1764" spans="1:12" ht="21.5" x14ac:dyDescent="0.35">
      <c r="A1764" s="22" t="s">
        <v>36</v>
      </c>
      <c r="B1764" s="22" t="s">
        <v>173</v>
      </c>
      <c r="C1764" s="22" t="s">
        <v>16</v>
      </c>
      <c r="D1764" s="22" t="s">
        <v>162</v>
      </c>
      <c r="E1764" s="20">
        <v>21.66516</v>
      </c>
      <c r="H1764" s="22" t="s">
        <v>43</v>
      </c>
      <c r="I1764" s="23" t="s">
        <v>48</v>
      </c>
      <c r="J1764" s="22" t="s">
        <v>52</v>
      </c>
      <c r="K1764" s="22" t="s">
        <v>32</v>
      </c>
      <c r="L1764" s="20">
        <v>1.78948</v>
      </c>
    </row>
    <row r="1765" spans="1:12" ht="21.5" x14ac:dyDescent="0.35">
      <c r="A1765" s="22" t="s">
        <v>36</v>
      </c>
      <c r="B1765" s="22" t="s">
        <v>173</v>
      </c>
      <c r="C1765" s="22" t="s">
        <v>16</v>
      </c>
      <c r="D1765" s="22" t="s">
        <v>163</v>
      </c>
      <c r="E1765" s="20">
        <v>7.5704399999999996</v>
      </c>
      <c r="H1765" s="22" t="s">
        <v>43</v>
      </c>
      <c r="I1765" s="23" t="s">
        <v>48</v>
      </c>
      <c r="J1765" s="22" t="s">
        <v>52</v>
      </c>
      <c r="K1765" s="28" t="s">
        <v>35</v>
      </c>
      <c r="L1765" s="26">
        <v>661.02322000000004</v>
      </c>
    </row>
    <row r="1766" spans="1:12" ht="21.5" x14ac:dyDescent="0.35">
      <c r="A1766" s="22" t="s">
        <v>36</v>
      </c>
      <c r="B1766" s="22" t="s">
        <v>173</v>
      </c>
      <c r="C1766" s="22" t="s">
        <v>16</v>
      </c>
      <c r="D1766" s="22" t="s">
        <v>112</v>
      </c>
      <c r="E1766" s="20">
        <v>0.60555999999999999</v>
      </c>
      <c r="H1766" s="22" t="s">
        <v>43</v>
      </c>
      <c r="I1766" s="23" t="s">
        <v>48</v>
      </c>
      <c r="J1766" s="22" t="s">
        <v>53</v>
      </c>
      <c r="K1766" s="22" t="s">
        <v>52</v>
      </c>
      <c r="L1766" s="20">
        <v>97.978650000000002</v>
      </c>
    </row>
    <row r="1767" spans="1:12" ht="21.5" x14ac:dyDescent="0.35">
      <c r="A1767" s="22" t="s">
        <v>36</v>
      </c>
      <c r="B1767" s="22" t="s">
        <v>173</v>
      </c>
      <c r="C1767" s="22" t="s">
        <v>16</v>
      </c>
      <c r="D1767" s="22" t="s">
        <v>100</v>
      </c>
      <c r="E1767" s="20">
        <v>4.0697999999999999</v>
      </c>
      <c r="H1767" s="22" t="s">
        <v>43</v>
      </c>
      <c r="I1767" s="23" t="s">
        <v>48</v>
      </c>
      <c r="J1767" s="22" t="s">
        <v>53</v>
      </c>
      <c r="K1767" s="22" t="s">
        <v>53</v>
      </c>
      <c r="L1767" s="20">
        <v>13.810499999999999</v>
      </c>
    </row>
    <row r="1768" spans="1:12" ht="21.5" x14ac:dyDescent="0.35">
      <c r="A1768" s="22" t="s">
        <v>36</v>
      </c>
      <c r="B1768" s="22" t="s">
        <v>173</v>
      </c>
      <c r="C1768" s="22" t="s">
        <v>16</v>
      </c>
      <c r="D1768" s="22" t="s">
        <v>97</v>
      </c>
      <c r="E1768" s="20">
        <v>4.8109999999999999</v>
      </c>
      <c r="H1768" s="22" t="s">
        <v>43</v>
      </c>
      <c r="I1768" s="23" t="s">
        <v>48</v>
      </c>
      <c r="J1768" s="22" t="s">
        <v>53</v>
      </c>
      <c r="K1768" s="22" t="s">
        <v>28</v>
      </c>
      <c r="L1768" s="20">
        <v>10.413729999999999</v>
      </c>
    </row>
    <row r="1769" spans="1:12" ht="21.5" x14ac:dyDescent="0.35">
      <c r="A1769" s="22" t="s">
        <v>36</v>
      </c>
      <c r="B1769" s="22" t="s">
        <v>173</v>
      </c>
      <c r="C1769" s="22" t="s">
        <v>16</v>
      </c>
      <c r="D1769" s="22" t="s">
        <v>31</v>
      </c>
      <c r="E1769" s="20">
        <v>119331.82098</v>
      </c>
      <c r="H1769" s="22" t="s">
        <v>43</v>
      </c>
      <c r="I1769" s="23" t="s">
        <v>48</v>
      </c>
      <c r="J1769" s="22" t="s">
        <v>53</v>
      </c>
      <c r="K1769" s="22" t="s">
        <v>55</v>
      </c>
      <c r="L1769" s="20">
        <v>862.69074000000001</v>
      </c>
    </row>
    <row r="1770" spans="1:12" ht="21.5" x14ac:dyDescent="0.35">
      <c r="A1770" s="22" t="s">
        <v>36</v>
      </c>
      <c r="B1770" s="22" t="s">
        <v>173</v>
      </c>
      <c r="C1770" s="22" t="s">
        <v>16</v>
      </c>
      <c r="D1770" s="22" t="s">
        <v>32</v>
      </c>
      <c r="E1770" s="20">
        <v>367.06846999999999</v>
      </c>
      <c r="H1770" s="22" t="s">
        <v>43</v>
      </c>
      <c r="I1770" s="23" t="s">
        <v>48</v>
      </c>
      <c r="J1770" s="22" t="s">
        <v>53</v>
      </c>
      <c r="K1770" s="22" t="s">
        <v>102</v>
      </c>
      <c r="L1770" s="20">
        <v>89.812020000000004</v>
      </c>
    </row>
    <row r="1771" spans="1:12" ht="21.5" x14ac:dyDescent="0.35">
      <c r="A1771" s="22" t="s">
        <v>36</v>
      </c>
      <c r="B1771" s="22" t="s">
        <v>173</v>
      </c>
      <c r="C1771" s="22" t="s">
        <v>16</v>
      </c>
      <c r="D1771" s="22" t="s">
        <v>161</v>
      </c>
      <c r="E1771" s="20">
        <v>5.0674000000000001</v>
      </c>
      <c r="H1771" s="22" t="s">
        <v>43</v>
      </c>
      <c r="I1771" s="23" t="s">
        <v>48</v>
      </c>
      <c r="J1771" s="22" t="s">
        <v>53</v>
      </c>
      <c r="K1771" s="22" t="s">
        <v>160</v>
      </c>
      <c r="L1771" s="20">
        <v>60.969760000000001</v>
      </c>
    </row>
    <row r="1772" spans="1:12" ht="21.5" x14ac:dyDescent="0.35">
      <c r="A1772" s="22" t="s">
        <v>36</v>
      </c>
      <c r="B1772" s="22" t="s">
        <v>173</v>
      </c>
      <c r="C1772" s="22" t="s">
        <v>16</v>
      </c>
      <c r="D1772" s="28" t="s">
        <v>35</v>
      </c>
      <c r="E1772" s="26">
        <v>164133.22563999999</v>
      </c>
      <c r="H1772" s="22" t="s">
        <v>43</v>
      </c>
      <c r="I1772" s="23" t="s">
        <v>48</v>
      </c>
      <c r="J1772" s="22" t="s">
        <v>53</v>
      </c>
      <c r="K1772" s="22" t="s">
        <v>30</v>
      </c>
      <c r="L1772" s="20">
        <v>2.0383200000000001</v>
      </c>
    </row>
    <row r="1773" spans="1:12" ht="21.5" x14ac:dyDescent="0.35">
      <c r="A1773" s="22" t="s">
        <v>36</v>
      </c>
      <c r="B1773" s="22" t="s">
        <v>173</v>
      </c>
      <c r="C1773" s="22" t="s">
        <v>17</v>
      </c>
      <c r="D1773" s="22" t="s">
        <v>52</v>
      </c>
      <c r="E1773" s="20">
        <v>66.898790000000005</v>
      </c>
      <c r="H1773" s="22" t="s">
        <v>43</v>
      </c>
      <c r="I1773" s="23" t="s">
        <v>48</v>
      </c>
      <c r="J1773" s="22" t="s">
        <v>53</v>
      </c>
      <c r="K1773" s="22" t="s">
        <v>96</v>
      </c>
      <c r="L1773" s="20">
        <v>12.829560000000001</v>
      </c>
    </row>
    <row r="1774" spans="1:12" ht="21.5" x14ac:dyDescent="0.35">
      <c r="A1774" s="22" t="s">
        <v>36</v>
      </c>
      <c r="B1774" s="22" t="s">
        <v>173</v>
      </c>
      <c r="C1774" s="22" t="s">
        <v>17</v>
      </c>
      <c r="D1774" s="22" t="s">
        <v>104</v>
      </c>
      <c r="E1774" s="20">
        <v>12.476000000000001</v>
      </c>
      <c r="H1774" s="22" t="s">
        <v>43</v>
      </c>
      <c r="I1774" s="23" t="s">
        <v>48</v>
      </c>
      <c r="J1774" s="22" t="s">
        <v>53</v>
      </c>
      <c r="K1774" s="22" t="s">
        <v>31</v>
      </c>
      <c r="L1774" s="20">
        <v>8.4639600000000002</v>
      </c>
    </row>
    <row r="1775" spans="1:12" ht="21.5" x14ac:dyDescent="0.35">
      <c r="A1775" s="22" t="s">
        <v>36</v>
      </c>
      <c r="B1775" s="22" t="s">
        <v>173</v>
      </c>
      <c r="C1775" s="22" t="s">
        <v>17</v>
      </c>
      <c r="D1775" s="22" t="s">
        <v>156</v>
      </c>
      <c r="E1775" s="20">
        <v>0.27479999999999999</v>
      </c>
      <c r="H1775" s="22" t="s">
        <v>43</v>
      </c>
      <c r="I1775" s="23" t="s">
        <v>48</v>
      </c>
      <c r="J1775" s="22" t="s">
        <v>53</v>
      </c>
      <c r="K1775" s="22" t="s">
        <v>32</v>
      </c>
      <c r="L1775" s="20">
        <v>0.73458000000000001</v>
      </c>
    </row>
    <row r="1776" spans="1:12" ht="21.5" x14ac:dyDescent="0.35">
      <c r="A1776" s="22" t="s">
        <v>36</v>
      </c>
      <c r="B1776" s="22" t="s">
        <v>173</v>
      </c>
      <c r="C1776" s="22" t="s">
        <v>17</v>
      </c>
      <c r="D1776" s="22" t="s">
        <v>53</v>
      </c>
      <c r="E1776" s="20">
        <v>1.575</v>
      </c>
      <c r="H1776" s="22" t="s">
        <v>43</v>
      </c>
      <c r="I1776" s="23" t="s">
        <v>48</v>
      </c>
      <c r="J1776" s="22" t="s">
        <v>53</v>
      </c>
      <c r="K1776" s="28" t="s">
        <v>35</v>
      </c>
      <c r="L1776" s="26">
        <v>1159.74182</v>
      </c>
    </row>
    <row r="1777" spans="1:12" ht="21.5" x14ac:dyDescent="0.35">
      <c r="A1777" s="22" t="s">
        <v>36</v>
      </c>
      <c r="B1777" s="22" t="s">
        <v>173</v>
      </c>
      <c r="C1777" s="22" t="s">
        <v>17</v>
      </c>
      <c r="D1777" s="22" t="s">
        <v>27</v>
      </c>
      <c r="E1777" s="20">
        <v>6591.2342399999998</v>
      </c>
      <c r="H1777" s="22" t="s">
        <v>43</v>
      </c>
      <c r="I1777" s="23" t="s">
        <v>48</v>
      </c>
      <c r="J1777" s="22" t="s">
        <v>12</v>
      </c>
      <c r="K1777" s="22" t="s">
        <v>52</v>
      </c>
      <c r="L1777" s="20">
        <v>8.0749399999999998</v>
      </c>
    </row>
    <row r="1778" spans="1:12" ht="21.5" x14ac:dyDescent="0.35">
      <c r="A1778" s="22" t="s">
        <v>36</v>
      </c>
      <c r="B1778" s="22" t="s">
        <v>173</v>
      </c>
      <c r="C1778" s="22" t="s">
        <v>17</v>
      </c>
      <c r="D1778" s="22" t="s">
        <v>28</v>
      </c>
      <c r="E1778" s="20">
        <v>199.79754</v>
      </c>
      <c r="H1778" s="22" t="s">
        <v>43</v>
      </c>
      <c r="I1778" s="23" t="s">
        <v>48</v>
      </c>
      <c r="J1778" s="22" t="s">
        <v>12</v>
      </c>
      <c r="K1778" s="22" t="s">
        <v>27</v>
      </c>
      <c r="L1778" s="20">
        <v>25327.053639999998</v>
      </c>
    </row>
    <row r="1779" spans="1:12" ht="21.5" x14ac:dyDescent="0.35">
      <c r="A1779" s="22" t="s">
        <v>36</v>
      </c>
      <c r="B1779" s="22" t="s">
        <v>173</v>
      </c>
      <c r="C1779" s="22" t="s">
        <v>17</v>
      </c>
      <c r="D1779" s="22" t="s">
        <v>55</v>
      </c>
      <c r="E1779" s="20">
        <v>6.2172000000000001</v>
      </c>
      <c r="H1779" s="22" t="s">
        <v>43</v>
      </c>
      <c r="I1779" s="23" t="s">
        <v>48</v>
      </c>
      <c r="J1779" s="22" t="s">
        <v>12</v>
      </c>
      <c r="K1779" s="22" t="s">
        <v>28</v>
      </c>
      <c r="L1779" s="20">
        <v>6.7213799999999999</v>
      </c>
    </row>
    <row r="1780" spans="1:12" ht="21.5" x14ac:dyDescent="0.35">
      <c r="A1780" s="22" t="s">
        <v>36</v>
      </c>
      <c r="B1780" s="22" t="s">
        <v>173</v>
      </c>
      <c r="C1780" s="22" t="s">
        <v>17</v>
      </c>
      <c r="D1780" s="22" t="s">
        <v>92</v>
      </c>
      <c r="E1780" s="20">
        <v>162.26563999999999</v>
      </c>
      <c r="H1780" s="22" t="s">
        <v>43</v>
      </c>
      <c r="I1780" s="23" t="s">
        <v>48</v>
      </c>
      <c r="J1780" s="22" t="s">
        <v>12</v>
      </c>
      <c r="K1780" s="22" t="s">
        <v>92</v>
      </c>
      <c r="L1780" s="20">
        <v>2.2184400000000002</v>
      </c>
    </row>
    <row r="1781" spans="1:12" ht="21.5" x14ac:dyDescent="0.35">
      <c r="A1781" s="22" t="s">
        <v>36</v>
      </c>
      <c r="B1781" s="22" t="s">
        <v>173</v>
      </c>
      <c r="C1781" s="22" t="s">
        <v>17</v>
      </c>
      <c r="D1781" s="22" t="s">
        <v>102</v>
      </c>
      <c r="E1781" s="20">
        <v>44.002000000000002</v>
      </c>
      <c r="H1781" s="22" t="s">
        <v>43</v>
      </c>
      <c r="I1781" s="23" t="s">
        <v>48</v>
      </c>
      <c r="J1781" s="22" t="s">
        <v>12</v>
      </c>
      <c r="K1781" s="22" t="s">
        <v>30</v>
      </c>
      <c r="L1781" s="20">
        <v>388.57182</v>
      </c>
    </row>
    <row r="1782" spans="1:12" ht="21.5" x14ac:dyDescent="0.35">
      <c r="A1782" s="22" t="s">
        <v>36</v>
      </c>
      <c r="B1782" s="22" t="s">
        <v>173</v>
      </c>
      <c r="C1782" s="22" t="s">
        <v>17</v>
      </c>
      <c r="D1782" s="22" t="s">
        <v>107</v>
      </c>
      <c r="E1782" s="20">
        <v>471.40570000000002</v>
      </c>
      <c r="H1782" s="22" t="s">
        <v>43</v>
      </c>
      <c r="I1782" s="23" t="s">
        <v>48</v>
      </c>
      <c r="J1782" s="22" t="s">
        <v>12</v>
      </c>
      <c r="K1782" s="22" t="s">
        <v>31</v>
      </c>
      <c r="L1782" s="20">
        <v>230.20733999999999</v>
      </c>
    </row>
    <row r="1783" spans="1:12" ht="21.5" x14ac:dyDescent="0.35">
      <c r="A1783" s="22" t="s">
        <v>36</v>
      </c>
      <c r="B1783" s="22" t="s">
        <v>173</v>
      </c>
      <c r="C1783" s="22" t="s">
        <v>17</v>
      </c>
      <c r="D1783" s="22" t="s">
        <v>160</v>
      </c>
      <c r="E1783" s="20">
        <v>120.91716</v>
      </c>
      <c r="H1783" s="22" t="s">
        <v>43</v>
      </c>
      <c r="I1783" s="23" t="s">
        <v>48</v>
      </c>
      <c r="J1783" s="22" t="s">
        <v>12</v>
      </c>
      <c r="K1783" s="28" t="s">
        <v>35</v>
      </c>
      <c r="L1783" s="26">
        <v>25962.847559999998</v>
      </c>
    </row>
    <row r="1784" spans="1:12" ht="21.5" x14ac:dyDescent="0.35">
      <c r="A1784" s="22" t="s">
        <v>36</v>
      </c>
      <c r="B1784" s="22" t="s">
        <v>173</v>
      </c>
      <c r="C1784" s="22" t="s">
        <v>17</v>
      </c>
      <c r="D1784" s="22" t="s">
        <v>30</v>
      </c>
      <c r="E1784" s="20">
        <v>4702.9378399999996</v>
      </c>
      <c r="H1784" s="22" t="s">
        <v>43</v>
      </c>
      <c r="I1784" s="23" t="s">
        <v>48</v>
      </c>
      <c r="J1784" s="22" t="s">
        <v>13</v>
      </c>
      <c r="K1784" s="22" t="s">
        <v>52</v>
      </c>
      <c r="L1784" s="20">
        <v>54.403959999999998</v>
      </c>
    </row>
    <row r="1785" spans="1:12" ht="21.5" x14ac:dyDescent="0.35">
      <c r="A1785" s="22" t="s">
        <v>36</v>
      </c>
      <c r="B1785" s="22" t="s">
        <v>173</v>
      </c>
      <c r="C1785" s="22" t="s">
        <v>17</v>
      </c>
      <c r="D1785" s="22" t="s">
        <v>110</v>
      </c>
      <c r="E1785" s="20">
        <v>328.01024999999998</v>
      </c>
      <c r="H1785" s="22" t="s">
        <v>43</v>
      </c>
      <c r="I1785" s="23" t="s">
        <v>48</v>
      </c>
      <c r="J1785" s="22" t="s">
        <v>13</v>
      </c>
      <c r="K1785" s="22" t="s">
        <v>156</v>
      </c>
      <c r="L1785" s="20">
        <v>11.971640000000001</v>
      </c>
    </row>
    <row r="1786" spans="1:12" ht="21.5" x14ac:dyDescent="0.35">
      <c r="A1786" s="22" t="s">
        <v>36</v>
      </c>
      <c r="B1786" s="22" t="s">
        <v>173</v>
      </c>
      <c r="C1786" s="22" t="s">
        <v>17</v>
      </c>
      <c r="D1786" s="22" t="s">
        <v>162</v>
      </c>
      <c r="E1786" s="20">
        <v>0.36360999999999999</v>
      </c>
      <c r="H1786" s="22" t="s">
        <v>43</v>
      </c>
      <c r="I1786" s="23" t="s">
        <v>48</v>
      </c>
      <c r="J1786" s="22" t="s">
        <v>13</v>
      </c>
      <c r="K1786" s="22" t="s">
        <v>53</v>
      </c>
      <c r="L1786" s="20">
        <v>0.38395000000000001</v>
      </c>
    </row>
    <row r="1787" spans="1:12" ht="21.5" x14ac:dyDescent="0.35">
      <c r="A1787" s="22" t="s">
        <v>36</v>
      </c>
      <c r="B1787" s="22" t="s">
        <v>173</v>
      </c>
      <c r="C1787" s="22" t="s">
        <v>17</v>
      </c>
      <c r="D1787" s="22" t="s">
        <v>31</v>
      </c>
      <c r="E1787" s="20">
        <v>47568.354890000002</v>
      </c>
      <c r="H1787" s="22" t="s">
        <v>43</v>
      </c>
      <c r="I1787" s="23" t="s">
        <v>48</v>
      </c>
      <c r="J1787" s="22" t="s">
        <v>13</v>
      </c>
      <c r="K1787" s="22" t="s">
        <v>27</v>
      </c>
      <c r="L1787" s="20">
        <v>2127.5116600000001</v>
      </c>
    </row>
    <row r="1788" spans="1:12" ht="21.5" x14ac:dyDescent="0.35">
      <c r="A1788" s="22" t="s">
        <v>36</v>
      </c>
      <c r="B1788" s="22" t="s">
        <v>173</v>
      </c>
      <c r="C1788" s="22" t="s">
        <v>17</v>
      </c>
      <c r="D1788" s="28" t="s">
        <v>35</v>
      </c>
      <c r="E1788" s="26">
        <v>60276.730660000001</v>
      </c>
      <c r="H1788" s="22" t="s">
        <v>43</v>
      </c>
      <c r="I1788" s="23" t="s">
        <v>48</v>
      </c>
      <c r="J1788" s="22" t="s">
        <v>13</v>
      </c>
      <c r="K1788" s="22" t="s">
        <v>28</v>
      </c>
      <c r="L1788" s="20">
        <v>504.38598999999999</v>
      </c>
    </row>
    <row r="1789" spans="1:12" ht="21.5" x14ac:dyDescent="0.35">
      <c r="A1789" s="22" t="s">
        <v>36</v>
      </c>
      <c r="B1789" s="22" t="s">
        <v>173</v>
      </c>
      <c r="C1789" s="22" t="s">
        <v>18</v>
      </c>
      <c r="D1789" s="22" t="s">
        <v>156</v>
      </c>
      <c r="E1789" s="20">
        <v>72.3</v>
      </c>
      <c r="H1789" s="22" t="s">
        <v>43</v>
      </c>
      <c r="I1789" s="23" t="s">
        <v>48</v>
      </c>
      <c r="J1789" s="22" t="s">
        <v>13</v>
      </c>
      <c r="K1789" s="22" t="s">
        <v>92</v>
      </c>
      <c r="L1789" s="20">
        <v>0.12281</v>
      </c>
    </row>
    <row r="1790" spans="1:12" ht="21.5" x14ac:dyDescent="0.35">
      <c r="A1790" s="22" t="s">
        <v>36</v>
      </c>
      <c r="B1790" s="22" t="s">
        <v>173</v>
      </c>
      <c r="C1790" s="22" t="s">
        <v>18</v>
      </c>
      <c r="D1790" s="22" t="s">
        <v>27</v>
      </c>
      <c r="E1790" s="20">
        <v>3.5506199999999999</v>
      </c>
      <c r="H1790" s="22" t="s">
        <v>43</v>
      </c>
      <c r="I1790" s="23" t="s">
        <v>48</v>
      </c>
      <c r="J1790" s="22" t="s">
        <v>13</v>
      </c>
      <c r="K1790" s="22" t="s">
        <v>93</v>
      </c>
      <c r="L1790" s="20">
        <v>0.30631999999999998</v>
      </c>
    </row>
    <row r="1791" spans="1:12" ht="21.5" x14ac:dyDescent="0.35">
      <c r="A1791" s="22" t="s">
        <v>36</v>
      </c>
      <c r="B1791" s="22" t="s">
        <v>173</v>
      </c>
      <c r="C1791" s="22" t="s">
        <v>18</v>
      </c>
      <c r="D1791" s="22" t="s">
        <v>28</v>
      </c>
      <c r="E1791" s="20">
        <v>330.00801000000001</v>
      </c>
      <c r="H1791" s="22" t="s">
        <v>43</v>
      </c>
      <c r="I1791" s="23" t="s">
        <v>48</v>
      </c>
      <c r="J1791" s="22" t="s">
        <v>13</v>
      </c>
      <c r="K1791" s="22" t="s">
        <v>30</v>
      </c>
      <c r="L1791" s="20">
        <v>25.492149999999999</v>
      </c>
    </row>
    <row r="1792" spans="1:12" ht="21.5" x14ac:dyDescent="0.35">
      <c r="A1792" s="22" t="s">
        <v>36</v>
      </c>
      <c r="B1792" s="22" t="s">
        <v>173</v>
      </c>
      <c r="C1792" s="22" t="s">
        <v>18</v>
      </c>
      <c r="D1792" s="22" t="s">
        <v>102</v>
      </c>
      <c r="E1792" s="20">
        <v>11106.877979999999</v>
      </c>
      <c r="H1792" s="22" t="s">
        <v>43</v>
      </c>
      <c r="I1792" s="23" t="s">
        <v>48</v>
      </c>
      <c r="J1792" s="22" t="s">
        <v>13</v>
      </c>
      <c r="K1792" s="22" t="s">
        <v>31</v>
      </c>
      <c r="L1792" s="20">
        <v>134.39525</v>
      </c>
    </row>
    <row r="1793" spans="1:12" ht="21.5" x14ac:dyDescent="0.35">
      <c r="A1793" s="22" t="s">
        <v>36</v>
      </c>
      <c r="B1793" s="22" t="s">
        <v>173</v>
      </c>
      <c r="C1793" s="22" t="s">
        <v>18</v>
      </c>
      <c r="D1793" s="22" t="s">
        <v>160</v>
      </c>
      <c r="E1793" s="20">
        <v>2152.1478499999998</v>
      </c>
      <c r="H1793" s="22" t="s">
        <v>43</v>
      </c>
      <c r="I1793" s="23" t="s">
        <v>48</v>
      </c>
      <c r="J1793" s="22" t="s">
        <v>13</v>
      </c>
      <c r="K1793" s="22" t="s">
        <v>32</v>
      </c>
      <c r="L1793" s="20">
        <v>2.13944</v>
      </c>
    </row>
    <row r="1794" spans="1:12" ht="21.5" x14ac:dyDescent="0.35">
      <c r="A1794" s="22" t="s">
        <v>36</v>
      </c>
      <c r="B1794" s="22" t="s">
        <v>173</v>
      </c>
      <c r="C1794" s="22" t="s">
        <v>18</v>
      </c>
      <c r="D1794" s="22" t="s">
        <v>30</v>
      </c>
      <c r="E1794" s="20">
        <v>1753.33341</v>
      </c>
      <c r="H1794" s="22" t="s">
        <v>43</v>
      </c>
      <c r="I1794" s="23" t="s">
        <v>48</v>
      </c>
      <c r="J1794" s="22" t="s">
        <v>13</v>
      </c>
      <c r="K1794" s="28" t="s">
        <v>35</v>
      </c>
      <c r="L1794" s="26">
        <v>2861.1131700000001</v>
      </c>
    </row>
    <row r="1795" spans="1:12" ht="21.5" x14ac:dyDescent="0.35">
      <c r="A1795" s="22" t="s">
        <v>36</v>
      </c>
      <c r="B1795" s="22" t="s">
        <v>173</v>
      </c>
      <c r="C1795" s="22" t="s">
        <v>18</v>
      </c>
      <c r="D1795" s="22" t="s">
        <v>110</v>
      </c>
      <c r="E1795" s="20">
        <v>2.2000000000000002</v>
      </c>
      <c r="H1795" s="22" t="s">
        <v>43</v>
      </c>
      <c r="I1795" s="23" t="s">
        <v>48</v>
      </c>
      <c r="J1795" s="22" t="s">
        <v>55</v>
      </c>
      <c r="K1795" s="22" t="s">
        <v>52</v>
      </c>
      <c r="L1795" s="20">
        <v>746.75</v>
      </c>
    </row>
    <row r="1796" spans="1:12" ht="21.5" x14ac:dyDescent="0.35">
      <c r="A1796" s="22" t="s">
        <v>36</v>
      </c>
      <c r="B1796" s="22" t="s">
        <v>173</v>
      </c>
      <c r="C1796" s="22" t="s">
        <v>18</v>
      </c>
      <c r="D1796" s="22" t="s">
        <v>97</v>
      </c>
      <c r="E1796" s="20">
        <v>6.87</v>
      </c>
      <c r="H1796" s="22" t="s">
        <v>43</v>
      </c>
      <c r="I1796" s="23" t="s">
        <v>48</v>
      </c>
      <c r="J1796" s="22" t="s">
        <v>55</v>
      </c>
      <c r="K1796" s="22" t="s">
        <v>27</v>
      </c>
      <c r="L1796" s="20">
        <v>9.8229799999999994</v>
      </c>
    </row>
    <row r="1797" spans="1:12" ht="21.5" x14ac:dyDescent="0.35">
      <c r="A1797" s="22" t="s">
        <v>36</v>
      </c>
      <c r="B1797" s="22" t="s">
        <v>173</v>
      </c>
      <c r="C1797" s="22" t="s">
        <v>18</v>
      </c>
      <c r="D1797" s="22" t="s">
        <v>31</v>
      </c>
      <c r="E1797" s="20">
        <v>9570.8889199999994</v>
      </c>
      <c r="H1797" s="22" t="s">
        <v>43</v>
      </c>
      <c r="I1797" s="23" t="s">
        <v>48</v>
      </c>
      <c r="J1797" s="22" t="s">
        <v>55</v>
      </c>
      <c r="K1797" s="22" t="s">
        <v>28</v>
      </c>
      <c r="L1797" s="20">
        <v>1.09196</v>
      </c>
    </row>
    <row r="1798" spans="1:12" ht="21.5" x14ac:dyDescent="0.35">
      <c r="A1798" s="22" t="s">
        <v>36</v>
      </c>
      <c r="B1798" s="22" t="s">
        <v>173</v>
      </c>
      <c r="C1798" s="22" t="s">
        <v>18</v>
      </c>
      <c r="D1798" s="22" t="s">
        <v>32</v>
      </c>
      <c r="E1798" s="20">
        <v>271.89308999999997</v>
      </c>
      <c r="H1798" s="22" t="s">
        <v>43</v>
      </c>
      <c r="I1798" s="23" t="s">
        <v>48</v>
      </c>
      <c r="J1798" s="22" t="s">
        <v>55</v>
      </c>
      <c r="K1798" s="22" t="s">
        <v>55</v>
      </c>
      <c r="L1798" s="20">
        <v>213.34795</v>
      </c>
    </row>
    <row r="1799" spans="1:12" ht="21.5" x14ac:dyDescent="0.35">
      <c r="A1799" s="22" t="s">
        <v>36</v>
      </c>
      <c r="B1799" s="22" t="s">
        <v>173</v>
      </c>
      <c r="C1799" s="22" t="s">
        <v>18</v>
      </c>
      <c r="D1799" s="28" t="s">
        <v>35</v>
      </c>
      <c r="E1799" s="26">
        <v>25270.069879999999</v>
      </c>
      <c r="H1799" s="22" t="s">
        <v>43</v>
      </c>
      <c r="I1799" s="23" t="s">
        <v>48</v>
      </c>
      <c r="J1799" s="22" t="s">
        <v>55</v>
      </c>
      <c r="K1799" s="22" t="s">
        <v>93</v>
      </c>
      <c r="L1799" s="20">
        <v>137.46</v>
      </c>
    </row>
    <row r="1800" spans="1:12" ht="21.5" x14ac:dyDescent="0.35">
      <c r="A1800" s="22" t="s">
        <v>36</v>
      </c>
      <c r="B1800" s="22" t="s">
        <v>173</v>
      </c>
      <c r="C1800" s="22" t="s">
        <v>19</v>
      </c>
      <c r="D1800" s="22" t="s">
        <v>52</v>
      </c>
      <c r="E1800" s="20">
        <v>19.031639999999999</v>
      </c>
      <c r="H1800" s="22" t="s">
        <v>43</v>
      </c>
      <c r="I1800" s="23" t="s">
        <v>48</v>
      </c>
      <c r="J1800" s="22" t="s">
        <v>55</v>
      </c>
      <c r="K1800" s="28" t="s">
        <v>35</v>
      </c>
      <c r="L1800" s="26">
        <v>1108.47289</v>
      </c>
    </row>
    <row r="1801" spans="1:12" ht="21.5" x14ac:dyDescent="0.35">
      <c r="A1801" s="22" t="s">
        <v>36</v>
      </c>
      <c r="B1801" s="22" t="s">
        <v>173</v>
      </c>
      <c r="C1801" s="22" t="s">
        <v>19</v>
      </c>
      <c r="D1801" s="22" t="s">
        <v>115</v>
      </c>
      <c r="E1801" s="20">
        <v>669.43359999999996</v>
      </c>
      <c r="H1801" s="22" t="s">
        <v>43</v>
      </c>
      <c r="I1801" s="23" t="s">
        <v>48</v>
      </c>
      <c r="J1801" s="22" t="s">
        <v>56</v>
      </c>
      <c r="K1801" s="22" t="s">
        <v>52</v>
      </c>
      <c r="L1801" s="20">
        <v>206</v>
      </c>
    </row>
    <row r="1802" spans="1:12" ht="21.5" x14ac:dyDescent="0.35">
      <c r="A1802" s="22" t="s">
        <v>36</v>
      </c>
      <c r="B1802" s="22" t="s">
        <v>173</v>
      </c>
      <c r="C1802" s="22" t="s">
        <v>19</v>
      </c>
      <c r="D1802" s="22" t="s">
        <v>156</v>
      </c>
      <c r="E1802" s="20">
        <v>203.96951000000001</v>
      </c>
      <c r="H1802" s="22" t="s">
        <v>43</v>
      </c>
      <c r="I1802" s="23" t="s">
        <v>48</v>
      </c>
      <c r="J1802" s="22" t="s">
        <v>56</v>
      </c>
      <c r="K1802" s="22" t="s">
        <v>55</v>
      </c>
      <c r="L1802" s="20">
        <v>1.5329999999999999</v>
      </c>
    </row>
    <row r="1803" spans="1:12" ht="21.5" x14ac:dyDescent="0.35">
      <c r="A1803" s="22" t="s">
        <v>36</v>
      </c>
      <c r="B1803" s="22" t="s">
        <v>173</v>
      </c>
      <c r="C1803" s="22" t="s">
        <v>19</v>
      </c>
      <c r="D1803" s="22" t="s">
        <v>53</v>
      </c>
      <c r="E1803" s="20">
        <v>244.34836000000001</v>
      </c>
      <c r="H1803" s="22" t="s">
        <v>43</v>
      </c>
      <c r="I1803" s="23" t="s">
        <v>48</v>
      </c>
      <c r="J1803" s="22" t="s">
        <v>56</v>
      </c>
      <c r="K1803" s="22" t="s">
        <v>160</v>
      </c>
      <c r="L1803" s="20">
        <v>2.9943599999999999</v>
      </c>
    </row>
    <row r="1804" spans="1:12" ht="21.5" x14ac:dyDescent="0.35">
      <c r="A1804" s="22" t="s">
        <v>36</v>
      </c>
      <c r="B1804" s="22" t="s">
        <v>173</v>
      </c>
      <c r="C1804" s="22" t="s">
        <v>19</v>
      </c>
      <c r="D1804" s="22" t="s">
        <v>27</v>
      </c>
      <c r="E1804" s="20">
        <v>1285.8793900000001</v>
      </c>
      <c r="H1804" s="22" t="s">
        <v>43</v>
      </c>
      <c r="I1804" s="23" t="s">
        <v>48</v>
      </c>
      <c r="J1804" s="22" t="s">
        <v>56</v>
      </c>
      <c r="K1804" s="22" t="s">
        <v>30</v>
      </c>
      <c r="L1804" s="20">
        <v>234.55425</v>
      </c>
    </row>
    <row r="1805" spans="1:12" ht="21.5" x14ac:dyDescent="0.35">
      <c r="A1805" s="22" t="s">
        <v>36</v>
      </c>
      <c r="B1805" s="22" t="s">
        <v>173</v>
      </c>
      <c r="C1805" s="22" t="s">
        <v>19</v>
      </c>
      <c r="D1805" s="22" t="s">
        <v>95</v>
      </c>
      <c r="E1805" s="20">
        <v>2.07925</v>
      </c>
      <c r="H1805" s="22" t="s">
        <v>43</v>
      </c>
      <c r="I1805" s="23" t="s">
        <v>48</v>
      </c>
      <c r="J1805" s="22" t="s">
        <v>56</v>
      </c>
      <c r="K1805" s="22" t="s">
        <v>96</v>
      </c>
      <c r="L1805" s="20">
        <v>580.45939999999996</v>
      </c>
    </row>
    <row r="1806" spans="1:12" ht="21.5" x14ac:dyDescent="0.35">
      <c r="A1806" s="22" t="s">
        <v>36</v>
      </c>
      <c r="B1806" s="22" t="s">
        <v>173</v>
      </c>
      <c r="C1806" s="22" t="s">
        <v>19</v>
      </c>
      <c r="D1806" s="22" t="s">
        <v>28</v>
      </c>
      <c r="E1806" s="20">
        <v>2079.14012</v>
      </c>
      <c r="H1806" s="22" t="s">
        <v>43</v>
      </c>
      <c r="I1806" s="23" t="s">
        <v>48</v>
      </c>
      <c r="J1806" s="22" t="s">
        <v>56</v>
      </c>
      <c r="K1806" s="22" t="s">
        <v>32</v>
      </c>
      <c r="L1806" s="20">
        <v>8.1949000000000005</v>
      </c>
    </row>
    <row r="1807" spans="1:12" ht="21.5" x14ac:dyDescent="0.35">
      <c r="A1807" s="22" t="s">
        <v>36</v>
      </c>
      <c r="B1807" s="22" t="s">
        <v>173</v>
      </c>
      <c r="C1807" s="22" t="s">
        <v>19</v>
      </c>
      <c r="D1807" s="22" t="s">
        <v>55</v>
      </c>
      <c r="E1807" s="20">
        <v>2.5267900000000001</v>
      </c>
      <c r="H1807" s="22" t="s">
        <v>43</v>
      </c>
      <c r="I1807" s="23" t="s">
        <v>48</v>
      </c>
      <c r="J1807" s="22" t="s">
        <v>56</v>
      </c>
      <c r="K1807" s="28" t="s">
        <v>35</v>
      </c>
      <c r="L1807" s="26">
        <v>1033.7359100000001</v>
      </c>
    </row>
    <row r="1808" spans="1:12" ht="21.5" x14ac:dyDescent="0.35">
      <c r="A1808" s="22" t="s">
        <v>36</v>
      </c>
      <c r="B1808" s="22" t="s">
        <v>173</v>
      </c>
      <c r="C1808" s="22" t="s">
        <v>19</v>
      </c>
      <c r="D1808" s="22" t="s">
        <v>92</v>
      </c>
      <c r="E1808" s="20">
        <v>153.61384000000001</v>
      </c>
      <c r="H1808" s="22" t="s">
        <v>43</v>
      </c>
      <c r="I1808" s="23" t="s">
        <v>48</v>
      </c>
      <c r="J1808" s="22" t="s">
        <v>57</v>
      </c>
      <c r="K1808" s="22" t="s">
        <v>52</v>
      </c>
      <c r="L1808" s="20">
        <v>16.81578</v>
      </c>
    </row>
    <row r="1809" spans="1:12" ht="21.5" x14ac:dyDescent="0.35">
      <c r="A1809" s="22" t="s">
        <v>36</v>
      </c>
      <c r="B1809" s="22" t="s">
        <v>173</v>
      </c>
      <c r="C1809" s="22" t="s">
        <v>19</v>
      </c>
      <c r="D1809" s="22" t="s">
        <v>102</v>
      </c>
      <c r="E1809" s="20">
        <v>1029.5739900000001</v>
      </c>
      <c r="H1809" s="22" t="s">
        <v>43</v>
      </c>
      <c r="I1809" s="23" t="s">
        <v>48</v>
      </c>
      <c r="J1809" s="22" t="s">
        <v>57</v>
      </c>
      <c r="K1809" s="22" t="s">
        <v>28</v>
      </c>
      <c r="L1809" s="20">
        <v>5.6372</v>
      </c>
    </row>
    <row r="1810" spans="1:12" ht="21.5" x14ac:dyDescent="0.35">
      <c r="A1810" s="22" t="s">
        <v>36</v>
      </c>
      <c r="B1810" s="22" t="s">
        <v>173</v>
      </c>
      <c r="C1810" s="22" t="s">
        <v>19</v>
      </c>
      <c r="D1810" s="22" t="s">
        <v>107</v>
      </c>
      <c r="E1810" s="20">
        <v>12.0945</v>
      </c>
      <c r="H1810" s="22" t="s">
        <v>43</v>
      </c>
      <c r="I1810" s="23" t="s">
        <v>48</v>
      </c>
      <c r="J1810" s="22" t="s">
        <v>57</v>
      </c>
      <c r="K1810" s="22" t="s">
        <v>55</v>
      </c>
      <c r="L1810" s="20">
        <v>12.275499999999999</v>
      </c>
    </row>
    <row r="1811" spans="1:12" ht="21.5" x14ac:dyDescent="0.35">
      <c r="A1811" s="22" t="s">
        <v>36</v>
      </c>
      <c r="B1811" s="22" t="s">
        <v>173</v>
      </c>
      <c r="C1811" s="22" t="s">
        <v>19</v>
      </c>
      <c r="D1811" s="22" t="s">
        <v>93</v>
      </c>
      <c r="E1811" s="20">
        <v>8.4614999999999991</v>
      </c>
      <c r="H1811" s="22" t="s">
        <v>43</v>
      </c>
      <c r="I1811" s="23" t="s">
        <v>48</v>
      </c>
      <c r="J1811" s="22" t="s">
        <v>57</v>
      </c>
      <c r="K1811" s="22" t="s">
        <v>92</v>
      </c>
      <c r="L1811" s="20">
        <v>9900.7949700000008</v>
      </c>
    </row>
    <row r="1812" spans="1:12" ht="21.5" x14ac:dyDescent="0.35">
      <c r="A1812" s="22" t="s">
        <v>36</v>
      </c>
      <c r="B1812" s="22" t="s">
        <v>173</v>
      </c>
      <c r="C1812" s="22" t="s">
        <v>19</v>
      </c>
      <c r="D1812" s="22" t="s">
        <v>160</v>
      </c>
      <c r="E1812" s="20">
        <v>396.56518</v>
      </c>
      <c r="H1812" s="22" t="s">
        <v>43</v>
      </c>
      <c r="I1812" s="23" t="s">
        <v>48</v>
      </c>
      <c r="J1812" s="22" t="s">
        <v>57</v>
      </c>
      <c r="K1812" s="22" t="s">
        <v>102</v>
      </c>
      <c r="L1812" s="20">
        <v>4858.7542899999999</v>
      </c>
    </row>
    <row r="1813" spans="1:12" ht="21.5" x14ac:dyDescent="0.35">
      <c r="A1813" s="22" t="s">
        <v>36</v>
      </c>
      <c r="B1813" s="22" t="s">
        <v>173</v>
      </c>
      <c r="C1813" s="22" t="s">
        <v>19</v>
      </c>
      <c r="D1813" s="22" t="s">
        <v>30</v>
      </c>
      <c r="E1813" s="20">
        <v>10863.93419</v>
      </c>
      <c r="H1813" s="22" t="s">
        <v>43</v>
      </c>
      <c r="I1813" s="23" t="s">
        <v>48</v>
      </c>
      <c r="J1813" s="22" t="s">
        <v>57</v>
      </c>
      <c r="K1813" s="22" t="s">
        <v>93</v>
      </c>
      <c r="L1813" s="20">
        <v>54.062660000000001</v>
      </c>
    </row>
    <row r="1814" spans="1:12" ht="21.5" x14ac:dyDescent="0.35">
      <c r="A1814" s="22" t="s">
        <v>36</v>
      </c>
      <c r="B1814" s="22" t="s">
        <v>173</v>
      </c>
      <c r="C1814" s="22" t="s">
        <v>19</v>
      </c>
      <c r="D1814" s="22" t="s">
        <v>96</v>
      </c>
      <c r="E1814" s="20">
        <v>18.57</v>
      </c>
      <c r="H1814" s="22" t="s">
        <v>43</v>
      </c>
      <c r="I1814" s="23" t="s">
        <v>48</v>
      </c>
      <c r="J1814" s="22" t="s">
        <v>57</v>
      </c>
      <c r="K1814" s="22" t="s">
        <v>30</v>
      </c>
      <c r="L1814" s="20">
        <v>21.90953</v>
      </c>
    </row>
    <row r="1815" spans="1:12" ht="21.5" x14ac:dyDescent="0.35">
      <c r="A1815" s="22" t="s">
        <v>36</v>
      </c>
      <c r="B1815" s="22" t="s">
        <v>173</v>
      </c>
      <c r="C1815" s="22" t="s">
        <v>19</v>
      </c>
      <c r="D1815" s="22" t="s">
        <v>110</v>
      </c>
      <c r="E1815" s="20">
        <v>161.91025999999999</v>
      </c>
      <c r="H1815" s="22" t="s">
        <v>43</v>
      </c>
      <c r="I1815" s="23" t="s">
        <v>48</v>
      </c>
      <c r="J1815" s="22" t="s">
        <v>57</v>
      </c>
      <c r="K1815" s="22" t="s">
        <v>96</v>
      </c>
      <c r="L1815" s="20">
        <v>6.0385200000000001</v>
      </c>
    </row>
    <row r="1816" spans="1:12" ht="21.5" x14ac:dyDescent="0.35">
      <c r="A1816" s="22" t="s">
        <v>36</v>
      </c>
      <c r="B1816" s="22" t="s">
        <v>173</v>
      </c>
      <c r="C1816" s="22" t="s">
        <v>19</v>
      </c>
      <c r="D1816" s="22" t="s">
        <v>162</v>
      </c>
      <c r="E1816" s="20">
        <v>58.754179999999998</v>
      </c>
      <c r="H1816" s="22" t="s">
        <v>43</v>
      </c>
      <c r="I1816" s="23" t="s">
        <v>48</v>
      </c>
      <c r="J1816" s="22" t="s">
        <v>57</v>
      </c>
      <c r="K1816" s="22" t="s">
        <v>31</v>
      </c>
      <c r="L1816" s="20">
        <v>236.93436</v>
      </c>
    </row>
    <row r="1817" spans="1:12" ht="21.5" x14ac:dyDescent="0.35">
      <c r="A1817" s="22" t="s">
        <v>36</v>
      </c>
      <c r="B1817" s="22" t="s">
        <v>173</v>
      </c>
      <c r="C1817" s="22" t="s">
        <v>19</v>
      </c>
      <c r="D1817" s="22" t="s">
        <v>163</v>
      </c>
      <c r="E1817" s="20">
        <v>20.990400000000001</v>
      </c>
      <c r="H1817" s="22" t="s">
        <v>43</v>
      </c>
      <c r="I1817" s="23" t="s">
        <v>48</v>
      </c>
      <c r="J1817" s="22" t="s">
        <v>57</v>
      </c>
      <c r="K1817" s="28" t="s">
        <v>35</v>
      </c>
      <c r="L1817" s="26">
        <v>15113.222809999999</v>
      </c>
    </row>
    <row r="1818" spans="1:12" ht="21.5" x14ac:dyDescent="0.35">
      <c r="A1818" s="22" t="s">
        <v>36</v>
      </c>
      <c r="B1818" s="22" t="s">
        <v>173</v>
      </c>
      <c r="C1818" s="22" t="s">
        <v>19</v>
      </c>
      <c r="D1818" s="22" t="s">
        <v>112</v>
      </c>
      <c r="E1818" s="20">
        <v>119.16432</v>
      </c>
      <c r="H1818" s="22" t="s">
        <v>43</v>
      </c>
      <c r="I1818" s="23" t="s">
        <v>48</v>
      </c>
      <c r="J1818" s="22" t="s">
        <v>14</v>
      </c>
      <c r="K1818" s="22" t="s">
        <v>31</v>
      </c>
      <c r="L1818" s="20">
        <v>11.113099999999999</v>
      </c>
    </row>
    <row r="1819" spans="1:12" ht="21.5" x14ac:dyDescent="0.35">
      <c r="A1819" s="22" t="s">
        <v>36</v>
      </c>
      <c r="B1819" s="22" t="s">
        <v>173</v>
      </c>
      <c r="C1819" s="22" t="s">
        <v>19</v>
      </c>
      <c r="D1819" s="22" t="s">
        <v>97</v>
      </c>
      <c r="E1819" s="20">
        <v>0.68459999999999999</v>
      </c>
      <c r="H1819" s="22" t="s">
        <v>43</v>
      </c>
      <c r="I1819" s="23" t="s">
        <v>48</v>
      </c>
      <c r="J1819" s="22" t="s">
        <v>14</v>
      </c>
      <c r="K1819" s="28" t="s">
        <v>35</v>
      </c>
      <c r="L1819" s="26">
        <v>11.113099999999999</v>
      </c>
    </row>
    <row r="1820" spans="1:12" ht="21.5" x14ac:dyDescent="0.35">
      <c r="A1820" s="22" t="s">
        <v>36</v>
      </c>
      <c r="B1820" s="22" t="s">
        <v>173</v>
      </c>
      <c r="C1820" s="22" t="s">
        <v>19</v>
      </c>
      <c r="D1820" s="22" t="s">
        <v>31</v>
      </c>
      <c r="E1820" s="20">
        <v>15234.445030000001</v>
      </c>
      <c r="H1820" s="22" t="s">
        <v>43</v>
      </c>
      <c r="I1820" s="23" t="s">
        <v>48</v>
      </c>
      <c r="J1820" s="22" t="s">
        <v>15</v>
      </c>
      <c r="K1820" s="22" t="s">
        <v>52</v>
      </c>
      <c r="L1820" s="20">
        <v>646.31892000000005</v>
      </c>
    </row>
    <row r="1821" spans="1:12" ht="21.5" x14ac:dyDescent="0.35">
      <c r="A1821" s="22" t="s">
        <v>36</v>
      </c>
      <c r="B1821" s="22" t="s">
        <v>173</v>
      </c>
      <c r="C1821" s="22" t="s">
        <v>19</v>
      </c>
      <c r="D1821" s="22" t="s">
        <v>32</v>
      </c>
      <c r="E1821" s="20">
        <v>1952.28505</v>
      </c>
      <c r="H1821" s="22" t="s">
        <v>43</v>
      </c>
      <c r="I1821" s="23" t="s">
        <v>48</v>
      </c>
      <c r="J1821" s="22" t="s">
        <v>15</v>
      </c>
      <c r="K1821" s="22" t="s">
        <v>104</v>
      </c>
      <c r="L1821" s="20">
        <v>0.92673000000000005</v>
      </c>
    </row>
    <row r="1822" spans="1:12" ht="21.5" x14ac:dyDescent="0.35">
      <c r="A1822" s="22" t="s">
        <v>36</v>
      </c>
      <c r="B1822" s="22" t="s">
        <v>173</v>
      </c>
      <c r="C1822" s="22" t="s">
        <v>19</v>
      </c>
      <c r="D1822" s="22" t="s">
        <v>161</v>
      </c>
      <c r="E1822" s="20">
        <v>8.58</v>
      </c>
      <c r="H1822" s="22" t="s">
        <v>43</v>
      </c>
      <c r="I1822" s="23" t="s">
        <v>48</v>
      </c>
      <c r="J1822" s="22" t="s">
        <v>15</v>
      </c>
      <c r="K1822" s="22" t="s">
        <v>156</v>
      </c>
      <c r="L1822" s="20">
        <v>1115.63581</v>
      </c>
    </row>
    <row r="1823" spans="1:12" ht="21.5" x14ac:dyDescent="0.35">
      <c r="A1823" s="22" t="s">
        <v>36</v>
      </c>
      <c r="B1823" s="22" t="s">
        <v>173</v>
      </c>
      <c r="C1823" s="22" t="s">
        <v>19</v>
      </c>
      <c r="D1823" s="28" t="s">
        <v>35</v>
      </c>
      <c r="E1823" s="26">
        <v>34546.0357</v>
      </c>
      <c r="H1823" s="22" t="s">
        <v>43</v>
      </c>
      <c r="I1823" s="23" t="s">
        <v>48</v>
      </c>
      <c r="J1823" s="22" t="s">
        <v>15</v>
      </c>
      <c r="K1823" s="22" t="s">
        <v>53</v>
      </c>
      <c r="L1823" s="20">
        <v>1.6140399999999999</v>
      </c>
    </row>
    <row r="1824" spans="1:12" ht="21.5" x14ac:dyDescent="0.35">
      <c r="A1824" s="22" t="s">
        <v>36</v>
      </c>
      <c r="B1824" s="22" t="s">
        <v>173</v>
      </c>
      <c r="C1824" s="22" t="s">
        <v>161</v>
      </c>
      <c r="D1824" s="22" t="s">
        <v>104</v>
      </c>
      <c r="E1824" s="20">
        <v>0.62858000000000003</v>
      </c>
      <c r="H1824" s="22" t="s">
        <v>43</v>
      </c>
      <c r="I1824" s="23" t="s">
        <v>48</v>
      </c>
      <c r="J1824" s="22" t="s">
        <v>15</v>
      </c>
      <c r="K1824" s="22" t="s">
        <v>27</v>
      </c>
      <c r="L1824" s="20">
        <v>1001.31402</v>
      </c>
    </row>
    <row r="1825" spans="1:12" ht="21.5" x14ac:dyDescent="0.35">
      <c r="A1825" s="22" t="s">
        <v>36</v>
      </c>
      <c r="B1825" s="22" t="s">
        <v>173</v>
      </c>
      <c r="C1825" s="22" t="s">
        <v>161</v>
      </c>
      <c r="D1825" s="22" t="s">
        <v>27</v>
      </c>
      <c r="E1825" s="20">
        <v>2.1440000000000001</v>
      </c>
      <c r="H1825" s="22" t="s">
        <v>43</v>
      </c>
      <c r="I1825" s="23" t="s">
        <v>48</v>
      </c>
      <c r="J1825" s="22" t="s">
        <v>15</v>
      </c>
      <c r="K1825" s="22" t="s">
        <v>28</v>
      </c>
      <c r="L1825" s="20">
        <v>51.007649999999998</v>
      </c>
    </row>
    <row r="1826" spans="1:12" ht="21.5" x14ac:dyDescent="0.35">
      <c r="A1826" s="22" t="s">
        <v>36</v>
      </c>
      <c r="B1826" s="22" t="s">
        <v>173</v>
      </c>
      <c r="C1826" s="22" t="s">
        <v>161</v>
      </c>
      <c r="D1826" s="22" t="s">
        <v>92</v>
      </c>
      <c r="E1826" s="20">
        <v>74.359610000000004</v>
      </c>
      <c r="H1826" s="22" t="s">
        <v>43</v>
      </c>
      <c r="I1826" s="23" t="s">
        <v>48</v>
      </c>
      <c r="J1826" s="22" t="s">
        <v>15</v>
      </c>
      <c r="K1826" s="22" t="s">
        <v>55</v>
      </c>
      <c r="L1826" s="20">
        <v>100.83833</v>
      </c>
    </row>
    <row r="1827" spans="1:12" ht="21.5" x14ac:dyDescent="0.35">
      <c r="A1827" s="22" t="s">
        <v>36</v>
      </c>
      <c r="B1827" s="22" t="s">
        <v>173</v>
      </c>
      <c r="C1827" s="22" t="s">
        <v>161</v>
      </c>
      <c r="D1827" s="22" t="s">
        <v>96</v>
      </c>
      <c r="E1827" s="20">
        <v>15.0984</v>
      </c>
      <c r="H1827" s="22" t="s">
        <v>43</v>
      </c>
      <c r="I1827" s="23" t="s">
        <v>48</v>
      </c>
      <c r="J1827" s="22" t="s">
        <v>15</v>
      </c>
      <c r="K1827" s="22" t="s">
        <v>92</v>
      </c>
      <c r="L1827" s="20">
        <v>2778.1624299999999</v>
      </c>
    </row>
    <row r="1828" spans="1:12" ht="21.5" x14ac:dyDescent="0.35">
      <c r="A1828" s="22" t="s">
        <v>36</v>
      </c>
      <c r="B1828" s="22" t="s">
        <v>173</v>
      </c>
      <c r="C1828" s="22" t="s">
        <v>161</v>
      </c>
      <c r="D1828" s="22" t="s">
        <v>31</v>
      </c>
      <c r="E1828" s="20">
        <v>35.372700000000002</v>
      </c>
      <c r="H1828" s="22" t="s">
        <v>43</v>
      </c>
      <c r="I1828" s="23" t="s">
        <v>48</v>
      </c>
      <c r="J1828" s="22" t="s">
        <v>15</v>
      </c>
      <c r="K1828" s="22" t="s">
        <v>107</v>
      </c>
      <c r="L1828" s="20">
        <v>0.39983000000000002</v>
      </c>
    </row>
    <row r="1829" spans="1:12" ht="21.5" x14ac:dyDescent="0.35">
      <c r="A1829" s="22" t="s">
        <v>36</v>
      </c>
      <c r="B1829" s="22" t="s">
        <v>173</v>
      </c>
      <c r="C1829" s="22" t="s">
        <v>161</v>
      </c>
      <c r="D1829" s="28" t="s">
        <v>35</v>
      </c>
      <c r="E1829" s="26">
        <v>127.60329</v>
      </c>
      <c r="H1829" s="22" t="s">
        <v>43</v>
      </c>
      <c r="I1829" s="23" t="s">
        <v>48</v>
      </c>
      <c r="J1829" s="22" t="s">
        <v>15</v>
      </c>
      <c r="K1829" s="22" t="s">
        <v>93</v>
      </c>
      <c r="L1829" s="20">
        <v>394.65553999999997</v>
      </c>
    </row>
    <row r="1830" spans="1:12" ht="21.5" x14ac:dyDescent="0.35">
      <c r="A1830" s="22" t="s">
        <v>36</v>
      </c>
      <c r="B1830" s="22" t="s">
        <v>173</v>
      </c>
      <c r="C1830" s="120" t="s">
        <v>35</v>
      </c>
      <c r="D1830" s="347"/>
      <c r="E1830" s="26">
        <v>1427900.8669199999</v>
      </c>
      <c r="H1830" s="22" t="s">
        <v>43</v>
      </c>
      <c r="I1830" s="23" t="s">
        <v>48</v>
      </c>
      <c r="J1830" s="22" t="s">
        <v>15</v>
      </c>
      <c r="K1830" s="22" t="s">
        <v>160</v>
      </c>
      <c r="L1830" s="20">
        <v>5745.05681</v>
      </c>
    </row>
    <row r="1831" spans="1:12" ht="21.5" x14ac:dyDescent="0.35">
      <c r="A1831" s="22" t="s">
        <v>36</v>
      </c>
      <c r="B1831" s="23" t="s">
        <v>48</v>
      </c>
      <c r="C1831" s="22" t="s">
        <v>52</v>
      </c>
      <c r="D1831" s="22" t="s">
        <v>52</v>
      </c>
      <c r="E1831" s="20">
        <v>862.04497000000003</v>
      </c>
      <c r="H1831" s="22" t="s">
        <v>43</v>
      </c>
      <c r="I1831" s="23" t="s">
        <v>48</v>
      </c>
      <c r="J1831" s="22" t="s">
        <v>15</v>
      </c>
      <c r="K1831" s="22" t="s">
        <v>30</v>
      </c>
      <c r="L1831" s="20">
        <v>13962.50058</v>
      </c>
    </row>
    <row r="1832" spans="1:12" ht="21.5" x14ac:dyDescent="0.35">
      <c r="A1832" s="22" t="s">
        <v>36</v>
      </c>
      <c r="B1832" s="23" t="s">
        <v>48</v>
      </c>
      <c r="C1832" s="22" t="s">
        <v>52</v>
      </c>
      <c r="D1832" s="22" t="s">
        <v>104</v>
      </c>
      <c r="E1832" s="20">
        <v>41.65</v>
      </c>
      <c r="H1832" s="22" t="s">
        <v>43</v>
      </c>
      <c r="I1832" s="23" t="s">
        <v>48</v>
      </c>
      <c r="J1832" s="22" t="s">
        <v>15</v>
      </c>
      <c r="K1832" s="22" t="s">
        <v>96</v>
      </c>
      <c r="L1832" s="20">
        <v>16.907889999999998</v>
      </c>
    </row>
    <row r="1833" spans="1:12" ht="21.5" x14ac:dyDescent="0.35">
      <c r="A1833" s="22" t="s">
        <v>36</v>
      </c>
      <c r="B1833" s="23" t="s">
        <v>48</v>
      </c>
      <c r="C1833" s="22" t="s">
        <v>52</v>
      </c>
      <c r="D1833" s="22" t="s">
        <v>115</v>
      </c>
      <c r="E1833" s="20">
        <v>76.900019999999998</v>
      </c>
      <c r="H1833" s="22" t="s">
        <v>43</v>
      </c>
      <c r="I1833" s="23" t="s">
        <v>48</v>
      </c>
      <c r="J1833" s="22" t="s">
        <v>15</v>
      </c>
      <c r="K1833" s="22" t="s">
        <v>100</v>
      </c>
      <c r="L1833" s="20">
        <v>78.341740000000001</v>
      </c>
    </row>
    <row r="1834" spans="1:12" ht="21.5" x14ac:dyDescent="0.35">
      <c r="A1834" s="22" t="s">
        <v>36</v>
      </c>
      <c r="B1834" s="23" t="s">
        <v>48</v>
      </c>
      <c r="C1834" s="22" t="s">
        <v>52</v>
      </c>
      <c r="D1834" s="22" t="s">
        <v>156</v>
      </c>
      <c r="E1834" s="20">
        <v>1991.0812100000001</v>
      </c>
      <c r="H1834" s="22" t="s">
        <v>43</v>
      </c>
      <c r="I1834" s="23" t="s">
        <v>48</v>
      </c>
      <c r="J1834" s="22" t="s">
        <v>15</v>
      </c>
      <c r="K1834" s="22" t="s">
        <v>97</v>
      </c>
      <c r="L1834" s="20">
        <v>51.45364</v>
      </c>
    </row>
    <row r="1835" spans="1:12" ht="21.5" x14ac:dyDescent="0.35">
      <c r="A1835" s="22" t="s">
        <v>36</v>
      </c>
      <c r="B1835" s="23" t="s">
        <v>48</v>
      </c>
      <c r="C1835" s="22" t="s">
        <v>52</v>
      </c>
      <c r="D1835" s="22" t="s">
        <v>53</v>
      </c>
      <c r="E1835" s="20">
        <v>1877.22299</v>
      </c>
      <c r="H1835" s="22" t="s">
        <v>43</v>
      </c>
      <c r="I1835" s="23" t="s">
        <v>48</v>
      </c>
      <c r="J1835" s="22" t="s">
        <v>15</v>
      </c>
      <c r="K1835" s="22" t="s">
        <v>31</v>
      </c>
      <c r="L1835" s="20">
        <v>5897.1003300000002</v>
      </c>
    </row>
    <row r="1836" spans="1:12" ht="21.5" x14ac:dyDescent="0.35">
      <c r="A1836" s="22" t="s">
        <v>36</v>
      </c>
      <c r="B1836" s="23" t="s">
        <v>48</v>
      </c>
      <c r="C1836" s="22" t="s">
        <v>52</v>
      </c>
      <c r="D1836" s="22" t="s">
        <v>27</v>
      </c>
      <c r="E1836" s="20">
        <v>738.31375000000003</v>
      </c>
      <c r="H1836" s="22" t="s">
        <v>43</v>
      </c>
      <c r="I1836" s="23" t="s">
        <v>48</v>
      </c>
      <c r="J1836" s="22" t="s">
        <v>15</v>
      </c>
      <c r="K1836" s="22" t="s">
        <v>32</v>
      </c>
      <c r="L1836" s="20">
        <v>100.77164</v>
      </c>
    </row>
    <row r="1837" spans="1:12" ht="21.5" x14ac:dyDescent="0.35">
      <c r="A1837" s="22" t="s">
        <v>36</v>
      </c>
      <c r="B1837" s="23" t="s">
        <v>48</v>
      </c>
      <c r="C1837" s="22" t="s">
        <v>52</v>
      </c>
      <c r="D1837" s="22" t="s">
        <v>95</v>
      </c>
      <c r="E1837" s="20">
        <v>807.91075999999998</v>
      </c>
      <c r="H1837" s="22" t="s">
        <v>43</v>
      </c>
      <c r="I1837" s="23" t="s">
        <v>48</v>
      </c>
      <c r="J1837" s="22" t="s">
        <v>15</v>
      </c>
      <c r="K1837" s="22" t="s">
        <v>161</v>
      </c>
      <c r="L1837" s="20">
        <v>19.986750000000001</v>
      </c>
    </row>
    <row r="1838" spans="1:12" ht="21.5" x14ac:dyDescent="0.35">
      <c r="A1838" s="22" t="s">
        <v>36</v>
      </c>
      <c r="B1838" s="23" t="s">
        <v>48</v>
      </c>
      <c r="C1838" s="22" t="s">
        <v>52</v>
      </c>
      <c r="D1838" s="22" t="s">
        <v>28</v>
      </c>
      <c r="E1838" s="20">
        <v>537.32156999999995</v>
      </c>
      <c r="H1838" s="22" t="s">
        <v>43</v>
      </c>
      <c r="I1838" s="23" t="s">
        <v>48</v>
      </c>
      <c r="J1838" s="22" t="s">
        <v>15</v>
      </c>
      <c r="K1838" s="28" t="s">
        <v>35</v>
      </c>
      <c r="L1838" s="26">
        <v>31962.992679999999</v>
      </c>
    </row>
    <row r="1839" spans="1:12" ht="21.5" x14ac:dyDescent="0.35">
      <c r="A1839" s="22" t="s">
        <v>36</v>
      </c>
      <c r="B1839" s="23" t="s">
        <v>48</v>
      </c>
      <c r="C1839" s="22" t="s">
        <v>52</v>
      </c>
      <c r="D1839" s="22" t="s">
        <v>55</v>
      </c>
      <c r="E1839" s="20">
        <v>7432.0469400000002</v>
      </c>
      <c r="H1839" s="22" t="s">
        <v>43</v>
      </c>
      <c r="I1839" s="23" t="s">
        <v>48</v>
      </c>
      <c r="J1839" s="22" t="s">
        <v>159</v>
      </c>
      <c r="K1839" s="22" t="s">
        <v>52</v>
      </c>
      <c r="L1839" s="20">
        <v>61.621699999999997</v>
      </c>
    </row>
    <row r="1840" spans="1:12" ht="21.5" x14ac:dyDescent="0.35">
      <c r="A1840" s="22" t="s">
        <v>36</v>
      </c>
      <c r="B1840" s="23" t="s">
        <v>48</v>
      </c>
      <c r="C1840" s="22" t="s">
        <v>52</v>
      </c>
      <c r="D1840" s="22" t="s">
        <v>92</v>
      </c>
      <c r="E1840" s="20">
        <v>2901.3613300000002</v>
      </c>
      <c r="H1840" s="22" t="s">
        <v>43</v>
      </c>
      <c r="I1840" s="23" t="s">
        <v>48</v>
      </c>
      <c r="J1840" s="22" t="s">
        <v>159</v>
      </c>
      <c r="K1840" s="22" t="s">
        <v>156</v>
      </c>
      <c r="L1840" s="20">
        <v>59.659480000000002</v>
      </c>
    </row>
    <row r="1841" spans="1:12" ht="21.5" x14ac:dyDescent="0.35">
      <c r="A1841" s="22" t="s">
        <v>36</v>
      </c>
      <c r="B1841" s="23" t="s">
        <v>48</v>
      </c>
      <c r="C1841" s="22" t="s">
        <v>52</v>
      </c>
      <c r="D1841" s="22" t="s">
        <v>107</v>
      </c>
      <c r="E1841" s="20">
        <v>1.6728099999999999</v>
      </c>
      <c r="H1841" s="22" t="s">
        <v>43</v>
      </c>
      <c r="I1841" s="23" t="s">
        <v>48</v>
      </c>
      <c r="J1841" s="22" t="s">
        <v>159</v>
      </c>
      <c r="K1841" s="22" t="s">
        <v>27</v>
      </c>
      <c r="L1841" s="20">
        <v>1512.0665200000001</v>
      </c>
    </row>
    <row r="1842" spans="1:12" ht="21.5" x14ac:dyDescent="0.35">
      <c r="A1842" s="22" t="s">
        <v>36</v>
      </c>
      <c r="B1842" s="23" t="s">
        <v>48</v>
      </c>
      <c r="C1842" s="22" t="s">
        <v>52</v>
      </c>
      <c r="D1842" s="22" t="s">
        <v>93</v>
      </c>
      <c r="E1842" s="20">
        <v>5254.6923800000004</v>
      </c>
      <c r="H1842" s="22" t="s">
        <v>43</v>
      </c>
      <c r="I1842" s="23" t="s">
        <v>48</v>
      </c>
      <c r="J1842" s="22" t="s">
        <v>159</v>
      </c>
      <c r="K1842" s="22" t="s">
        <v>28</v>
      </c>
      <c r="L1842" s="20">
        <v>5.83439</v>
      </c>
    </row>
    <row r="1843" spans="1:12" ht="21.5" x14ac:dyDescent="0.35">
      <c r="A1843" s="22" t="s">
        <v>36</v>
      </c>
      <c r="B1843" s="23" t="s">
        <v>48</v>
      </c>
      <c r="C1843" s="22" t="s">
        <v>52</v>
      </c>
      <c r="D1843" s="22" t="s">
        <v>160</v>
      </c>
      <c r="E1843" s="20">
        <v>1610.1986400000001</v>
      </c>
      <c r="H1843" s="22" t="s">
        <v>43</v>
      </c>
      <c r="I1843" s="23" t="s">
        <v>48</v>
      </c>
      <c r="J1843" s="22" t="s">
        <v>159</v>
      </c>
      <c r="K1843" s="22" t="s">
        <v>55</v>
      </c>
      <c r="L1843" s="20">
        <v>12.224</v>
      </c>
    </row>
    <row r="1844" spans="1:12" ht="21.5" x14ac:dyDescent="0.35">
      <c r="A1844" s="22" t="s">
        <v>36</v>
      </c>
      <c r="B1844" s="23" t="s">
        <v>48</v>
      </c>
      <c r="C1844" s="22" t="s">
        <v>52</v>
      </c>
      <c r="D1844" s="22" t="s">
        <v>30</v>
      </c>
      <c r="E1844" s="20">
        <v>5446.4565499999999</v>
      </c>
      <c r="H1844" s="22" t="s">
        <v>43</v>
      </c>
      <c r="I1844" s="23" t="s">
        <v>48</v>
      </c>
      <c r="J1844" s="22" t="s">
        <v>159</v>
      </c>
      <c r="K1844" s="22" t="s">
        <v>92</v>
      </c>
      <c r="L1844" s="20">
        <v>29.500240000000002</v>
      </c>
    </row>
    <row r="1845" spans="1:12" ht="21.5" x14ac:dyDescent="0.35">
      <c r="A1845" s="22" t="s">
        <v>36</v>
      </c>
      <c r="B1845" s="23" t="s">
        <v>48</v>
      </c>
      <c r="C1845" s="22" t="s">
        <v>52</v>
      </c>
      <c r="D1845" s="22" t="s">
        <v>96</v>
      </c>
      <c r="E1845" s="20">
        <v>1361.9498599999999</v>
      </c>
      <c r="H1845" s="22" t="s">
        <v>43</v>
      </c>
      <c r="I1845" s="23" t="s">
        <v>48</v>
      </c>
      <c r="J1845" s="22" t="s">
        <v>159</v>
      </c>
      <c r="K1845" s="22" t="s">
        <v>93</v>
      </c>
      <c r="L1845" s="20">
        <v>14.210520000000001</v>
      </c>
    </row>
    <row r="1846" spans="1:12" ht="21.5" x14ac:dyDescent="0.35">
      <c r="A1846" s="22" t="s">
        <v>36</v>
      </c>
      <c r="B1846" s="23" t="s">
        <v>48</v>
      </c>
      <c r="C1846" s="22" t="s">
        <v>52</v>
      </c>
      <c r="D1846" s="22" t="s">
        <v>110</v>
      </c>
      <c r="E1846" s="20">
        <v>965.20356000000004</v>
      </c>
      <c r="H1846" s="22" t="s">
        <v>43</v>
      </c>
      <c r="I1846" s="23" t="s">
        <v>48</v>
      </c>
      <c r="J1846" s="22" t="s">
        <v>159</v>
      </c>
      <c r="K1846" s="22" t="s">
        <v>160</v>
      </c>
      <c r="L1846" s="20">
        <v>2103.9770199999998</v>
      </c>
    </row>
    <row r="1847" spans="1:12" ht="21.5" x14ac:dyDescent="0.35">
      <c r="A1847" s="22" t="s">
        <v>36</v>
      </c>
      <c r="B1847" s="23" t="s">
        <v>48</v>
      </c>
      <c r="C1847" s="22" t="s">
        <v>52</v>
      </c>
      <c r="D1847" s="22" t="s">
        <v>162</v>
      </c>
      <c r="E1847" s="20">
        <v>39.757989999999999</v>
      </c>
      <c r="H1847" s="22" t="s">
        <v>43</v>
      </c>
      <c r="I1847" s="23" t="s">
        <v>48</v>
      </c>
      <c r="J1847" s="22" t="s">
        <v>159</v>
      </c>
      <c r="K1847" s="22" t="s">
        <v>30</v>
      </c>
      <c r="L1847" s="20">
        <v>178.45527999999999</v>
      </c>
    </row>
    <row r="1848" spans="1:12" ht="21.5" x14ac:dyDescent="0.35">
      <c r="A1848" s="22" t="s">
        <v>36</v>
      </c>
      <c r="B1848" s="23" t="s">
        <v>48</v>
      </c>
      <c r="C1848" s="22" t="s">
        <v>52</v>
      </c>
      <c r="D1848" s="22" t="s">
        <v>112</v>
      </c>
      <c r="E1848" s="20">
        <v>12.987299999999999</v>
      </c>
      <c r="H1848" s="22" t="s">
        <v>43</v>
      </c>
      <c r="I1848" s="23" t="s">
        <v>48</v>
      </c>
      <c r="J1848" s="22" t="s">
        <v>159</v>
      </c>
      <c r="K1848" s="22" t="s">
        <v>112</v>
      </c>
      <c r="L1848" s="20">
        <v>267.51249000000001</v>
      </c>
    </row>
    <row r="1849" spans="1:12" ht="21.5" x14ac:dyDescent="0.35">
      <c r="A1849" s="22" t="s">
        <v>36</v>
      </c>
      <c r="B1849" s="23" t="s">
        <v>48</v>
      </c>
      <c r="C1849" s="22" t="s">
        <v>52</v>
      </c>
      <c r="D1849" s="22" t="s">
        <v>100</v>
      </c>
      <c r="E1849" s="20">
        <v>136.25147999999999</v>
      </c>
      <c r="H1849" s="22" t="s">
        <v>43</v>
      </c>
      <c r="I1849" s="23" t="s">
        <v>48</v>
      </c>
      <c r="J1849" s="22" t="s">
        <v>159</v>
      </c>
      <c r="K1849" s="22" t="s">
        <v>100</v>
      </c>
      <c r="L1849" s="20">
        <v>8.3471200000000003</v>
      </c>
    </row>
    <row r="1850" spans="1:12" ht="21.5" x14ac:dyDescent="0.35">
      <c r="A1850" s="22" t="s">
        <v>36</v>
      </c>
      <c r="B1850" s="23" t="s">
        <v>48</v>
      </c>
      <c r="C1850" s="22" t="s">
        <v>52</v>
      </c>
      <c r="D1850" s="22" t="s">
        <v>97</v>
      </c>
      <c r="E1850" s="20">
        <v>939.59355000000005</v>
      </c>
      <c r="H1850" s="22" t="s">
        <v>43</v>
      </c>
      <c r="I1850" s="23" t="s">
        <v>48</v>
      </c>
      <c r="J1850" s="22" t="s">
        <v>159</v>
      </c>
      <c r="K1850" s="22" t="s">
        <v>31</v>
      </c>
      <c r="L1850" s="20">
        <v>503.92899</v>
      </c>
    </row>
    <row r="1851" spans="1:12" ht="21.5" x14ac:dyDescent="0.35">
      <c r="A1851" s="22" t="s">
        <v>36</v>
      </c>
      <c r="B1851" s="23" t="s">
        <v>48</v>
      </c>
      <c r="C1851" s="22" t="s">
        <v>52</v>
      </c>
      <c r="D1851" s="22" t="s">
        <v>31</v>
      </c>
      <c r="E1851" s="20">
        <v>3025.06531</v>
      </c>
      <c r="H1851" s="22" t="s">
        <v>43</v>
      </c>
      <c r="I1851" s="23" t="s">
        <v>48</v>
      </c>
      <c r="J1851" s="22" t="s">
        <v>159</v>
      </c>
      <c r="K1851" s="28" t="s">
        <v>35</v>
      </c>
      <c r="L1851" s="26">
        <v>4757.3377499999997</v>
      </c>
    </row>
    <row r="1852" spans="1:12" ht="21.5" x14ac:dyDescent="0.35">
      <c r="A1852" s="22" t="s">
        <v>36</v>
      </c>
      <c r="B1852" s="23" t="s">
        <v>48</v>
      </c>
      <c r="C1852" s="22" t="s">
        <v>52</v>
      </c>
      <c r="D1852" s="22" t="s">
        <v>32</v>
      </c>
      <c r="E1852" s="20">
        <v>197.18369000000001</v>
      </c>
      <c r="H1852" s="22" t="s">
        <v>43</v>
      </c>
      <c r="I1852" s="23" t="s">
        <v>48</v>
      </c>
      <c r="J1852" s="22" t="s">
        <v>59</v>
      </c>
      <c r="K1852" s="22" t="s">
        <v>52</v>
      </c>
      <c r="L1852" s="20">
        <v>233.60149000000001</v>
      </c>
    </row>
    <row r="1853" spans="1:12" ht="21.5" x14ac:dyDescent="0.35">
      <c r="A1853" s="22" t="s">
        <v>36</v>
      </c>
      <c r="B1853" s="23" t="s">
        <v>48</v>
      </c>
      <c r="C1853" s="22" t="s">
        <v>52</v>
      </c>
      <c r="D1853" s="28" t="s">
        <v>35</v>
      </c>
      <c r="E1853" s="26">
        <v>36256.86666</v>
      </c>
      <c r="H1853" s="22" t="s">
        <v>43</v>
      </c>
      <c r="I1853" s="23" t="s">
        <v>48</v>
      </c>
      <c r="J1853" s="22" t="s">
        <v>59</v>
      </c>
      <c r="K1853" s="22" t="s">
        <v>55</v>
      </c>
      <c r="L1853" s="20">
        <v>103.824</v>
      </c>
    </row>
    <row r="1854" spans="1:12" ht="21.5" x14ac:dyDescent="0.35">
      <c r="A1854" s="22" t="s">
        <v>36</v>
      </c>
      <c r="B1854" s="23" t="s">
        <v>48</v>
      </c>
      <c r="C1854" s="22" t="s">
        <v>155</v>
      </c>
      <c r="D1854" s="22" t="s">
        <v>112</v>
      </c>
      <c r="E1854" s="20">
        <v>0.3</v>
      </c>
      <c r="H1854" s="22" t="s">
        <v>43</v>
      </c>
      <c r="I1854" s="23" t="s">
        <v>48</v>
      </c>
      <c r="J1854" s="22" t="s">
        <v>59</v>
      </c>
      <c r="K1854" s="22" t="s">
        <v>92</v>
      </c>
      <c r="L1854" s="20">
        <v>3088.24071</v>
      </c>
    </row>
    <row r="1855" spans="1:12" ht="21.5" x14ac:dyDescent="0.35">
      <c r="A1855" s="22" t="s">
        <v>36</v>
      </c>
      <c r="B1855" s="23" t="s">
        <v>48</v>
      </c>
      <c r="C1855" s="22" t="s">
        <v>155</v>
      </c>
      <c r="D1855" s="28" t="s">
        <v>35</v>
      </c>
      <c r="E1855" s="26">
        <v>0.3</v>
      </c>
      <c r="H1855" s="22" t="s">
        <v>43</v>
      </c>
      <c r="I1855" s="23" t="s">
        <v>48</v>
      </c>
      <c r="J1855" s="22" t="s">
        <v>59</v>
      </c>
      <c r="K1855" s="22" t="s">
        <v>102</v>
      </c>
      <c r="L1855" s="20">
        <v>88.681889999999996</v>
      </c>
    </row>
    <row r="1856" spans="1:12" ht="21.5" x14ac:dyDescent="0.35">
      <c r="A1856" s="22" t="s">
        <v>36</v>
      </c>
      <c r="B1856" s="23" t="s">
        <v>48</v>
      </c>
      <c r="C1856" s="22" t="s">
        <v>53</v>
      </c>
      <c r="D1856" s="22" t="s">
        <v>52</v>
      </c>
      <c r="E1856" s="20">
        <v>2575.2760499999999</v>
      </c>
      <c r="H1856" s="22" t="s">
        <v>43</v>
      </c>
      <c r="I1856" s="23" t="s">
        <v>48</v>
      </c>
      <c r="J1856" s="22" t="s">
        <v>59</v>
      </c>
      <c r="K1856" s="22" t="s">
        <v>160</v>
      </c>
      <c r="L1856" s="20">
        <v>230.92599999999999</v>
      </c>
    </row>
    <row r="1857" spans="1:12" ht="21.5" x14ac:dyDescent="0.35">
      <c r="A1857" s="22" t="s">
        <v>36</v>
      </c>
      <c r="B1857" s="23" t="s">
        <v>48</v>
      </c>
      <c r="C1857" s="22" t="s">
        <v>53</v>
      </c>
      <c r="D1857" s="22" t="s">
        <v>104</v>
      </c>
      <c r="E1857" s="20">
        <v>0.77651999999999999</v>
      </c>
      <c r="H1857" s="22" t="s">
        <v>43</v>
      </c>
      <c r="I1857" s="23" t="s">
        <v>48</v>
      </c>
      <c r="J1857" s="22" t="s">
        <v>59</v>
      </c>
      <c r="K1857" s="22" t="s">
        <v>30</v>
      </c>
      <c r="L1857" s="20">
        <v>113.68585</v>
      </c>
    </row>
    <row r="1858" spans="1:12" ht="21.5" x14ac:dyDescent="0.35">
      <c r="A1858" s="22" t="s">
        <v>36</v>
      </c>
      <c r="B1858" s="23" t="s">
        <v>48</v>
      </c>
      <c r="C1858" s="22" t="s">
        <v>53</v>
      </c>
      <c r="D1858" s="22" t="s">
        <v>156</v>
      </c>
      <c r="E1858" s="20">
        <v>2264.5040899999999</v>
      </c>
      <c r="H1858" s="22" t="s">
        <v>43</v>
      </c>
      <c r="I1858" s="23" t="s">
        <v>48</v>
      </c>
      <c r="J1858" s="22" t="s">
        <v>59</v>
      </c>
      <c r="K1858" s="22" t="s">
        <v>96</v>
      </c>
      <c r="L1858" s="20">
        <v>151.47504000000001</v>
      </c>
    </row>
    <row r="1859" spans="1:12" ht="21.5" x14ac:dyDescent="0.35">
      <c r="A1859" s="22" t="s">
        <v>36</v>
      </c>
      <c r="B1859" s="23" t="s">
        <v>48</v>
      </c>
      <c r="C1859" s="22" t="s">
        <v>53</v>
      </c>
      <c r="D1859" s="22" t="s">
        <v>53</v>
      </c>
      <c r="E1859" s="20">
        <v>29118.18334</v>
      </c>
      <c r="H1859" s="22" t="s">
        <v>43</v>
      </c>
      <c r="I1859" s="23" t="s">
        <v>48</v>
      </c>
      <c r="J1859" s="22" t="s">
        <v>59</v>
      </c>
      <c r="K1859" s="22" t="s">
        <v>31</v>
      </c>
      <c r="L1859" s="20">
        <v>1448.3402100000001</v>
      </c>
    </row>
    <row r="1860" spans="1:12" ht="21.5" x14ac:dyDescent="0.35">
      <c r="A1860" s="22" t="s">
        <v>36</v>
      </c>
      <c r="B1860" s="23" t="s">
        <v>48</v>
      </c>
      <c r="C1860" s="22" t="s">
        <v>53</v>
      </c>
      <c r="D1860" s="22" t="s">
        <v>27</v>
      </c>
      <c r="E1860" s="20">
        <v>822.40374999999995</v>
      </c>
      <c r="H1860" s="22" t="s">
        <v>43</v>
      </c>
      <c r="I1860" s="23" t="s">
        <v>48</v>
      </c>
      <c r="J1860" s="22" t="s">
        <v>59</v>
      </c>
      <c r="K1860" s="28" t="s">
        <v>35</v>
      </c>
      <c r="L1860" s="26">
        <v>5458.7751900000003</v>
      </c>
    </row>
    <row r="1861" spans="1:12" ht="21.5" x14ac:dyDescent="0.35">
      <c r="A1861" s="22" t="s">
        <v>36</v>
      </c>
      <c r="B1861" s="23" t="s">
        <v>48</v>
      </c>
      <c r="C1861" s="22" t="s">
        <v>53</v>
      </c>
      <c r="D1861" s="22" t="s">
        <v>95</v>
      </c>
      <c r="E1861" s="20">
        <v>4262.43282</v>
      </c>
      <c r="H1861" s="22" t="s">
        <v>43</v>
      </c>
      <c r="I1861" s="23" t="s">
        <v>48</v>
      </c>
      <c r="J1861" s="22" t="s">
        <v>16</v>
      </c>
      <c r="K1861" s="22" t="s">
        <v>52</v>
      </c>
      <c r="L1861" s="20">
        <v>183.06475</v>
      </c>
    </row>
    <row r="1862" spans="1:12" ht="21.5" x14ac:dyDescent="0.35">
      <c r="A1862" s="22" t="s">
        <v>36</v>
      </c>
      <c r="B1862" s="23" t="s">
        <v>48</v>
      </c>
      <c r="C1862" s="22" t="s">
        <v>53</v>
      </c>
      <c r="D1862" s="22" t="s">
        <v>28</v>
      </c>
      <c r="E1862" s="20">
        <v>1212.6623</v>
      </c>
      <c r="H1862" s="22" t="s">
        <v>43</v>
      </c>
      <c r="I1862" s="23" t="s">
        <v>48</v>
      </c>
      <c r="J1862" s="22" t="s">
        <v>16</v>
      </c>
      <c r="K1862" s="22" t="s">
        <v>27</v>
      </c>
      <c r="L1862" s="20">
        <v>490.07312999999999</v>
      </c>
    </row>
    <row r="1863" spans="1:12" ht="21.5" x14ac:dyDescent="0.35">
      <c r="A1863" s="22" t="s">
        <v>36</v>
      </c>
      <c r="B1863" s="23" t="s">
        <v>48</v>
      </c>
      <c r="C1863" s="22" t="s">
        <v>53</v>
      </c>
      <c r="D1863" s="22" t="s">
        <v>55</v>
      </c>
      <c r="E1863" s="20">
        <v>2649.9671199999998</v>
      </c>
      <c r="H1863" s="22" t="s">
        <v>43</v>
      </c>
      <c r="I1863" s="23" t="s">
        <v>48</v>
      </c>
      <c r="J1863" s="22" t="s">
        <v>16</v>
      </c>
      <c r="K1863" s="22" t="s">
        <v>28</v>
      </c>
      <c r="L1863" s="20">
        <v>64.295770000000005</v>
      </c>
    </row>
    <row r="1864" spans="1:12" ht="21.5" x14ac:dyDescent="0.35">
      <c r="A1864" s="22" t="s">
        <v>36</v>
      </c>
      <c r="B1864" s="23" t="s">
        <v>48</v>
      </c>
      <c r="C1864" s="22" t="s">
        <v>53</v>
      </c>
      <c r="D1864" s="22" t="s">
        <v>92</v>
      </c>
      <c r="E1864" s="20">
        <v>1733.86958</v>
      </c>
      <c r="H1864" s="22" t="s">
        <v>43</v>
      </c>
      <c r="I1864" s="23" t="s">
        <v>48</v>
      </c>
      <c r="J1864" s="22" t="s">
        <v>16</v>
      </c>
      <c r="K1864" s="22" t="s">
        <v>55</v>
      </c>
      <c r="L1864" s="20">
        <v>37.162149999999997</v>
      </c>
    </row>
    <row r="1865" spans="1:12" ht="21.5" x14ac:dyDescent="0.35">
      <c r="A1865" s="22" t="s">
        <v>36</v>
      </c>
      <c r="B1865" s="23" t="s">
        <v>48</v>
      </c>
      <c r="C1865" s="22" t="s">
        <v>53</v>
      </c>
      <c r="D1865" s="22" t="s">
        <v>165</v>
      </c>
      <c r="E1865" s="20">
        <v>3.0503999999999998</v>
      </c>
      <c r="H1865" s="22" t="s">
        <v>43</v>
      </c>
      <c r="I1865" s="23" t="s">
        <v>48</v>
      </c>
      <c r="J1865" s="22" t="s">
        <v>16</v>
      </c>
      <c r="K1865" s="22" t="s">
        <v>92</v>
      </c>
      <c r="L1865" s="20">
        <v>33.302840000000003</v>
      </c>
    </row>
    <row r="1866" spans="1:12" ht="21.5" x14ac:dyDescent="0.35">
      <c r="A1866" s="22" t="s">
        <v>36</v>
      </c>
      <c r="B1866" s="23" t="s">
        <v>48</v>
      </c>
      <c r="C1866" s="22" t="s">
        <v>53</v>
      </c>
      <c r="D1866" s="22" t="s">
        <v>102</v>
      </c>
      <c r="E1866" s="20">
        <v>1248.2828199999999</v>
      </c>
      <c r="H1866" s="22" t="s">
        <v>43</v>
      </c>
      <c r="I1866" s="23" t="s">
        <v>48</v>
      </c>
      <c r="J1866" s="22" t="s">
        <v>16</v>
      </c>
      <c r="K1866" s="22" t="s">
        <v>102</v>
      </c>
      <c r="L1866" s="20">
        <v>110.55538</v>
      </c>
    </row>
    <row r="1867" spans="1:12" ht="21.5" x14ac:dyDescent="0.35">
      <c r="A1867" s="22" t="s">
        <v>36</v>
      </c>
      <c r="B1867" s="23" t="s">
        <v>48</v>
      </c>
      <c r="C1867" s="22" t="s">
        <v>53</v>
      </c>
      <c r="D1867" s="22" t="s">
        <v>107</v>
      </c>
      <c r="E1867" s="20">
        <v>332.05831000000001</v>
      </c>
      <c r="H1867" s="22" t="s">
        <v>43</v>
      </c>
      <c r="I1867" s="23" t="s">
        <v>48</v>
      </c>
      <c r="J1867" s="22" t="s">
        <v>16</v>
      </c>
      <c r="K1867" s="22" t="s">
        <v>93</v>
      </c>
      <c r="L1867" s="20">
        <v>1.6423399999999999</v>
      </c>
    </row>
    <row r="1868" spans="1:12" ht="21.5" x14ac:dyDescent="0.35">
      <c r="A1868" s="22" t="s">
        <v>36</v>
      </c>
      <c r="B1868" s="23" t="s">
        <v>48</v>
      </c>
      <c r="C1868" s="22" t="s">
        <v>53</v>
      </c>
      <c r="D1868" s="22" t="s">
        <v>93</v>
      </c>
      <c r="E1868" s="20">
        <v>775.66890999999998</v>
      </c>
      <c r="H1868" s="22" t="s">
        <v>43</v>
      </c>
      <c r="I1868" s="23" t="s">
        <v>48</v>
      </c>
      <c r="J1868" s="22" t="s">
        <v>16</v>
      </c>
      <c r="K1868" s="22" t="s">
        <v>160</v>
      </c>
      <c r="L1868" s="20">
        <v>132.89849000000001</v>
      </c>
    </row>
    <row r="1869" spans="1:12" ht="21.5" x14ac:dyDescent="0.35">
      <c r="A1869" s="22" t="s">
        <v>36</v>
      </c>
      <c r="B1869" s="23" t="s">
        <v>48</v>
      </c>
      <c r="C1869" s="22" t="s">
        <v>53</v>
      </c>
      <c r="D1869" s="22" t="s">
        <v>160</v>
      </c>
      <c r="E1869" s="20">
        <v>2401.1499699999999</v>
      </c>
      <c r="H1869" s="22" t="s">
        <v>43</v>
      </c>
      <c r="I1869" s="23" t="s">
        <v>48</v>
      </c>
      <c r="J1869" s="22" t="s">
        <v>16</v>
      </c>
      <c r="K1869" s="22" t="s">
        <v>30</v>
      </c>
      <c r="L1869" s="20">
        <v>504.48205999999999</v>
      </c>
    </row>
    <row r="1870" spans="1:12" ht="21.5" x14ac:dyDescent="0.35">
      <c r="A1870" s="22" t="s">
        <v>36</v>
      </c>
      <c r="B1870" s="23" t="s">
        <v>48</v>
      </c>
      <c r="C1870" s="22" t="s">
        <v>53</v>
      </c>
      <c r="D1870" s="22" t="s">
        <v>30</v>
      </c>
      <c r="E1870" s="20">
        <v>3166.6873099999998</v>
      </c>
      <c r="H1870" s="22" t="s">
        <v>43</v>
      </c>
      <c r="I1870" s="23" t="s">
        <v>48</v>
      </c>
      <c r="J1870" s="22" t="s">
        <v>16</v>
      </c>
      <c r="K1870" s="22" t="s">
        <v>96</v>
      </c>
      <c r="L1870" s="20">
        <v>16.142520000000001</v>
      </c>
    </row>
    <row r="1871" spans="1:12" ht="21.5" x14ac:dyDescent="0.35">
      <c r="A1871" s="22" t="s">
        <v>36</v>
      </c>
      <c r="B1871" s="23" t="s">
        <v>48</v>
      </c>
      <c r="C1871" s="22" t="s">
        <v>53</v>
      </c>
      <c r="D1871" s="22" t="s">
        <v>96</v>
      </c>
      <c r="E1871" s="20">
        <v>1520.2833800000001</v>
      </c>
      <c r="H1871" s="22" t="s">
        <v>43</v>
      </c>
      <c r="I1871" s="23" t="s">
        <v>48</v>
      </c>
      <c r="J1871" s="22" t="s">
        <v>16</v>
      </c>
      <c r="K1871" s="22" t="s">
        <v>31</v>
      </c>
      <c r="L1871" s="20">
        <v>2087.7013499999998</v>
      </c>
    </row>
    <row r="1872" spans="1:12" ht="21.5" x14ac:dyDescent="0.35">
      <c r="A1872" s="22" t="s">
        <v>36</v>
      </c>
      <c r="B1872" s="23" t="s">
        <v>48</v>
      </c>
      <c r="C1872" s="22" t="s">
        <v>53</v>
      </c>
      <c r="D1872" s="22" t="s">
        <v>110</v>
      </c>
      <c r="E1872" s="20">
        <v>68.852459999999994</v>
      </c>
      <c r="H1872" s="22" t="s">
        <v>43</v>
      </c>
      <c r="I1872" s="23" t="s">
        <v>48</v>
      </c>
      <c r="J1872" s="22" t="s">
        <v>16</v>
      </c>
      <c r="K1872" s="22" t="s">
        <v>32</v>
      </c>
      <c r="L1872" s="20">
        <v>4.0382999999999996</v>
      </c>
    </row>
    <row r="1873" spans="1:12" ht="21.5" x14ac:dyDescent="0.35">
      <c r="A1873" s="22" t="s">
        <v>36</v>
      </c>
      <c r="B1873" s="23" t="s">
        <v>48</v>
      </c>
      <c r="C1873" s="22" t="s">
        <v>53</v>
      </c>
      <c r="D1873" s="22" t="s">
        <v>162</v>
      </c>
      <c r="E1873" s="20">
        <v>880.04677000000004</v>
      </c>
      <c r="H1873" s="22" t="s">
        <v>43</v>
      </c>
      <c r="I1873" s="23" t="s">
        <v>48</v>
      </c>
      <c r="J1873" s="22" t="s">
        <v>16</v>
      </c>
      <c r="K1873" s="28" t="s">
        <v>35</v>
      </c>
      <c r="L1873" s="26">
        <v>3665.3590800000002</v>
      </c>
    </row>
    <row r="1874" spans="1:12" ht="21.5" x14ac:dyDescent="0.35">
      <c r="A1874" s="22" t="s">
        <v>36</v>
      </c>
      <c r="B1874" s="23" t="s">
        <v>48</v>
      </c>
      <c r="C1874" s="22" t="s">
        <v>53</v>
      </c>
      <c r="D1874" s="22" t="s">
        <v>163</v>
      </c>
      <c r="E1874" s="20">
        <v>56.397350000000003</v>
      </c>
      <c r="H1874" s="22" t="s">
        <v>43</v>
      </c>
      <c r="I1874" s="23" t="s">
        <v>48</v>
      </c>
      <c r="J1874" s="22" t="s">
        <v>17</v>
      </c>
      <c r="K1874" s="22" t="s">
        <v>27</v>
      </c>
      <c r="L1874" s="20">
        <v>363.13134000000002</v>
      </c>
    </row>
    <row r="1875" spans="1:12" ht="21.5" x14ac:dyDescent="0.35">
      <c r="A1875" s="22" t="s">
        <v>36</v>
      </c>
      <c r="B1875" s="23" t="s">
        <v>48</v>
      </c>
      <c r="C1875" s="22" t="s">
        <v>53</v>
      </c>
      <c r="D1875" s="22" t="s">
        <v>112</v>
      </c>
      <c r="E1875" s="20">
        <v>56.145699999999998</v>
      </c>
      <c r="H1875" s="22" t="s">
        <v>43</v>
      </c>
      <c r="I1875" s="23" t="s">
        <v>48</v>
      </c>
      <c r="J1875" s="22" t="s">
        <v>17</v>
      </c>
      <c r="K1875" s="22" t="s">
        <v>28</v>
      </c>
      <c r="L1875" s="20">
        <v>208.79575</v>
      </c>
    </row>
    <row r="1876" spans="1:12" ht="21.5" x14ac:dyDescent="0.35">
      <c r="A1876" s="22" t="s">
        <v>36</v>
      </c>
      <c r="B1876" s="23" t="s">
        <v>48</v>
      </c>
      <c r="C1876" s="22" t="s">
        <v>53</v>
      </c>
      <c r="D1876" s="22" t="s">
        <v>100</v>
      </c>
      <c r="E1876" s="20">
        <v>240.00001</v>
      </c>
      <c r="H1876" s="22" t="s">
        <v>43</v>
      </c>
      <c r="I1876" s="23" t="s">
        <v>48</v>
      </c>
      <c r="J1876" s="22" t="s">
        <v>17</v>
      </c>
      <c r="K1876" s="22" t="s">
        <v>30</v>
      </c>
      <c r="L1876" s="20">
        <v>646.15292999999997</v>
      </c>
    </row>
    <row r="1877" spans="1:12" ht="21.5" x14ac:dyDescent="0.35">
      <c r="A1877" s="22" t="s">
        <v>36</v>
      </c>
      <c r="B1877" s="23" t="s">
        <v>48</v>
      </c>
      <c r="C1877" s="22" t="s">
        <v>53</v>
      </c>
      <c r="D1877" s="22" t="s">
        <v>97</v>
      </c>
      <c r="E1877" s="20">
        <v>2124.3783199999998</v>
      </c>
      <c r="H1877" s="22" t="s">
        <v>43</v>
      </c>
      <c r="I1877" s="23" t="s">
        <v>48</v>
      </c>
      <c r="J1877" s="22" t="s">
        <v>17</v>
      </c>
      <c r="K1877" s="22" t="s">
        <v>31</v>
      </c>
      <c r="L1877" s="20">
        <v>2913.0915599999998</v>
      </c>
    </row>
    <row r="1878" spans="1:12" ht="21.5" x14ac:dyDescent="0.35">
      <c r="A1878" s="22" t="s">
        <v>36</v>
      </c>
      <c r="B1878" s="23" t="s">
        <v>48</v>
      </c>
      <c r="C1878" s="22" t="s">
        <v>53</v>
      </c>
      <c r="D1878" s="22" t="s">
        <v>31</v>
      </c>
      <c r="E1878" s="20">
        <v>4613.6828699999996</v>
      </c>
      <c r="H1878" s="22" t="s">
        <v>43</v>
      </c>
      <c r="I1878" s="23" t="s">
        <v>48</v>
      </c>
      <c r="J1878" s="22" t="s">
        <v>17</v>
      </c>
      <c r="K1878" s="28" t="s">
        <v>35</v>
      </c>
      <c r="L1878" s="26">
        <v>4131.1715800000002</v>
      </c>
    </row>
    <row r="1879" spans="1:12" ht="21.5" x14ac:dyDescent="0.35">
      <c r="A1879" s="22" t="s">
        <v>36</v>
      </c>
      <c r="B1879" s="23" t="s">
        <v>48</v>
      </c>
      <c r="C1879" s="22" t="s">
        <v>53</v>
      </c>
      <c r="D1879" s="22" t="s">
        <v>32</v>
      </c>
      <c r="E1879" s="20">
        <v>127.54243</v>
      </c>
      <c r="H1879" s="22" t="s">
        <v>43</v>
      </c>
      <c r="I1879" s="23" t="s">
        <v>48</v>
      </c>
      <c r="J1879" s="22" t="s">
        <v>18</v>
      </c>
      <c r="K1879" s="22" t="s">
        <v>27</v>
      </c>
      <c r="L1879" s="20">
        <v>76.815979999999996</v>
      </c>
    </row>
    <row r="1880" spans="1:12" ht="21.5" x14ac:dyDescent="0.35">
      <c r="A1880" s="22" t="s">
        <v>36</v>
      </c>
      <c r="B1880" s="23" t="s">
        <v>48</v>
      </c>
      <c r="C1880" s="22" t="s">
        <v>53</v>
      </c>
      <c r="D1880" s="28" t="s">
        <v>35</v>
      </c>
      <c r="E1880" s="26">
        <v>62254.302580000003</v>
      </c>
      <c r="H1880" s="22" t="s">
        <v>43</v>
      </c>
      <c r="I1880" s="23" t="s">
        <v>48</v>
      </c>
      <c r="J1880" s="22" t="s">
        <v>18</v>
      </c>
      <c r="K1880" s="22" t="s">
        <v>102</v>
      </c>
      <c r="L1880" s="20">
        <v>1573.02151</v>
      </c>
    </row>
    <row r="1881" spans="1:12" ht="21.5" x14ac:dyDescent="0.35">
      <c r="A1881" s="22" t="s">
        <v>36</v>
      </c>
      <c r="B1881" s="23" t="s">
        <v>48</v>
      </c>
      <c r="C1881" s="22" t="s">
        <v>12</v>
      </c>
      <c r="D1881" s="22" t="s">
        <v>52</v>
      </c>
      <c r="E1881" s="20">
        <v>41.43</v>
      </c>
      <c r="H1881" s="22" t="s">
        <v>43</v>
      </c>
      <c r="I1881" s="23" t="s">
        <v>48</v>
      </c>
      <c r="J1881" s="22" t="s">
        <v>18</v>
      </c>
      <c r="K1881" s="22" t="s">
        <v>30</v>
      </c>
      <c r="L1881" s="20">
        <v>267.32628</v>
      </c>
    </row>
    <row r="1882" spans="1:12" ht="21.5" x14ac:dyDescent="0.35">
      <c r="A1882" s="22" t="s">
        <v>36</v>
      </c>
      <c r="B1882" s="23" t="s">
        <v>48</v>
      </c>
      <c r="C1882" s="22" t="s">
        <v>12</v>
      </c>
      <c r="D1882" s="22" t="s">
        <v>156</v>
      </c>
      <c r="E1882" s="20">
        <v>162.33748</v>
      </c>
      <c r="H1882" s="22" t="s">
        <v>43</v>
      </c>
      <c r="I1882" s="23" t="s">
        <v>48</v>
      </c>
      <c r="J1882" s="22" t="s">
        <v>18</v>
      </c>
      <c r="K1882" s="22" t="s">
        <v>31</v>
      </c>
      <c r="L1882" s="20">
        <v>111.34197</v>
      </c>
    </row>
    <row r="1883" spans="1:12" ht="21.5" x14ac:dyDescent="0.35">
      <c r="A1883" s="22" t="s">
        <v>36</v>
      </c>
      <c r="B1883" s="23" t="s">
        <v>48</v>
      </c>
      <c r="C1883" s="22" t="s">
        <v>12</v>
      </c>
      <c r="D1883" s="22" t="s">
        <v>53</v>
      </c>
      <c r="E1883" s="20">
        <v>231.54103000000001</v>
      </c>
      <c r="H1883" s="22" t="s">
        <v>43</v>
      </c>
      <c r="I1883" s="23" t="s">
        <v>48</v>
      </c>
      <c r="J1883" s="22" t="s">
        <v>18</v>
      </c>
      <c r="K1883" s="28" t="s">
        <v>35</v>
      </c>
      <c r="L1883" s="26">
        <v>2028.5057400000001</v>
      </c>
    </row>
    <row r="1884" spans="1:12" ht="21.5" x14ac:dyDescent="0.35">
      <c r="A1884" s="22" t="s">
        <v>36</v>
      </c>
      <c r="B1884" s="23" t="s">
        <v>48</v>
      </c>
      <c r="C1884" s="22" t="s">
        <v>12</v>
      </c>
      <c r="D1884" s="22" t="s">
        <v>27</v>
      </c>
      <c r="E1884" s="20">
        <v>50498.582770000001</v>
      </c>
      <c r="H1884" s="22" t="s">
        <v>43</v>
      </c>
      <c r="I1884" s="23" t="s">
        <v>48</v>
      </c>
      <c r="J1884" s="22" t="s">
        <v>19</v>
      </c>
      <c r="K1884" s="22" t="s">
        <v>27</v>
      </c>
      <c r="L1884" s="20">
        <v>0.72060000000000002</v>
      </c>
    </row>
    <row r="1885" spans="1:12" ht="21.5" x14ac:dyDescent="0.35">
      <c r="A1885" s="22" t="s">
        <v>36</v>
      </c>
      <c r="B1885" s="23" t="s">
        <v>48</v>
      </c>
      <c r="C1885" s="22" t="s">
        <v>12</v>
      </c>
      <c r="D1885" s="22" t="s">
        <v>28</v>
      </c>
      <c r="E1885" s="20">
        <v>235.18046000000001</v>
      </c>
      <c r="H1885" s="22" t="s">
        <v>43</v>
      </c>
      <c r="I1885" s="23" t="s">
        <v>48</v>
      </c>
      <c r="J1885" s="22" t="s">
        <v>19</v>
      </c>
      <c r="K1885" s="22" t="s">
        <v>30</v>
      </c>
      <c r="L1885" s="20">
        <v>49.65916</v>
      </c>
    </row>
    <row r="1886" spans="1:12" ht="21.5" x14ac:dyDescent="0.35">
      <c r="A1886" s="22" t="s">
        <v>36</v>
      </c>
      <c r="B1886" s="23" t="s">
        <v>48</v>
      </c>
      <c r="C1886" s="22" t="s">
        <v>12</v>
      </c>
      <c r="D1886" s="22" t="s">
        <v>55</v>
      </c>
      <c r="E1886" s="20">
        <v>21.050899999999999</v>
      </c>
      <c r="H1886" s="22" t="s">
        <v>43</v>
      </c>
      <c r="I1886" s="23" t="s">
        <v>48</v>
      </c>
      <c r="J1886" s="22" t="s">
        <v>19</v>
      </c>
      <c r="K1886" s="22" t="s">
        <v>31</v>
      </c>
      <c r="L1886" s="20">
        <v>17.414760000000001</v>
      </c>
    </row>
    <row r="1887" spans="1:12" ht="21.5" x14ac:dyDescent="0.35">
      <c r="A1887" s="22" t="s">
        <v>36</v>
      </c>
      <c r="B1887" s="23" t="s">
        <v>48</v>
      </c>
      <c r="C1887" s="22" t="s">
        <v>12</v>
      </c>
      <c r="D1887" s="22" t="s">
        <v>92</v>
      </c>
      <c r="E1887" s="20">
        <v>79.2</v>
      </c>
      <c r="H1887" s="22" t="s">
        <v>43</v>
      </c>
      <c r="I1887" s="23" t="s">
        <v>48</v>
      </c>
      <c r="J1887" s="22" t="s">
        <v>19</v>
      </c>
      <c r="K1887" s="28" t="s">
        <v>35</v>
      </c>
      <c r="L1887" s="26">
        <v>67.794520000000006</v>
      </c>
    </row>
    <row r="1888" spans="1:12" ht="21.5" x14ac:dyDescent="0.35">
      <c r="A1888" s="22" t="s">
        <v>36</v>
      </c>
      <c r="B1888" s="23" t="s">
        <v>48</v>
      </c>
      <c r="C1888" s="22" t="s">
        <v>12</v>
      </c>
      <c r="D1888" s="22" t="s">
        <v>102</v>
      </c>
      <c r="E1888" s="20">
        <v>2.13</v>
      </c>
      <c r="H1888" s="22" t="s">
        <v>43</v>
      </c>
      <c r="I1888" s="23" t="s">
        <v>48</v>
      </c>
      <c r="J1888" s="22" t="s">
        <v>161</v>
      </c>
      <c r="K1888" s="22" t="s">
        <v>52</v>
      </c>
      <c r="L1888" s="20">
        <v>3061.6763000000001</v>
      </c>
    </row>
    <row r="1889" spans="1:12" ht="21.5" x14ac:dyDescent="0.35">
      <c r="A1889" s="22" t="s">
        <v>36</v>
      </c>
      <c r="B1889" s="23" t="s">
        <v>48</v>
      </c>
      <c r="C1889" s="22" t="s">
        <v>12</v>
      </c>
      <c r="D1889" s="22" t="s">
        <v>107</v>
      </c>
      <c r="E1889" s="20">
        <v>325.22399999999999</v>
      </c>
      <c r="H1889" s="22" t="s">
        <v>43</v>
      </c>
      <c r="I1889" s="23" t="s">
        <v>48</v>
      </c>
      <c r="J1889" s="22" t="s">
        <v>161</v>
      </c>
      <c r="K1889" s="22" t="s">
        <v>156</v>
      </c>
      <c r="L1889" s="20">
        <v>257.27382</v>
      </c>
    </row>
    <row r="1890" spans="1:12" ht="21.5" x14ac:dyDescent="0.35">
      <c r="A1890" s="22" t="s">
        <v>36</v>
      </c>
      <c r="B1890" s="23" t="s">
        <v>48</v>
      </c>
      <c r="C1890" s="22" t="s">
        <v>12</v>
      </c>
      <c r="D1890" s="22" t="s">
        <v>93</v>
      </c>
      <c r="E1890" s="20">
        <v>59.425069999999998</v>
      </c>
      <c r="H1890" s="22" t="s">
        <v>43</v>
      </c>
      <c r="I1890" s="23" t="s">
        <v>48</v>
      </c>
      <c r="J1890" s="22" t="s">
        <v>161</v>
      </c>
      <c r="K1890" s="22" t="s">
        <v>53</v>
      </c>
      <c r="L1890" s="20">
        <v>503.39586000000003</v>
      </c>
    </row>
    <row r="1891" spans="1:12" ht="21.5" x14ac:dyDescent="0.35">
      <c r="A1891" s="22" t="s">
        <v>36</v>
      </c>
      <c r="B1891" s="23" t="s">
        <v>48</v>
      </c>
      <c r="C1891" s="22" t="s">
        <v>12</v>
      </c>
      <c r="D1891" s="22" t="s">
        <v>160</v>
      </c>
      <c r="E1891" s="20">
        <v>218.73106999999999</v>
      </c>
      <c r="H1891" s="22" t="s">
        <v>43</v>
      </c>
      <c r="I1891" s="23" t="s">
        <v>48</v>
      </c>
      <c r="J1891" s="22" t="s">
        <v>161</v>
      </c>
      <c r="K1891" s="22" t="s">
        <v>27</v>
      </c>
      <c r="L1891" s="20">
        <v>4703.5594600000004</v>
      </c>
    </row>
    <row r="1892" spans="1:12" ht="21.5" x14ac:dyDescent="0.35">
      <c r="A1892" s="22" t="s">
        <v>36</v>
      </c>
      <c r="B1892" s="23" t="s">
        <v>48</v>
      </c>
      <c r="C1892" s="22" t="s">
        <v>12</v>
      </c>
      <c r="D1892" s="22" t="s">
        <v>30</v>
      </c>
      <c r="E1892" s="20">
        <v>169.70613</v>
      </c>
      <c r="H1892" s="22" t="s">
        <v>43</v>
      </c>
      <c r="I1892" s="23" t="s">
        <v>48</v>
      </c>
      <c r="J1892" s="22" t="s">
        <v>161</v>
      </c>
      <c r="K1892" s="22" t="s">
        <v>28</v>
      </c>
      <c r="L1892" s="20">
        <v>326.47293999999999</v>
      </c>
    </row>
    <row r="1893" spans="1:12" ht="21.5" x14ac:dyDescent="0.35">
      <c r="A1893" s="22" t="s">
        <v>36</v>
      </c>
      <c r="B1893" s="23" t="s">
        <v>48</v>
      </c>
      <c r="C1893" s="22" t="s">
        <v>12</v>
      </c>
      <c r="D1893" s="22" t="s">
        <v>96</v>
      </c>
      <c r="E1893" s="20">
        <v>376.37045000000001</v>
      </c>
      <c r="H1893" s="22" t="s">
        <v>43</v>
      </c>
      <c r="I1893" s="23" t="s">
        <v>48</v>
      </c>
      <c r="J1893" s="22" t="s">
        <v>161</v>
      </c>
      <c r="K1893" s="22" t="s">
        <v>55</v>
      </c>
      <c r="L1893" s="20">
        <v>87.178749999999994</v>
      </c>
    </row>
    <row r="1894" spans="1:12" ht="21.5" x14ac:dyDescent="0.35">
      <c r="A1894" s="22" t="s">
        <v>36</v>
      </c>
      <c r="B1894" s="23" t="s">
        <v>48</v>
      </c>
      <c r="C1894" s="22" t="s">
        <v>12</v>
      </c>
      <c r="D1894" s="22" t="s">
        <v>163</v>
      </c>
      <c r="E1894" s="20">
        <v>156.36598000000001</v>
      </c>
      <c r="H1894" s="22" t="s">
        <v>43</v>
      </c>
      <c r="I1894" s="23" t="s">
        <v>48</v>
      </c>
      <c r="J1894" s="22" t="s">
        <v>161</v>
      </c>
      <c r="K1894" s="22" t="s">
        <v>92</v>
      </c>
      <c r="L1894" s="20">
        <v>1308.77439</v>
      </c>
    </row>
    <row r="1895" spans="1:12" ht="21.5" x14ac:dyDescent="0.35">
      <c r="A1895" s="22" t="s">
        <v>36</v>
      </c>
      <c r="B1895" s="23" t="s">
        <v>48</v>
      </c>
      <c r="C1895" s="22" t="s">
        <v>12</v>
      </c>
      <c r="D1895" s="22" t="s">
        <v>112</v>
      </c>
      <c r="E1895" s="20">
        <v>35.999989999999997</v>
      </c>
      <c r="H1895" s="22" t="s">
        <v>43</v>
      </c>
      <c r="I1895" s="23" t="s">
        <v>48</v>
      </c>
      <c r="J1895" s="22" t="s">
        <v>161</v>
      </c>
      <c r="K1895" s="22" t="s">
        <v>102</v>
      </c>
      <c r="L1895" s="20">
        <v>1175.82033</v>
      </c>
    </row>
    <row r="1896" spans="1:12" ht="21.5" x14ac:dyDescent="0.35">
      <c r="A1896" s="22" t="s">
        <v>36</v>
      </c>
      <c r="B1896" s="23" t="s">
        <v>48</v>
      </c>
      <c r="C1896" s="22" t="s">
        <v>12</v>
      </c>
      <c r="D1896" s="22" t="s">
        <v>31</v>
      </c>
      <c r="E1896" s="20">
        <v>3054.7009200000002</v>
      </c>
      <c r="H1896" s="22" t="s">
        <v>43</v>
      </c>
      <c r="I1896" s="23" t="s">
        <v>48</v>
      </c>
      <c r="J1896" s="22" t="s">
        <v>161</v>
      </c>
      <c r="K1896" s="22" t="s">
        <v>93</v>
      </c>
      <c r="L1896" s="20">
        <v>73.101060000000004</v>
      </c>
    </row>
    <row r="1897" spans="1:12" ht="21.5" x14ac:dyDescent="0.35">
      <c r="A1897" s="22" t="s">
        <v>36</v>
      </c>
      <c r="B1897" s="23" t="s">
        <v>48</v>
      </c>
      <c r="C1897" s="22" t="s">
        <v>12</v>
      </c>
      <c r="D1897" s="22" t="s">
        <v>32</v>
      </c>
      <c r="E1897" s="20">
        <v>0.76300000000000001</v>
      </c>
      <c r="H1897" s="22" t="s">
        <v>43</v>
      </c>
      <c r="I1897" s="23" t="s">
        <v>48</v>
      </c>
      <c r="J1897" s="22" t="s">
        <v>161</v>
      </c>
      <c r="K1897" s="22" t="s">
        <v>160</v>
      </c>
      <c r="L1897" s="20">
        <v>1907.5656899999999</v>
      </c>
    </row>
    <row r="1898" spans="1:12" ht="21.5" x14ac:dyDescent="0.35">
      <c r="A1898" s="22" t="s">
        <v>36</v>
      </c>
      <c r="B1898" s="23" t="s">
        <v>48</v>
      </c>
      <c r="C1898" s="22" t="s">
        <v>12</v>
      </c>
      <c r="D1898" s="28" t="s">
        <v>35</v>
      </c>
      <c r="E1898" s="26">
        <v>55668.739249999999</v>
      </c>
      <c r="H1898" s="22" t="s">
        <v>43</v>
      </c>
      <c r="I1898" s="23" t="s">
        <v>48</v>
      </c>
      <c r="J1898" s="22" t="s">
        <v>161</v>
      </c>
      <c r="K1898" s="22" t="s">
        <v>30</v>
      </c>
      <c r="L1898" s="20">
        <v>5915.6627600000002</v>
      </c>
    </row>
    <row r="1899" spans="1:12" ht="21.5" x14ac:dyDescent="0.35">
      <c r="A1899" s="22" t="s">
        <v>36</v>
      </c>
      <c r="B1899" s="23" t="s">
        <v>48</v>
      </c>
      <c r="C1899" s="22" t="s">
        <v>54</v>
      </c>
      <c r="D1899" s="22" t="s">
        <v>52</v>
      </c>
      <c r="E1899" s="20">
        <v>1191.84086</v>
      </c>
      <c r="H1899" s="22" t="s">
        <v>43</v>
      </c>
      <c r="I1899" s="23" t="s">
        <v>48</v>
      </c>
      <c r="J1899" s="22" t="s">
        <v>161</v>
      </c>
      <c r="K1899" s="22" t="s">
        <v>96</v>
      </c>
      <c r="L1899" s="20">
        <v>79.059659999999994</v>
      </c>
    </row>
    <row r="1900" spans="1:12" ht="21.5" x14ac:dyDescent="0.35">
      <c r="A1900" s="22" t="s">
        <v>36</v>
      </c>
      <c r="B1900" s="23" t="s">
        <v>48</v>
      </c>
      <c r="C1900" s="22" t="s">
        <v>54</v>
      </c>
      <c r="D1900" s="22" t="s">
        <v>156</v>
      </c>
      <c r="E1900" s="20">
        <v>105.34294</v>
      </c>
      <c r="H1900" s="22" t="s">
        <v>43</v>
      </c>
      <c r="I1900" s="23" t="s">
        <v>48</v>
      </c>
      <c r="J1900" s="22" t="s">
        <v>161</v>
      </c>
      <c r="K1900" s="22" t="s">
        <v>31</v>
      </c>
      <c r="L1900" s="20">
        <v>4016.0684999999999</v>
      </c>
    </row>
    <row r="1901" spans="1:12" ht="21.5" x14ac:dyDescent="0.35">
      <c r="A1901" s="22" t="s">
        <v>36</v>
      </c>
      <c r="B1901" s="23" t="s">
        <v>48</v>
      </c>
      <c r="C1901" s="22" t="s">
        <v>54</v>
      </c>
      <c r="D1901" s="22" t="s">
        <v>53</v>
      </c>
      <c r="E1901" s="20">
        <v>2296.8854299999998</v>
      </c>
      <c r="H1901" s="22" t="s">
        <v>43</v>
      </c>
      <c r="I1901" s="23" t="s">
        <v>48</v>
      </c>
      <c r="J1901" s="22" t="s">
        <v>161</v>
      </c>
      <c r="K1901" s="28" t="s">
        <v>35</v>
      </c>
      <c r="L1901" s="26">
        <v>23415.609520000002</v>
      </c>
    </row>
    <row r="1902" spans="1:12" ht="21.5" x14ac:dyDescent="0.35">
      <c r="A1902" s="22" t="s">
        <v>36</v>
      </c>
      <c r="B1902" s="23" t="s">
        <v>48</v>
      </c>
      <c r="C1902" s="22" t="s">
        <v>54</v>
      </c>
      <c r="D1902" s="22" t="s">
        <v>95</v>
      </c>
      <c r="E1902" s="20">
        <v>6850.7381999999998</v>
      </c>
      <c r="H1902" s="22" t="s">
        <v>43</v>
      </c>
      <c r="I1902" s="23" t="s">
        <v>48</v>
      </c>
      <c r="J1902" s="120" t="s">
        <v>35</v>
      </c>
      <c r="K1902" s="347"/>
      <c r="L1902" s="26">
        <v>123398.81654</v>
      </c>
    </row>
    <row r="1903" spans="1:12" ht="21.5" x14ac:dyDescent="0.35">
      <c r="A1903" s="22" t="s">
        <v>36</v>
      </c>
      <c r="B1903" s="23" t="s">
        <v>48</v>
      </c>
      <c r="C1903" s="22" t="s">
        <v>54</v>
      </c>
      <c r="D1903" s="22" t="s">
        <v>55</v>
      </c>
      <c r="E1903" s="20">
        <v>348.09230000000002</v>
      </c>
      <c r="H1903" s="29" t="s">
        <v>75</v>
      </c>
      <c r="I1903" s="352" t="s">
        <v>48</v>
      </c>
      <c r="J1903" s="346"/>
      <c r="K1903" s="27"/>
      <c r="L1903" s="21">
        <v>3372864.8312300001</v>
      </c>
    </row>
    <row r="1904" spans="1:12" ht="21.5" x14ac:dyDescent="0.35">
      <c r="A1904" s="22" t="s">
        <v>36</v>
      </c>
      <c r="B1904" s="23" t="s">
        <v>48</v>
      </c>
      <c r="C1904" s="22" t="s">
        <v>54</v>
      </c>
      <c r="D1904" s="22" t="s">
        <v>92</v>
      </c>
      <c r="E1904" s="20">
        <v>443.79219999999998</v>
      </c>
    </row>
    <row r="1905" spans="1:5" ht="21.5" x14ac:dyDescent="0.35">
      <c r="A1905" s="22" t="s">
        <v>36</v>
      </c>
      <c r="B1905" s="23" t="s">
        <v>48</v>
      </c>
      <c r="C1905" s="22" t="s">
        <v>54</v>
      </c>
      <c r="D1905" s="22" t="s">
        <v>107</v>
      </c>
      <c r="E1905" s="20">
        <v>92.682329999999993</v>
      </c>
    </row>
    <row r="1906" spans="1:5" ht="21.5" x14ac:dyDescent="0.35">
      <c r="A1906" s="22" t="s">
        <v>36</v>
      </c>
      <c r="B1906" s="23" t="s">
        <v>48</v>
      </c>
      <c r="C1906" s="22" t="s">
        <v>54</v>
      </c>
      <c r="D1906" s="22" t="s">
        <v>93</v>
      </c>
      <c r="E1906" s="20">
        <v>41.244689999999999</v>
      </c>
    </row>
    <row r="1907" spans="1:5" ht="21.5" x14ac:dyDescent="0.35">
      <c r="A1907" s="22" t="s">
        <v>36</v>
      </c>
      <c r="B1907" s="23" t="s">
        <v>48</v>
      </c>
      <c r="C1907" s="22" t="s">
        <v>54</v>
      </c>
      <c r="D1907" s="22" t="s">
        <v>160</v>
      </c>
      <c r="E1907" s="20">
        <v>135.17185000000001</v>
      </c>
    </row>
    <row r="1908" spans="1:5" ht="21.5" x14ac:dyDescent="0.35">
      <c r="A1908" s="22" t="s">
        <v>36</v>
      </c>
      <c r="B1908" s="23" t="s">
        <v>48</v>
      </c>
      <c r="C1908" s="22" t="s">
        <v>54</v>
      </c>
      <c r="D1908" s="22" t="s">
        <v>96</v>
      </c>
      <c r="E1908" s="20">
        <v>149.50375</v>
      </c>
    </row>
    <row r="1909" spans="1:5" ht="21.5" x14ac:dyDescent="0.35">
      <c r="A1909" s="22" t="s">
        <v>36</v>
      </c>
      <c r="B1909" s="23" t="s">
        <v>48</v>
      </c>
      <c r="C1909" s="22" t="s">
        <v>54</v>
      </c>
      <c r="D1909" s="22" t="s">
        <v>110</v>
      </c>
      <c r="E1909" s="20">
        <v>19.41283</v>
      </c>
    </row>
    <row r="1910" spans="1:5" ht="21.5" x14ac:dyDescent="0.35">
      <c r="A1910" s="22" t="s">
        <v>36</v>
      </c>
      <c r="B1910" s="23" t="s">
        <v>48</v>
      </c>
      <c r="C1910" s="22" t="s">
        <v>54</v>
      </c>
      <c r="D1910" s="22" t="s">
        <v>162</v>
      </c>
      <c r="E1910" s="20">
        <v>0.18</v>
      </c>
    </row>
    <row r="1911" spans="1:5" ht="21.5" x14ac:dyDescent="0.35">
      <c r="A1911" s="22" t="s">
        <v>36</v>
      </c>
      <c r="B1911" s="23" t="s">
        <v>48</v>
      </c>
      <c r="C1911" s="22" t="s">
        <v>54</v>
      </c>
      <c r="D1911" s="22" t="s">
        <v>100</v>
      </c>
      <c r="E1911" s="20">
        <v>643.71794</v>
      </c>
    </row>
    <row r="1912" spans="1:5" ht="21.5" x14ac:dyDescent="0.35">
      <c r="A1912" s="22" t="s">
        <v>36</v>
      </c>
      <c r="B1912" s="23" t="s">
        <v>48</v>
      </c>
      <c r="C1912" s="22" t="s">
        <v>54</v>
      </c>
      <c r="D1912" s="22" t="s">
        <v>97</v>
      </c>
      <c r="E1912" s="20">
        <v>4118.49377</v>
      </c>
    </row>
    <row r="1913" spans="1:5" ht="21.5" x14ac:dyDescent="0.35">
      <c r="A1913" s="22" t="s">
        <v>36</v>
      </c>
      <c r="B1913" s="23" t="s">
        <v>48</v>
      </c>
      <c r="C1913" s="22" t="s">
        <v>54</v>
      </c>
      <c r="D1913" s="22" t="s">
        <v>31</v>
      </c>
      <c r="E1913" s="20">
        <v>10.58426</v>
      </c>
    </row>
    <row r="1914" spans="1:5" ht="21.5" x14ac:dyDescent="0.35">
      <c r="A1914" s="22" t="s">
        <v>36</v>
      </c>
      <c r="B1914" s="23" t="s">
        <v>48</v>
      </c>
      <c r="C1914" s="22" t="s">
        <v>54</v>
      </c>
      <c r="D1914" s="22" t="s">
        <v>32</v>
      </c>
      <c r="E1914" s="20">
        <v>234.36602999999999</v>
      </c>
    </row>
    <row r="1915" spans="1:5" ht="21.5" x14ac:dyDescent="0.35">
      <c r="A1915" s="22" t="s">
        <v>36</v>
      </c>
      <c r="B1915" s="23" t="s">
        <v>48</v>
      </c>
      <c r="C1915" s="22" t="s">
        <v>54</v>
      </c>
      <c r="D1915" s="28" t="s">
        <v>35</v>
      </c>
      <c r="E1915" s="26">
        <v>16682.04938</v>
      </c>
    </row>
    <row r="1916" spans="1:5" ht="21.5" x14ac:dyDescent="0.35">
      <c r="A1916" s="22" t="s">
        <v>36</v>
      </c>
      <c r="B1916" s="23" t="s">
        <v>48</v>
      </c>
      <c r="C1916" s="22" t="s">
        <v>13</v>
      </c>
      <c r="D1916" s="22" t="s">
        <v>52</v>
      </c>
      <c r="E1916" s="20">
        <v>57.775210000000001</v>
      </c>
    </row>
    <row r="1917" spans="1:5" ht="21.5" x14ac:dyDescent="0.35">
      <c r="A1917" s="22" t="s">
        <v>36</v>
      </c>
      <c r="B1917" s="23" t="s">
        <v>48</v>
      </c>
      <c r="C1917" s="22" t="s">
        <v>13</v>
      </c>
      <c r="D1917" s="22" t="s">
        <v>156</v>
      </c>
      <c r="E1917" s="20">
        <v>4.0525099999999998</v>
      </c>
    </row>
    <row r="1918" spans="1:5" ht="21.5" x14ac:dyDescent="0.35">
      <c r="A1918" s="22" t="s">
        <v>36</v>
      </c>
      <c r="B1918" s="23" t="s">
        <v>48</v>
      </c>
      <c r="C1918" s="22" t="s">
        <v>13</v>
      </c>
      <c r="D1918" s="22" t="s">
        <v>53</v>
      </c>
      <c r="E1918" s="20">
        <v>217.69379000000001</v>
      </c>
    </row>
    <row r="1919" spans="1:5" ht="21.5" x14ac:dyDescent="0.35">
      <c r="A1919" s="22" t="s">
        <v>36</v>
      </c>
      <c r="B1919" s="23" t="s">
        <v>48</v>
      </c>
      <c r="C1919" s="22" t="s">
        <v>13</v>
      </c>
      <c r="D1919" s="22" t="s">
        <v>27</v>
      </c>
      <c r="E1919" s="20">
        <v>23110.507099999999</v>
      </c>
    </row>
    <row r="1920" spans="1:5" ht="21.5" x14ac:dyDescent="0.35">
      <c r="A1920" s="22" t="s">
        <v>36</v>
      </c>
      <c r="B1920" s="23" t="s">
        <v>48</v>
      </c>
      <c r="C1920" s="22" t="s">
        <v>13</v>
      </c>
      <c r="D1920" s="22" t="s">
        <v>28</v>
      </c>
      <c r="E1920" s="20">
        <v>46397.294779999997</v>
      </c>
    </row>
    <row r="1921" spans="1:5" ht="21.5" x14ac:dyDescent="0.35">
      <c r="A1921" s="22" t="s">
        <v>36</v>
      </c>
      <c r="B1921" s="23" t="s">
        <v>48</v>
      </c>
      <c r="C1921" s="22" t="s">
        <v>13</v>
      </c>
      <c r="D1921" s="22" t="s">
        <v>55</v>
      </c>
      <c r="E1921" s="20">
        <v>97.173220000000001</v>
      </c>
    </row>
    <row r="1922" spans="1:5" ht="21.5" x14ac:dyDescent="0.35">
      <c r="A1922" s="22" t="s">
        <v>36</v>
      </c>
      <c r="B1922" s="23" t="s">
        <v>48</v>
      </c>
      <c r="C1922" s="22" t="s">
        <v>13</v>
      </c>
      <c r="D1922" s="22" t="s">
        <v>92</v>
      </c>
      <c r="E1922" s="20">
        <v>245.07959</v>
      </c>
    </row>
    <row r="1923" spans="1:5" ht="21.5" x14ac:dyDescent="0.35">
      <c r="A1923" s="22" t="s">
        <v>36</v>
      </c>
      <c r="B1923" s="23" t="s">
        <v>48</v>
      </c>
      <c r="C1923" s="22" t="s">
        <v>13</v>
      </c>
      <c r="D1923" s="22" t="s">
        <v>102</v>
      </c>
      <c r="E1923" s="20">
        <v>6.9702700000000002</v>
      </c>
    </row>
    <row r="1924" spans="1:5" ht="21.5" x14ac:dyDescent="0.35">
      <c r="A1924" s="22" t="s">
        <v>36</v>
      </c>
      <c r="B1924" s="23" t="s">
        <v>48</v>
      </c>
      <c r="C1924" s="22" t="s">
        <v>13</v>
      </c>
      <c r="D1924" s="22" t="s">
        <v>107</v>
      </c>
      <c r="E1924" s="20">
        <v>35.549999999999997</v>
      </c>
    </row>
    <row r="1925" spans="1:5" ht="21.5" x14ac:dyDescent="0.35">
      <c r="A1925" s="22" t="s">
        <v>36</v>
      </c>
      <c r="B1925" s="23" t="s">
        <v>48</v>
      </c>
      <c r="C1925" s="22" t="s">
        <v>13</v>
      </c>
      <c r="D1925" s="22" t="s">
        <v>93</v>
      </c>
      <c r="E1925" s="20">
        <v>173.01177999999999</v>
      </c>
    </row>
    <row r="1926" spans="1:5" ht="21.5" x14ac:dyDescent="0.35">
      <c r="A1926" s="22" t="s">
        <v>36</v>
      </c>
      <c r="B1926" s="23" t="s">
        <v>48</v>
      </c>
      <c r="C1926" s="22" t="s">
        <v>13</v>
      </c>
      <c r="D1926" s="22" t="s">
        <v>160</v>
      </c>
      <c r="E1926" s="20">
        <v>625.70425</v>
      </c>
    </row>
    <row r="1927" spans="1:5" ht="21.5" x14ac:dyDescent="0.35">
      <c r="A1927" s="22" t="s">
        <v>36</v>
      </c>
      <c r="B1927" s="23" t="s">
        <v>48</v>
      </c>
      <c r="C1927" s="22" t="s">
        <v>13</v>
      </c>
      <c r="D1927" s="22" t="s">
        <v>30</v>
      </c>
      <c r="E1927" s="20">
        <v>1090.35574</v>
      </c>
    </row>
    <row r="1928" spans="1:5" ht="21.5" x14ac:dyDescent="0.35">
      <c r="A1928" s="22" t="s">
        <v>36</v>
      </c>
      <c r="B1928" s="23" t="s">
        <v>48</v>
      </c>
      <c r="C1928" s="22" t="s">
        <v>13</v>
      </c>
      <c r="D1928" s="22" t="s">
        <v>96</v>
      </c>
      <c r="E1928" s="20">
        <v>184.51197999999999</v>
      </c>
    </row>
    <row r="1929" spans="1:5" ht="21.5" x14ac:dyDescent="0.35">
      <c r="A1929" s="22" t="s">
        <v>36</v>
      </c>
      <c r="B1929" s="23" t="s">
        <v>48</v>
      </c>
      <c r="C1929" s="22" t="s">
        <v>13</v>
      </c>
      <c r="D1929" s="22" t="s">
        <v>110</v>
      </c>
      <c r="E1929" s="20">
        <v>5.25</v>
      </c>
    </row>
    <row r="1930" spans="1:5" ht="21.5" x14ac:dyDescent="0.35">
      <c r="A1930" s="22" t="s">
        <v>36</v>
      </c>
      <c r="B1930" s="23" t="s">
        <v>48</v>
      </c>
      <c r="C1930" s="22" t="s">
        <v>13</v>
      </c>
      <c r="D1930" s="22" t="s">
        <v>112</v>
      </c>
      <c r="E1930" s="20">
        <v>68.321309999999997</v>
      </c>
    </row>
    <row r="1931" spans="1:5" ht="21.5" x14ac:dyDescent="0.35">
      <c r="A1931" s="22" t="s">
        <v>36</v>
      </c>
      <c r="B1931" s="23" t="s">
        <v>48</v>
      </c>
      <c r="C1931" s="22" t="s">
        <v>13</v>
      </c>
      <c r="D1931" s="22" t="s">
        <v>100</v>
      </c>
      <c r="E1931" s="20">
        <v>140.07266999999999</v>
      </c>
    </row>
    <row r="1932" spans="1:5" ht="21.5" x14ac:dyDescent="0.35">
      <c r="A1932" s="22" t="s">
        <v>36</v>
      </c>
      <c r="B1932" s="23" t="s">
        <v>48</v>
      </c>
      <c r="C1932" s="22" t="s">
        <v>13</v>
      </c>
      <c r="D1932" s="22" t="s">
        <v>31</v>
      </c>
      <c r="E1932" s="20">
        <v>10056.74833</v>
      </c>
    </row>
    <row r="1933" spans="1:5" ht="21.5" x14ac:dyDescent="0.35">
      <c r="A1933" s="22" t="s">
        <v>36</v>
      </c>
      <c r="B1933" s="23" t="s">
        <v>48</v>
      </c>
      <c r="C1933" s="22" t="s">
        <v>13</v>
      </c>
      <c r="D1933" s="22" t="s">
        <v>32</v>
      </c>
      <c r="E1933" s="20">
        <v>20.582519999999999</v>
      </c>
    </row>
    <row r="1934" spans="1:5" ht="21.5" x14ac:dyDescent="0.35">
      <c r="A1934" s="22" t="s">
        <v>36</v>
      </c>
      <c r="B1934" s="23" t="s">
        <v>48</v>
      </c>
      <c r="C1934" s="22" t="s">
        <v>13</v>
      </c>
      <c r="D1934" s="28" t="s">
        <v>35</v>
      </c>
      <c r="E1934" s="26">
        <v>82536.655050000001</v>
      </c>
    </row>
    <row r="1935" spans="1:5" ht="21.5" x14ac:dyDescent="0.35">
      <c r="A1935" s="22" t="s">
        <v>36</v>
      </c>
      <c r="B1935" s="23" t="s">
        <v>48</v>
      </c>
      <c r="C1935" s="22" t="s">
        <v>55</v>
      </c>
      <c r="D1935" s="22" t="s">
        <v>52</v>
      </c>
      <c r="E1935" s="20">
        <v>898.84343999999999</v>
      </c>
    </row>
    <row r="1936" spans="1:5" ht="21.5" x14ac:dyDescent="0.35">
      <c r="A1936" s="22" t="s">
        <v>36</v>
      </c>
      <c r="B1936" s="23" t="s">
        <v>48</v>
      </c>
      <c r="C1936" s="22" t="s">
        <v>55</v>
      </c>
      <c r="D1936" s="22" t="s">
        <v>104</v>
      </c>
      <c r="E1936" s="20">
        <v>2.3199999999999998</v>
      </c>
    </row>
    <row r="1937" spans="1:5" ht="21.5" x14ac:dyDescent="0.35">
      <c r="A1937" s="22" t="s">
        <v>36</v>
      </c>
      <c r="B1937" s="23" t="s">
        <v>48</v>
      </c>
      <c r="C1937" s="22" t="s">
        <v>55</v>
      </c>
      <c r="D1937" s="22" t="s">
        <v>115</v>
      </c>
      <c r="E1937" s="20">
        <v>0.70001000000000002</v>
      </c>
    </row>
    <row r="1938" spans="1:5" ht="21.5" x14ac:dyDescent="0.35">
      <c r="A1938" s="22" t="s">
        <v>36</v>
      </c>
      <c r="B1938" s="23" t="s">
        <v>48</v>
      </c>
      <c r="C1938" s="22" t="s">
        <v>55</v>
      </c>
      <c r="D1938" s="22" t="s">
        <v>156</v>
      </c>
      <c r="E1938" s="20">
        <v>22.327200000000001</v>
      </c>
    </row>
    <row r="1939" spans="1:5" ht="21.5" x14ac:dyDescent="0.35">
      <c r="A1939" s="22" t="s">
        <v>36</v>
      </c>
      <c r="B1939" s="23" t="s">
        <v>48</v>
      </c>
      <c r="C1939" s="22" t="s">
        <v>55</v>
      </c>
      <c r="D1939" s="22" t="s">
        <v>53</v>
      </c>
      <c r="E1939" s="20">
        <v>2361.4841999999999</v>
      </c>
    </row>
    <row r="1940" spans="1:5" ht="21.5" x14ac:dyDescent="0.35">
      <c r="A1940" s="22" t="s">
        <v>36</v>
      </c>
      <c r="B1940" s="23" t="s">
        <v>48</v>
      </c>
      <c r="C1940" s="22" t="s">
        <v>55</v>
      </c>
      <c r="D1940" s="22" t="s">
        <v>27</v>
      </c>
      <c r="E1940" s="20">
        <v>178.69678999999999</v>
      </c>
    </row>
    <row r="1941" spans="1:5" ht="21.5" x14ac:dyDescent="0.35">
      <c r="A1941" s="22" t="s">
        <v>36</v>
      </c>
      <c r="B1941" s="23" t="s">
        <v>48</v>
      </c>
      <c r="C1941" s="22" t="s">
        <v>55</v>
      </c>
      <c r="D1941" s="22" t="s">
        <v>95</v>
      </c>
      <c r="E1941" s="20">
        <v>245.02440000000001</v>
      </c>
    </row>
    <row r="1942" spans="1:5" ht="21.5" x14ac:dyDescent="0.35">
      <c r="A1942" s="22" t="s">
        <v>36</v>
      </c>
      <c r="B1942" s="23" t="s">
        <v>48</v>
      </c>
      <c r="C1942" s="22" t="s">
        <v>55</v>
      </c>
      <c r="D1942" s="22" t="s">
        <v>28</v>
      </c>
      <c r="E1942" s="20">
        <v>1.7194400000000001</v>
      </c>
    </row>
    <row r="1943" spans="1:5" ht="21.5" x14ac:dyDescent="0.35">
      <c r="A1943" s="22" t="s">
        <v>36</v>
      </c>
      <c r="B1943" s="23" t="s">
        <v>48</v>
      </c>
      <c r="C1943" s="22" t="s">
        <v>55</v>
      </c>
      <c r="D1943" s="22" t="s">
        <v>55</v>
      </c>
      <c r="E1943" s="20">
        <v>14582.524960000001</v>
      </c>
    </row>
    <row r="1944" spans="1:5" ht="21.5" x14ac:dyDescent="0.35">
      <c r="A1944" s="22" t="s">
        <v>36</v>
      </c>
      <c r="B1944" s="23" t="s">
        <v>48</v>
      </c>
      <c r="C1944" s="22" t="s">
        <v>55</v>
      </c>
      <c r="D1944" s="22" t="s">
        <v>92</v>
      </c>
      <c r="E1944" s="20">
        <v>161.83099999999999</v>
      </c>
    </row>
    <row r="1945" spans="1:5" ht="21.5" x14ac:dyDescent="0.35">
      <c r="A1945" s="22" t="s">
        <v>36</v>
      </c>
      <c r="B1945" s="23" t="s">
        <v>48</v>
      </c>
      <c r="C1945" s="22" t="s">
        <v>55</v>
      </c>
      <c r="D1945" s="22" t="s">
        <v>165</v>
      </c>
      <c r="E1945" s="20">
        <v>2.81623</v>
      </c>
    </row>
    <row r="1946" spans="1:5" ht="21.5" x14ac:dyDescent="0.35">
      <c r="A1946" s="22" t="s">
        <v>36</v>
      </c>
      <c r="B1946" s="23" t="s">
        <v>48</v>
      </c>
      <c r="C1946" s="22" t="s">
        <v>55</v>
      </c>
      <c r="D1946" s="22" t="s">
        <v>102</v>
      </c>
      <c r="E1946" s="20">
        <v>14.964359999999999</v>
      </c>
    </row>
    <row r="1947" spans="1:5" ht="21.5" x14ac:dyDescent="0.35">
      <c r="A1947" s="22" t="s">
        <v>36</v>
      </c>
      <c r="B1947" s="23" t="s">
        <v>48</v>
      </c>
      <c r="C1947" s="22" t="s">
        <v>55</v>
      </c>
      <c r="D1947" s="22" t="s">
        <v>107</v>
      </c>
      <c r="E1947" s="20">
        <v>672.05417999999997</v>
      </c>
    </row>
    <row r="1948" spans="1:5" ht="21.5" x14ac:dyDescent="0.35">
      <c r="A1948" s="22" t="s">
        <v>36</v>
      </c>
      <c r="B1948" s="23" t="s">
        <v>48</v>
      </c>
      <c r="C1948" s="22" t="s">
        <v>55</v>
      </c>
      <c r="D1948" s="22" t="s">
        <v>93</v>
      </c>
      <c r="E1948" s="20">
        <v>293.41534999999999</v>
      </c>
    </row>
    <row r="1949" spans="1:5" ht="21.5" x14ac:dyDescent="0.35">
      <c r="A1949" s="22" t="s">
        <v>36</v>
      </c>
      <c r="B1949" s="23" t="s">
        <v>48</v>
      </c>
      <c r="C1949" s="22" t="s">
        <v>55</v>
      </c>
      <c r="D1949" s="22" t="s">
        <v>160</v>
      </c>
      <c r="E1949" s="20">
        <v>550.87693999999999</v>
      </c>
    </row>
    <row r="1950" spans="1:5" ht="21.5" x14ac:dyDescent="0.35">
      <c r="A1950" s="22" t="s">
        <v>36</v>
      </c>
      <c r="B1950" s="23" t="s">
        <v>48</v>
      </c>
      <c r="C1950" s="22" t="s">
        <v>55</v>
      </c>
      <c r="D1950" s="22" t="s">
        <v>30</v>
      </c>
      <c r="E1950" s="20">
        <v>249.95197999999999</v>
      </c>
    </row>
    <row r="1951" spans="1:5" ht="21.5" x14ac:dyDescent="0.35">
      <c r="A1951" s="22" t="s">
        <v>36</v>
      </c>
      <c r="B1951" s="23" t="s">
        <v>48</v>
      </c>
      <c r="C1951" s="22" t="s">
        <v>55</v>
      </c>
      <c r="D1951" s="22" t="s">
        <v>96</v>
      </c>
      <c r="E1951" s="20">
        <v>61.627760000000002</v>
      </c>
    </row>
    <row r="1952" spans="1:5" ht="21.5" x14ac:dyDescent="0.35">
      <c r="A1952" s="22" t="s">
        <v>36</v>
      </c>
      <c r="B1952" s="23" t="s">
        <v>48</v>
      </c>
      <c r="C1952" s="22" t="s">
        <v>55</v>
      </c>
      <c r="D1952" s="22" t="s">
        <v>110</v>
      </c>
      <c r="E1952" s="20">
        <v>23.51549</v>
      </c>
    </row>
    <row r="1953" spans="1:5" ht="21.5" x14ac:dyDescent="0.35">
      <c r="A1953" s="22" t="s">
        <v>36</v>
      </c>
      <c r="B1953" s="23" t="s">
        <v>48</v>
      </c>
      <c r="C1953" s="22" t="s">
        <v>55</v>
      </c>
      <c r="D1953" s="22" t="s">
        <v>162</v>
      </c>
      <c r="E1953" s="20">
        <v>157.80000000000001</v>
      </c>
    </row>
    <row r="1954" spans="1:5" ht="21.5" x14ac:dyDescent="0.35">
      <c r="A1954" s="22" t="s">
        <v>36</v>
      </c>
      <c r="B1954" s="23" t="s">
        <v>48</v>
      </c>
      <c r="C1954" s="22" t="s">
        <v>55</v>
      </c>
      <c r="D1954" s="22" t="s">
        <v>163</v>
      </c>
      <c r="E1954" s="20">
        <v>242.66091</v>
      </c>
    </row>
    <row r="1955" spans="1:5" ht="21.5" x14ac:dyDescent="0.35">
      <c r="A1955" s="22" t="s">
        <v>36</v>
      </c>
      <c r="B1955" s="23" t="s">
        <v>48</v>
      </c>
      <c r="C1955" s="22" t="s">
        <v>55</v>
      </c>
      <c r="D1955" s="22" t="s">
        <v>112</v>
      </c>
      <c r="E1955" s="20">
        <v>12.58982</v>
      </c>
    </row>
    <row r="1956" spans="1:5" ht="21.5" x14ac:dyDescent="0.35">
      <c r="A1956" s="22" t="s">
        <v>36</v>
      </c>
      <c r="B1956" s="23" t="s">
        <v>48</v>
      </c>
      <c r="C1956" s="22" t="s">
        <v>55</v>
      </c>
      <c r="D1956" s="22" t="s">
        <v>97</v>
      </c>
      <c r="E1956" s="20">
        <v>149.06673000000001</v>
      </c>
    </row>
    <row r="1957" spans="1:5" ht="21.5" x14ac:dyDescent="0.35">
      <c r="A1957" s="22" t="s">
        <v>36</v>
      </c>
      <c r="B1957" s="23" t="s">
        <v>48</v>
      </c>
      <c r="C1957" s="22" t="s">
        <v>55</v>
      </c>
      <c r="D1957" s="22" t="s">
        <v>31</v>
      </c>
      <c r="E1957" s="20">
        <v>342.24919</v>
      </c>
    </row>
    <row r="1958" spans="1:5" ht="21.5" x14ac:dyDescent="0.35">
      <c r="A1958" s="22" t="s">
        <v>36</v>
      </c>
      <c r="B1958" s="23" t="s">
        <v>48</v>
      </c>
      <c r="C1958" s="22" t="s">
        <v>55</v>
      </c>
      <c r="D1958" s="22" t="s">
        <v>32</v>
      </c>
      <c r="E1958" s="20">
        <v>69.987260000000006</v>
      </c>
    </row>
    <row r="1959" spans="1:5" ht="21.5" x14ac:dyDescent="0.35">
      <c r="A1959" s="22" t="s">
        <v>36</v>
      </c>
      <c r="B1959" s="23" t="s">
        <v>48</v>
      </c>
      <c r="C1959" s="22" t="s">
        <v>55</v>
      </c>
      <c r="D1959" s="28" t="s">
        <v>35</v>
      </c>
      <c r="E1959" s="26">
        <v>21299.047640000001</v>
      </c>
    </row>
    <row r="1960" spans="1:5" ht="21.5" x14ac:dyDescent="0.35">
      <c r="A1960" s="22" t="s">
        <v>36</v>
      </c>
      <c r="B1960" s="23" t="s">
        <v>48</v>
      </c>
      <c r="C1960" s="22" t="s">
        <v>56</v>
      </c>
      <c r="D1960" s="22" t="s">
        <v>52</v>
      </c>
      <c r="E1960" s="20">
        <v>1656.5577599999999</v>
      </c>
    </row>
    <row r="1961" spans="1:5" ht="21.5" x14ac:dyDescent="0.35">
      <c r="A1961" s="22" t="s">
        <v>36</v>
      </c>
      <c r="B1961" s="23" t="s">
        <v>48</v>
      </c>
      <c r="C1961" s="22" t="s">
        <v>56</v>
      </c>
      <c r="D1961" s="22" t="s">
        <v>53</v>
      </c>
      <c r="E1961" s="20">
        <v>438.25002000000001</v>
      </c>
    </row>
    <row r="1962" spans="1:5" ht="21.5" x14ac:dyDescent="0.35">
      <c r="A1962" s="22" t="s">
        <v>36</v>
      </c>
      <c r="B1962" s="23" t="s">
        <v>48</v>
      </c>
      <c r="C1962" s="22" t="s">
        <v>56</v>
      </c>
      <c r="D1962" s="22" t="s">
        <v>27</v>
      </c>
      <c r="E1962" s="20">
        <v>42.54862</v>
      </c>
    </row>
    <row r="1963" spans="1:5" ht="21.5" x14ac:dyDescent="0.35">
      <c r="A1963" s="22" t="s">
        <v>36</v>
      </c>
      <c r="B1963" s="23" t="s">
        <v>48</v>
      </c>
      <c r="C1963" s="22" t="s">
        <v>56</v>
      </c>
      <c r="D1963" s="22" t="s">
        <v>28</v>
      </c>
      <c r="E1963" s="20">
        <v>81.271100000000004</v>
      </c>
    </row>
    <row r="1964" spans="1:5" ht="21.5" x14ac:dyDescent="0.35">
      <c r="A1964" s="22" t="s">
        <v>36</v>
      </c>
      <c r="B1964" s="23" t="s">
        <v>48</v>
      </c>
      <c r="C1964" s="22" t="s">
        <v>56</v>
      </c>
      <c r="D1964" s="22" t="s">
        <v>55</v>
      </c>
      <c r="E1964" s="20">
        <v>1316.6309200000001</v>
      </c>
    </row>
    <row r="1965" spans="1:5" ht="21.5" x14ac:dyDescent="0.35">
      <c r="A1965" s="22" t="s">
        <v>36</v>
      </c>
      <c r="B1965" s="23" t="s">
        <v>48</v>
      </c>
      <c r="C1965" s="22" t="s">
        <v>56</v>
      </c>
      <c r="D1965" s="22" t="s">
        <v>92</v>
      </c>
      <c r="E1965" s="20">
        <v>92.16771</v>
      </c>
    </row>
    <row r="1966" spans="1:5" ht="21.5" x14ac:dyDescent="0.35">
      <c r="A1966" s="22" t="s">
        <v>36</v>
      </c>
      <c r="B1966" s="23" t="s">
        <v>48</v>
      </c>
      <c r="C1966" s="22" t="s">
        <v>56</v>
      </c>
      <c r="D1966" s="22" t="s">
        <v>102</v>
      </c>
      <c r="E1966" s="20">
        <v>3.4104100000000002</v>
      </c>
    </row>
    <row r="1967" spans="1:5" ht="21.5" x14ac:dyDescent="0.35">
      <c r="A1967" s="22" t="s">
        <v>36</v>
      </c>
      <c r="B1967" s="23" t="s">
        <v>48</v>
      </c>
      <c r="C1967" s="22" t="s">
        <v>56</v>
      </c>
      <c r="D1967" s="22" t="s">
        <v>107</v>
      </c>
      <c r="E1967" s="20">
        <v>39.75</v>
      </c>
    </row>
    <row r="1968" spans="1:5" ht="21.5" x14ac:dyDescent="0.35">
      <c r="A1968" s="22" t="s">
        <v>36</v>
      </c>
      <c r="B1968" s="23" t="s">
        <v>48</v>
      </c>
      <c r="C1968" s="22" t="s">
        <v>56</v>
      </c>
      <c r="D1968" s="22" t="s">
        <v>93</v>
      </c>
      <c r="E1968" s="20">
        <v>45.837960000000002</v>
      </c>
    </row>
    <row r="1969" spans="1:5" ht="21.5" x14ac:dyDescent="0.35">
      <c r="A1969" s="22" t="s">
        <v>36</v>
      </c>
      <c r="B1969" s="23" t="s">
        <v>48</v>
      </c>
      <c r="C1969" s="22" t="s">
        <v>56</v>
      </c>
      <c r="D1969" s="22" t="s">
        <v>160</v>
      </c>
      <c r="E1969" s="20">
        <v>585.44906000000003</v>
      </c>
    </row>
    <row r="1970" spans="1:5" ht="21.5" x14ac:dyDescent="0.35">
      <c r="A1970" s="22" t="s">
        <v>36</v>
      </c>
      <c r="B1970" s="23" t="s">
        <v>48</v>
      </c>
      <c r="C1970" s="22" t="s">
        <v>56</v>
      </c>
      <c r="D1970" s="22" t="s">
        <v>30</v>
      </c>
      <c r="E1970" s="20">
        <v>585.62395000000004</v>
      </c>
    </row>
    <row r="1971" spans="1:5" ht="21.5" x14ac:dyDescent="0.35">
      <c r="A1971" s="22" t="s">
        <v>36</v>
      </c>
      <c r="B1971" s="23" t="s">
        <v>48</v>
      </c>
      <c r="C1971" s="22" t="s">
        <v>56</v>
      </c>
      <c r="D1971" s="22" t="s">
        <v>96</v>
      </c>
      <c r="E1971" s="20">
        <v>554.98221000000001</v>
      </c>
    </row>
    <row r="1972" spans="1:5" ht="21.5" x14ac:dyDescent="0.35">
      <c r="A1972" s="22" t="s">
        <v>36</v>
      </c>
      <c r="B1972" s="23" t="s">
        <v>48</v>
      </c>
      <c r="C1972" s="22" t="s">
        <v>56</v>
      </c>
      <c r="D1972" s="22" t="s">
        <v>100</v>
      </c>
      <c r="E1972" s="20">
        <v>336.17137000000002</v>
      </c>
    </row>
    <row r="1973" spans="1:5" ht="21.5" x14ac:dyDescent="0.35">
      <c r="A1973" s="22" t="s">
        <v>36</v>
      </c>
      <c r="B1973" s="23" t="s">
        <v>48</v>
      </c>
      <c r="C1973" s="22" t="s">
        <v>56</v>
      </c>
      <c r="D1973" s="22" t="s">
        <v>31</v>
      </c>
      <c r="E1973" s="20">
        <v>493.10372999999998</v>
      </c>
    </row>
    <row r="1974" spans="1:5" ht="21.5" x14ac:dyDescent="0.35">
      <c r="A1974" s="22" t="s">
        <v>36</v>
      </c>
      <c r="B1974" s="23" t="s">
        <v>48</v>
      </c>
      <c r="C1974" s="22" t="s">
        <v>56</v>
      </c>
      <c r="D1974" s="22" t="s">
        <v>32</v>
      </c>
      <c r="E1974" s="20">
        <v>5.1947999999999999</v>
      </c>
    </row>
    <row r="1975" spans="1:5" ht="21.5" x14ac:dyDescent="0.35">
      <c r="A1975" s="22" t="s">
        <v>36</v>
      </c>
      <c r="B1975" s="23" t="s">
        <v>48</v>
      </c>
      <c r="C1975" s="22" t="s">
        <v>56</v>
      </c>
      <c r="D1975" s="28" t="s">
        <v>35</v>
      </c>
      <c r="E1975" s="26">
        <v>6276.9496200000003</v>
      </c>
    </row>
    <row r="1976" spans="1:5" ht="21.5" x14ac:dyDescent="0.35">
      <c r="A1976" s="22" t="s">
        <v>36</v>
      </c>
      <c r="B1976" s="23" t="s">
        <v>48</v>
      </c>
      <c r="C1976" s="22" t="s">
        <v>57</v>
      </c>
      <c r="D1976" s="22" t="s">
        <v>52</v>
      </c>
      <c r="E1976" s="20">
        <v>239.57492999999999</v>
      </c>
    </row>
    <row r="1977" spans="1:5" ht="21.5" x14ac:dyDescent="0.35">
      <c r="A1977" s="22" t="s">
        <v>36</v>
      </c>
      <c r="B1977" s="23" t="s">
        <v>48</v>
      </c>
      <c r="C1977" s="22" t="s">
        <v>57</v>
      </c>
      <c r="D1977" s="22" t="s">
        <v>115</v>
      </c>
      <c r="E1977" s="20">
        <v>2.5642399999999999</v>
      </c>
    </row>
    <row r="1978" spans="1:5" ht="21.5" x14ac:dyDescent="0.35">
      <c r="A1978" s="22" t="s">
        <v>36</v>
      </c>
      <c r="B1978" s="23" t="s">
        <v>48</v>
      </c>
      <c r="C1978" s="22" t="s">
        <v>57</v>
      </c>
      <c r="D1978" s="22" t="s">
        <v>156</v>
      </c>
      <c r="E1978" s="20">
        <v>7.5385499999999999</v>
      </c>
    </row>
    <row r="1979" spans="1:5" ht="21.5" x14ac:dyDescent="0.35">
      <c r="A1979" s="22" t="s">
        <v>36</v>
      </c>
      <c r="B1979" s="23" t="s">
        <v>48</v>
      </c>
      <c r="C1979" s="22" t="s">
        <v>57</v>
      </c>
      <c r="D1979" s="22" t="s">
        <v>53</v>
      </c>
      <c r="E1979" s="20">
        <v>939.99980000000005</v>
      </c>
    </row>
    <row r="1980" spans="1:5" ht="21.5" x14ac:dyDescent="0.35">
      <c r="A1980" s="22" t="s">
        <v>36</v>
      </c>
      <c r="B1980" s="23" t="s">
        <v>48</v>
      </c>
      <c r="C1980" s="22" t="s">
        <v>57</v>
      </c>
      <c r="D1980" s="22" t="s">
        <v>27</v>
      </c>
      <c r="E1980" s="20">
        <v>923.97041999999999</v>
      </c>
    </row>
    <row r="1981" spans="1:5" ht="21.5" x14ac:dyDescent="0.35">
      <c r="A1981" s="22" t="s">
        <v>36</v>
      </c>
      <c r="B1981" s="23" t="s">
        <v>48</v>
      </c>
      <c r="C1981" s="22" t="s">
        <v>57</v>
      </c>
      <c r="D1981" s="22" t="s">
        <v>95</v>
      </c>
      <c r="E1981" s="20">
        <v>48.750030000000002</v>
      </c>
    </row>
    <row r="1982" spans="1:5" ht="21.5" x14ac:dyDescent="0.35">
      <c r="A1982" s="22" t="s">
        <v>36</v>
      </c>
      <c r="B1982" s="23" t="s">
        <v>48</v>
      </c>
      <c r="C1982" s="22" t="s">
        <v>57</v>
      </c>
      <c r="D1982" s="22" t="s">
        <v>28</v>
      </c>
      <c r="E1982" s="20">
        <v>1197.173</v>
      </c>
    </row>
    <row r="1983" spans="1:5" ht="21.5" x14ac:dyDescent="0.35">
      <c r="A1983" s="22" t="s">
        <v>36</v>
      </c>
      <c r="B1983" s="23" t="s">
        <v>48</v>
      </c>
      <c r="C1983" s="22" t="s">
        <v>57</v>
      </c>
      <c r="D1983" s="22" t="s">
        <v>55</v>
      </c>
      <c r="E1983" s="20">
        <v>297.41187000000002</v>
      </c>
    </row>
    <row r="1984" spans="1:5" ht="21.5" x14ac:dyDescent="0.35">
      <c r="A1984" s="22" t="s">
        <v>36</v>
      </c>
      <c r="B1984" s="23" t="s">
        <v>48</v>
      </c>
      <c r="C1984" s="22" t="s">
        <v>57</v>
      </c>
      <c r="D1984" s="22" t="s">
        <v>92</v>
      </c>
      <c r="E1984" s="20">
        <v>64089.764669999997</v>
      </c>
    </row>
    <row r="1985" spans="1:5" ht="21.5" x14ac:dyDescent="0.35">
      <c r="A1985" s="22" t="s">
        <v>36</v>
      </c>
      <c r="B1985" s="23" t="s">
        <v>48</v>
      </c>
      <c r="C1985" s="22" t="s">
        <v>57</v>
      </c>
      <c r="D1985" s="22" t="s">
        <v>165</v>
      </c>
      <c r="E1985" s="20">
        <v>4.7245699999999999</v>
      </c>
    </row>
    <row r="1986" spans="1:5" ht="21.5" x14ac:dyDescent="0.35">
      <c r="A1986" s="22" t="s">
        <v>36</v>
      </c>
      <c r="B1986" s="23" t="s">
        <v>48</v>
      </c>
      <c r="C1986" s="22" t="s">
        <v>57</v>
      </c>
      <c r="D1986" s="22" t="s">
        <v>102</v>
      </c>
      <c r="E1986" s="20">
        <v>1508.61985</v>
      </c>
    </row>
    <row r="1987" spans="1:5" ht="21.5" x14ac:dyDescent="0.35">
      <c r="A1987" s="22" t="s">
        <v>36</v>
      </c>
      <c r="B1987" s="23" t="s">
        <v>48</v>
      </c>
      <c r="C1987" s="22" t="s">
        <v>57</v>
      </c>
      <c r="D1987" s="22" t="s">
        <v>107</v>
      </c>
      <c r="E1987" s="20">
        <v>58.707070000000002</v>
      </c>
    </row>
    <row r="1988" spans="1:5" ht="21.5" x14ac:dyDescent="0.35">
      <c r="A1988" s="22" t="s">
        <v>36</v>
      </c>
      <c r="B1988" s="23" t="s">
        <v>48</v>
      </c>
      <c r="C1988" s="22" t="s">
        <v>57</v>
      </c>
      <c r="D1988" s="22" t="s">
        <v>93</v>
      </c>
      <c r="E1988" s="20">
        <v>9751.8579399999999</v>
      </c>
    </row>
    <row r="1989" spans="1:5" ht="21.5" x14ac:dyDescent="0.35">
      <c r="A1989" s="22" t="s">
        <v>36</v>
      </c>
      <c r="B1989" s="23" t="s">
        <v>48</v>
      </c>
      <c r="C1989" s="22" t="s">
        <v>57</v>
      </c>
      <c r="D1989" s="22" t="s">
        <v>160</v>
      </c>
      <c r="E1989" s="20">
        <v>1118.6901</v>
      </c>
    </row>
    <row r="1990" spans="1:5" ht="21.5" x14ac:dyDescent="0.35">
      <c r="A1990" s="22" t="s">
        <v>36</v>
      </c>
      <c r="B1990" s="23" t="s">
        <v>48</v>
      </c>
      <c r="C1990" s="22" t="s">
        <v>57</v>
      </c>
      <c r="D1990" s="22" t="s">
        <v>30</v>
      </c>
      <c r="E1990" s="20">
        <v>6305.19632</v>
      </c>
    </row>
    <row r="1991" spans="1:5" ht="21.5" x14ac:dyDescent="0.35">
      <c r="A1991" s="22" t="s">
        <v>36</v>
      </c>
      <c r="B1991" s="23" t="s">
        <v>48</v>
      </c>
      <c r="C1991" s="22" t="s">
        <v>57</v>
      </c>
      <c r="D1991" s="22" t="s">
        <v>96</v>
      </c>
      <c r="E1991" s="20">
        <v>814.78385000000003</v>
      </c>
    </row>
    <row r="1992" spans="1:5" ht="21.5" x14ac:dyDescent="0.35">
      <c r="A1992" s="22" t="s">
        <v>36</v>
      </c>
      <c r="B1992" s="23" t="s">
        <v>48</v>
      </c>
      <c r="C1992" s="22" t="s">
        <v>57</v>
      </c>
      <c r="D1992" s="22" t="s">
        <v>110</v>
      </c>
      <c r="E1992" s="20">
        <v>357.59285999999997</v>
      </c>
    </row>
    <row r="1993" spans="1:5" ht="21.5" x14ac:dyDescent="0.35">
      <c r="A1993" s="22" t="s">
        <v>36</v>
      </c>
      <c r="B1993" s="23" t="s">
        <v>48</v>
      </c>
      <c r="C1993" s="22" t="s">
        <v>57</v>
      </c>
      <c r="D1993" s="22" t="s">
        <v>112</v>
      </c>
      <c r="E1993" s="20">
        <v>100.4508</v>
      </c>
    </row>
    <row r="1994" spans="1:5" ht="21.5" x14ac:dyDescent="0.35">
      <c r="A1994" s="22" t="s">
        <v>36</v>
      </c>
      <c r="B1994" s="23" t="s">
        <v>48</v>
      </c>
      <c r="C1994" s="22" t="s">
        <v>57</v>
      </c>
      <c r="D1994" s="22" t="s">
        <v>100</v>
      </c>
      <c r="E1994" s="20">
        <v>466.8546</v>
      </c>
    </row>
    <row r="1995" spans="1:5" ht="21.5" x14ac:dyDescent="0.35">
      <c r="A1995" s="22" t="s">
        <v>36</v>
      </c>
      <c r="B1995" s="23" t="s">
        <v>48</v>
      </c>
      <c r="C1995" s="22" t="s">
        <v>57</v>
      </c>
      <c r="D1995" s="22" t="s">
        <v>97</v>
      </c>
      <c r="E1995" s="20">
        <v>3876.33466</v>
      </c>
    </row>
    <row r="1996" spans="1:5" ht="21.5" x14ac:dyDescent="0.35">
      <c r="A1996" s="22" t="s">
        <v>36</v>
      </c>
      <c r="B1996" s="23" t="s">
        <v>48</v>
      </c>
      <c r="C1996" s="22" t="s">
        <v>57</v>
      </c>
      <c r="D1996" s="22" t="s">
        <v>31</v>
      </c>
      <c r="E1996" s="20">
        <v>2774.9032299999999</v>
      </c>
    </row>
    <row r="1997" spans="1:5" ht="21.5" x14ac:dyDescent="0.35">
      <c r="A1997" s="22" t="s">
        <v>36</v>
      </c>
      <c r="B1997" s="23" t="s">
        <v>48</v>
      </c>
      <c r="C1997" s="22" t="s">
        <v>57</v>
      </c>
      <c r="D1997" s="28" t="s">
        <v>35</v>
      </c>
      <c r="E1997" s="26">
        <v>94885.463359999994</v>
      </c>
    </row>
    <row r="1998" spans="1:5" ht="21.5" x14ac:dyDescent="0.35">
      <c r="A1998" s="22" t="s">
        <v>36</v>
      </c>
      <c r="B1998" s="23" t="s">
        <v>48</v>
      </c>
      <c r="C1998" s="22" t="s">
        <v>58</v>
      </c>
      <c r="D1998" s="22" t="s">
        <v>52</v>
      </c>
      <c r="E1998" s="20">
        <v>11.72307</v>
      </c>
    </row>
    <row r="1999" spans="1:5" ht="21.5" x14ac:dyDescent="0.35">
      <c r="A1999" s="22" t="s">
        <v>36</v>
      </c>
      <c r="B1999" s="23" t="s">
        <v>48</v>
      </c>
      <c r="C1999" s="22" t="s">
        <v>58</v>
      </c>
      <c r="D1999" s="22" t="s">
        <v>115</v>
      </c>
      <c r="E1999" s="20">
        <v>13.77176</v>
      </c>
    </row>
    <row r="2000" spans="1:5" ht="21.5" x14ac:dyDescent="0.35">
      <c r="A2000" s="22" t="s">
        <v>36</v>
      </c>
      <c r="B2000" s="23" t="s">
        <v>48</v>
      </c>
      <c r="C2000" s="22" t="s">
        <v>58</v>
      </c>
      <c r="D2000" s="22" t="s">
        <v>27</v>
      </c>
      <c r="E2000" s="20">
        <v>4.4000000000000004</v>
      </c>
    </row>
    <row r="2001" spans="1:5" ht="21.5" x14ac:dyDescent="0.35">
      <c r="A2001" s="22" t="s">
        <v>36</v>
      </c>
      <c r="B2001" s="23" t="s">
        <v>48</v>
      </c>
      <c r="C2001" s="22" t="s">
        <v>58</v>
      </c>
      <c r="D2001" s="22" t="s">
        <v>95</v>
      </c>
      <c r="E2001" s="20">
        <v>1.6173</v>
      </c>
    </row>
    <row r="2002" spans="1:5" ht="21.5" x14ac:dyDescent="0.35">
      <c r="A2002" s="22" t="s">
        <v>36</v>
      </c>
      <c r="B2002" s="23" t="s">
        <v>48</v>
      </c>
      <c r="C2002" s="22" t="s">
        <v>58</v>
      </c>
      <c r="D2002" s="22" t="s">
        <v>28</v>
      </c>
      <c r="E2002" s="20">
        <v>3.99072</v>
      </c>
    </row>
    <row r="2003" spans="1:5" ht="21.5" x14ac:dyDescent="0.35">
      <c r="A2003" s="22" t="s">
        <v>36</v>
      </c>
      <c r="B2003" s="23" t="s">
        <v>48</v>
      </c>
      <c r="C2003" s="22" t="s">
        <v>58</v>
      </c>
      <c r="D2003" s="22" t="s">
        <v>92</v>
      </c>
      <c r="E2003" s="20">
        <v>13.2</v>
      </c>
    </row>
    <row r="2004" spans="1:5" ht="21.5" x14ac:dyDescent="0.35">
      <c r="A2004" s="22" t="s">
        <v>36</v>
      </c>
      <c r="B2004" s="23" t="s">
        <v>48</v>
      </c>
      <c r="C2004" s="22" t="s">
        <v>58</v>
      </c>
      <c r="D2004" s="22" t="s">
        <v>107</v>
      </c>
      <c r="E2004" s="20">
        <v>211.0676</v>
      </c>
    </row>
    <row r="2005" spans="1:5" ht="21.5" x14ac:dyDescent="0.35">
      <c r="A2005" s="22" t="s">
        <v>36</v>
      </c>
      <c r="B2005" s="23" t="s">
        <v>48</v>
      </c>
      <c r="C2005" s="22" t="s">
        <v>58</v>
      </c>
      <c r="D2005" s="22" t="s">
        <v>160</v>
      </c>
      <c r="E2005" s="20">
        <v>83.353020000000001</v>
      </c>
    </row>
    <row r="2006" spans="1:5" ht="21.5" x14ac:dyDescent="0.35">
      <c r="A2006" s="22" t="s">
        <v>36</v>
      </c>
      <c r="B2006" s="23" t="s">
        <v>48</v>
      </c>
      <c r="C2006" s="22" t="s">
        <v>58</v>
      </c>
      <c r="D2006" s="22" t="s">
        <v>96</v>
      </c>
      <c r="E2006" s="20">
        <v>141.70598000000001</v>
      </c>
    </row>
    <row r="2007" spans="1:5" ht="21.5" x14ac:dyDescent="0.35">
      <c r="A2007" s="22" t="s">
        <v>36</v>
      </c>
      <c r="B2007" s="23" t="s">
        <v>48</v>
      </c>
      <c r="C2007" s="22" t="s">
        <v>58</v>
      </c>
      <c r="D2007" s="22" t="s">
        <v>110</v>
      </c>
      <c r="E2007" s="20">
        <v>2485.3182400000001</v>
      </c>
    </row>
    <row r="2008" spans="1:5" ht="21.5" x14ac:dyDescent="0.35">
      <c r="A2008" s="22" t="s">
        <v>36</v>
      </c>
      <c r="B2008" s="23" t="s">
        <v>48</v>
      </c>
      <c r="C2008" s="22" t="s">
        <v>58</v>
      </c>
      <c r="D2008" s="22" t="s">
        <v>162</v>
      </c>
      <c r="E2008" s="20">
        <v>34.092120000000001</v>
      </c>
    </row>
    <row r="2009" spans="1:5" ht="21.5" x14ac:dyDescent="0.35">
      <c r="A2009" s="22" t="s">
        <v>36</v>
      </c>
      <c r="B2009" s="23" t="s">
        <v>48</v>
      </c>
      <c r="C2009" s="22" t="s">
        <v>58</v>
      </c>
      <c r="D2009" s="22" t="s">
        <v>112</v>
      </c>
      <c r="E2009" s="20">
        <v>27.40915</v>
      </c>
    </row>
    <row r="2010" spans="1:5" ht="21.5" x14ac:dyDescent="0.35">
      <c r="A2010" s="22" t="s">
        <v>36</v>
      </c>
      <c r="B2010" s="23" t="s">
        <v>48</v>
      </c>
      <c r="C2010" s="22" t="s">
        <v>58</v>
      </c>
      <c r="D2010" s="22" t="s">
        <v>97</v>
      </c>
      <c r="E2010" s="20">
        <v>12.810560000000001</v>
      </c>
    </row>
    <row r="2011" spans="1:5" ht="21.5" x14ac:dyDescent="0.35">
      <c r="A2011" s="22" t="s">
        <v>36</v>
      </c>
      <c r="B2011" s="23" t="s">
        <v>48</v>
      </c>
      <c r="C2011" s="22" t="s">
        <v>58</v>
      </c>
      <c r="D2011" s="22" t="s">
        <v>31</v>
      </c>
      <c r="E2011" s="20">
        <v>70.110740000000007</v>
      </c>
    </row>
    <row r="2012" spans="1:5" ht="21.5" x14ac:dyDescent="0.35">
      <c r="A2012" s="22" t="s">
        <v>36</v>
      </c>
      <c r="B2012" s="23" t="s">
        <v>48</v>
      </c>
      <c r="C2012" s="22" t="s">
        <v>58</v>
      </c>
      <c r="D2012" s="22" t="s">
        <v>32</v>
      </c>
      <c r="E2012" s="20">
        <v>28.881589999999999</v>
      </c>
    </row>
    <row r="2013" spans="1:5" ht="21.5" x14ac:dyDescent="0.35">
      <c r="A2013" s="22" t="s">
        <v>36</v>
      </c>
      <c r="B2013" s="23" t="s">
        <v>48</v>
      </c>
      <c r="C2013" s="22" t="s">
        <v>58</v>
      </c>
      <c r="D2013" s="28" t="s">
        <v>35</v>
      </c>
      <c r="E2013" s="26">
        <v>3143.4518499999999</v>
      </c>
    </row>
    <row r="2014" spans="1:5" ht="21.5" x14ac:dyDescent="0.35">
      <c r="A2014" s="22" t="s">
        <v>36</v>
      </c>
      <c r="B2014" s="23" t="s">
        <v>48</v>
      </c>
      <c r="C2014" s="22" t="s">
        <v>158</v>
      </c>
      <c r="D2014" s="22" t="s">
        <v>156</v>
      </c>
      <c r="E2014" s="20">
        <v>3404.7718500000001</v>
      </c>
    </row>
    <row r="2015" spans="1:5" ht="21.5" x14ac:dyDescent="0.35">
      <c r="A2015" s="22" t="s">
        <v>36</v>
      </c>
      <c r="B2015" s="23" t="s">
        <v>48</v>
      </c>
      <c r="C2015" s="22" t="s">
        <v>158</v>
      </c>
      <c r="D2015" s="22" t="s">
        <v>28</v>
      </c>
      <c r="E2015" s="20">
        <v>6.2370200000000002</v>
      </c>
    </row>
    <row r="2016" spans="1:5" ht="21.5" x14ac:dyDescent="0.35">
      <c r="A2016" s="22" t="s">
        <v>36</v>
      </c>
      <c r="B2016" s="23" t="s">
        <v>48</v>
      </c>
      <c r="C2016" s="22" t="s">
        <v>158</v>
      </c>
      <c r="D2016" s="22" t="s">
        <v>107</v>
      </c>
      <c r="E2016" s="20">
        <v>8.7399900000000006</v>
      </c>
    </row>
    <row r="2017" spans="1:5" ht="21.5" x14ac:dyDescent="0.35">
      <c r="A2017" s="22" t="s">
        <v>36</v>
      </c>
      <c r="B2017" s="23" t="s">
        <v>48</v>
      </c>
      <c r="C2017" s="22" t="s">
        <v>158</v>
      </c>
      <c r="D2017" s="22" t="s">
        <v>160</v>
      </c>
      <c r="E2017" s="20">
        <v>2685.8371999999999</v>
      </c>
    </row>
    <row r="2018" spans="1:5" ht="21.5" x14ac:dyDescent="0.35">
      <c r="A2018" s="22" t="s">
        <v>36</v>
      </c>
      <c r="B2018" s="23" t="s">
        <v>48</v>
      </c>
      <c r="C2018" s="22" t="s">
        <v>158</v>
      </c>
      <c r="D2018" s="22" t="s">
        <v>162</v>
      </c>
      <c r="E2018" s="20">
        <v>9.6218000000000004</v>
      </c>
    </row>
    <row r="2019" spans="1:5" ht="21.5" x14ac:dyDescent="0.35">
      <c r="A2019" s="22" t="s">
        <v>36</v>
      </c>
      <c r="B2019" s="23" t="s">
        <v>48</v>
      </c>
      <c r="C2019" s="22" t="s">
        <v>158</v>
      </c>
      <c r="D2019" s="28" t="s">
        <v>35</v>
      </c>
      <c r="E2019" s="26">
        <v>6115.2078600000004</v>
      </c>
    </row>
    <row r="2020" spans="1:5" ht="21.5" x14ac:dyDescent="0.35">
      <c r="A2020" s="22" t="s">
        <v>36</v>
      </c>
      <c r="B2020" s="23" t="s">
        <v>48</v>
      </c>
      <c r="C2020" s="22" t="s">
        <v>14</v>
      </c>
      <c r="D2020" s="22" t="s">
        <v>52</v>
      </c>
      <c r="E2020" s="20">
        <v>72.785269999999997</v>
      </c>
    </row>
    <row r="2021" spans="1:5" ht="21.5" x14ac:dyDescent="0.35">
      <c r="A2021" s="22" t="s">
        <v>36</v>
      </c>
      <c r="B2021" s="23" t="s">
        <v>48</v>
      </c>
      <c r="C2021" s="22" t="s">
        <v>14</v>
      </c>
      <c r="D2021" s="22" t="s">
        <v>115</v>
      </c>
      <c r="E2021" s="20">
        <v>19.690539999999999</v>
      </c>
    </row>
    <row r="2022" spans="1:5" ht="21.5" x14ac:dyDescent="0.35">
      <c r="A2022" s="22" t="s">
        <v>36</v>
      </c>
      <c r="B2022" s="23" t="s">
        <v>48</v>
      </c>
      <c r="C2022" s="22" t="s">
        <v>14</v>
      </c>
      <c r="D2022" s="22" t="s">
        <v>156</v>
      </c>
      <c r="E2022" s="20">
        <v>5.9090800000000003</v>
      </c>
    </row>
    <row r="2023" spans="1:5" ht="21.5" x14ac:dyDescent="0.35">
      <c r="A2023" s="22" t="s">
        <v>36</v>
      </c>
      <c r="B2023" s="23" t="s">
        <v>48</v>
      </c>
      <c r="C2023" s="22" t="s">
        <v>14</v>
      </c>
      <c r="D2023" s="22" t="s">
        <v>53</v>
      </c>
      <c r="E2023" s="20">
        <v>0.63297999999999999</v>
      </c>
    </row>
    <row r="2024" spans="1:5" ht="21.5" x14ac:dyDescent="0.35">
      <c r="A2024" s="22" t="s">
        <v>36</v>
      </c>
      <c r="B2024" s="23" t="s">
        <v>48</v>
      </c>
      <c r="C2024" s="22" t="s">
        <v>14</v>
      </c>
      <c r="D2024" s="22" t="s">
        <v>27</v>
      </c>
      <c r="E2024" s="20">
        <v>1.5336099999999999</v>
      </c>
    </row>
    <row r="2025" spans="1:5" ht="21.5" x14ac:dyDescent="0.35">
      <c r="A2025" s="22" t="s">
        <v>36</v>
      </c>
      <c r="B2025" s="23" t="s">
        <v>48</v>
      </c>
      <c r="C2025" s="22" t="s">
        <v>14</v>
      </c>
      <c r="D2025" s="22" t="s">
        <v>28</v>
      </c>
      <c r="E2025" s="20">
        <v>144.33305999999999</v>
      </c>
    </row>
    <row r="2026" spans="1:5" ht="21.5" x14ac:dyDescent="0.35">
      <c r="A2026" s="22" t="s">
        <v>36</v>
      </c>
      <c r="B2026" s="23" t="s">
        <v>48</v>
      </c>
      <c r="C2026" s="22" t="s">
        <v>14</v>
      </c>
      <c r="D2026" s="22" t="s">
        <v>92</v>
      </c>
      <c r="E2026" s="20">
        <v>13.286</v>
      </c>
    </row>
    <row r="2027" spans="1:5" ht="21.5" x14ac:dyDescent="0.35">
      <c r="A2027" s="22" t="s">
        <v>36</v>
      </c>
      <c r="B2027" s="23" t="s">
        <v>48</v>
      </c>
      <c r="C2027" s="22" t="s">
        <v>14</v>
      </c>
      <c r="D2027" s="22" t="s">
        <v>102</v>
      </c>
      <c r="E2027" s="20">
        <v>1.2297800000000001</v>
      </c>
    </row>
    <row r="2028" spans="1:5" ht="21.5" x14ac:dyDescent="0.35">
      <c r="A2028" s="22" t="s">
        <v>36</v>
      </c>
      <c r="B2028" s="23" t="s">
        <v>48</v>
      </c>
      <c r="C2028" s="22" t="s">
        <v>14</v>
      </c>
      <c r="D2028" s="22" t="s">
        <v>107</v>
      </c>
      <c r="E2028" s="20">
        <v>7.0117200000000004</v>
      </c>
    </row>
    <row r="2029" spans="1:5" ht="21.5" x14ac:dyDescent="0.35">
      <c r="A2029" s="22" t="s">
        <v>36</v>
      </c>
      <c r="B2029" s="23" t="s">
        <v>48</v>
      </c>
      <c r="C2029" s="22" t="s">
        <v>14</v>
      </c>
      <c r="D2029" s="22" t="s">
        <v>160</v>
      </c>
      <c r="E2029" s="20">
        <v>16.759779999999999</v>
      </c>
    </row>
    <row r="2030" spans="1:5" ht="21.5" x14ac:dyDescent="0.35">
      <c r="A2030" s="22" t="s">
        <v>36</v>
      </c>
      <c r="B2030" s="23" t="s">
        <v>48</v>
      </c>
      <c r="C2030" s="22" t="s">
        <v>14</v>
      </c>
      <c r="D2030" s="22" t="s">
        <v>30</v>
      </c>
      <c r="E2030" s="20">
        <v>47.599800000000002</v>
      </c>
    </row>
    <row r="2031" spans="1:5" ht="21.5" x14ac:dyDescent="0.35">
      <c r="A2031" s="22" t="s">
        <v>36</v>
      </c>
      <c r="B2031" s="23" t="s">
        <v>48</v>
      </c>
      <c r="C2031" s="22" t="s">
        <v>14</v>
      </c>
      <c r="D2031" s="22" t="s">
        <v>110</v>
      </c>
      <c r="E2031" s="20">
        <v>230.85210000000001</v>
      </c>
    </row>
    <row r="2032" spans="1:5" ht="21.5" x14ac:dyDescent="0.35">
      <c r="A2032" s="22" t="s">
        <v>36</v>
      </c>
      <c r="B2032" s="23" t="s">
        <v>48</v>
      </c>
      <c r="C2032" s="22" t="s">
        <v>14</v>
      </c>
      <c r="D2032" s="22" t="s">
        <v>162</v>
      </c>
      <c r="E2032" s="20">
        <v>0.16</v>
      </c>
    </row>
    <row r="2033" spans="1:5" ht="21.5" x14ac:dyDescent="0.35">
      <c r="A2033" s="22" t="s">
        <v>36</v>
      </c>
      <c r="B2033" s="23" t="s">
        <v>48</v>
      </c>
      <c r="C2033" s="22" t="s">
        <v>14</v>
      </c>
      <c r="D2033" s="22" t="s">
        <v>112</v>
      </c>
      <c r="E2033" s="20">
        <v>0.54690000000000005</v>
      </c>
    </row>
    <row r="2034" spans="1:5" ht="21.5" x14ac:dyDescent="0.35">
      <c r="A2034" s="22" t="s">
        <v>36</v>
      </c>
      <c r="B2034" s="23" t="s">
        <v>48</v>
      </c>
      <c r="C2034" s="22" t="s">
        <v>14</v>
      </c>
      <c r="D2034" s="22" t="s">
        <v>97</v>
      </c>
      <c r="E2034" s="20">
        <v>3.7078600000000002</v>
      </c>
    </row>
    <row r="2035" spans="1:5" ht="21.5" x14ac:dyDescent="0.35">
      <c r="A2035" s="22" t="s">
        <v>36</v>
      </c>
      <c r="B2035" s="23" t="s">
        <v>48</v>
      </c>
      <c r="C2035" s="22" t="s">
        <v>14</v>
      </c>
      <c r="D2035" s="22" t="s">
        <v>31</v>
      </c>
      <c r="E2035" s="20">
        <v>8182.2923799999999</v>
      </c>
    </row>
    <row r="2036" spans="1:5" ht="21.5" x14ac:dyDescent="0.35">
      <c r="A2036" s="22" t="s">
        <v>36</v>
      </c>
      <c r="B2036" s="23" t="s">
        <v>48</v>
      </c>
      <c r="C2036" s="22" t="s">
        <v>14</v>
      </c>
      <c r="D2036" s="22" t="s">
        <v>32</v>
      </c>
      <c r="E2036" s="20">
        <v>1627.50398</v>
      </c>
    </row>
    <row r="2037" spans="1:5" ht="21.5" x14ac:dyDescent="0.35">
      <c r="A2037" s="22" t="s">
        <v>36</v>
      </c>
      <c r="B2037" s="23" t="s">
        <v>48</v>
      </c>
      <c r="C2037" s="22" t="s">
        <v>14</v>
      </c>
      <c r="D2037" s="28" t="s">
        <v>35</v>
      </c>
      <c r="E2037" s="26">
        <v>10375.83484</v>
      </c>
    </row>
    <row r="2038" spans="1:5" ht="21.5" x14ac:dyDescent="0.35">
      <c r="A2038" s="22" t="s">
        <v>36</v>
      </c>
      <c r="B2038" s="23" t="s">
        <v>48</v>
      </c>
      <c r="C2038" s="22" t="s">
        <v>15</v>
      </c>
      <c r="D2038" s="22" t="s">
        <v>52</v>
      </c>
      <c r="E2038" s="20">
        <v>12667.79538</v>
      </c>
    </row>
    <row r="2039" spans="1:5" ht="21.5" x14ac:dyDescent="0.35">
      <c r="A2039" s="22" t="s">
        <v>36</v>
      </c>
      <c r="B2039" s="23" t="s">
        <v>48</v>
      </c>
      <c r="C2039" s="22" t="s">
        <v>15</v>
      </c>
      <c r="D2039" s="22" t="s">
        <v>156</v>
      </c>
      <c r="E2039" s="20">
        <v>15005.28522</v>
      </c>
    </row>
    <row r="2040" spans="1:5" ht="21.5" x14ac:dyDescent="0.35">
      <c r="A2040" s="22" t="s">
        <v>36</v>
      </c>
      <c r="B2040" s="23" t="s">
        <v>48</v>
      </c>
      <c r="C2040" s="22" t="s">
        <v>15</v>
      </c>
      <c r="D2040" s="22" t="s">
        <v>113</v>
      </c>
      <c r="E2040" s="20">
        <v>269.71550000000002</v>
      </c>
    </row>
    <row r="2041" spans="1:5" ht="21.5" x14ac:dyDescent="0.35">
      <c r="A2041" s="22" t="s">
        <v>36</v>
      </c>
      <c r="B2041" s="23" t="s">
        <v>48</v>
      </c>
      <c r="C2041" s="22" t="s">
        <v>15</v>
      </c>
      <c r="D2041" s="22" t="s">
        <v>53</v>
      </c>
      <c r="E2041" s="20">
        <v>5660.1101500000004</v>
      </c>
    </row>
    <row r="2042" spans="1:5" ht="21.5" x14ac:dyDescent="0.35">
      <c r="A2042" s="22" t="s">
        <v>36</v>
      </c>
      <c r="B2042" s="23" t="s">
        <v>48</v>
      </c>
      <c r="C2042" s="22" t="s">
        <v>15</v>
      </c>
      <c r="D2042" s="22" t="s">
        <v>27</v>
      </c>
      <c r="E2042" s="20">
        <v>20260.076969999998</v>
      </c>
    </row>
    <row r="2043" spans="1:5" ht="21.5" x14ac:dyDescent="0.35">
      <c r="A2043" s="22" t="s">
        <v>36</v>
      </c>
      <c r="B2043" s="23" t="s">
        <v>48</v>
      </c>
      <c r="C2043" s="22" t="s">
        <v>15</v>
      </c>
      <c r="D2043" s="22" t="s">
        <v>95</v>
      </c>
      <c r="E2043" s="20">
        <v>741.85239000000001</v>
      </c>
    </row>
    <row r="2044" spans="1:5" ht="21.5" x14ac:dyDescent="0.35">
      <c r="A2044" s="22" t="s">
        <v>36</v>
      </c>
      <c r="B2044" s="23" t="s">
        <v>48</v>
      </c>
      <c r="C2044" s="22" t="s">
        <v>15</v>
      </c>
      <c r="D2044" s="22" t="s">
        <v>28</v>
      </c>
      <c r="E2044" s="20">
        <v>8324.4187399999992</v>
      </c>
    </row>
    <row r="2045" spans="1:5" ht="21.5" x14ac:dyDescent="0.35">
      <c r="A2045" s="22" t="s">
        <v>36</v>
      </c>
      <c r="B2045" s="23" t="s">
        <v>48</v>
      </c>
      <c r="C2045" s="22" t="s">
        <v>15</v>
      </c>
      <c r="D2045" s="22" t="s">
        <v>55</v>
      </c>
      <c r="E2045" s="20">
        <v>4614.4660000000003</v>
      </c>
    </row>
    <row r="2046" spans="1:5" ht="21.5" x14ac:dyDescent="0.35">
      <c r="A2046" s="22" t="s">
        <v>36</v>
      </c>
      <c r="B2046" s="23" t="s">
        <v>48</v>
      </c>
      <c r="C2046" s="22" t="s">
        <v>15</v>
      </c>
      <c r="D2046" s="22" t="s">
        <v>92</v>
      </c>
      <c r="E2046" s="20">
        <v>45777.915719999997</v>
      </c>
    </row>
    <row r="2047" spans="1:5" ht="21.5" x14ac:dyDescent="0.35">
      <c r="A2047" s="22" t="s">
        <v>36</v>
      </c>
      <c r="B2047" s="23" t="s">
        <v>48</v>
      </c>
      <c r="C2047" s="22" t="s">
        <v>15</v>
      </c>
      <c r="D2047" s="22" t="s">
        <v>165</v>
      </c>
      <c r="E2047" s="20">
        <v>40.934109999999997</v>
      </c>
    </row>
    <row r="2048" spans="1:5" ht="21.5" x14ac:dyDescent="0.35">
      <c r="A2048" s="22" t="s">
        <v>36</v>
      </c>
      <c r="B2048" s="23" t="s">
        <v>48</v>
      </c>
      <c r="C2048" s="22" t="s">
        <v>15</v>
      </c>
      <c r="D2048" s="22" t="s">
        <v>102</v>
      </c>
      <c r="E2048" s="20">
        <v>1918.78007</v>
      </c>
    </row>
    <row r="2049" spans="1:5" ht="21.5" x14ac:dyDescent="0.35">
      <c r="A2049" s="22" t="s">
        <v>36</v>
      </c>
      <c r="B2049" s="23" t="s">
        <v>48</v>
      </c>
      <c r="C2049" s="22" t="s">
        <v>15</v>
      </c>
      <c r="D2049" s="22" t="s">
        <v>107</v>
      </c>
      <c r="E2049" s="20">
        <v>1041.2653499999999</v>
      </c>
    </row>
    <row r="2050" spans="1:5" ht="21.5" x14ac:dyDescent="0.35">
      <c r="A2050" s="22" t="s">
        <v>36</v>
      </c>
      <c r="B2050" s="23" t="s">
        <v>48</v>
      </c>
      <c r="C2050" s="22" t="s">
        <v>15</v>
      </c>
      <c r="D2050" s="22" t="s">
        <v>93</v>
      </c>
      <c r="E2050" s="20">
        <v>10235.605030000001</v>
      </c>
    </row>
    <row r="2051" spans="1:5" ht="21.5" x14ac:dyDescent="0.35">
      <c r="A2051" s="22" t="s">
        <v>36</v>
      </c>
      <c r="B2051" s="23" t="s">
        <v>48</v>
      </c>
      <c r="C2051" s="22" t="s">
        <v>15</v>
      </c>
      <c r="D2051" s="22" t="s">
        <v>160</v>
      </c>
      <c r="E2051" s="20">
        <v>16576.736529999998</v>
      </c>
    </row>
    <row r="2052" spans="1:5" ht="21.5" x14ac:dyDescent="0.35">
      <c r="A2052" s="22" t="s">
        <v>36</v>
      </c>
      <c r="B2052" s="23" t="s">
        <v>48</v>
      </c>
      <c r="C2052" s="22" t="s">
        <v>15</v>
      </c>
      <c r="D2052" s="22" t="s">
        <v>30</v>
      </c>
      <c r="E2052" s="20">
        <v>323097.11523</v>
      </c>
    </row>
    <row r="2053" spans="1:5" ht="21.5" x14ac:dyDescent="0.35">
      <c r="A2053" s="22" t="s">
        <v>36</v>
      </c>
      <c r="B2053" s="23" t="s">
        <v>48</v>
      </c>
      <c r="C2053" s="22" t="s">
        <v>15</v>
      </c>
      <c r="D2053" s="22" t="s">
        <v>96</v>
      </c>
      <c r="E2053" s="20">
        <v>5334.8339999999998</v>
      </c>
    </row>
    <row r="2054" spans="1:5" ht="21.5" x14ac:dyDescent="0.35">
      <c r="A2054" s="22" t="s">
        <v>36</v>
      </c>
      <c r="B2054" s="23" t="s">
        <v>48</v>
      </c>
      <c r="C2054" s="22" t="s">
        <v>15</v>
      </c>
      <c r="D2054" s="22" t="s">
        <v>110</v>
      </c>
      <c r="E2054" s="20">
        <v>1224.6191200000001</v>
      </c>
    </row>
    <row r="2055" spans="1:5" ht="21.5" x14ac:dyDescent="0.35">
      <c r="A2055" s="22" t="s">
        <v>36</v>
      </c>
      <c r="B2055" s="23" t="s">
        <v>48</v>
      </c>
      <c r="C2055" s="22" t="s">
        <v>15</v>
      </c>
      <c r="D2055" s="22" t="s">
        <v>162</v>
      </c>
      <c r="E2055" s="20">
        <v>253.11348000000001</v>
      </c>
    </row>
    <row r="2056" spans="1:5" ht="21.5" x14ac:dyDescent="0.35">
      <c r="A2056" s="22" t="s">
        <v>36</v>
      </c>
      <c r="B2056" s="23" t="s">
        <v>48</v>
      </c>
      <c r="C2056" s="22" t="s">
        <v>15</v>
      </c>
      <c r="D2056" s="22" t="s">
        <v>163</v>
      </c>
      <c r="E2056" s="20">
        <v>26.938189999999999</v>
      </c>
    </row>
    <row r="2057" spans="1:5" ht="21.5" x14ac:dyDescent="0.35">
      <c r="A2057" s="22" t="s">
        <v>36</v>
      </c>
      <c r="B2057" s="23" t="s">
        <v>48</v>
      </c>
      <c r="C2057" s="22" t="s">
        <v>15</v>
      </c>
      <c r="D2057" s="22" t="s">
        <v>112</v>
      </c>
      <c r="E2057" s="20">
        <v>324.43711999999999</v>
      </c>
    </row>
    <row r="2058" spans="1:5" ht="21.5" x14ac:dyDescent="0.35">
      <c r="A2058" s="22" t="s">
        <v>36</v>
      </c>
      <c r="B2058" s="23" t="s">
        <v>48</v>
      </c>
      <c r="C2058" s="22" t="s">
        <v>15</v>
      </c>
      <c r="D2058" s="22" t="s">
        <v>100</v>
      </c>
      <c r="E2058" s="20">
        <v>2791.9295400000001</v>
      </c>
    </row>
    <row r="2059" spans="1:5" ht="21.5" x14ac:dyDescent="0.35">
      <c r="A2059" s="22" t="s">
        <v>36</v>
      </c>
      <c r="B2059" s="23" t="s">
        <v>48</v>
      </c>
      <c r="C2059" s="22" t="s">
        <v>15</v>
      </c>
      <c r="D2059" s="22" t="s">
        <v>97</v>
      </c>
      <c r="E2059" s="20">
        <v>876.95015999999998</v>
      </c>
    </row>
    <row r="2060" spans="1:5" ht="21.5" x14ac:dyDescent="0.35">
      <c r="A2060" s="22" t="s">
        <v>36</v>
      </c>
      <c r="B2060" s="23" t="s">
        <v>48</v>
      </c>
      <c r="C2060" s="22" t="s">
        <v>15</v>
      </c>
      <c r="D2060" s="22" t="s">
        <v>31</v>
      </c>
      <c r="E2060" s="20">
        <v>191257.45577999999</v>
      </c>
    </row>
    <row r="2061" spans="1:5" ht="21.5" x14ac:dyDescent="0.35">
      <c r="A2061" s="22" t="s">
        <v>36</v>
      </c>
      <c r="B2061" s="23" t="s">
        <v>48</v>
      </c>
      <c r="C2061" s="22" t="s">
        <v>15</v>
      </c>
      <c r="D2061" s="22" t="s">
        <v>32</v>
      </c>
      <c r="E2061" s="20">
        <v>7413.5668900000001</v>
      </c>
    </row>
    <row r="2062" spans="1:5" ht="21.5" x14ac:dyDescent="0.35">
      <c r="A2062" s="22" t="s">
        <v>36</v>
      </c>
      <c r="B2062" s="23" t="s">
        <v>48</v>
      </c>
      <c r="C2062" s="22" t="s">
        <v>15</v>
      </c>
      <c r="D2062" s="28" t="s">
        <v>35</v>
      </c>
      <c r="E2062" s="26">
        <v>675735.91666999995</v>
      </c>
    </row>
    <row r="2063" spans="1:5" ht="21.5" x14ac:dyDescent="0.35">
      <c r="A2063" s="22" t="s">
        <v>36</v>
      </c>
      <c r="B2063" s="23" t="s">
        <v>48</v>
      </c>
      <c r="C2063" s="22" t="s">
        <v>159</v>
      </c>
      <c r="D2063" s="22" t="s">
        <v>52</v>
      </c>
      <c r="E2063" s="20">
        <v>3258.9598999999998</v>
      </c>
    </row>
    <row r="2064" spans="1:5" ht="21.5" x14ac:dyDescent="0.35">
      <c r="A2064" s="22" t="s">
        <v>36</v>
      </c>
      <c r="B2064" s="23" t="s">
        <v>48</v>
      </c>
      <c r="C2064" s="22" t="s">
        <v>159</v>
      </c>
      <c r="D2064" s="22" t="s">
        <v>115</v>
      </c>
      <c r="E2064" s="20">
        <v>106.62681000000001</v>
      </c>
    </row>
    <row r="2065" spans="1:5" ht="21.5" x14ac:dyDescent="0.35">
      <c r="A2065" s="22" t="s">
        <v>36</v>
      </c>
      <c r="B2065" s="23" t="s">
        <v>48</v>
      </c>
      <c r="C2065" s="22" t="s">
        <v>159</v>
      </c>
      <c r="D2065" s="22" t="s">
        <v>156</v>
      </c>
      <c r="E2065" s="20">
        <v>1136.4862800000001</v>
      </c>
    </row>
    <row r="2066" spans="1:5" ht="21.5" x14ac:dyDescent="0.35">
      <c r="A2066" s="22" t="s">
        <v>36</v>
      </c>
      <c r="B2066" s="23" t="s">
        <v>48</v>
      </c>
      <c r="C2066" s="22" t="s">
        <v>159</v>
      </c>
      <c r="D2066" s="22" t="s">
        <v>53</v>
      </c>
      <c r="E2066" s="20">
        <v>2202.1264999999999</v>
      </c>
    </row>
    <row r="2067" spans="1:5" ht="21.5" x14ac:dyDescent="0.35">
      <c r="A2067" s="22" t="s">
        <v>36</v>
      </c>
      <c r="B2067" s="23" t="s">
        <v>48</v>
      </c>
      <c r="C2067" s="22" t="s">
        <v>159</v>
      </c>
      <c r="D2067" s="22" t="s">
        <v>27</v>
      </c>
      <c r="E2067" s="20">
        <v>4789.3773099999999</v>
      </c>
    </row>
    <row r="2068" spans="1:5" ht="21.5" x14ac:dyDescent="0.35">
      <c r="A2068" s="22" t="s">
        <v>36</v>
      </c>
      <c r="B2068" s="23" t="s">
        <v>48</v>
      </c>
      <c r="C2068" s="22" t="s">
        <v>159</v>
      </c>
      <c r="D2068" s="22" t="s">
        <v>95</v>
      </c>
      <c r="E2068" s="20">
        <v>439.58429000000001</v>
      </c>
    </row>
    <row r="2069" spans="1:5" ht="21.5" x14ac:dyDescent="0.35">
      <c r="A2069" s="22" t="s">
        <v>36</v>
      </c>
      <c r="B2069" s="23" t="s">
        <v>48</v>
      </c>
      <c r="C2069" s="22" t="s">
        <v>159</v>
      </c>
      <c r="D2069" s="22" t="s">
        <v>28</v>
      </c>
      <c r="E2069" s="20">
        <v>7331.9306399999996</v>
      </c>
    </row>
    <row r="2070" spans="1:5" ht="21.5" x14ac:dyDescent="0.35">
      <c r="A2070" s="22" t="s">
        <v>36</v>
      </c>
      <c r="B2070" s="23" t="s">
        <v>48</v>
      </c>
      <c r="C2070" s="22" t="s">
        <v>159</v>
      </c>
      <c r="D2070" s="22" t="s">
        <v>55</v>
      </c>
      <c r="E2070" s="20">
        <v>1510.75351</v>
      </c>
    </row>
    <row r="2071" spans="1:5" ht="21.5" x14ac:dyDescent="0.35">
      <c r="A2071" s="22" t="s">
        <v>36</v>
      </c>
      <c r="B2071" s="23" t="s">
        <v>48</v>
      </c>
      <c r="C2071" s="22" t="s">
        <v>159</v>
      </c>
      <c r="D2071" s="22" t="s">
        <v>92</v>
      </c>
      <c r="E2071" s="20">
        <v>1646.53351</v>
      </c>
    </row>
    <row r="2072" spans="1:5" ht="21.5" x14ac:dyDescent="0.35">
      <c r="A2072" s="22" t="s">
        <v>36</v>
      </c>
      <c r="B2072" s="23" t="s">
        <v>48</v>
      </c>
      <c r="C2072" s="22" t="s">
        <v>159</v>
      </c>
      <c r="D2072" s="22" t="s">
        <v>102</v>
      </c>
      <c r="E2072" s="20">
        <v>2.2990200000000001</v>
      </c>
    </row>
    <row r="2073" spans="1:5" ht="21.5" x14ac:dyDescent="0.35">
      <c r="A2073" s="22" t="s">
        <v>36</v>
      </c>
      <c r="B2073" s="23" t="s">
        <v>48</v>
      </c>
      <c r="C2073" s="22" t="s">
        <v>159</v>
      </c>
      <c r="D2073" s="22" t="s">
        <v>107</v>
      </c>
      <c r="E2073" s="20">
        <v>642.36203</v>
      </c>
    </row>
    <row r="2074" spans="1:5" ht="21.5" x14ac:dyDescent="0.35">
      <c r="A2074" s="22" t="s">
        <v>36</v>
      </c>
      <c r="B2074" s="23" t="s">
        <v>48</v>
      </c>
      <c r="C2074" s="22" t="s">
        <v>159</v>
      </c>
      <c r="D2074" s="22" t="s">
        <v>93</v>
      </c>
      <c r="E2074" s="20">
        <v>392.02258999999998</v>
      </c>
    </row>
    <row r="2075" spans="1:5" ht="21.5" x14ac:dyDescent="0.35">
      <c r="A2075" s="22" t="s">
        <v>36</v>
      </c>
      <c r="B2075" s="23" t="s">
        <v>48</v>
      </c>
      <c r="C2075" s="22" t="s">
        <v>159</v>
      </c>
      <c r="D2075" s="22" t="s">
        <v>160</v>
      </c>
      <c r="E2075" s="20">
        <v>5011.8350499999997</v>
      </c>
    </row>
    <row r="2076" spans="1:5" ht="21.5" x14ac:dyDescent="0.35">
      <c r="A2076" s="22" t="s">
        <v>36</v>
      </c>
      <c r="B2076" s="23" t="s">
        <v>48</v>
      </c>
      <c r="C2076" s="22" t="s">
        <v>159</v>
      </c>
      <c r="D2076" s="22" t="s">
        <v>30</v>
      </c>
      <c r="E2076" s="20">
        <v>10598.680630000001</v>
      </c>
    </row>
    <row r="2077" spans="1:5" ht="21.5" x14ac:dyDescent="0.35">
      <c r="A2077" s="22" t="s">
        <v>36</v>
      </c>
      <c r="B2077" s="23" t="s">
        <v>48</v>
      </c>
      <c r="C2077" s="22" t="s">
        <v>159</v>
      </c>
      <c r="D2077" s="22" t="s">
        <v>96</v>
      </c>
      <c r="E2077" s="20">
        <v>3898.27315</v>
      </c>
    </row>
    <row r="2078" spans="1:5" ht="21.5" x14ac:dyDescent="0.35">
      <c r="A2078" s="22" t="s">
        <v>36</v>
      </c>
      <c r="B2078" s="23" t="s">
        <v>48</v>
      </c>
      <c r="C2078" s="22" t="s">
        <v>159</v>
      </c>
      <c r="D2078" s="22" t="s">
        <v>110</v>
      </c>
      <c r="E2078" s="20">
        <v>2497.3751000000002</v>
      </c>
    </row>
    <row r="2079" spans="1:5" ht="21.5" x14ac:dyDescent="0.35">
      <c r="A2079" s="22" t="s">
        <v>36</v>
      </c>
      <c r="B2079" s="23" t="s">
        <v>48</v>
      </c>
      <c r="C2079" s="22" t="s">
        <v>159</v>
      </c>
      <c r="D2079" s="22" t="s">
        <v>162</v>
      </c>
      <c r="E2079" s="20">
        <v>251.58654000000001</v>
      </c>
    </row>
    <row r="2080" spans="1:5" ht="21.5" x14ac:dyDescent="0.35">
      <c r="A2080" s="22" t="s">
        <v>36</v>
      </c>
      <c r="B2080" s="23" t="s">
        <v>48</v>
      </c>
      <c r="C2080" s="22" t="s">
        <v>159</v>
      </c>
      <c r="D2080" s="22" t="s">
        <v>163</v>
      </c>
      <c r="E2080" s="20">
        <v>562.96694000000002</v>
      </c>
    </row>
    <row r="2081" spans="1:5" ht="21.5" x14ac:dyDescent="0.35">
      <c r="A2081" s="22" t="s">
        <v>36</v>
      </c>
      <c r="B2081" s="23" t="s">
        <v>48</v>
      </c>
      <c r="C2081" s="22" t="s">
        <v>159</v>
      </c>
      <c r="D2081" s="22" t="s">
        <v>112</v>
      </c>
      <c r="E2081" s="20">
        <v>130.59050999999999</v>
      </c>
    </row>
    <row r="2082" spans="1:5" ht="21.5" x14ac:dyDescent="0.35">
      <c r="A2082" s="22" t="s">
        <v>36</v>
      </c>
      <c r="B2082" s="23" t="s">
        <v>48</v>
      </c>
      <c r="C2082" s="22" t="s">
        <v>159</v>
      </c>
      <c r="D2082" s="22" t="s">
        <v>100</v>
      </c>
      <c r="E2082" s="20">
        <v>620.31178999999997</v>
      </c>
    </row>
    <row r="2083" spans="1:5" ht="21.5" x14ac:dyDescent="0.35">
      <c r="A2083" s="22" t="s">
        <v>36</v>
      </c>
      <c r="B2083" s="23" t="s">
        <v>48</v>
      </c>
      <c r="C2083" s="22" t="s">
        <v>159</v>
      </c>
      <c r="D2083" s="22" t="s">
        <v>97</v>
      </c>
      <c r="E2083" s="20">
        <v>499.02886999999998</v>
      </c>
    </row>
    <row r="2084" spans="1:5" ht="21.5" x14ac:dyDescent="0.35">
      <c r="A2084" s="22" t="s">
        <v>36</v>
      </c>
      <c r="B2084" s="23" t="s">
        <v>48</v>
      </c>
      <c r="C2084" s="22" t="s">
        <v>159</v>
      </c>
      <c r="D2084" s="22" t="s">
        <v>31</v>
      </c>
      <c r="E2084" s="20">
        <v>16236.975560000001</v>
      </c>
    </row>
    <row r="2085" spans="1:5" ht="21.5" x14ac:dyDescent="0.35">
      <c r="A2085" s="22" t="s">
        <v>36</v>
      </c>
      <c r="B2085" s="23" t="s">
        <v>48</v>
      </c>
      <c r="C2085" s="22" t="s">
        <v>159</v>
      </c>
      <c r="D2085" s="22" t="s">
        <v>32</v>
      </c>
      <c r="E2085" s="20">
        <v>8302.1815999999999</v>
      </c>
    </row>
    <row r="2086" spans="1:5" ht="21.5" x14ac:dyDescent="0.35">
      <c r="A2086" s="22" t="s">
        <v>36</v>
      </c>
      <c r="B2086" s="23" t="s">
        <v>48</v>
      </c>
      <c r="C2086" s="22" t="s">
        <v>159</v>
      </c>
      <c r="D2086" s="22" t="s">
        <v>161</v>
      </c>
      <c r="E2086" s="20">
        <v>18.24306</v>
      </c>
    </row>
    <row r="2087" spans="1:5" ht="21.5" x14ac:dyDescent="0.35">
      <c r="A2087" s="22" t="s">
        <v>36</v>
      </c>
      <c r="B2087" s="23" t="s">
        <v>48</v>
      </c>
      <c r="C2087" s="22" t="s">
        <v>159</v>
      </c>
      <c r="D2087" s="28" t="s">
        <v>35</v>
      </c>
      <c r="E2087" s="26">
        <v>72087.111189999996</v>
      </c>
    </row>
    <row r="2088" spans="1:5" ht="21.5" x14ac:dyDescent="0.35">
      <c r="A2088" s="22" t="s">
        <v>36</v>
      </c>
      <c r="B2088" s="23" t="s">
        <v>48</v>
      </c>
      <c r="C2088" s="22" t="s">
        <v>59</v>
      </c>
      <c r="D2088" s="22" t="s">
        <v>52</v>
      </c>
      <c r="E2088" s="20">
        <v>3666.6866399999999</v>
      </c>
    </row>
    <row r="2089" spans="1:5" ht="21.5" x14ac:dyDescent="0.35">
      <c r="A2089" s="22" t="s">
        <v>36</v>
      </c>
      <c r="B2089" s="23" t="s">
        <v>48</v>
      </c>
      <c r="C2089" s="22" t="s">
        <v>59</v>
      </c>
      <c r="D2089" s="22" t="s">
        <v>156</v>
      </c>
      <c r="E2089" s="20">
        <v>390.32508000000001</v>
      </c>
    </row>
    <row r="2090" spans="1:5" ht="21.5" x14ac:dyDescent="0.35">
      <c r="A2090" s="22" t="s">
        <v>36</v>
      </c>
      <c r="B2090" s="23" t="s">
        <v>48</v>
      </c>
      <c r="C2090" s="22" t="s">
        <v>59</v>
      </c>
      <c r="D2090" s="22" t="s">
        <v>53</v>
      </c>
      <c r="E2090" s="20">
        <v>502.54793999999998</v>
      </c>
    </row>
    <row r="2091" spans="1:5" ht="21.5" x14ac:dyDescent="0.35">
      <c r="A2091" s="22" t="s">
        <v>36</v>
      </c>
      <c r="B2091" s="23" t="s">
        <v>48</v>
      </c>
      <c r="C2091" s="22" t="s">
        <v>59</v>
      </c>
      <c r="D2091" s="22" t="s">
        <v>95</v>
      </c>
      <c r="E2091" s="20">
        <v>1401.42662</v>
      </c>
    </row>
    <row r="2092" spans="1:5" ht="21.5" x14ac:dyDescent="0.35">
      <c r="A2092" s="22" t="s">
        <v>36</v>
      </c>
      <c r="B2092" s="23" t="s">
        <v>48</v>
      </c>
      <c r="C2092" s="22" t="s">
        <v>59</v>
      </c>
      <c r="D2092" s="22" t="s">
        <v>55</v>
      </c>
      <c r="E2092" s="20">
        <v>506.02564999999998</v>
      </c>
    </row>
    <row r="2093" spans="1:5" ht="21.5" x14ac:dyDescent="0.35">
      <c r="A2093" s="22" t="s">
        <v>36</v>
      </c>
      <c r="B2093" s="23" t="s">
        <v>48</v>
      </c>
      <c r="C2093" s="22" t="s">
        <v>59</v>
      </c>
      <c r="D2093" s="22" t="s">
        <v>92</v>
      </c>
      <c r="E2093" s="20">
        <v>26603.529879999998</v>
      </c>
    </row>
    <row r="2094" spans="1:5" ht="21.5" x14ac:dyDescent="0.35">
      <c r="A2094" s="22" t="s">
        <v>36</v>
      </c>
      <c r="B2094" s="23" t="s">
        <v>48</v>
      </c>
      <c r="C2094" s="22" t="s">
        <v>59</v>
      </c>
      <c r="D2094" s="22" t="s">
        <v>102</v>
      </c>
      <c r="E2094" s="20">
        <v>5179.1512400000001</v>
      </c>
    </row>
    <row r="2095" spans="1:5" ht="21.5" x14ac:dyDescent="0.35">
      <c r="A2095" s="22" t="s">
        <v>36</v>
      </c>
      <c r="B2095" s="23" t="s">
        <v>48</v>
      </c>
      <c r="C2095" s="22" t="s">
        <v>59</v>
      </c>
      <c r="D2095" s="22" t="s">
        <v>93</v>
      </c>
      <c r="E2095" s="20">
        <v>942.44394999999997</v>
      </c>
    </row>
    <row r="2096" spans="1:5" ht="21.5" x14ac:dyDescent="0.35">
      <c r="A2096" s="22" t="s">
        <v>36</v>
      </c>
      <c r="B2096" s="23" t="s">
        <v>48</v>
      </c>
      <c r="C2096" s="22" t="s">
        <v>59</v>
      </c>
      <c r="D2096" s="22" t="s">
        <v>160</v>
      </c>
      <c r="E2096" s="20">
        <v>268.84848</v>
      </c>
    </row>
    <row r="2097" spans="1:5" ht="21.5" x14ac:dyDescent="0.35">
      <c r="A2097" s="22" t="s">
        <v>36</v>
      </c>
      <c r="B2097" s="23" t="s">
        <v>48</v>
      </c>
      <c r="C2097" s="22" t="s">
        <v>59</v>
      </c>
      <c r="D2097" s="22" t="s">
        <v>30</v>
      </c>
      <c r="E2097" s="20">
        <v>6785.3670599999996</v>
      </c>
    </row>
    <row r="2098" spans="1:5" ht="21.5" x14ac:dyDescent="0.35">
      <c r="A2098" s="22" t="s">
        <v>36</v>
      </c>
      <c r="B2098" s="23" t="s">
        <v>48</v>
      </c>
      <c r="C2098" s="22" t="s">
        <v>59</v>
      </c>
      <c r="D2098" s="22" t="s">
        <v>96</v>
      </c>
      <c r="E2098" s="20">
        <v>19536.00287</v>
      </c>
    </row>
    <row r="2099" spans="1:5" ht="21.5" x14ac:dyDescent="0.35">
      <c r="A2099" s="22" t="s">
        <v>36</v>
      </c>
      <c r="B2099" s="23" t="s">
        <v>48</v>
      </c>
      <c r="C2099" s="22" t="s">
        <v>59</v>
      </c>
      <c r="D2099" s="22" t="s">
        <v>162</v>
      </c>
      <c r="E2099" s="20">
        <v>14.4255</v>
      </c>
    </row>
    <row r="2100" spans="1:5" ht="21.5" x14ac:dyDescent="0.35">
      <c r="A2100" s="22" t="s">
        <v>36</v>
      </c>
      <c r="B2100" s="23" t="s">
        <v>48</v>
      </c>
      <c r="C2100" s="22" t="s">
        <v>59</v>
      </c>
      <c r="D2100" s="22" t="s">
        <v>97</v>
      </c>
      <c r="E2100" s="20">
        <v>522.34040000000005</v>
      </c>
    </row>
    <row r="2101" spans="1:5" ht="21.5" x14ac:dyDescent="0.35">
      <c r="A2101" s="22" t="s">
        <v>36</v>
      </c>
      <c r="B2101" s="23" t="s">
        <v>48</v>
      </c>
      <c r="C2101" s="22" t="s">
        <v>59</v>
      </c>
      <c r="D2101" s="22" t="s">
        <v>31</v>
      </c>
      <c r="E2101" s="20">
        <v>1402.99999</v>
      </c>
    </row>
    <row r="2102" spans="1:5" ht="21.5" x14ac:dyDescent="0.35">
      <c r="A2102" s="22" t="s">
        <v>36</v>
      </c>
      <c r="B2102" s="23" t="s">
        <v>48</v>
      </c>
      <c r="C2102" s="22" t="s">
        <v>59</v>
      </c>
      <c r="D2102" s="22" t="s">
        <v>32</v>
      </c>
      <c r="E2102" s="20">
        <v>118.27603999999999</v>
      </c>
    </row>
    <row r="2103" spans="1:5" ht="21.5" x14ac:dyDescent="0.35">
      <c r="A2103" s="22" t="s">
        <v>36</v>
      </c>
      <c r="B2103" s="23" t="s">
        <v>48</v>
      </c>
      <c r="C2103" s="22" t="s">
        <v>59</v>
      </c>
      <c r="D2103" s="28" t="s">
        <v>35</v>
      </c>
      <c r="E2103" s="26">
        <v>67840.397339999996</v>
      </c>
    </row>
    <row r="2104" spans="1:5" ht="21.5" x14ac:dyDescent="0.35">
      <c r="A2104" s="22" t="s">
        <v>36</v>
      </c>
      <c r="B2104" s="23" t="s">
        <v>48</v>
      </c>
      <c r="C2104" s="22" t="s">
        <v>16</v>
      </c>
      <c r="D2104" s="22" t="s">
        <v>52</v>
      </c>
      <c r="E2104" s="20">
        <v>617.17801999999995</v>
      </c>
    </row>
    <row r="2105" spans="1:5" ht="21.5" x14ac:dyDescent="0.35">
      <c r="A2105" s="22" t="s">
        <v>36</v>
      </c>
      <c r="B2105" s="23" t="s">
        <v>48</v>
      </c>
      <c r="C2105" s="22" t="s">
        <v>16</v>
      </c>
      <c r="D2105" s="22" t="s">
        <v>156</v>
      </c>
      <c r="E2105" s="20">
        <v>35.79748</v>
      </c>
    </row>
    <row r="2106" spans="1:5" ht="21.5" x14ac:dyDescent="0.35">
      <c r="A2106" s="22" t="s">
        <v>36</v>
      </c>
      <c r="B2106" s="23" t="s">
        <v>48</v>
      </c>
      <c r="C2106" s="22" t="s">
        <v>16</v>
      </c>
      <c r="D2106" s="22" t="s">
        <v>53</v>
      </c>
      <c r="E2106" s="20">
        <v>218.35371000000001</v>
      </c>
    </row>
    <row r="2107" spans="1:5" ht="21.5" x14ac:dyDescent="0.35">
      <c r="A2107" s="22" t="s">
        <v>36</v>
      </c>
      <c r="B2107" s="23" t="s">
        <v>48</v>
      </c>
      <c r="C2107" s="22" t="s">
        <v>16</v>
      </c>
      <c r="D2107" s="22" t="s">
        <v>27</v>
      </c>
      <c r="E2107" s="20">
        <v>19201.961800000001</v>
      </c>
    </row>
    <row r="2108" spans="1:5" ht="21.5" x14ac:dyDescent="0.35">
      <c r="A2108" s="22" t="s">
        <v>36</v>
      </c>
      <c r="B2108" s="23" t="s">
        <v>48</v>
      </c>
      <c r="C2108" s="22" t="s">
        <v>16</v>
      </c>
      <c r="D2108" s="22" t="s">
        <v>28</v>
      </c>
      <c r="E2108" s="20">
        <v>3160.9710599999999</v>
      </c>
    </row>
    <row r="2109" spans="1:5" ht="21.5" x14ac:dyDescent="0.35">
      <c r="A2109" s="22" t="s">
        <v>36</v>
      </c>
      <c r="B2109" s="23" t="s">
        <v>48</v>
      </c>
      <c r="C2109" s="22" t="s">
        <v>16</v>
      </c>
      <c r="D2109" s="22" t="s">
        <v>55</v>
      </c>
      <c r="E2109" s="20">
        <v>125.42991000000001</v>
      </c>
    </row>
    <row r="2110" spans="1:5" ht="21.5" x14ac:dyDescent="0.35">
      <c r="A2110" s="22" t="s">
        <v>36</v>
      </c>
      <c r="B2110" s="23" t="s">
        <v>48</v>
      </c>
      <c r="C2110" s="22" t="s">
        <v>16</v>
      </c>
      <c r="D2110" s="22" t="s">
        <v>92</v>
      </c>
      <c r="E2110" s="20">
        <v>654.28202999999996</v>
      </c>
    </row>
    <row r="2111" spans="1:5" ht="21.5" x14ac:dyDescent="0.35">
      <c r="A2111" s="22" t="s">
        <v>36</v>
      </c>
      <c r="B2111" s="23" t="s">
        <v>48</v>
      </c>
      <c r="C2111" s="22" t="s">
        <v>16</v>
      </c>
      <c r="D2111" s="22" t="s">
        <v>101</v>
      </c>
      <c r="E2111" s="20">
        <v>216.19915</v>
      </c>
    </row>
    <row r="2112" spans="1:5" ht="21.5" x14ac:dyDescent="0.35">
      <c r="A2112" s="22" t="s">
        <v>36</v>
      </c>
      <c r="B2112" s="23" t="s">
        <v>48</v>
      </c>
      <c r="C2112" s="22" t="s">
        <v>16</v>
      </c>
      <c r="D2112" s="22" t="s">
        <v>165</v>
      </c>
      <c r="E2112" s="20">
        <v>3.75115</v>
      </c>
    </row>
    <row r="2113" spans="1:5" ht="21.5" x14ac:dyDescent="0.35">
      <c r="A2113" s="22" t="s">
        <v>36</v>
      </c>
      <c r="B2113" s="23" t="s">
        <v>48</v>
      </c>
      <c r="C2113" s="22" t="s">
        <v>16</v>
      </c>
      <c r="D2113" s="22" t="s">
        <v>102</v>
      </c>
      <c r="E2113" s="20">
        <v>239.91609</v>
      </c>
    </row>
    <row r="2114" spans="1:5" ht="21.5" x14ac:dyDescent="0.35">
      <c r="A2114" s="22" t="s">
        <v>36</v>
      </c>
      <c r="B2114" s="23" t="s">
        <v>48</v>
      </c>
      <c r="C2114" s="22" t="s">
        <v>16</v>
      </c>
      <c r="D2114" s="22" t="s">
        <v>107</v>
      </c>
      <c r="E2114" s="20">
        <v>482.17327</v>
      </c>
    </row>
    <row r="2115" spans="1:5" ht="21.5" x14ac:dyDescent="0.35">
      <c r="A2115" s="22" t="s">
        <v>36</v>
      </c>
      <c r="B2115" s="23" t="s">
        <v>48</v>
      </c>
      <c r="C2115" s="22" t="s">
        <v>16</v>
      </c>
      <c r="D2115" s="22" t="s">
        <v>93</v>
      </c>
      <c r="E2115" s="20">
        <v>423.3732</v>
      </c>
    </row>
    <row r="2116" spans="1:5" ht="21.5" x14ac:dyDescent="0.35">
      <c r="A2116" s="22" t="s">
        <v>36</v>
      </c>
      <c r="B2116" s="23" t="s">
        <v>48</v>
      </c>
      <c r="C2116" s="22" t="s">
        <v>16</v>
      </c>
      <c r="D2116" s="22" t="s">
        <v>160</v>
      </c>
      <c r="E2116" s="20">
        <v>1216.1020799999999</v>
      </c>
    </row>
    <row r="2117" spans="1:5" ht="21.5" x14ac:dyDescent="0.35">
      <c r="A2117" s="22" t="s">
        <v>36</v>
      </c>
      <c r="B2117" s="23" t="s">
        <v>48</v>
      </c>
      <c r="C2117" s="22" t="s">
        <v>16</v>
      </c>
      <c r="D2117" s="22" t="s">
        <v>30</v>
      </c>
      <c r="E2117" s="20">
        <v>19015.423220000001</v>
      </c>
    </row>
    <row r="2118" spans="1:5" ht="21.5" x14ac:dyDescent="0.35">
      <c r="A2118" s="22" t="s">
        <v>36</v>
      </c>
      <c r="B2118" s="23" t="s">
        <v>48</v>
      </c>
      <c r="C2118" s="22" t="s">
        <v>16</v>
      </c>
      <c r="D2118" s="22" t="s">
        <v>96</v>
      </c>
      <c r="E2118" s="20">
        <v>65.707980000000006</v>
      </c>
    </row>
    <row r="2119" spans="1:5" ht="21.5" x14ac:dyDescent="0.35">
      <c r="A2119" s="22" t="s">
        <v>36</v>
      </c>
      <c r="B2119" s="23" t="s">
        <v>48</v>
      </c>
      <c r="C2119" s="22" t="s">
        <v>16</v>
      </c>
      <c r="D2119" s="22" t="s">
        <v>110</v>
      </c>
      <c r="E2119" s="20">
        <v>757.31320000000005</v>
      </c>
    </row>
    <row r="2120" spans="1:5" ht="21.5" x14ac:dyDescent="0.35">
      <c r="A2120" s="22" t="s">
        <v>36</v>
      </c>
      <c r="B2120" s="23" t="s">
        <v>48</v>
      </c>
      <c r="C2120" s="22" t="s">
        <v>16</v>
      </c>
      <c r="D2120" s="22" t="s">
        <v>162</v>
      </c>
      <c r="E2120" s="20">
        <v>38.175730000000001</v>
      </c>
    </row>
    <row r="2121" spans="1:5" ht="21.5" x14ac:dyDescent="0.35">
      <c r="A2121" s="22" t="s">
        <v>36</v>
      </c>
      <c r="B2121" s="23" t="s">
        <v>48</v>
      </c>
      <c r="C2121" s="22" t="s">
        <v>16</v>
      </c>
      <c r="D2121" s="22" t="s">
        <v>112</v>
      </c>
      <c r="E2121" s="20">
        <v>2.59857</v>
      </c>
    </row>
    <row r="2122" spans="1:5" ht="21.5" x14ac:dyDescent="0.35">
      <c r="A2122" s="22" t="s">
        <v>36</v>
      </c>
      <c r="B2122" s="23" t="s">
        <v>48</v>
      </c>
      <c r="C2122" s="22" t="s">
        <v>16</v>
      </c>
      <c r="D2122" s="22" t="s">
        <v>97</v>
      </c>
      <c r="E2122" s="20">
        <v>3.1761599999999999</v>
      </c>
    </row>
    <row r="2123" spans="1:5" ht="21.5" x14ac:dyDescent="0.35">
      <c r="A2123" s="22" t="s">
        <v>36</v>
      </c>
      <c r="B2123" s="23" t="s">
        <v>48</v>
      </c>
      <c r="C2123" s="22" t="s">
        <v>16</v>
      </c>
      <c r="D2123" s="22" t="s">
        <v>31</v>
      </c>
      <c r="E2123" s="20">
        <v>128094.97506</v>
      </c>
    </row>
    <row r="2124" spans="1:5" ht="21.5" x14ac:dyDescent="0.35">
      <c r="A2124" s="22" t="s">
        <v>36</v>
      </c>
      <c r="B2124" s="23" t="s">
        <v>48</v>
      </c>
      <c r="C2124" s="22" t="s">
        <v>16</v>
      </c>
      <c r="D2124" s="22" t="s">
        <v>32</v>
      </c>
      <c r="E2124" s="20">
        <v>26.41901</v>
      </c>
    </row>
    <row r="2125" spans="1:5" ht="21.5" x14ac:dyDescent="0.35">
      <c r="A2125" s="22" t="s">
        <v>36</v>
      </c>
      <c r="B2125" s="23" t="s">
        <v>48</v>
      </c>
      <c r="C2125" s="22" t="s">
        <v>16</v>
      </c>
      <c r="D2125" s="22" t="s">
        <v>161</v>
      </c>
      <c r="E2125" s="20">
        <v>5.5120300000000002</v>
      </c>
    </row>
    <row r="2126" spans="1:5" ht="21.5" x14ac:dyDescent="0.35">
      <c r="A2126" s="22" t="s">
        <v>36</v>
      </c>
      <c r="B2126" s="23" t="s">
        <v>48</v>
      </c>
      <c r="C2126" s="22" t="s">
        <v>16</v>
      </c>
      <c r="D2126" s="28" t="s">
        <v>35</v>
      </c>
      <c r="E2126" s="26">
        <v>174604.78990999999</v>
      </c>
    </row>
    <row r="2127" spans="1:5" ht="21.5" x14ac:dyDescent="0.35">
      <c r="A2127" s="22" t="s">
        <v>36</v>
      </c>
      <c r="B2127" s="23" t="s">
        <v>48</v>
      </c>
      <c r="C2127" s="22" t="s">
        <v>17</v>
      </c>
      <c r="D2127" s="22" t="s">
        <v>52</v>
      </c>
      <c r="E2127" s="20">
        <v>76.643109999999993</v>
      </c>
    </row>
    <row r="2128" spans="1:5" ht="21.5" x14ac:dyDescent="0.35">
      <c r="A2128" s="22" t="s">
        <v>36</v>
      </c>
      <c r="B2128" s="23" t="s">
        <v>48</v>
      </c>
      <c r="C2128" s="22" t="s">
        <v>17</v>
      </c>
      <c r="D2128" s="22" t="s">
        <v>156</v>
      </c>
      <c r="E2128" s="20">
        <v>0.2868</v>
      </c>
    </row>
    <row r="2129" spans="1:5" ht="21.5" x14ac:dyDescent="0.35">
      <c r="A2129" s="22" t="s">
        <v>36</v>
      </c>
      <c r="B2129" s="23" t="s">
        <v>48</v>
      </c>
      <c r="C2129" s="22" t="s">
        <v>17</v>
      </c>
      <c r="D2129" s="22" t="s">
        <v>53</v>
      </c>
      <c r="E2129" s="20">
        <v>1.3731599999999999</v>
      </c>
    </row>
    <row r="2130" spans="1:5" ht="21.5" x14ac:dyDescent="0.35">
      <c r="A2130" s="22" t="s">
        <v>36</v>
      </c>
      <c r="B2130" s="23" t="s">
        <v>48</v>
      </c>
      <c r="C2130" s="22" t="s">
        <v>17</v>
      </c>
      <c r="D2130" s="22" t="s">
        <v>27</v>
      </c>
      <c r="E2130" s="20">
        <v>6276.4484700000003</v>
      </c>
    </row>
    <row r="2131" spans="1:5" ht="21.5" x14ac:dyDescent="0.35">
      <c r="A2131" s="22" t="s">
        <v>36</v>
      </c>
      <c r="B2131" s="23" t="s">
        <v>48</v>
      </c>
      <c r="C2131" s="22" t="s">
        <v>17</v>
      </c>
      <c r="D2131" s="22" t="s">
        <v>28</v>
      </c>
      <c r="E2131" s="20">
        <v>317.76895000000002</v>
      </c>
    </row>
    <row r="2132" spans="1:5" ht="21.5" x14ac:dyDescent="0.35">
      <c r="A2132" s="22" t="s">
        <v>36</v>
      </c>
      <c r="B2132" s="23" t="s">
        <v>48</v>
      </c>
      <c r="C2132" s="22" t="s">
        <v>17</v>
      </c>
      <c r="D2132" s="22" t="s">
        <v>102</v>
      </c>
      <c r="E2132" s="20">
        <v>54.23</v>
      </c>
    </row>
    <row r="2133" spans="1:5" ht="21.5" x14ac:dyDescent="0.35">
      <c r="A2133" s="22" t="s">
        <v>36</v>
      </c>
      <c r="B2133" s="23" t="s">
        <v>48</v>
      </c>
      <c r="C2133" s="22" t="s">
        <v>17</v>
      </c>
      <c r="D2133" s="22" t="s">
        <v>107</v>
      </c>
      <c r="E2133" s="20">
        <v>552.49552000000006</v>
      </c>
    </row>
    <row r="2134" spans="1:5" ht="21.5" x14ac:dyDescent="0.35">
      <c r="A2134" s="22" t="s">
        <v>36</v>
      </c>
      <c r="B2134" s="23" t="s">
        <v>48</v>
      </c>
      <c r="C2134" s="22" t="s">
        <v>17</v>
      </c>
      <c r="D2134" s="22" t="s">
        <v>160</v>
      </c>
      <c r="E2134" s="20">
        <v>3.258</v>
      </c>
    </row>
    <row r="2135" spans="1:5" ht="21.5" x14ac:dyDescent="0.35">
      <c r="A2135" s="22" t="s">
        <v>36</v>
      </c>
      <c r="B2135" s="23" t="s">
        <v>48</v>
      </c>
      <c r="C2135" s="22" t="s">
        <v>17</v>
      </c>
      <c r="D2135" s="22" t="s">
        <v>30</v>
      </c>
      <c r="E2135" s="20">
        <v>6017.2290400000002</v>
      </c>
    </row>
    <row r="2136" spans="1:5" ht="21.5" x14ac:dyDescent="0.35">
      <c r="A2136" s="22" t="s">
        <v>36</v>
      </c>
      <c r="B2136" s="23" t="s">
        <v>48</v>
      </c>
      <c r="C2136" s="22" t="s">
        <v>17</v>
      </c>
      <c r="D2136" s="22" t="s">
        <v>110</v>
      </c>
      <c r="E2136" s="20">
        <v>290.25601999999998</v>
      </c>
    </row>
    <row r="2137" spans="1:5" ht="21.5" x14ac:dyDescent="0.35">
      <c r="A2137" s="22" t="s">
        <v>36</v>
      </c>
      <c r="B2137" s="23" t="s">
        <v>48</v>
      </c>
      <c r="C2137" s="22" t="s">
        <v>17</v>
      </c>
      <c r="D2137" s="22" t="s">
        <v>162</v>
      </c>
      <c r="E2137" s="20">
        <v>0.36399999999999999</v>
      </c>
    </row>
    <row r="2138" spans="1:5" ht="21.5" x14ac:dyDescent="0.35">
      <c r="A2138" s="22" t="s">
        <v>36</v>
      </c>
      <c r="B2138" s="23" t="s">
        <v>48</v>
      </c>
      <c r="C2138" s="22" t="s">
        <v>17</v>
      </c>
      <c r="D2138" s="22" t="s">
        <v>112</v>
      </c>
      <c r="E2138" s="20">
        <v>0.76</v>
      </c>
    </row>
    <row r="2139" spans="1:5" ht="21.5" x14ac:dyDescent="0.35">
      <c r="A2139" s="22" t="s">
        <v>36</v>
      </c>
      <c r="B2139" s="23" t="s">
        <v>48</v>
      </c>
      <c r="C2139" s="22" t="s">
        <v>17</v>
      </c>
      <c r="D2139" s="22" t="s">
        <v>31</v>
      </c>
      <c r="E2139" s="20">
        <v>53062.975259999999</v>
      </c>
    </row>
    <row r="2140" spans="1:5" ht="21.5" x14ac:dyDescent="0.35">
      <c r="A2140" s="22" t="s">
        <v>36</v>
      </c>
      <c r="B2140" s="23" t="s">
        <v>48</v>
      </c>
      <c r="C2140" s="22" t="s">
        <v>17</v>
      </c>
      <c r="D2140" s="28" t="s">
        <v>35</v>
      </c>
      <c r="E2140" s="26">
        <v>66654.088329999999</v>
      </c>
    </row>
    <row r="2141" spans="1:5" ht="21.5" x14ac:dyDescent="0.35">
      <c r="A2141" s="22" t="s">
        <v>36</v>
      </c>
      <c r="B2141" s="23" t="s">
        <v>48</v>
      </c>
      <c r="C2141" s="22" t="s">
        <v>18</v>
      </c>
      <c r="D2141" s="22" t="s">
        <v>156</v>
      </c>
      <c r="E2141" s="20">
        <v>125.96899999999999</v>
      </c>
    </row>
    <row r="2142" spans="1:5" ht="21.5" x14ac:dyDescent="0.35">
      <c r="A2142" s="22" t="s">
        <v>36</v>
      </c>
      <c r="B2142" s="23" t="s">
        <v>48</v>
      </c>
      <c r="C2142" s="22" t="s">
        <v>18</v>
      </c>
      <c r="D2142" s="22" t="s">
        <v>27</v>
      </c>
      <c r="E2142" s="20">
        <v>5.3271600000000001</v>
      </c>
    </row>
    <row r="2143" spans="1:5" ht="21.5" x14ac:dyDescent="0.35">
      <c r="A2143" s="22" t="s">
        <v>36</v>
      </c>
      <c r="B2143" s="23" t="s">
        <v>48</v>
      </c>
      <c r="C2143" s="22" t="s">
        <v>18</v>
      </c>
      <c r="D2143" s="22" t="s">
        <v>28</v>
      </c>
      <c r="E2143" s="20">
        <v>159.56322</v>
      </c>
    </row>
    <row r="2144" spans="1:5" ht="21.5" x14ac:dyDescent="0.35">
      <c r="A2144" s="22" t="s">
        <v>36</v>
      </c>
      <c r="B2144" s="23" t="s">
        <v>48</v>
      </c>
      <c r="C2144" s="22" t="s">
        <v>18</v>
      </c>
      <c r="D2144" s="22" t="s">
        <v>102</v>
      </c>
      <c r="E2144" s="20">
        <v>8864.4245100000007</v>
      </c>
    </row>
    <row r="2145" spans="1:5" ht="21.5" x14ac:dyDescent="0.35">
      <c r="A2145" s="22" t="s">
        <v>36</v>
      </c>
      <c r="B2145" s="23" t="s">
        <v>48</v>
      </c>
      <c r="C2145" s="22" t="s">
        <v>18</v>
      </c>
      <c r="D2145" s="22" t="s">
        <v>160</v>
      </c>
      <c r="E2145" s="20">
        <v>241.40469999999999</v>
      </c>
    </row>
    <row r="2146" spans="1:5" ht="21.5" x14ac:dyDescent="0.35">
      <c r="A2146" s="22" t="s">
        <v>36</v>
      </c>
      <c r="B2146" s="23" t="s">
        <v>48</v>
      </c>
      <c r="C2146" s="22" t="s">
        <v>18</v>
      </c>
      <c r="D2146" s="22" t="s">
        <v>30</v>
      </c>
      <c r="E2146" s="20">
        <v>985.15093999999999</v>
      </c>
    </row>
    <row r="2147" spans="1:5" ht="21.5" x14ac:dyDescent="0.35">
      <c r="A2147" s="22" t="s">
        <v>36</v>
      </c>
      <c r="B2147" s="23" t="s">
        <v>48</v>
      </c>
      <c r="C2147" s="22" t="s">
        <v>18</v>
      </c>
      <c r="D2147" s="22" t="s">
        <v>110</v>
      </c>
      <c r="E2147" s="20">
        <v>88.900949999999995</v>
      </c>
    </row>
    <row r="2148" spans="1:5" ht="21.5" x14ac:dyDescent="0.35">
      <c r="A2148" s="22" t="s">
        <v>36</v>
      </c>
      <c r="B2148" s="23" t="s">
        <v>48</v>
      </c>
      <c r="C2148" s="22" t="s">
        <v>18</v>
      </c>
      <c r="D2148" s="22" t="s">
        <v>97</v>
      </c>
      <c r="E2148" s="20">
        <v>13.79457</v>
      </c>
    </row>
    <row r="2149" spans="1:5" ht="21.5" x14ac:dyDescent="0.35">
      <c r="A2149" s="22" t="s">
        <v>36</v>
      </c>
      <c r="B2149" s="23" t="s">
        <v>48</v>
      </c>
      <c r="C2149" s="22" t="s">
        <v>18</v>
      </c>
      <c r="D2149" s="22" t="s">
        <v>31</v>
      </c>
      <c r="E2149" s="20">
        <v>7777.0128000000004</v>
      </c>
    </row>
    <row r="2150" spans="1:5" ht="21.5" x14ac:dyDescent="0.35">
      <c r="A2150" s="22" t="s">
        <v>36</v>
      </c>
      <c r="B2150" s="23" t="s">
        <v>48</v>
      </c>
      <c r="C2150" s="22" t="s">
        <v>18</v>
      </c>
      <c r="D2150" s="22" t="s">
        <v>32</v>
      </c>
      <c r="E2150" s="20">
        <v>711.64517999999998</v>
      </c>
    </row>
    <row r="2151" spans="1:5" ht="21.5" x14ac:dyDescent="0.35">
      <c r="A2151" s="22" t="s">
        <v>36</v>
      </c>
      <c r="B2151" s="23" t="s">
        <v>48</v>
      </c>
      <c r="C2151" s="22" t="s">
        <v>18</v>
      </c>
      <c r="D2151" s="28" t="s">
        <v>35</v>
      </c>
      <c r="E2151" s="26">
        <v>18973.193029999999</v>
      </c>
    </row>
    <row r="2152" spans="1:5" ht="21.5" x14ac:dyDescent="0.35">
      <c r="A2152" s="22" t="s">
        <v>36</v>
      </c>
      <c r="B2152" s="23" t="s">
        <v>48</v>
      </c>
      <c r="C2152" s="22" t="s">
        <v>19</v>
      </c>
      <c r="D2152" s="22" t="s">
        <v>52</v>
      </c>
      <c r="E2152" s="20">
        <v>27.6739</v>
      </c>
    </row>
    <row r="2153" spans="1:5" ht="21.5" x14ac:dyDescent="0.35">
      <c r="A2153" s="22" t="s">
        <v>36</v>
      </c>
      <c r="B2153" s="23" t="s">
        <v>48</v>
      </c>
      <c r="C2153" s="22" t="s">
        <v>19</v>
      </c>
      <c r="D2153" s="22" t="s">
        <v>115</v>
      </c>
      <c r="E2153" s="20">
        <v>356.11189999999999</v>
      </c>
    </row>
    <row r="2154" spans="1:5" ht="21.5" x14ac:dyDescent="0.35">
      <c r="A2154" s="22" t="s">
        <v>36</v>
      </c>
      <c r="B2154" s="23" t="s">
        <v>48</v>
      </c>
      <c r="C2154" s="22" t="s">
        <v>19</v>
      </c>
      <c r="D2154" s="22" t="s">
        <v>156</v>
      </c>
      <c r="E2154" s="20">
        <v>203.87138999999999</v>
      </c>
    </row>
    <row r="2155" spans="1:5" ht="21.5" x14ac:dyDescent="0.35">
      <c r="A2155" s="22" t="s">
        <v>36</v>
      </c>
      <c r="B2155" s="23" t="s">
        <v>48</v>
      </c>
      <c r="C2155" s="22" t="s">
        <v>19</v>
      </c>
      <c r="D2155" s="22" t="s">
        <v>53</v>
      </c>
      <c r="E2155" s="20">
        <v>367.02802000000003</v>
      </c>
    </row>
    <row r="2156" spans="1:5" ht="21.5" x14ac:dyDescent="0.35">
      <c r="A2156" s="22" t="s">
        <v>36</v>
      </c>
      <c r="B2156" s="23" t="s">
        <v>48</v>
      </c>
      <c r="C2156" s="22" t="s">
        <v>19</v>
      </c>
      <c r="D2156" s="22" t="s">
        <v>27</v>
      </c>
      <c r="E2156" s="20">
        <v>1190.0389299999999</v>
      </c>
    </row>
    <row r="2157" spans="1:5" ht="21.5" x14ac:dyDescent="0.35">
      <c r="A2157" s="22" t="s">
        <v>36</v>
      </c>
      <c r="B2157" s="23" t="s">
        <v>48</v>
      </c>
      <c r="C2157" s="22" t="s">
        <v>19</v>
      </c>
      <c r="D2157" s="22" t="s">
        <v>95</v>
      </c>
      <c r="E2157" s="20">
        <v>2.4210600000000002</v>
      </c>
    </row>
    <row r="2158" spans="1:5" ht="21.5" x14ac:dyDescent="0.35">
      <c r="A2158" s="22" t="s">
        <v>36</v>
      </c>
      <c r="B2158" s="23" t="s">
        <v>48</v>
      </c>
      <c r="C2158" s="22" t="s">
        <v>19</v>
      </c>
      <c r="D2158" s="22" t="s">
        <v>28</v>
      </c>
      <c r="E2158" s="20">
        <v>1905.7355299999999</v>
      </c>
    </row>
    <row r="2159" spans="1:5" ht="21.5" x14ac:dyDescent="0.35">
      <c r="A2159" s="22" t="s">
        <v>36</v>
      </c>
      <c r="B2159" s="23" t="s">
        <v>48</v>
      </c>
      <c r="C2159" s="22" t="s">
        <v>19</v>
      </c>
      <c r="D2159" s="22" t="s">
        <v>55</v>
      </c>
      <c r="E2159" s="20">
        <v>1.3586100000000001</v>
      </c>
    </row>
    <row r="2160" spans="1:5" ht="21.5" x14ac:dyDescent="0.35">
      <c r="A2160" s="22" t="s">
        <v>36</v>
      </c>
      <c r="B2160" s="23" t="s">
        <v>48</v>
      </c>
      <c r="C2160" s="22" t="s">
        <v>19</v>
      </c>
      <c r="D2160" s="22" t="s">
        <v>92</v>
      </c>
      <c r="E2160" s="20">
        <v>78.605019999999996</v>
      </c>
    </row>
    <row r="2161" spans="1:5" ht="21.5" x14ac:dyDescent="0.35">
      <c r="A2161" s="22" t="s">
        <v>36</v>
      </c>
      <c r="B2161" s="23" t="s">
        <v>48</v>
      </c>
      <c r="C2161" s="22" t="s">
        <v>19</v>
      </c>
      <c r="D2161" s="22" t="s">
        <v>102</v>
      </c>
      <c r="E2161" s="20">
        <v>1540.9240600000001</v>
      </c>
    </row>
    <row r="2162" spans="1:5" ht="21.5" x14ac:dyDescent="0.35">
      <c r="A2162" s="22" t="s">
        <v>36</v>
      </c>
      <c r="B2162" s="23" t="s">
        <v>48</v>
      </c>
      <c r="C2162" s="22" t="s">
        <v>19</v>
      </c>
      <c r="D2162" s="22" t="s">
        <v>107</v>
      </c>
      <c r="E2162" s="20">
        <v>7.3128200000000003</v>
      </c>
    </row>
    <row r="2163" spans="1:5" ht="21.5" x14ac:dyDescent="0.35">
      <c r="A2163" s="22" t="s">
        <v>36</v>
      </c>
      <c r="B2163" s="23" t="s">
        <v>48</v>
      </c>
      <c r="C2163" s="22" t="s">
        <v>19</v>
      </c>
      <c r="D2163" s="22" t="s">
        <v>93</v>
      </c>
      <c r="E2163" s="20">
        <v>12.243119999999999</v>
      </c>
    </row>
    <row r="2164" spans="1:5" ht="21.5" x14ac:dyDescent="0.35">
      <c r="A2164" s="22" t="s">
        <v>36</v>
      </c>
      <c r="B2164" s="23" t="s">
        <v>48</v>
      </c>
      <c r="C2164" s="22" t="s">
        <v>19</v>
      </c>
      <c r="D2164" s="22" t="s">
        <v>160</v>
      </c>
      <c r="E2164" s="20">
        <v>422.41093999999998</v>
      </c>
    </row>
    <row r="2165" spans="1:5" ht="21.5" x14ac:dyDescent="0.35">
      <c r="A2165" s="22" t="s">
        <v>36</v>
      </c>
      <c r="B2165" s="23" t="s">
        <v>48</v>
      </c>
      <c r="C2165" s="22" t="s">
        <v>19</v>
      </c>
      <c r="D2165" s="22" t="s">
        <v>30</v>
      </c>
      <c r="E2165" s="20">
        <v>10745.362080000001</v>
      </c>
    </row>
    <row r="2166" spans="1:5" ht="21.5" x14ac:dyDescent="0.35">
      <c r="A2166" s="22" t="s">
        <v>36</v>
      </c>
      <c r="B2166" s="23" t="s">
        <v>48</v>
      </c>
      <c r="C2166" s="22" t="s">
        <v>19</v>
      </c>
      <c r="D2166" s="22" t="s">
        <v>96</v>
      </c>
      <c r="E2166" s="20">
        <v>13.000030000000001</v>
      </c>
    </row>
    <row r="2167" spans="1:5" ht="21.5" x14ac:dyDescent="0.35">
      <c r="A2167" s="22" t="s">
        <v>36</v>
      </c>
      <c r="B2167" s="23" t="s">
        <v>48</v>
      </c>
      <c r="C2167" s="22" t="s">
        <v>19</v>
      </c>
      <c r="D2167" s="22" t="s">
        <v>110</v>
      </c>
      <c r="E2167" s="20">
        <v>163.05087</v>
      </c>
    </row>
    <row r="2168" spans="1:5" ht="21.5" x14ac:dyDescent="0.35">
      <c r="A2168" s="22" t="s">
        <v>36</v>
      </c>
      <c r="B2168" s="23" t="s">
        <v>48</v>
      </c>
      <c r="C2168" s="22" t="s">
        <v>19</v>
      </c>
      <c r="D2168" s="22" t="s">
        <v>162</v>
      </c>
      <c r="E2168" s="20">
        <v>54.5794</v>
      </c>
    </row>
    <row r="2169" spans="1:5" ht="21.5" x14ac:dyDescent="0.35">
      <c r="A2169" s="22" t="s">
        <v>36</v>
      </c>
      <c r="B2169" s="23" t="s">
        <v>48</v>
      </c>
      <c r="C2169" s="22" t="s">
        <v>19</v>
      </c>
      <c r="D2169" s="22" t="s">
        <v>163</v>
      </c>
      <c r="E2169" s="20">
        <v>26.345050000000001</v>
      </c>
    </row>
    <row r="2170" spans="1:5" ht="21.5" x14ac:dyDescent="0.35">
      <c r="A2170" s="22" t="s">
        <v>36</v>
      </c>
      <c r="B2170" s="23" t="s">
        <v>48</v>
      </c>
      <c r="C2170" s="22" t="s">
        <v>19</v>
      </c>
      <c r="D2170" s="22" t="s">
        <v>112</v>
      </c>
      <c r="E2170" s="20">
        <v>79.065870000000004</v>
      </c>
    </row>
    <row r="2171" spans="1:5" ht="21.5" x14ac:dyDescent="0.35">
      <c r="A2171" s="22" t="s">
        <v>36</v>
      </c>
      <c r="B2171" s="23" t="s">
        <v>48</v>
      </c>
      <c r="C2171" s="22" t="s">
        <v>19</v>
      </c>
      <c r="D2171" s="22" t="s">
        <v>97</v>
      </c>
      <c r="E2171" s="20">
        <v>2.7515000000000001</v>
      </c>
    </row>
    <row r="2172" spans="1:5" ht="21.5" x14ac:dyDescent="0.35">
      <c r="A2172" s="22" t="s">
        <v>36</v>
      </c>
      <c r="B2172" s="23" t="s">
        <v>48</v>
      </c>
      <c r="C2172" s="22" t="s">
        <v>19</v>
      </c>
      <c r="D2172" s="22" t="s">
        <v>31</v>
      </c>
      <c r="E2172" s="20">
        <v>14511.89992</v>
      </c>
    </row>
    <row r="2173" spans="1:5" ht="21.5" x14ac:dyDescent="0.35">
      <c r="A2173" s="22" t="s">
        <v>36</v>
      </c>
      <c r="B2173" s="23" t="s">
        <v>48</v>
      </c>
      <c r="C2173" s="22" t="s">
        <v>19</v>
      </c>
      <c r="D2173" s="22" t="s">
        <v>32</v>
      </c>
      <c r="E2173" s="20">
        <v>1833.54189</v>
      </c>
    </row>
    <row r="2174" spans="1:5" ht="21.5" x14ac:dyDescent="0.35">
      <c r="A2174" s="22" t="s">
        <v>36</v>
      </c>
      <c r="B2174" s="23" t="s">
        <v>48</v>
      </c>
      <c r="C2174" s="22" t="s">
        <v>19</v>
      </c>
      <c r="D2174" s="22" t="s">
        <v>161</v>
      </c>
      <c r="E2174" s="20">
        <v>9.6479999999999997</v>
      </c>
    </row>
    <row r="2175" spans="1:5" ht="21.5" x14ac:dyDescent="0.35">
      <c r="A2175" s="22" t="s">
        <v>36</v>
      </c>
      <c r="B2175" s="23" t="s">
        <v>48</v>
      </c>
      <c r="C2175" s="22" t="s">
        <v>19</v>
      </c>
      <c r="D2175" s="28" t="s">
        <v>35</v>
      </c>
      <c r="E2175" s="26">
        <v>33554.979910000002</v>
      </c>
    </row>
    <row r="2176" spans="1:5" ht="21.5" x14ac:dyDescent="0.35">
      <c r="A2176" s="22" t="s">
        <v>36</v>
      </c>
      <c r="B2176" s="23" t="s">
        <v>48</v>
      </c>
      <c r="C2176" s="22" t="s">
        <v>161</v>
      </c>
      <c r="D2176" s="22" t="s">
        <v>52</v>
      </c>
      <c r="E2176" s="20">
        <v>17596.372100000001</v>
      </c>
    </row>
    <row r="2177" spans="1:5" ht="21.5" x14ac:dyDescent="0.35">
      <c r="A2177" s="22" t="s">
        <v>36</v>
      </c>
      <c r="B2177" s="23" t="s">
        <v>48</v>
      </c>
      <c r="C2177" s="22" t="s">
        <v>161</v>
      </c>
      <c r="D2177" s="22" t="s">
        <v>104</v>
      </c>
      <c r="E2177" s="20">
        <v>43.999980000000001</v>
      </c>
    </row>
    <row r="2178" spans="1:5" ht="21.5" x14ac:dyDescent="0.35">
      <c r="A2178" s="22" t="s">
        <v>36</v>
      </c>
      <c r="B2178" s="23" t="s">
        <v>48</v>
      </c>
      <c r="C2178" s="22" t="s">
        <v>161</v>
      </c>
      <c r="D2178" s="22" t="s">
        <v>115</v>
      </c>
      <c r="E2178" s="20">
        <v>203.00005999999999</v>
      </c>
    </row>
    <row r="2179" spans="1:5" ht="21.5" x14ac:dyDescent="0.35">
      <c r="A2179" s="22" t="s">
        <v>36</v>
      </c>
      <c r="B2179" s="23" t="s">
        <v>48</v>
      </c>
      <c r="C2179" s="22" t="s">
        <v>161</v>
      </c>
      <c r="D2179" s="22" t="s">
        <v>156</v>
      </c>
      <c r="E2179" s="20">
        <v>9849.7037600000003</v>
      </c>
    </row>
    <row r="2180" spans="1:5" ht="21.5" x14ac:dyDescent="0.35">
      <c r="A2180" s="22" t="s">
        <v>36</v>
      </c>
      <c r="B2180" s="23" t="s">
        <v>48</v>
      </c>
      <c r="C2180" s="22" t="s">
        <v>161</v>
      </c>
      <c r="D2180" s="22" t="s">
        <v>53</v>
      </c>
      <c r="E2180" s="20">
        <v>5225.7705299999998</v>
      </c>
    </row>
    <row r="2181" spans="1:5" ht="21.5" x14ac:dyDescent="0.35">
      <c r="A2181" s="22" t="s">
        <v>36</v>
      </c>
      <c r="B2181" s="23" t="s">
        <v>48</v>
      </c>
      <c r="C2181" s="22" t="s">
        <v>161</v>
      </c>
      <c r="D2181" s="22" t="s">
        <v>27</v>
      </c>
      <c r="E2181" s="20">
        <v>12234.51044</v>
      </c>
    </row>
    <row r="2182" spans="1:5" ht="21.5" x14ac:dyDescent="0.35">
      <c r="A2182" s="22" t="s">
        <v>36</v>
      </c>
      <c r="B2182" s="23" t="s">
        <v>48</v>
      </c>
      <c r="C2182" s="22" t="s">
        <v>161</v>
      </c>
      <c r="D2182" s="22" t="s">
        <v>95</v>
      </c>
      <c r="E2182" s="20">
        <v>814.04993000000002</v>
      </c>
    </row>
    <row r="2183" spans="1:5" ht="21.5" x14ac:dyDescent="0.35">
      <c r="A2183" s="22" t="s">
        <v>36</v>
      </c>
      <c r="B2183" s="23" t="s">
        <v>48</v>
      </c>
      <c r="C2183" s="22" t="s">
        <v>161</v>
      </c>
      <c r="D2183" s="22" t="s">
        <v>28</v>
      </c>
      <c r="E2183" s="20">
        <v>2865.7281800000001</v>
      </c>
    </row>
    <row r="2184" spans="1:5" ht="21.5" x14ac:dyDescent="0.35">
      <c r="A2184" s="22" t="s">
        <v>36</v>
      </c>
      <c r="B2184" s="23" t="s">
        <v>48</v>
      </c>
      <c r="C2184" s="22" t="s">
        <v>161</v>
      </c>
      <c r="D2184" s="22" t="s">
        <v>55</v>
      </c>
      <c r="E2184" s="20">
        <v>888.41489000000001</v>
      </c>
    </row>
    <row r="2185" spans="1:5" ht="21.5" x14ac:dyDescent="0.35">
      <c r="A2185" s="22" t="s">
        <v>36</v>
      </c>
      <c r="B2185" s="23" t="s">
        <v>48</v>
      </c>
      <c r="C2185" s="22" t="s">
        <v>161</v>
      </c>
      <c r="D2185" s="22" t="s">
        <v>92</v>
      </c>
      <c r="E2185" s="20">
        <v>12297.808279999999</v>
      </c>
    </row>
    <row r="2186" spans="1:5" ht="21.5" x14ac:dyDescent="0.35">
      <c r="A2186" s="22" t="s">
        <v>36</v>
      </c>
      <c r="B2186" s="23" t="s">
        <v>48</v>
      </c>
      <c r="C2186" s="22" t="s">
        <v>161</v>
      </c>
      <c r="D2186" s="22" t="s">
        <v>101</v>
      </c>
      <c r="E2186" s="20">
        <v>189</v>
      </c>
    </row>
    <row r="2187" spans="1:5" ht="21.5" x14ac:dyDescent="0.35">
      <c r="A2187" s="22" t="s">
        <v>36</v>
      </c>
      <c r="B2187" s="23" t="s">
        <v>48</v>
      </c>
      <c r="C2187" s="22" t="s">
        <v>161</v>
      </c>
      <c r="D2187" s="22" t="s">
        <v>102</v>
      </c>
      <c r="E2187" s="20">
        <v>8912.4367299999994</v>
      </c>
    </row>
    <row r="2188" spans="1:5" ht="21.5" x14ac:dyDescent="0.35">
      <c r="A2188" s="22" t="s">
        <v>36</v>
      </c>
      <c r="B2188" s="23" t="s">
        <v>48</v>
      </c>
      <c r="C2188" s="22" t="s">
        <v>161</v>
      </c>
      <c r="D2188" s="22" t="s">
        <v>107</v>
      </c>
      <c r="E2188" s="20">
        <v>2478.16</v>
      </c>
    </row>
    <row r="2189" spans="1:5" ht="21.5" x14ac:dyDescent="0.35">
      <c r="A2189" s="22" t="s">
        <v>36</v>
      </c>
      <c r="B2189" s="23" t="s">
        <v>48</v>
      </c>
      <c r="C2189" s="22" t="s">
        <v>161</v>
      </c>
      <c r="D2189" s="22" t="s">
        <v>93</v>
      </c>
      <c r="E2189" s="20">
        <v>1207.16084</v>
      </c>
    </row>
    <row r="2190" spans="1:5" ht="21.5" x14ac:dyDescent="0.35">
      <c r="A2190" s="22" t="s">
        <v>36</v>
      </c>
      <c r="B2190" s="23" t="s">
        <v>48</v>
      </c>
      <c r="C2190" s="22" t="s">
        <v>161</v>
      </c>
      <c r="D2190" s="22" t="s">
        <v>160</v>
      </c>
      <c r="E2190" s="20">
        <v>5380.3014300000004</v>
      </c>
    </row>
    <row r="2191" spans="1:5" ht="21.5" x14ac:dyDescent="0.35">
      <c r="A2191" s="22" t="s">
        <v>36</v>
      </c>
      <c r="B2191" s="23" t="s">
        <v>48</v>
      </c>
      <c r="C2191" s="22" t="s">
        <v>161</v>
      </c>
      <c r="D2191" s="22" t="s">
        <v>30</v>
      </c>
      <c r="E2191" s="20">
        <v>11290.888199999999</v>
      </c>
    </row>
    <row r="2192" spans="1:5" ht="21.5" x14ac:dyDescent="0.35">
      <c r="A2192" s="22" t="s">
        <v>36</v>
      </c>
      <c r="B2192" s="23" t="s">
        <v>48</v>
      </c>
      <c r="C2192" s="22" t="s">
        <v>161</v>
      </c>
      <c r="D2192" s="22" t="s">
        <v>96</v>
      </c>
      <c r="E2192" s="20">
        <v>1850.0000399999999</v>
      </c>
    </row>
    <row r="2193" spans="1:5" ht="21.5" x14ac:dyDescent="0.35">
      <c r="A2193" s="22" t="s">
        <v>36</v>
      </c>
      <c r="B2193" s="23" t="s">
        <v>48</v>
      </c>
      <c r="C2193" s="22" t="s">
        <v>161</v>
      </c>
      <c r="D2193" s="22" t="s">
        <v>110</v>
      </c>
      <c r="E2193" s="20">
        <v>1330.5403899999999</v>
      </c>
    </row>
    <row r="2194" spans="1:5" ht="21.5" x14ac:dyDescent="0.35">
      <c r="A2194" s="22" t="s">
        <v>36</v>
      </c>
      <c r="B2194" s="23" t="s">
        <v>48</v>
      </c>
      <c r="C2194" s="22" t="s">
        <v>161</v>
      </c>
      <c r="D2194" s="22" t="s">
        <v>162</v>
      </c>
      <c r="E2194" s="20">
        <v>546.84592999999995</v>
      </c>
    </row>
    <row r="2195" spans="1:5" ht="21.5" x14ac:dyDescent="0.35">
      <c r="A2195" s="22" t="s">
        <v>36</v>
      </c>
      <c r="B2195" s="23" t="s">
        <v>48</v>
      </c>
      <c r="C2195" s="22" t="s">
        <v>161</v>
      </c>
      <c r="D2195" s="22" t="s">
        <v>112</v>
      </c>
      <c r="E2195" s="20">
        <v>45.577030000000001</v>
      </c>
    </row>
    <row r="2196" spans="1:5" ht="21.5" x14ac:dyDescent="0.35">
      <c r="A2196" s="22" t="s">
        <v>36</v>
      </c>
      <c r="B2196" s="23" t="s">
        <v>48</v>
      </c>
      <c r="C2196" s="22" t="s">
        <v>161</v>
      </c>
      <c r="D2196" s="22" t="s">
        <v>97</v>
      </c>
      <c r="E2196" s="20">
        <v>1501.6500599999999</v>
      </c>
    </row>
    <row r="2197" spans="1:5" ht="21.5" x14ac:dyDescent="0.35">
      <c r="A2197" s="22" t="s">
        <v>36</v>
      </c>
      <c r="B2197" s="23" t="s">
        <v>48</v>
      </c>
      <c r="C2197" s="22" t="s">
        <v>161</v>
      </c>
      <c r="D2197" s="22" t="s">
        <v>31</v>
      </c>
      <c r="E2197" s="20">
        <v>20751.311600000001</v>
      </c>
    </row>
    <row r="2198" spans="1:5" ht="21.5" x14ac:dyDescent="0.35">
      <c r="A2198" s="22" t="s">
        <v>36</v>
      </c>
      <c r="B2198" s="23" t="s">
        <v>48</v>
      </c>
      <c r="C2198" s="22" t="s">
        <v>161</v>
      </c>
      <c r="D2198" s="22" t="s">
        <v>32</v>
      </c>
      <c r="E2198" s="20">
        <v>1279.69094</v>
      </c>
    </row>
    <row r="2199" spans="1:5" ht="21.5" x14ac:dyDescent="0.35">
      <c r="A2199" s="22" t="s">
        <v>36</v>
      </c>
      <c r="B2199" s="23" t="s">
        <v>48</v>
      </c>
      <c r="C2199" s="22" t="s">
        <v>161</v>
      </c>
      <c r="D2199" s="22" t="s">
        <v>161</v>
      </c>
      <c r="E2199" s="20">
        <v>127.46808</v>
      </c>
    </row>
    <row r="2200" spans="1:5" ht="21.5" x14ac:dyDescent="0.35">
      <c r="A2200" s="22" t="s">
        <v>36</v>
      </c>
      <c r="B2200" s="23" t="s">
        <v>48</v>
      </c>
      <c r="C2200" s="22" t="s">
        <v>161</v>
      </c>
      <c r="D2200" s="28" t="s">
        <v>35</v>
      </c>
      <c r="E2200" s="26">
        <v>118910.38942000001</v>
      </c>
    </row>
    <row r="2201" spans="1:5" ht="21.5" x14ac:dyDescent="0.35">
      <c r="A2201" s="22" t="s">
        <v>36</v>
      </c>
      <c r="B2201" s="23" t="s">
        <v>48</v>
      </c>
      <c r="C2201" s="120" t="s">
        <v>35</v>
      </c>
      <c r="D2201" s="347"/>
      <c r="E2201" s="26">
        <v>1623855.73389</v>
      </c>
    </row>
    <row r="2202" spans="1:5" x14ac:dyDescent="0.35">
      <c r="A2202" s="22" t="s">
        <v>36</v>
      </c>
      <c r="B2202" s="22" t="s">
        <v>178</v>
      </c>
      <c r="C2202" s="22" t="s">
        <v>52</v>
      </c>
      <c r="D2202" s="22" t="s">
        <v>52</v>
      </c>
      <c r="E2202" s="20">
        <v>267.18795999999998</v>
      </c>
    </row>
    <row r="2203" spans="1:5" x14ac:dyDescent="0.35">
      <c r="A2203" s="22" t="s">
        <v>36</v>
      </c>
      <c r="B2203" s="22" t="s">
        <v>178</v>
      </c>
      <c r="C2203" s="22" t="s">
        <v>52</v>
      </c>
      <c r="D2203" s="22" t="s">
        <v>104</v>
      </c>
      <c r="E2203" s="20">
        <v>18.72</v>
      </c>
    </row>
    <row r="2204" spans="1:5" x14ac:dyDescent="0.35">
      <c r="A2204" s="22" t="s">
        <v>36</v>
      </c>
      <c r="B2204" s="22" t="s">
        <v>178</v>
      </c>
      <c r="C2204" s="22" t="s">
        <v>52</v>
      </c>
      <c r="D2204" s="22" t="s">
        <v>115</v>
      </c>
      <c r="E2204" s="20">
        <v>31.60106</v>
      </c>
    </row>
    <row r="2205" spans="1:5" x14ac:dyDescent="0.35">
      <c r="A2205" s="22" t="s">
        <v>36</v>
      </c>
      <c r="B2205" s="22" t="s">
        <v>178</v>
      </c>
      <c r="C2205" s="22" t="s">
        <v>52</v>
      </c>
      <c r="D2205" s="22" t="s">
        <v>156</v>
      </c>
      <c r="E2205" s="20">
        <v>4935.50648</v>
      </c>
    </row>
    <row r="2206" spans="1:5" x14ac:dyDescent="0.35">
      <c r="A2206" s="22" t="s">
        <v>36</v>
      </c>
      <c r="B2206" s="22" t="s">
        <v>178</v>
      </c>
      <c r="C2206" s="22" t="s">
        <v>52</v>
      </c>
      <c r="D2206" s="22" t="s">
        <v>53</v>
      </c>
      <c r="E2206" s="20">
        <v>857.07642999999996</v>
      </c>
    </row>
    <row r="2207" spans="1:5" x14ac:dyDescent="0.35">
      <c r="A2207" s="22" t="s">
        <v>36</v>
      </c>
      <c r="B2207" s="22" t="s">
        <v>178</v>
      </c>
      <c r="C2207" s="22" t="s">
        <v>52</v>
      </c>
      <c r="D2207" s="22" t="s">
        <v>27</v>
      </c>
      <c r="E2207" s="20">
        <v>352.26353999999998</v>
      </c>
    </row>
    <row r="2208" spans="1:5" x14ac:dyDescent="0.35">
      <c r="A2208" s="22" t="s">
        <v>36</v>
      </c>
      <c r="B2208" s="22" t="s">
        <v>178</v>
      </c>
      <c r="C2208" s="22" t="s">
        <v>52</v>
      </c>
      <c r="D2208" s="22" t="s">
        <v>95</v>
      </c>
      <c r="E2208" s="20">
        <v>303.49189999999999</v>
      </c>
    </row>
    <row r="2209" spans="1:5" x14ac:dyDescent="0.35">
      <c r="A2209" s="22" t="s">
        <v>36</v>
      </c>
      <c r="B2209" s="22" t="s">
        <v>178</v>
      </c>
      <c r="C2209" s="22" t="s">
        <v>52</v>
      </c>
      <c r="D2209" s="22" t="s">
        <v>28</v>
      </c>
      <c r="E2209" s="20">
        <v>302.77494000000002</v>
      </c>
    </row>
    <row r="2210" spans="1:5" x14ac:dyDescent="0.35">
      <c r="A2210" s="22" t="s">
        <v>36</v>
      </c>
      <c r="B2210" s="22" t="s">
        <v>178</v>
      </c>
      <c r="C2210" s="22" t="s">
        <v>52</v>
      </c>
      <c r="D2210" s="22" t="s">
        <v>55</v>
      </c>
      <c r="E2210" s="20">
        <v>2481.70622</v>
      </c>
    </row>
    <row r="2211" spans="1:5" x14ac:dyDescent="0.35">
      <c r="A2211" s="22" t="s">
        <v>36</v>
      </c>
      <c r="B2211" s="22" t="s">
        <v>178</v>
      </c>
      <c r="C2211" s="22" t="s">
        <v>52</v>
      </c>
      <c r="D2211" s="22" t="s">
        <v>92</v>
      </c>
      <c r="E2211" s="20">
        <v>1010.3426899999999</v>
      </c>
    </row>
    <row r="2212" spans="1:5" x14ac:dyDescent="0.35">
      <c r="A2212" s="22" t="s">
        <v>36</v>
      </c>
      <c r="B2212" s="22" t="s">
        <v>178</v>
      </c>
      <c r="C2212" s="22" t="s">
        <v>52</v>
      </c>
      <c r="D2212" s="22" t="s">
        <v>102</v>
      </c>
      <c r="E2212" s="20">
        <v>3175.3850499999999</v>
      </c>
    </row>
    <row r="2213" spans="1:5" x14ac:dyDescent="0.35">
      <c r="A2213" s="22" t="s">
        <v>36</v>
      </c>
      <c r="B2213" s="22" t="s">
        <v>178</v>
      </c>
      <c r="C2213" s="22" t="s">
        <v>52</v>
      </c>
      <c r="D2213" s="22" t="s">
        <v>107</v>
      </c>
      <c r="E2213" s="20">
        <v>12.01591</v>
      </c>
    </row>
    <row r="2214" spans="1:5" x14ac:dyDescent="0.35">
      <c r="A2214" s="22" t="s">
        <v>36</v>
      </c>
      <c r="B2214" s="22" t="s">
        <v>178</v>
      </c>
      <c r="C2214" s="22" t="s">
        <v>52</v>
      </c>
      <c r="D2214" s="22" t="s">
        <v>93</v>
      </c>
      <c r="E2214" s="20">
        <v>2879.5239700000002</v>
      </c>
    </row>
    <row r="2215" spans="1:5" x14ac:dyDescent="0.35">
      <c r="A2215" s="22" t="s">
        <v>36</v>
      </c>
      <c r="B2215" s="22" t="s">
        <v>178</v>
      </c>
      <c r="C2215" s="22" t="s">
        <v>52</v>
      </c>
      <c r="D2215" s="22" t="s">
        <v>160</v>
      </c>
      <c r="E2215" s="20">
        <v>1028.7992099999999</v>
      </c>
    </row>
    <row r="2216" spans="1:5" x14ac:dyDescent="0.35">
      <c r="A2216" s="22" t="s">
        <v>36</v>
      </c>
      <c r="B2216" s="22" t="s">
        <v>178</v>
      </c>
      <c r="C2216" s="22" t="s">
        <v>52</v>
      </c>
      <c r="D2216" s="22" t="s">
        <v>30</v>
      </c>
      <c r="E2216" s="20">
        <v>5231.1239299999997</v>
      </c>
    </row>
    <row r="2217" spans="1:5" x14ac:dyDescent="0.35">
      <c r="A2217" s="22" t="s">
        <v>36</v>
      </c>
      <c r="B2217" s="22" t="s">
        <v>178</v>
      </c>
      <c r="C2217" s="22" t="s">
        <v>52</v>
      </c>
      <c r="D2217" s="22" t="s">
        <v>96</v>
      </c>
      <c r="E2217" s="20">
        <v>645.19231000000002</v>
      </c>
    </row>
    <row r="2218" spans="1:5" x14ac:dyDescent="0.35">
      <c r="A2218" s="22" t="s">
        <v>36</v>
      </c>
      <c r="B2218" s="22" t="s">
        <v>178</v>
      </c>
      <c r="C2218" s="22" t="s">
        <v>52</v>
      </c>
      <c r="D2218" s="22" t="s">
        <v>110</v>
      </c>
      <c r="E2218" s="20">
        <v>359.40472999999997</v>
      </c>
    </row>
    <row r="2219" spans="1:5" x14ac:dyDescent="0.35">
      <c r="A2219" s="22" t="s">
        <v>36</v>
      </c>
      <c r="B2219" s="22" t="s">
        <v>178</v>
      </c>
      <c r="C2219" s="22" t="s">
        <v>52</v>
      </c>
      <c r="D2219" s="22" t="s">
        <v>162</v>
      </c>
      <c r="E2219" s="20">
        <v>2.6692499999999999</v>
      </c>
    </row>
    <row r="2220" spans="1:5" x14ac:dyDescent="0.35">
      <c r="A2220" s="22" t="s">
        <v>36</v>
      </c>
      <c r="B2220" s="22" t="s">
        <v>178</v>
      </c>
      <c r="C2220" s="22" t="s">
        <v>52</v>
      </c>
      <c r="D2220" s="22" t="s">
        <v>112</v>
      </c>
      <c r="E2220" s="20">
        <v>12.1074</v>
      </c>
    </row>
    <row r="2221" spans="1:5" x14ac:dyDescent="0.35">
      <c r="A2221" s="22" t="s">
        <v>36</v>
      </c>
      <c r="B2221" s="22" t="s">
        <v>178</v>
      </c>
      <c r="C2221" s="22" t="s">
        <v>52</v>
      </c>
      <c r="D2221" s="22" t="s">
        <v>100</v>
      </c>
      <c r="E2221" s="20">
        <v>86.594999999999999</v>
      </c>
    </row>
    <row r="2222" spans="1:5" x14ac:dyDescent="0.35">
      <c r="A2222" s="22" t="s">
        <v>36</v>
      </c>
      <c r="B2222" s="22" t="s">
        <v>178</v>
      </c>
      <c r="C2222" s="22" t="s">
        <v>52</v>
      </c>
      <c r="D2222" s="22" t="s">
        <v>97</v>
      </c>
      <c r="E2222" s="20">
        <v>834.56412999999998</v>
      </c>
    </row>
    <row r="2223" spans="1:5" x14ac:dyDescent="0.35">
      <c r="A2223" s="22" t="s">
        <v>36</v>
      </c>
      <c r="B2223" s="22" t="s">
        <v>178</v>
      </c>
      <c r="C2223" s="22" t="s">
        <v>52</v>
      </c>
      <c r="D2223" s="22" t="s">
        <v>31</v>
      </c>
      <c r="E2223" s="20">
        <v>1844.2879499999999</v>
      </c>
    </row>
    <row r="2224" spans="1:5" x14ac:dyDescent="0.35">
      <c r="A2224" s="22" t="s">
        <v>36</v>
      </c>
      <c r="B2224" s="22" t="s">
        <v>178</v>
      </c>
      <c r="C2224" s="22" t="s">
        <v>52</v>
      </c>
      <c r="D2224" s="22" t="s">
        <v>32</v>
      </c>
      <c r="E2224" s="20">
        <v>122.73222</v>
      </c>
    </row>
    <row r="2225" spans="1:5" x14ac:dyDescent="0.35">
      <c r="A2225" s="22" t="s">
        <v>36</v>
      </c>
      <c r="B2225" s="22" t="s">
        <v>178</v>
      </c>
      <c r="C2225" s="22" t="s">
        <v>52</v>
      </c>
      <c r="D2225" s="28" t="s">
        <v>35</v>
      </c>
      <c r="E2225" s="26">
        <v>26795.07228</v>
      </c>
    </row>
    <row r="2226" spans="1:5" x14ac:dyDescent="0.35">
      <c r="A2226" s="22" t="s">
        <v>36</v>
      </c>
      <c r="B2226" s="22" t="s">
        <v>178</v>
      </c>
      <c r="C2226" s="22" t="s">
        <v>155</v>
      </c>
      <c r="D2226" s="22" t="s">
        <v>104</v>
      </c>
      <c r="E2226" s="20">
        <v>13.603999999999999</v>
      </c>
    </row>
    <row r="2227" spans="1:5" x14ac:dyDescent="0.35">
      <c r="A2227" s="22" t="s">
        <v>36</v>
      </c>
      <c r="B2227" s="22" t="s">
        <v>178</v>
      </c>
      <c r="C2227" s="22" t="s">
        <v>155</v>
      </c>
      <c r="D2227" s="22" t="s">
        <v>156</v>
      </c>
      <c r="E2227" s="20">
        <v>22.136399999999998</v>
      </c>
    </row>
    <row r="2228" spans="1:5" x14ac:dyDescent="0.35">
      <c r="A2228" s="22" t="s">
        <v>36</v>
      </c>
      <c r="B2228" s="22" t="s">
        <v>178</v>
      </c>
      <c r="C2228" s="22" t="s">
        <v>155</v>
      </c>
      <c r="D2228" s="22" t="s">
        <v>163</v>
      </c>
      <c r="E2228" s="20">
        <v>1.5907500000000001</v>
      </c>
    </row>
    <row r="2229" spans="1:5" x14ac:dyDescent="0.35">
      <c r="A2229" s="22" t="s">
        <v>36</v>
      </c>
      <c r="B2229" s="22" t="s">
        <v>178</v>
      </c>
      <c r="C2229" s="22" t="s">
        <v>155</v>
      </c>
      <c r="D2229" s="28" t="s">
        <v>35</v>
      </c>
      <c r="E2229" s="26">
        <v>37.331150000000001</v>
      </c>
    </row>
    <row r="2230" spans="1:5" x14ac:dyDescent="0.35">
      <c r="A2230" s="22" t="s">
        <v>36</v>
      </c>
      <c r="B2230" s="22" t="s">
        <v>178</v>
      </c>
      <c r="C2230" s="22" t="s">
        <v>53</v>
      </c>
      <c r="D2230" s="22" t="s">
        <v>52</v>
      </c>
      <c r="E2230" s="20">
        <v>946.05926999999997</v>
      </c>
    </row>
    <row r="2231" spans="1:5" x14ac:dyDescent="0.35">
      <c r="A2231" s="22" t="s">
        <v>36</v>
      </c>
      <c r="B2231" s="22" t="s">
        <v>178</v>
      </c>
      <c r="C2231" s="22" t="s">
        <v>53</v>
      </c>
      <c r="D2231" s="22" t="s">
        <v>115</v>
      </c>
      <c r="E2231" s="20">
        <v>43.569000000000003</v>
      </c>
    </row>
    <row r="2232" spans="1:5" x14ac:dyDescent="0.35">
      <c r="A2232" s="22" t="s">
        <v>36</v>
      </c>
      <c r="B2232" s="22" t="s">
        <v>178</v>
      </c>
      <c r="C2232" s="22" t="s">
        <v>53</v>
      </c>
      <c r="D2232" s="22" t="s">
        <v>156</v>
      </c>
      <c r="E2232" s="20">
        <v>671.96033</v>
      </c>
    </row>
    <row r="2233" spans="1:5" x14ac:dyDescent="0.35">
      <c r="A2233" s="22" t="s">
        <v>36</v>
      </c>
      <c r="B2233" s="22" t="s">
        <v>178</v>
      </c>
      <c r="C2233" s="22" t="s">
        <v>53</v>
      </c>
      <c r="D2233" s="22" t="s">
        <v>113</v>
      </c>
      <c r="E2233" s="20">
        <v>43.343249999999998</v>
      </c>
    </row>
    <row r="2234" spans="1:5" x14ac:dyDescent="0.35">
      <c r="A2234" s="22" t="s">
        <v>36</v>
      </c>
      <c r="B2234" s="22" t="s">
        <v>178</v>
      </c>
      <c r="C2234" s="22" t="s">
        <v>53</v>
      </c>
      <c r="D2234" s="22" t="s">
        <v>53</v>
      </c>
      <c r="E2234" s="20">
        <v>11722.172049999999</v>
      </c>
    </row>
    <row r="2235" spans="1:5" x14ac:dyDescent="0.35">
      <c r="A2235" s="22" t="s">
        <v>36</v>
      </c>
      <c r="B2235" s="22" t="s">
        <v>178</v>
      </c>
      <c r="C2235" s="22" t="s">
        <v>53</v>
      </c>
      <c r="D2235" s="22" t="s">
        <v>27</v>
      </c>
      <c r="E2235" s="20">
        <v>238.2901</v>
      </c>
    </row>
    <row r="2236" spans="1:5" x14ac:dyDescent="0.35">
      <c r="A2236" s="22" t="s">
        <v>36</v>
      </c>
      <c r="B2236" s="22" t="s">
        <v>178</v>
      </c>
      <c r="C2236" s="22" t="s">
        <v>53</v>
      </c>
      <c r="D2236" s="22" t="s">
        <v>95</v>
      </c>
      <c r="E2236" s="20">
        <v>2549.13186</v>
      </c>
    </row>
    <row r="2237" spans="1:5" x14ac:dyDescent="0.35">
      <c r="A2237" s="22" t="s">
        <v>36</v>
      </c>
      <c r="B2237" s="22" t="s">
        <v>178</v>
      </c>
      <c r="C2237" s="22" t="s">
        <v>53</v>
      </c>
      <c r="D2237" s="22" t="s">
        <v>28</v>
      </c>
      <c r="E2237" s="20">
        <v>460.28766000000002</v>
      </c>
    </row>
    <row r="2238" spans="1:5" x14ac:dyDescent="0.35">
      <c r="A2238" s="22" t="s">
        <v>36</v>
      </c>
      <c r="B2238" s="22" t="s">
        <v>178</v>
      </c>
      <c r="C2238" s="22" t="s">
        <v>53</v>
      </c>
      <c r="D2238" s="22" t="s">
        <v>55</v>
      </c>
      <c r="E2238" s="20">
        <v>1389.7389900000001</v>
      </c>
    </row>
    <row r="2239" spans="1:5" x14ac:dyDescent="0.35">
      <c r="A2239" s="22" t="s">
        <v>36</v>
      </c>
      <c r="B2239" s="22" t="s">
        <v>178</v>
      </c>
      <c r="C2239" s="22" t="s">
        <v>53</v>
      </c>
      <c r="D2239" s="22" t="s">
        <v>92</v>
      </c>
      <c r="E2239" s="20">
        <v>628.70330000000001</v>
      </c>
    </row>
    <row r="2240" spans="1:5" x14ac:dyDescent="0.35">
      <c r="A2240" s="22" t="s">
        <v>36</v>
      </c>
      <c r="B2240" s="22" t="s">
        <v>178</v>
      </c>
      <c r="C2240" s="22" t="s">
        <v>53</v>
      </c>
      <c r="D2240" s="22" t="s">
        <v>165</v>
      </c>
      <c r="E2240" s="20">
        <v>1.1619999999999999</v>
      </c>
    </row>
    <row r="2241" spans="1:5" x14ac:dyDescent="0.35">
      <c r="A2241" s="22" t="s">
        <v>36</v>
      </c>
      <c r="B2241" s="22" t="s">
        <v>178</v>
      </c>
      <c r="C2241" s="22" t="s">
        <v>53</v>
      </c>
      <c r="D2241" s="22" t="s">
        <v>102</v>
      </c>
      <c r="E2241" s="20">
        <v>710.86639000000002</v>
      </c>
    </row>
    <row r="2242" spans="1:5" x14ac:dyDescent="0.35">
      <c r="A2242" s="22" t="s">
        <v>36</v>
      </c>
      <c r="B2242" s="22" t="s">
        <v>178</v>
      </c>
      <c r="C2242" s="22" t="s">
        <v>53</v>
      </c>
      <c r="D2242" s="22" t="s">
        <v>107</v>
      </c>
      <c r="E2242" s="20">
        <v>140.99552</v>
      </c>
    </row>
    <row r="2243" spans="1:5" x14ac:dyDescent="0.35">
      <c r="A2243" s="22" t="s">
        <v>36</v>
      </c>
      <c r="B2243" s="22" t="s">
        <v>178</v>
      </c>
      <c r="C2243" s="22" t="s">
        <v>53</v>
      </c>
      <c r="D2243" s="22" t="s">
        <v>93</v>
      </c>
      <c r="E2243" s="20">
        <v>396.54370999999998</v>
      </c>
    </row>
    <row r="2244" spans="1:5" x14ac:dyDescent="0.35">
      <c r="A2244" s="22" t="s">
        <v>36</v>
      </c>
      <c r="B2244" s="22" t="s">
        <v>178</v>
      </c>
      <c r="C2244" s="22" t="s">
        <v>53</v>
      </c>
      <c r="D2244" s="22" t="s">
        <v>160</v>
      </c>
      <c r="E2244" s="20">
        <v>1997.5128999999999</v>
      </c>
    </row>
    <row r="2245" spans="1:5" x14ac:dyDescent="0.35">
      <c r="A2245" s="22" t="s">
        <v>36</v>
      </c>
      <c r="B2245" s="22" t="s">
        <v>178</v>
      </c>
      <c r="C2245" s="22" t="s">
        <v>53</v>
      </c>
      <c r="D2245" s="22" t="s">
        <v>30</v>
      </c>
      <c r="E2245" s="20">
        <v>1287.35455</v>
      </c>
    </row>
    <row r="2246" spans="1:5" x14ac:dyDescent="0.35">
      <c r="A2246" s="22" t="s">
        <v>36</v>
      </c>
      <c r="B2246" s="22" t="s">
        <v>178</v>
      </c>
      <c r="C2246" s="22" t="s">
        <v>53</v>
      </c>
      <c r="D2246" s="22" t="s">
        <v>96</v>
      </c>
      <c r="E2246" s="20">
        <v>801.99890000000005</v>
      </c>
    </row>
    <row r="2247" spans="1:5" x14ac:dyDescent="0.35">
      <c r="A2247" s="22" t="s">
        <v>36</v>
      </c>
      <c r="B2247" s="22" t="s">
        <v>178</v>
      </c>
      <c r="C2247" s="22" t="s">
        <v>53</v>
      </c>
      <c r="D2247" s="22" t="s">
        <v>110</v>
      </c>
      <c r="E2247" s="20">
        <v>16.51221</v>
      </c>
    </row>
    <row r="2248" spans="1:5" x14ac:dyDescent="0.35">
      <c r="A2248" s="22" t="s">
        <v>36</v>
      </c>
      <c r="B2248" s="22" t="s">
        <v>178</v>
      </c>
      <c r="C2248" s="22" t="s">
        <v>53</v>
      </c>
      <c r="D2248" s="22" t="s">
        <v>162</v>
      </c>
      <c r="E2248" s="20">
        <v>963.36005999999998</v>
      </c>
    </row>
    <row r="2249" spans="1:5" x14ac:dyDescent="0.35">
      <c r="A2249" s="22" t="s">
        <v>36</v>
      </c>
      <c r="B2249" s="22" t="s">
        <v>178</v>
      </c>
      <c r="C2249" s="22" t="s">
        <v>53</v>
      </c>
      <c r="D2249" s="22" t="s">
        <v>163</v>
      </c>
      <c r="E2249" s="20">
        <v>4.8722000000000003</v>
      </c>
    </row>
    <row r="2250" spans="1:5" x14ac:dyDescent="0.35">
      <c r="A2250" s="22" t="s">
        <v>36</v>
      </c>
      <c r="B2250" s="22" t="s">
        <v>178</v>
      </c>
      <c r="C2250" s="22" t="s">
        <v>53</v>
      </c>
      <c r="D2250" s="22" t="s">
        <v>112</v>
      </c>
      <c r="E2250" s="20">
        <v>12.05659</v>
      </c>
    </row>
    <row r="2251" spans="1:5" x14ac:dyDescent="0.35">
      <c r="A2251" s="22" t="s">
        <v>36</v>
      </c>
      <c r="B2251" s="22" t="s">
        <v>178</v>
      </c>
      <c r="C2251" s="22" t="s">
        <v>53</v>
      </c>
      <c r="D2251" s="22" t="s">
        <v>100</v>
      </c>
      <c r="E2251" s="20">
        <v>710.34133999999995</v>
      </c>
    </row>
    <row r="2252" spans="1:5" x14ac:dyDescent="0.35">
      <c r="A2252" s="22" t="s">
        <v>36</v>
      </c>
      <c r="B2252" s="22" t="s">
        <v>178</v>
      </c>
      <c r="C2252" s="22" t="s">
        <v>53</v>
      </c>
      <c r="D2252" s="22" t="s">
        <v>97</v>
      </c>
      <c r="E2252" s="20">
        <v>1025.30474</v>
      </c>
    </row>
    <row r="2253" spans="1:5" x14ac:dyDescent="0.35">
      <c r="A2253" s="22" t="s">
        <v>36</v>
      </c>
      <c r="B2253" s="22" t="s">
        <v>178</v>
      </c>
      <c r="C2253" s="22" t="s">
        <v>53</v>
      </c>
      <c r="D2253" s="22" t="s">
        <v>31</v>
      </c>
      <c r="E2253" s="20">
        <v>2843.23344</v>
      </c>
    </row>
    <row r="2254" spans="1:5" x14ac:dyDescent="0.35">
      <c r="A2254" s="22" t="s">
        <v>36</v>
      </c>
      <c r="B2254" s="22" t="s">
        <v>178</v>
      </c>
      <c r="C2254" s="22" t="s">
        <v>53</v>
      </c>
      <c r="D2254" s="22" t="s">
        <v>32</v>
      </c>
      <c r="E2254" s="20">
        <v>55.593429999999998</v>
      </c>
    </row>
    <row r="2255" spans="1:5" x14ac:dyDescent="0.35">
      <c r="A2255" s="22" t="s">
        <v>36</v>
      </c>
      <c r="B2255" s="22" t="s">
        <v>178</v>
      </c>
      <c r="C2255" s="22" t="s">
        <v>53</v>
      </c>
      <c r="D2255" s="22" t="s">
        <v>161</v>
      </c>
      <c r="E2255" s="20">
        <v>0.18576999999999999</v>
      </c>
    </row>
    <row r="2256" spans="1:5" x14ac:dyDescent="0.35">
      <c r="A2256" s="22" t="s">
        <v>36</v>
      </c>
      <c r="B2256" s="22" t="s">
        <v>178</v>
      </c>
      <c r="C2256" s="22" t="s">
        <v>53</v>
      </c>
      <c r="D2256" s="28" t="s">
        <v>35</v>
      </c>
      <c r="E2256" s="26">
        <v>29661.149560000002</v>
      </c>
    </row>
    <row r="2257" spans="1:5" x14ac:dyDescent="0.35">
      <c r="A2257" s="22" t="s">
        <v>36</v>
      </c>
      <c r="B2257" s="22" t="s">
        <v>178</v>
      </c>
      <c r="C2257" s="22" t="s">
        <v>12</v>
      </c>
      <c r="D2257" s="22" t="s">
        <v>52</v>
      </c>
      <c r="E2257" s="20">
        <v>16.356310000000001</v>
      </c>
    </row>
    <row r="2258" spans="1:5" x14ac:dyDescent="0.35">
      <c r="A2258" s="22" t="s">
        <v>36</v>
      </c>
      <c r="B2258" s="22" t="s">
        <v>178</v>
      </c>
      <c r="C2258" s="22" t="s">
        <v>12</v>
      </c>
      <c r="D2258" s="22" t="s">
        <v>156</v>
      </c>
      <c r="E2258" s="20">
        <v>75.937740000000005</v>
      </c>
    </row>
    <row r="2259" spans="1:5" x14ac:dyDescent="0.35">
      <c r="A2259" s="22" t="s">
        <v>36</v>
      </c>
      <c r="B2259" s="22" t="s">
        <v>178</v>
      </c>
      <c r="C2259" s="22" t="s">
        <v>12</v>
      </c>
      <c r="D2259" s="22" t="s">
        <v>53</v>
      </c>
      <c r="E2259" s="20">
        <v>32.125</v>
      </c>
    </row>
    <row r="2260" spans="1:5" x14ac:dyDescent="0.35">
      <c r="A2260" s="22" t="s">
        <v>36</v>
      </c>
      <c r="B2260" s="22" t="s">
        <v>178</v>
      </c>
      <c r="C2260" s="22" t="s">
        <v>12</v>
      </c>
      <c r="D2260" s="22" t="s">
        <v>27</v>
      </c>
      <c r="E2260" s="20">
        <v>26237.340619999999</v>
      </c>
    </row>
    <row r="2261" spans="1:5" x14ac:dyDescent="0.35">
      <c r="A2261" s="22" t="s">
        <v>36</v>
      </c>
      <c r="B2261" s="22" t="s">
        <v>178</v>
      </c>
      <c r="C2261" s="22" t="s">
        <v>12</v>
      </c>
      <c r="D2261" s="22" t="s">
        <v>28</v>
      </c>
      <c r="E2261" s="20">
        <v>973.32619</v>
      </c>
    </row>
    <row r="2262" spans="1:5" x14ac:dyDescent="0.35">
      <c r="A2262" s="22" t="s">
        <v>36</v>
      </c>
      <c r="B2262" s="22" t="s">
        <v>178</v>
      </c>
      <c r="C2262" s="22" t="s">
        <v>12</v>
      </c>
      <c r="D2262" s="22" t="s">
        <v>55</v>
      </c>
      <c r="E2262" s="20">
        <v>124.67779</v>
      </c>
    </row>
    <row r="2263" spans="1:5" x14ac:dyDescent="0.35">
      <c r="A2263" s="22" t="s">
        <v>36</v>
      </c>
      <c r="B2263" s="22" t="s">
        <v>178</v>
      </c>
      <c r="C2263" s="22" t="s">
        <v>12</v>
      </c>
      <c r="D2263" s="22" t="s">
        <v>107</v>
      </c>
      <c r="E2263" s="20">
        <v>142.90613999999999</v>
      </c>
    </row>
    <row r="2264" spans="1:5" x14ac:dyDescent="0.35">
      <c r="A2264" s="22" t="s">
        <v>36</v>
      </c>
      <c r="B2264" s="22" t="s">
        <v>178</v>
      </c>
      <c r="C2264" s="22" t="s">
        <v>12</v>
      </c>
      <c r="D2264" s="22" t="s">
        <v>93</v>
      </c>
      <c r="E2264" s="20">
        <v>11.2</v>
      </c>
    </row>
    <row r="2265" spans="1:5" x14ac:dyDescent="0.35">
      <c r="A2265" s="22" t="s">
        <v>36</v>
      </c>
      <c r="B2265" s="22" t="s">
        <v>178</v>
      </c>
      <c r="C2265" s="22" t="s">
        <v>12</v>
      </c>
      <c r="D2265" s="22" t="s">
        <v>160</v>
      </c>
      <c r="E2265" s="20">
        <v>80.715249999999997</v>
      </c>
    </row>
    <row r="2266" spans="1:5" x14ac:dyDescent="0.35">
      <c r="A2266" s="22" t="s">
        <v>36</v>
      </c>
      <c r="B2266" s="22" t="s">
        <v>178</v>
      </c>
      <c r="C2266" s="22" t="s">
        <v>12</v>
      </c>
      <c r="D2266" s="22" t="s">
        <v>30</v>
      </c>
      <c r="E2266" s="20">
        <v>172.17636999999999</v>
      </c>
    </row>
    <row r="2267" spans="1:5" x14ac:dyDescent="0.35">
      <c r="A2267" s="22" t="s">
        <v>36</v>
      </c>
      <c r="B2267" s="22" t="s">
        <v>178</v>
      </c>
      <c r="C2267" s="22" t="s">
        <v>12</v>
      </c>
      <c r="D2267" s="22" t="s">
        <v>96</v>
      </c>
      <c r="E2267" s="20">
        <v>71.670360000000002</v>
      </c>
    </row>
    <row r="2268" spans="1:5" x14ac:dyDescent="0.35">
      <c r="A2268" s="22" t="s">
        <v>36</v>
      </c>
      <c r="B2268" s="22" t="s">
        <v>178</v>
      </c>
      <c r="C2268" s="22" t="s">
        <v>12</v>
      </c>
      <c r="D2268" s="22" t="s">
        <v>163</v>
      </c>
      <c r="E2268" s="20">
        <v>26.761279999999999</v>
      </c>
    </row>
    <row r="2269" spans="1:5" x14ac:dyDescent="0.35">
      <c r="A2269" s="22" t="s">
        <v>36</v>
      </c>
      <c r="B2269" s="22" t="s">
        <v>178</v>
      </c>
      <c r="C2269" s="22" t="s">
        <v>12</v>
      </c>
      <c r="D2269" s="22" t="s">
        <v>112</v>
      </c>
      <c r="E2269" s="20">
        <v>0.48509999999999998</v>
      </c>
    </row>
    <row r="2270" spans="1:5" x14ac:dyDescent="0.35">
      <c r="A2270" s="22" t="s">
        <v>36</v>
      </c>
      <c r="B2270" s="22" t="s">
        <v>178</v>
      </c>
      <c r="C2270" s="22" t="s">
        <v>12</v>
      </c>
      <c r="D2270" s="22" t="s">
        <v>31</v>
      </c>
      <c r="E2270" s="20">
        <v>1352.56942</v>
      </c>
    </row>
    <row r="2271" spans="1:5" x14ac:dyDescent="0.35">
      <c r="A2271" s="22" t="s">
        <v>36</v>
      </c>
      <c r="B2271" s="22" t="s">
        <v>178</v>
      </c>
      <c r="C2271" s="22" t="s">
        <v>12</v>
      </c>
      <c r="D2271" s="28" t="s">
        <v>35</v>
      </c>
      <c r="E2271" s="26">
        <v>29318.24757</v>
      </c>
    </row>
    <row r="2272" spans="1:5" x14ac:dyDescent="0.35">
      <c r="A2272" s="22" t="s">
        <v>36</v>
      </c>
      <c r="B2272" s="22" t="s">
        <v>178</v>
      </c>
      <c r="C2272" s="22" t="s">
        <v>54</v>
      </c>
      <c r="D2272" s="22" t="s">
        <v>52</v>
      </c>
      <c r="E2272" s="20">
        <v>1567.0102999999999</v>
      </c>
    </row>
    <row r="2273" spans="1:5" x14ac:dyDescent="0.35">
      <c r="A2273" s="22" t="s">
        <v>36</v>
      </c>
      <c r="B2273" s="22" t="s">
        <v>178</v>
      </c>
      <c r="C2273" s="22" t="s">
        <v>54</v>
      </c>
      <c r="D2273" s="22" t="s">
        <v>156</v>
      </c>
      <c r="E2273" s="20">
        <v>151.36201</v>
      </c>
    </row>
    <row r="2274" spans="1:5" x14ac:dyDescent="0.35">
      <c r="A2274" s="22" t="s">
        <v>36</v>
      </c>
      <c r="B2274" s="22" t="s">
        <v>178</v>
      </c>
      <c r="C2274" s="22" t="s">
        <v>54</v>
      </c>
      <c r="D2274" s="22" t="s">
        <v>113</v>
      </c>
      <c r="E2274" s="20">
        <v>30.078710000000001</v>
      </c>
    </row>
    <row r="2275" spans="1:5" x14ac:dyDescent="0.35">
      <c r="A2275" s="22" t="s">
        <v>36</v>
      </c>
      <c r="B2275" s="22" t="s">
        <v>178</v>
      </c>
      <c r="C2275" s="22" t="s">
        <v>54</v>
      </c>
      <c r="D2275" s="22" t="s">
        <v>53</v>
      </c>
      <c r="E2275" s="20">
        <v>1371.03745</v>
      </c>
    </row>
    <row r="2276" spans="1:5" x14ac:dyDescent="0.35">
      <c r="A2276" s="22" t="s">
        <v>36</v>
      </c>
      <c r="B2276" s="22" t="s">
        <v>178</v>
      </c>
      <c r="C2276" s="22" t="s">
        <v>54</v>
      </c>
      <c r="D2276" s="22" t="s">
        <v>95</v>
      </c>
      <c r="E2276" s="20">
        <v>2701.4320400000001</v>
      </c>
    </row>
    <row r="2277" spans="1:5" x14ac:dyDescent="0.35">
      <c r="A2277" s="22" t="s">
        <v>36</v>
      </c>
      <c r="B2277" s="22" t="s">
        <v>178</v>
      </c>
      <c r="C2277" s="22" t="s">
        <v>54</v>
      </c>
      <c r="D2277" s="22" t="s">
        <v>55</v>
      </c>
      <c r="E2277" s="20">
        <v>377.55781999999999</v>
      </c>
    </row>
    <row r="2278" spans="1:5" x14ac:dyDescent="0.35">
      <c r="A2278" s="22" t="s">
        <v>36</v>
      </c>
      <c r="B2278" s="22" t="s">
        <v>178</v>
      </c>
      <c r="C2278" s="22" t="s">
        <v>54</v>
      </c>
      <c r="D2278" s="22" t="s">
        <v>92</v>
      </c>
      <c r="E2278" s="20">
        <v>198.995</v>
      </c>
    </row>
    <row r="2279" spans="1:5" x14ac:dyDescent="0.35">
      <c r="A2279" s="22" t="s">
        <v>36</v>
      </c>
      <c r="B2279" s="22" t="s">
        <v>178</v>
      </c>
      <c r="C2279" s="22" t="s">
        <v>54</v>
      </c>
      <c r="D2279" s="22" t="s">
        <v>102</v>
      </c>
      <c r="E2279" s="20">
        <v>15.857200000000001</v>
      </c>
    </row>
    <row r="2280" spans="1:5" x14ac:dyDescent="0.35">
      <c r="A2280" s="22" t="s">
        <v>36</v>
      </c>
      <c r="B2280" s="22" t="s">
        <v>178</v>
      </c>
      <c r="C2280" s="22" t="s">
        <v>54</v>
      </c>
      <c r="D2280" s="22" t="s">
        <v>107</v>
      </c>
      <c r="E2280" s="20">
        <v>0.56000000000000005</v>
      </c>
    </row>
    <row r="2281" spans="1:5" x14ac:dyDescent="0.35">
      <c r="A2281" s="22" t="s">
        <v>36</v>
      </c>
      <c r="B2281" s="22" t="s">
        <v>178</v>
      </c>
      <c r="C2281" s="22" t="s">
        <v>54</v>
      </c>
      <c r="D2281" s="22" t="s">
        <v>93</v>
      </c>
      <c r="E2281" s="20">
        <v>94.087350000000001</v>
      </c>
    </row>
    <row r="2282" spans="1:5" x14ac:dyDescent="0.35">
      <c r="A2282" s="22" t="s">
        <v>36</v>
      </c>
      <c r="B2282" s="22" t="s">
        <v>178</v>
      </c>
      <c r="C2282" s="22" t="s">
        <v>54</v>
      </c>
      <c r="D2282" s="22" t="s">
        <v>160</v>
      </c>
      <c r="E2282" s="20">
        <v>2097.1669900000002</v>
      </c>
    </row>
    <row r="2283" spans="1:5" x14ac:dyDescent="0.35">
      <c r="A2283" s="22" t="s">
        <v>36</v>
      </c>
      <c r="B2283" s="22" t="s">
        <v>178</v>
      </c>
      <c r="C2283" s="22" t="s">
        <v>54</v>
      </c>
      <c r="D2283" s="22" t="s">
        <v>96</v>
      </c>
      <c r="E2283" s="20">
        <v>4.4324000000000003</v>
      </c>
    </row>
    <row r="2284" spans="1:5" x14ac:dyDescent="0.35">
      <c r="A2284" s="22" t="s">
        <v>36</v>
      </c>
      <c r="B2284" s="22" t="s">
        <v>178</v>
      </c>
      <c r="C2284" s="22" t="s">
        <v>54</v>
      </c>
      <c r="D2284" s="22" t="s">
        <v>110</v>
      </c>
      <c r="E2284" s="20">
        <v>4.1649700000000003</v>
      </c>
    </row>
    <row r="2285" spans="1:5" x14ac:dyDescent="0.35">
      <c r="A2285" s="22" t="s">
        <v>36</v>
      </c>
      <c r="B2285" s="22" t="s">
        <v>178</v>
      </c>
      <c r="C2285" s="22" t="s">
        <v>54</v>
      </c>
      <c r="D2285" s="22" t="s">
        <v>112</v>
      </c>
      <c r="E2285" s="20">
        <v>1.6120000000000001</v>
      </c>
    </row>
    <row r="2286" spans="1:5" x14ac:dyDescent="0.35">
      <c r="A2286" s="22" t="s">
        <v>36</v>
      </c>
      <c r="B2286" s="22" t="s">
        <v>178</v>
      </c>
      <c r="C2286" s="22" t="s">
        <v>54</v>
      </c>
      <c r="D2286" s="22" t="s">
        <v>100</v>
      </c>
      <c r="E2286" s="20">
        <v>74.418999999999997</v>
      </c>
    </row>
    <row r="2287" spans="1:5" x14ac:dyDescent="0.35">
      <c r="A2287" s="22" t="s">
        <v>36</v>
      </c>
      <c r="B2287" s="22" t="s">
        <v>178</v>
      </c>
      <c r="C2287" s="22" t="s">
        <v>54</v>
      </c>
      <c r="D2287" s="22" t="s">
        <v>97</v>
      </c>
      <c r="E2287" s="20">
        <v>2584.9610299999999</v>
      </c>
    </row>
    <row r="2288" spans="1:5" x14ac:dyDescent="0.35">
      <c r="A2288" s="22" t="s">
        <v>36</v>
      </c>
      <c r="B2288" s="22" t="s">
        <v>178</v>
      </c>
      <c r="C2288" s="22" t="s">
        <v>54</v>
      </c>
      <c r="D2288" s="22" t="s">
        <v>31</v>
      </c>
      <c r="E2288" s="20">
        <v>2.9039999999999999</v>
      </c>
    </row>
    <row r="2289" spans="1:5" x14ac:dyDescent="0.35">
      <c r="A2289" s="22" t="s">
        <v>36</v>
      </c>
      <c r="B2289" s="22" t="s">
        <v>178</v>
      </c>
      <c r="C2289" s="22" t="s">
        <v>54</v>
      </c>
      <c r="D2289" s="22" t="s">
        <v>32</v>
      </c>
      <c r="E2289" s="20">
        <v>50.81</v>
      </c>
    </row>
    <row r="2290" spans="1:5" x14ac:dyDescent="0.35">
      <c r="A2290" s="22" t="s">
        <v>36</v>
      </c>
      <c r="B2290" s="22" t="s">
        <v>178</v>
      </c>
      <c r="C2290" s="22" t="s">
        <v>54</v>
      </c>
      <c r="D2290" s="28" t="s">
        <v>35</v>
      </c>
      <c r="E2290" s="26">
        <v>11328.448270000001</v>
      </c>
    </row>
    <row r="2291" spans="1:5" x14ac:dyDescent="0.35">
      <c r="A2291" s="22" t="s">
        <v>36</v>
      </c>
      <c r="B2291" s="22" t="s">
        <v>178</v>
      </c>
      <c r="C2291" s="22" t="s">
        <v>13</v>
      </c>
      <c r="D2291" s="22" t="s">
        <v>52</v>
      </c>
      <c r="E2291" s="20">
        <v>21.952850000000002</v>
      </c>
    </row>
    <row r="2292" spans="1:5" x14ac:dyDescent="0.35">
      <c r="A2292" s="22" t="s">
        <v>36</v>
      </c>
      <c r="B2292" s="22" t="s">
        <v>178</v>
      </c>
      <c r="C2292" s="22" t="s">
        <v>13</v>
      </c>
      <c r="D2292" s="22" t="s">
        <v>115</v>
      </c>
      <c r="E2292" s="20">
        <v>5.9623200000000001</v>
      </c>
    </row>
    <row r="2293" spans="1:5" x14ac:dyDescent="0.35">
      <c r="A2293" s="22" t="s">
        <v>36</v>
      </c>
      <c r="B2293" s="22" t="s">
        <v>178</v>
      </c>
      <c r="C2293" s="22" t="s">
        <v>13</v>
      </c>
      <c r="D2293" s="22" t="s">
        <v>156</v>
      </c>
      <c r="E2293" s="20">
        <v>102.87437</v>
      </c>
    </row>
    <row r="2294" spans="1:5" x14ac:dyDescent="0.35">
      <c r="A2294" s="22" t="s">
        <v>36</v>
      </c>
      <c r="B2294" s="22" t="s">
        <v>178</v>
      </c>
      <c r="C2294" s="22" t="s">
        <v>13</v>
      </c>
      <c r="D2294" s="22" t="s">
        <v>53</v>
      </c>
      <c r="E2294" s="20">
        <v>149.49442999999999</v>
      </c>
    </row>
    <row r="2295" spans="1:5" x14ac:dyDescent="0.35">
      <c r="A2295" s="22" t="s">
        <v>36</v>
      </c>
      <c r="B2295" s="22" t="s">
        <v>178</v>
      </c>
      <c r="C2295" s="22" t="s">
        <v>13</v>
      </c>
      <c r="D2295" s="22" t="s">
        <v>27</v>
      </c>
      <c r="E2295" s="20">
        <v>12438.98357</v>
      </c>
    </row>
    <row r="2296" spans="1:5" x14ac:dyDescent="0.35">
      <c r="A2296" s="22" t="s">
        <v>36</v>
      </c>
      <c r="B2296" s="22" t="s">
        <v>178</v>
      </c>
      <c r="C2296" s="22" t="s">
        <v>13</v>
      </c>
      <c r="D2296" s="22" t="s">
        <v>28</v>
      </c>
      <c r="E2296" s="20">
        <v>18337.855530000001</v>
      </c>
    </row>
    <row r="2297" spans="1:5" x14ac:dyDescent="0.35">
      <c r="A2297" s="22" t="s">
        <v>36</v>
      </c>
      <c r="B2297" s="22" t="s">
        <v>178</v>
      </c>
      <c r="C2297" s="22" t="s">
        <v>13</v>
      </c>
      <c r="D2297" s="22" t="s">
        <v>55</v>
      </c>
      <c r="E2297" s="20">
        <v>35.782339999999998</v>
      </c>
    </row>
    <row r="2298" spans="1:5" x14ac:dyDescent="0.35">
      <c r="A2298" s="22" t="s">
        <v>36</v>
      </c>
      <c r="B2298" s="22" t="s">
        <v>178</v>
      </c>
      <c r="C2298" s="22" t="s">
        <v>13</v>
      </c>
      <c r="D2298" s="22" t="s">
        <v>92</v>
      </c>
      <c r="E2298" s="20">
        <v>158.31139999999999</v>
      </c>
    </row>
    <row r="2299" spans="1:5" x14ac:dyDescent="0.35">
      <c r="A2299" s="22" t="s">
        <v>36</v>
      </c>
      <c r="B2299" s="22" t="s">
        <v>178</v>
      </c>
      <c r="C2299" s="22" t="s">
        <v>13</v>
      </c>
      <c r="D2299" s="22" t="s">
        <v>107</v>
      </c>
      <c r="E2299" s="20">
        <v>31.339880000000001</v>
      </c>
    </row>
    <row r="2300" spans="1:5" x14ac:dyDescent="0.35">
      <c r="A2300" s="22" t="s">
        <v>36</v>
      </c>
      <c r="B2300" s="22" t="s">
        <v>178</v>
      </c>
      <c r="C2300" s="22" t="s">
        <v>13</v>
      </c>
      <c r="D2300" s="22" t="s">
        <v>93</v>
      </c>
      <c r="E2300" s="20">
        <v>57.57611</v>
      </c>
    </row>
    <row r="2301" spans="1:5" x14ac:dyDescent="0.35">
      <c r="A2301" s="22" t="s">
        <v>36</v>
      </c>
      <c r="B2301" s="22" t="s">
        <v>178</v>
      </c>
      <c r="C2301" s="22" t="s">
        <v>13</v>
      </c>
      <c r="D2301" s="22" t="s">
        <v>160</v>
      </c>
      <c r="E2301" s="20">
        <v>397.21406000000002</v>
      </c>
    </row>
    <row r="2302" spans="1:5" x14ac:dyDescent="0.35">
      <c r="A2302" s="22" t="s">
        <v>36</v>
      </c>
      <c r="B2302" s="22" t="s">
        <v>178</v>
      </c>
      <c r="C2302" s="22" t="s">
        <v>13</v>
      </c>
      <c r="D2302" s="22" t="s">
        <v>30</v>
      </c>
      <c r="E2302" s="20">
        <v>608.55475000000001</v>
      </c>
    </row>
    <row r="2303" spans="1:5" x14ac:dyDescent="0.35">
      <c r="A2303" s="22" t="s">
        <v>36</v>
      </c>
      <c r="B2303" s="22" t="s">
        <v>178</v>
      </c>
      <c r="C2303" s="22" t="s">
        <v>13</v>
      </c>
      <c r="D2303" s="22" t="s">
        <v>96</v>
      </c>
      <c r="E2303" s="20">
        <v>21.69575</v>
      </c>
    </row>
    <row r="2304" spans="1:5" x14ac:dyDescent="0.35">
      <c r="A2304" s="22" t="s">
        <v>36</v>
      </c>
      <c r="B2304" s="22" t="s">
        <v>178</v>
      </c>
      <c r="C2304" s="22" t="s">
        <v>13</v>
      </c>
      <c r="D2304" s="22" t="s">
        <v>110</v>
      </c>
      <c r="E2304" s="20">
        <v>1.4469000000000001</v>
      </c>
    </row>
    <row r="2305" spans="1:5" x14ac:dyDescent="0.35">
      <c r="A2305" s="22" t="s">
        <v>36</v>
      </c>
      <c r="B2305" s="22" t="s">
        <v>178</v>
      </c>
      <c r="C2305" s="22" t="s">
        <v>13</v>
      </c>
      <c r="D2305" s="22" t="s">
        <v>100</v>
      </c>
      <c r="E2305" s="20">
        <v>55.157170000000001</v>
      </c>
    </row>
    <row r="2306" spans="1:5" x14ac:dyDescent="0.35">
      <c r="A2306" s="22" t="s">
        <v>36</v>
      </c>
      <c r="B2306" s="22" t="s">
        <v>178</v>
      </c>
      <c r="C2306" s="22" t="s">
        <v>13</v>
      </c>
      <c r="D2306" s="22" t="s">
        <v>31</v>
      </c>
      <c r="E2306" s="20">
        <v>4288.9957299999996</v>
      </c>
    </row>
    <row r="2307" spans="1:5" x14ac:dyDescent="0.35">
      <c r="A2307" s="22" t="s">
        <v>36</v>
      </c>
      <c r="B2307" s="22" t="s">
        <v>178</v>
      </c>
      <c r="C2307" s="22" t="s">
        <v>13</v>
      </c>
      <c r="D2307" s="22" t="s">
        <v>32</v>
      </c>
      <c r="E2307" s="20">
        <v>20.366340000000001</v>
      </c>
    </row>
    <row r="2308" spans="1:5" x14ac:dyDescent="0.35">
      <c r="A2308" s="22" t="s">
        <v>36</v>
      </c>
      <c r="B2308" s="22" t="s">
        <v>178</v>
      </c>
      <c r="C2308" s="22" t="s">
        <v>13</v>
      </c>
      <c r="D2308" s="28" t="s">
        <v>35</v>
      </c>
      <c r="E2308" s="26">
        <v>36733.563499999997</v>
      </c>
    </row>
    <row r="2309" spans="1:5" x14ac:dyDescent="0.35">
      <c r="A2309" s="22" t="s">
        <v>36</v>
      </c>
      <c r="B2309" s="22" t="s">
        <v>178</v>
      </c>
      <c r="C2309" s="22" t="s">
        <v>55</v>
      </c>
      <c r="D2309" s="22" t="s">
        <v>52</v>
      </c>
      <c r="E2309" s="20">
        <v>642.49163999999996</v>
      </c>
    </row>
    <row r="2310" spans="1:5" x14ac:dyDescent="0.35">
      <c r="A2310" s="22" t="s">
        <v>36</v>
      </c>
      <c r="B2310" s="22" t="s">
        <v>178</v>
      </c>
      <c r="C2310" s="22" t="s">
        <v>55</v>
      </c>
      <c r="D2310" s="22" t="s">
        <v>104</v>
      </c>
      <c r="E2310" s="20">
        <v>0.998</v>
      </c>
    </row>
    <row r="2311" spans="1:5" x14ac:dyDescent="0.35">
      <c r="A2311" s="22" t="s">
        <v>36</v>
      </c>
      <c r="B2311" s="22" t="s">
        <v>178</v>
      </c>
      <c r="C2311" s="22" t="s">
        <v>55</v>
      </c>
      <c r="D2311" s="22" t="s">
        <v>156</v>
      </c>
      <c r="E2311" s="20">
        <v>28.346550000000001</v>
      </c>
    </row>
    <row r="2312" spans="1:5" x14ac:dyDescent="0.35">
      <c r="A2312" s="22" t="s">
        <v>36</v>
      </c>
      <c r="B2312" s="22" t="s">
        <v>178</v>
      </c>
      <c r="C2312" s="22" t="s">
        <v>55</v>
      </c>
      <c r="D2312" s="22" t="s">
        <v>53</v>
      </c>
      <c r="E2312" s="20">
        <v>1245.8590899999999</v>
      </c>
    </row>
    <row r="2313" spans="1:5" x14ac:dyDescent="0.35">
      <c r="A2313" s="22" t="s">
        <v>36</v>
      </c>
      <c r="B2313" s="22" t="s">
        <v>178</v>
      </c>
      <c r="C2313" s="22" t="s">
        <v>55</v>
      </c>
      <c r="D2313" s="22" t="s">
        <v>27</v>
      </c>
      <c r="E2313" s="20">
        <v>57.501040000000003</v>
      </c>
    </row>
    <row r="2314" spans="1:5" x14ac:dyDescent="0.35">
      <c r="A2314" s="22" t="s">
        <v>36</v>
      </c>
      <c r="B2314" s="22" t="s">
        <v>178</v>
      </c>
      <c r="C2314" s="22" t="s">
        <v>55</v>
      </c>
      <c r="D2314" s="22" t="s">
        <v>95</v>
      </c>
      <c r="E2314" s="20">
        <v>323.18153999999998</v>
      </c>
    </row>
    <row r="2315" spans="1:5" x14ac:dyDescent="0.35">
      <c r="A2315" s="22" t="s">
        <v>36</v>
      </c>
      <c r="B2315" s="22" t="s">
        <v>178</v>
      </c>
      <c r="C2315" s="22" t="s">
        <v>55</v>
      </c>
      <c r="D2315" s="22" t="s">
        <v>28</v>
      </c>
      <c r="E2315" s="20">
        <v>2.0624099999999999</v>
      </c>
    </row>
    <row r="2316" spans="1:5" x14ac:dyDescent="0.35">
      <c r="A2316" s="22" t="s">
        <v>36</v>
      </c>
      <c r="B2316" s="22" t="s">
        <v>178</v>
      </c>
      <c r="C2316" s="22" t="s">
        <v>55</v>
      </c>
      <c r="D2316" s="22" t="s">
        <v>55</v>
      </c>
      <c r="E2316" s="20">
        <v>3891.22829</v>
      </c>
    </row>
    <row r="2317" spans="1:5" x14ac:dyDescent="0.35">
      <c r="A2317" s="22" t="s">
        <v>36</v>
      </c>
      <c r="B2317" s="22" t="s">
        <v>178</v>
      </c>
      <c r="C2317" s="22" t="s">
        <v>55</v>
      </c>
      <c r="D2317" s="22" t="s">
        <v>92</v>
      </c>
      <c r="E2317" s="20">
        <v>123.1015</v>
      </c>
    </row>
    <row r="2318" spans="1:5" x14ac:dyDescent="0.35">
      <c r="A2318" s="22" t="s">
        <v>36</v>
      </c>
      <c r="B2318" s="22" t="s">
        <v>178</v>
      </c>
      <c r="C2318" s="22" t="s">
        <v>55</v>
      </c>
      <c r="D2318" s="22" t="s">
        <v>102</v>
      </c>
      <c r="E2318" s="20">
        <v>10.22325</v>
      </c>
    </row>
    <row r="2319" spans="1:5" x14ac:dyDescent="0.35">
      <c r="A2319" s="22" t="s">
        <v>36</v>
      </c>
      <c r="B2319" s="22" t="s">
        <v>178</v>
      </c>
      <c r="C2319" s="22" t="s">
        <v>55</v>
      </c>
      <c r="D2319" s="22" t="s">
        <v>107</v>
      </c>
      <c r="E2319" s="20">
        <v>106.095</v>
      </c>
    </row>
    <row r="2320" spans="1:5" x14ac:dyDescent="0.35">
      <c r="A2320" s="22" t="s">
        <v>36</v>
      </c>
      <c r="B2320" s="22" t="s">
        <v>178</v>
      </c>
      <c r="C2320" s="22" t="s">
        <v>55</v>
      </c>
      <c r="D2320" s="22" t="s">
        <v>93</v>
      </c>
      <c r="E2320" s="20">
        <v>336.61412999999999</v>
      </c>
    </row>
    <row r="2321" spans="1:5" x14ac:dyDescent="0.35">
      <c r="A2321" s="22" t="s">
        <v>36</v>
      </c>
      <c r="B2321" s="22" t="s">
        <v>178</v>
      </c>
      <c r="C2321" s="22" t="s">
        <v>55</v>
      </c>
      <c r="D2321" s="22" t="s">
        <v>160</v>
      </c>
      <c r="E2321" s="20">
        <v>444.58902999999998</v>
      </c>
    </row>
    <row r="2322" spans="1:5" x14ac:dyDescent="0.35">
      <c r="A2322" s="22" t="s">
        <v>36</v>
      </c>
      <c r="B2322" s="22" t="s">
        <v>178</v>
      </c>
      <c r="C2322" s="22" t="s">
        <v>55</v>
      </c>
      <c r="D2322" s="22" t="s">
        <v>30</v>
      </c>
      <c r="E2322" s="20">
        <v>175.67972</v>
      </c>
    </row>
    <row r="2323" spans="1:5" x14ac:dyDescent="0.35">
      <c r="A2323" s="22" t="s">
        <v>36</v>
      </c>
      <c r="B2323" s="22" t="s">
        <v>178</v>
      </c>
      <c r="C2323" s="22" t="s">
        <v>55</v>
      </c>
      <c r="D2323" s="22" t="s">
        <v>96</v>
      </c>
      <c r="E2323" s="20">
        <v>33.019449999999999</v>
      </c>
    </row>
    <row r="2324" spans="1:5" x14ac:dyDescent="0.35">
      <c r="A2324" s="22" t="s">
        <v>36</v>
      </c>
      <c r="B2324" s="22" t="s">
        <v>178</v>
      </c>
      <c r="C2324" s="22" t="s">
        <v>55</v>
      </c>
      <c r="D2324" s="22" t="s">
        <v>110</v>
      </c>
      <c r="E2324" s="20">
        <v>8.6131499999999992</v>
      </c>
    </row>
    <row r="2325" spans="1:5" x14ac:dyDescent="0.35">
      <c r="A2325" s="22" t="s">
        <v>36</v>
      </c>
      <c r="B2325" s="22" t="s">
        <v>178</v>
      </c>
      <c r="C2325" s="22" t="s">
        <v>55</v>
      </c>
      <c r="D2325" s="22" t="s">
        <v>162</v>
      </c>
      <c r="E2325" s="20">
        <v>91.155760000000001</v>
      </c>
    </row>
    <row r="2326" spans="1:5" x14ac:dyDescent="0.35">
      <c r="A2326" s="22" t="s">
        <v>36</v>
      </c>
      <c r="B2326" s="22" t="s">
        <v>178</v>
      </c>
      <c r="C2326" s="22" t="s">
        <v>55</v>
      </c>
      <c r="D2326" s="22" t="s">
        <v>163</v>
      </c>
      <c r="E2326" s="20">
        <v>86.314999999999998</v>
      </c>
    </row>
    <row r="2327" spans="1:5" x14ac:dyDescent="0.35">
      <c r="A2327" s="22" t="s">
        <v>36</v>
      </c>
      <c r="B2327" s="22" t="s">
        <v>178</v>
      </c>
      <c r="C2327" s="22" t="s">
        <v>55</v>
      </c>
      <c r="D2327" s="22" t="s">
        <v>112</v>
      </c>
      <c r="E2327" s="20">
        <v>1.0569999999999999</v>
      </c>
    </row>
    <row r="2328" spans="1:5" x14ac:dyDescent="0.35">
      <c r="A2328" s="22" t="s">
        <v>36</v>
      </c>
      <c r="B2328" s="22" t="s">
        <v>178</v>
      </c>
      <c r="C2328" s="22" t="s">
        <v>55</v>
      </c>
      <c r="D2328" s="22" t="s">
        <v>100</v>
      </c>
      <c r="E2328" s="20">
        <v>51.938499999999998</v>
      </c>
    </row>
    <row r="2329" spans="1:5" x14ac:dyDescent="0.35">
      <c r="A2329" s="22" t="s">
        <v>36</v>
      </c>
      <c r="B2329" s="22" t="s">
        <v>178</v>
      </c>
      <c r="C2329" s="22" t="s">
        <v>55</v>
      </c>
      <c r="D2329" s="22" t="s">
        <v>97</v>
      </c>
      <c r="E2329" s="20">
        <v>59.232430000000001</v>
      </c>
    </row>
    <row r="2330" spans="1:5" x14ac:dyDescent="0.35">
      <c r="A2330" s="22" t="s">
        <v>36</v>
      </c>
      <c r="B2330" s="22" t="s">
        <v>178</v>
      </c>
      <c r="C2330" s="22" t="s">
        <v>55</v>
      </c>
      <c r="D2330" s="22" t="s">
        <v>31</v>
      </c>
      <c r="E2330" s="20">
        <v>181.27464000000001</v>
      </c>
    </row>
    <row r="2331" spans="1:5" x14ac:dyDescent="0.35">
      <c r="A2331" s="22" t="s">
        <v>36</v>
      </c>
      <c r="B2331" s="22" t="s">
        <v>178</v>
      </c>
      <c r="C2331" s="22" t="s">
        <v>55</v>
      </c>
      <c r="D2331" s="22" t="s">
        <v>32</v>
      </c>
      <c r="E2331" s="20">
        <v>16.448250000000002</v>
      </c>
    </row>
    <row r="2332" spans="1:5" x14ac:dyDescent="0.35">
      <c r="A2332" s="22" t="s">
        <v>36</v>
      </c>
      <c r="B2332" s="22" t="s">
        <v>178</v>
      </c>
      <c r="C2332" s="22" t="s">
        <v>55</v>
      </c>
      <c r="D2332" s="28" t="s">
        <v>35</v>
      </c>
      <c r="E2332" s="26">
        <v>7917.0253700000003</v>
      </c>
    </row>
    <row r="2333" spans="1:5" x14ac:dyDescent="0.35">
      <c r="A2333" s="22" t="s">
        <v>36</v>
      </c>
      <c r="B2333" s="22" t="s">
        <v>178</v>
      </c>
      <c r="C2333" s="22" t="s">
        <v>56</v>
      </c>
      <c r="D2333" s="22" t="s">
        <v>52</v>
      </c>
      <c r="E2333" s="20">
        <v>233.44766999999999</v>
      </c>
    </row>
    <row r="2334" spans="1:5" x14ac:dyDescent="0.35">
      <c r="A2334" s="22" t="s">
        <v>36</v>
      </c>
      <c r="B2334" s="22" t="s">
        <v>178</v>
      </c>
      <c r="C2334" s="22" t="s">
        <v>56</v>
      </c>
      <c r="D2334" s="22" t="s">
        <v>156</v>
      </c>
      <c r="E2334" s="20">
        <v>5.2999999999999999E-2</v>
      </c>
    </row>
    <row r="2335" spans="1:5" x14ac:dyDescent="0.35">
      <c r="A2335" s="22" t="s">
        <v>36</v>
      </c>
      <c r="B2335" s="22" t="s">
        <v>178</v>
      </c>
      <c r="C2335" s="22" t="s">
        <v>56</v>
      </c>
      <c r="D2335" s="22" t="s">
        <v>53</v>
      </c>
      <c r="E2335" s="20">
        <v>32.972799999999999</v>
      </c>
    </row>
    <row r="2336" spans="1:5" x14ac:dyDescent="0.35">
      <c r="A2336" s="22" t="s">
        <v>36</v>
      </c>
      <c r="B2336" s="22" t="s">
        <v>178</v>
      </c>
      <c r="C2336" s="22" t="s">
        <v>56</v>
      </c>
      <c r="D2336" s="22" t="s">
        <v>27</v>
      </c>
      <c r="E2336" s="20">
        <v>14.357950000000001</v>
      </c>
    </row>
    <row r="2337" spans="1:5" x14ac:dyDescent="0.35">
      <c r="A2337" s="22" t="s">
        <v>36</v>
      </c>
      <c r="B2337" s="22" t="s">
        <v>178</v>
      </c>
      <c r="C2337" s="22" t="s">
        <v>56</v>
      </c>
      <c r="D2337" s="22" t="s">
        <v>95</v>
      </c>
      <c r="E2337" s="20">
        <v>10.04124</v>
      </c>
    </row>
    <row r="2338" spans="1:5" x14ac:dyDescent="0.35">
      <c r="A2338" s="22" t="s">
        <v>36</v>
      </c>
      <c r="B2338" s="22" t="s">
        <v>178</v>
      </c>
      <c r="C2338" s="22" t="s">
        <v>56</v>
      </c>
      <c r="D2338" s="22" t="s">
        <v>28</v>
      </c>
      <c r="E2338" s="20">
        <v>60.25038</v>
      </c>
    </row>
    <row r="2339" spans="1:5" x14ac:dyDescent="0.35">
      <c r="A2339" s="22" t="s">
        <v>36</v>
      </c>
      <c r="B2339" s="22" t="s">
        <v>178</v>
      </c>
      <c r="C2339" s="22" t="s">
        <v>56</v>
      </c>
      <c r="D2339" s="22" t="s">
        <v>55</v>
      </c>
      <c r="E2339" s="20">
        <v>412.74180000000001</v>
      </c>
    </row>
    <row r="2340" spans="1:5" x14ac:dyDescent="0.35">
      <c r="A2340" s="22" t="s">
        <v>36</v>
      </c>
      <c r="B2340" s="22" t="s">
        <v>178</v>
      </c>
      <c r="C2340" s="22" t="s">
        <v>56</v>
      </c>
      <c r="D2340" s="22" t="s">
        <v>92</v>
      </c>
      <c r="E2340" s="20">
        <v>1.7609999999999999</v>
      </c>
    </row>
    <row r="2341" spans="1:5" x14ac:dyDescent="0.35">
      <c r="A2341" s="22" t="s">
        <v>36</v>
      </c>
      <c r="B2341" s="22" t="s">
        <v>178</v>
      </c>
      <c r="C2341" s="22" t="s">
        <v>56</v>
      </c>
      <c r="D2341" s="22" t="s">
        <v>102</v>
      </c>
      <c r="E2341" s="20">
        <v>1.2</v>
      </c>
    </row>
    <row r="2342" spans="1:5" x14ac:dyDescent="0.35">
      <c r="A2342" s="22" t="s">
        <v>36</v>
      </c>
      <c r="B2342" s="22" t="s">
        <v>178</v>
      </c>
      <c r="C2342" s="22" t="s">
        <v>56</v>
      </c>
      <c r="D2342" s="22" t="s">
        <v>107</v>
      </c>
      <c r="E2342" s="20">
        <v>185.21729999999999</v>
      </c>
    </row>
    <row r="2343" spans="1:5" x14ac:dyDescent="0.35">
      <c r="A2343" s="22" t="s">
        <v>36</v>
      </c>
      <c r="B2343" s="22" t="s">
        <v>178</v>
      </c>
      <c r="C2343" s="22" t="s">
        <v>56</v>
      </c>
      <c r="D2343" s="22" t="s">
        <v>93</v>
      </c>
      <c r="E2343" s="20">
        <v>63.446080000000002</v>
      </c>
    </row>
    <row r="2344" spans="1:5" x14ac:dyDescent="0.35">
      <c r="A2344" s="22" t="s">
        <v>36</v>
      </c>
      <c r="B2344" s="22" t="s">
        <v>178</v>
      </c>
      <c r="C2344" s="22" t="s">
        <v>56</v>
      </c>
      <c r="D2344" s="22" t="s">
        <v>160</v>
      </c>
      <c r="E2344" s="20">
        <v>177.40619000000001</v>
      </c>
    </row>
    <row r="2345" spans="1:5" x14ac:dyDescent="0.35">
      <c r="A2345" s="22" t="s">
        <v>36</v>
      </c>
      <c r="B2345" s="22" t="s">
        <v>178</v>
      </c>
      <c r="C2345" s="22" t="s">
        <v>56</v>
      </c>
      <c r="D2345" s="22" t="s">
        <v>30</v>
      </c>
      <c r="E2345" s="20">
        <v>505.37472000000002</v>
      </c>
    </row>
    <row r="2346" spans="1:5" x14ac:dyDescent="0.35">
      <c r="A2346" s="22" t="s">
        <v>36</v>
      </c>
      <c r="B2346" s="22" t="s">
        <v>178</v>
      </c>
      <c r="C2346" s="22" t="s">
        <v>56</v>
      </c>
      <c r="D2346" s="22" t="s">
        <v>96</v>
      </c>
      <c r="E2346" s="20">
        <v>247.42910000000001</v>
      </c>
    </row>
    <row r="2347" spans="1:5" x14ac:dyDescent="0.35">
      <c r="A2347" s="22" t="s">
        <v>36</v>
      </c>
      <c r="B2347" s="22" t="s">
        <v>178</v>
      </c>
      <c r="C2347" s="22" t="s">
        <v>56</v>
      </c>
      <c r="D2347" s="22" t="s">
        <v>100</v>
      </c>
      <c r="E2347" s="20">
        <v>0.1867</v>
      </c>
    </row>
    <row r="2348" spans="1:5" x14ac:dyDescent="0.35">
      <c r="A2348" s="22" t="s">
        <v>36</v>
      </c>
      <c r="B2348" s="22" t="s">
        <v>178</v>
      </c>
      <c r="C2348" s="22" t="s">
        <v>56</v>
      </c>
      <c r="D2348" s="22" t="s">
        <v>97</v>
      </c>
      <c r="E2348" s="20">
        <v>36.465150000000001</v>
      </c>
    </row>
    <row r="2349" spans="1:5" x14ac:dyDescent="0.35">
      <c r="A2349" s="22" t="s">
        <v>36</v>
      </c>
      <c r="B2349" s="22" t="s">
        <v>178</v>
      </c>
      <c r="C2349" s="22" t="s">
        <v>56</v>
      </c>
      <c r="D2349" s="22" t="s">
        <v>31</v>
      </c>
      <c r="E2349" s="20">
        <v>87.345709999999997</v>
      </c>
    </row>
    <row r="2350" spans="1:5" x14ac:dyDescent="0.35">
      <c r="A2350" s="22" t="s">
        <v>36</v>
      </c>
      <c r="B2350" s="22" t="s">
        <v>178</v>
      </c>
      <c r="C2350" s="22" t="s">
        <v>56</v>
      </c>
      <c r="D2350" s="28" t="s">
        <v>35</v>
      </c>
      <c r="E2350" s="26">
        <v>2069.69679</v>
      </c>
    </row>
    <row r="2351" spans="1:5" x14ac:dyDescent="0.35">
      <c r="A2351" s="22" t="s">
        <v>36</v>
      </c>
      <c r="B2351" s="22" t="s">
        <v>178</v>
      </c>
      <c r="C2351" s="22" t="s">
        <v>57</v>
      </c>
      <c r="D2351" s="22" t="s">
        <v>52</v>
      </c>
      <c r="E2351" s="20">
        <v>110.57391</v>
      </c>
    </row>
    <row r="2352" spans="1:5" x14ac:dyDescent="0.35">
      <c r="A2352" s="22" t="s">
        <v>36</v>
      </c>
      <c r="B2352" s="22" t="s">
        <v>178</v>
      </c>
      <c r="C2352" s="22" t="s">
        <v>57</v>
      </c>
      <c r="D2352" s="22" t="s">
        <v>156</v>
      </c>
      <c r="E2352" s="20">
        <v>0.31424999999999997</v>
      </c>
    </row>
    <row r="2353" spans="1:5" x14ac:dyDescent="0.35">
      <c r="A2353" s="22" t="s">
        <v>36</v>
      </c>
      <c r="B2353" s="22" t="s">
        <v>178</v>
      </c>
      <c r="C2353" s="22" t="s">
        <v>57</v>
      </c>
      <c r="D2353" s="22" t="s">
        <v>53</v>
      </c>
      <c r="E2353" s="20">
        <v>390.23415</v>
      </c>
    </row>
    <row r="2354" spans="1:5" x14ac:dyDescent="0.35">
      <c r="A2354" s="22" t="s">
        <v>36</v>
      </c>
      <c r="B2354" s="22" t="s">
        <v>178</v>
      </c>
      <c r="C2354" s="22" t="s">
        <v>57</v>
      </c>
      <c r="D2354" s="22" t="s">
        <v>27</v>
      </c>
      <c r="E2354" s="20">
        <v>304.94914999999997</v>
      </c>
    </row>
    <row r="2355" spans="1:5" x14ac:dyDescent="0.35">
      <c r="A2355" s="22" t="s">
        <v>36</v>
      </c>
      <c r="B2355" s="22" t="s">
        <v>178</v>
      </c>
      <c r="C2355" s="22" t="s">
        <v>57</v>
      </c>
      <c r="D2355" s="22" t="s">
        <v>95</v>
      </c>
      <c r="E2355" s="20">
        <v>18.414929999999998</v>
      </c>
    </row>
    <row r="2356" spans="1:5" x14ac:dyDescent="0.35">
      <c r="A2356" s="22" t="s">
        <v>36</v>
      </c>
      <c r="B2356" s="22" t="s">
        <v>178</v>
      </c>
      <c r="C2356" s="22" t="s">
        <v>57</v>
      </c>
      <c r="D2356" s="22" t="s">
        <v>28</v>
      </c>
      <c r="E2356" s="20">
        <v>464.84870999999998</v>
      </c>
    </row>
    <row r="2357" spans="1:5" x14ac:dyDescent="0.35">
      <c r="A2357" s="22" t="s">
        <v>36</v>
      </c>
      <c r="B2357" s="22" t="s">
        <v>178</v>
      </c>
      <c r="C2357" s="22" t="s">
        <v>57</v>
      </c>
      <c r="D2357" s="22" t="s">
        <v>55</v>
      </c>
      <c r="E2357" s="20">
        <v>120.82527</v>
      </c>
    </row>
    <row r="2358" spans="1:5" x14ac:dyDescent="0.35">
      <c r="A2358" s="22" t="s">
        <v>36</v>
      </c>
      <c r="B2358" s="22" t="s">
        <v>178</v>
      </c>
      <c r="C2358" s="22" t="s">
        <v>57</v>
      </c>
      <c r="D2358" s="22" t="s">
        <v>92</v>
      </c>
      <c r="E2358" s="20">
        <v>27167.493399999999</v>
      </c>
    </row>
    <row r="2359" spans="1:5" x14ac:dyDescent="0.35">
      <c r="A2359" s="22" t="s">
        <v>36</v>
      </c>
      <c r="B2359" s="22" t="s">
        <v>178</v>
      </c>
      <c r="C2359" s="22" t="s">
        <v>57</v>
      </c>
      <c r="D2359" s="22" t="s">
        <v>102</v>
      </c>
      <c r="E2359" s="20">
        <v>917.43272999999999</v>
      </c>
    </row>
    <row r="2360" spans="1:5" x14ac:dyDescent="0.35">
      <c r="A2360" s="22" t="s">
        <v>36</v>
      </c>
      <c r="B2360" s="22" t="s">
        <v>178</v>
      </c>
      <c r="C2360" s="22" t="s">
        <v>57</v>
      </c>
      <c r="D2360" s="22" t="s">
        <v>107</v>
      </c>
      <c r="E2360" s="20">
        <v>16.408719999999999</v>
      </c>
    </row>
    <row r="2361" spans="1:5" x14ac:dyDescent="0.35">
      <c r="A2361" s="22" t="s">
        <v>36</v>
      </c>
      <c r="B2361" s="22" t="s">
        <v>178</v>
      </c>
      <c r="C2361" s="22" t="s">
        <v>57</v>
      </c>
      <c r="D2361" s="22" t="s">
        <v>93</v>
      </c>
      <c r="E2361" s="20">
        <v>4879.0237699999998</v>
      </c>
    </row>
    <row r="2362" spans="1:5" x14ac:dyDescent="0.35">
      <c r="A2362" s="22" t="s">
        <v>36</v>
      </c>
      <c r="B2362" s="22" t="s">
        <v>178</v>
      </c>
      <c r="C2362" s="22" t="s">
        <v>57</v>
      </c>
      <c r="D2362" s="22" t="s">
        <v>160</v>
      </c>
      <c r="E2362" s="20">
        <v>452.92957000000001</v>
      </c>
    </row>
    <row r="2363" spans="1:5" x14ac:dyDescent="0.35">
      <c r="A2363" s="22" t="s">
        <v>36</v>
      </c>
      <c r="B2363" s="22" t="s">
        <v>178</v>
      </c>
      <c r="C2363" s="22" t="s">
        <v>57</v>
      </c>
      <c r="D2363" s="22" t="s">
        <v>30</v>
      </c>
      <c r="E2363" s="20">
        <v>3437.4346300000002</v>
      </c>
    </row>
    <row r="2364" spans="1:5" x14ac:dyDescent="0.35">
      <c r="A2364" s="22" t="s">
        <v>36</v>
      </c>
      <c r="B2364" s="22" t="s">
        <v>178</v>
      </c>
      <c r="C2364" s="22" t="s">
        <v>57</v>
      </c>
      <c r="D2364" s="22" t="s">
        <v>96</v>
      </c>
      <c r="E2364" s="20">
        <v>219.06156999999999</v>
      </c>
    </row>
    <row r="2365" spans="1:5" x14ac:dyDescent="0.35">
      <c r="A2365" s="22" t="s">
        <v>36</v>
      </c>
      <c r="B2365" s="22" t="s">
        <v>178</v>
      </c>
      <c r="C2365" s="22" t="s">
        <v>57</v>
      </c>
      <c r="D2365" s="22" t="s">
        <v>110</v>
      </c>
      <c r="E2365" s="20">
        <v>30.291930000000001</v>
      </c>
    </row>
    <row r="2366" spans="1:5" x14ac:dyDescent="0.35">
      <c r="A2366" s="22" t="s">
        <v>36</v>
      </c>
      <c r="B2366" s="22" t="s">
        <v>178</v>
      </c>
      <c r="C2366" s="22" t="s">
        <v>57</v>
      </c>
      <c r="D2366" s="22" t="s">
        <v>163</v>
      </c>
      <c r="E2366" s="20">
        <v>2.7075</v>
      </c>
    </row>
    <row r="2367" spans="1:5" x14ac:dyDescent="0.35">
      <c r="A2367" s="22" t="s">
        <v>36</v>
      </c>
      <c r="B2367" s="22" t="s">
        <v>178</v>
      </c>
      <c r="C2367" s="22" t="s">
        <v>57</v>
      </c>
      <c r="D2367" s="22" t="s">
        <v>112</v>
      </c>
      <c r="E2367" s="20">
        <v>12.788259999999999</v>
      </c>
    </row>
    <row r="2368" spans="1:5" x14ac:dyDescent="0.35">
      <c r="A2368" s="22" t="s">
        <v>36</v>
      </c>
      <c r="B2368" s="22" t="s">
        <v>178</v>
      </c>
      <c r="C2368" s="22" t="s">
        <v>57</v>
      </c>
      <c r="D2368" s="22" t="s">
        <v>100</v>
      </c>
      <c r="E2368" s="20">
        <v>43.6068</v>
      </c>
    </row>
    <row r="2369" spans="1:5" x14ac:dyDescent="0.35">
      <c r="A2369" s="22" t="s">
        <v>36</v>
      </c>
      <c r="B2369" s="22" t="s">
        <v>178</v>
      </c>
      <c r="C2369" s="22" t="s">
        <v>57</v>
      </c>
      <c r="D2369" s="22" t="s">
        <v>97</v>
      </c>
      <c r="E2369" s="20">
        <v>3314.1013899999998</v>
      </c>
    </row>
    <row r="2370" spans="1:5" x14ac:dyDescent="0.35">
      <c r="A2370" s="22" t="s">
        <v>36</v>
      </c>
      <c r="B2370" s="22" t="s">
        <v>178</v>
      </c>
      <c r="C2370" s="22" t="s">
        <v>57</v>
      </c>
      <c r="D2370" s="22" t="s">
        <v>31</v>
      </c>
      <c r="E2370" s="20">
        <v>1575.86934</v>
      </c>
    </row>
    <row r="2371" spans="1:5" x14ac:dyDescent="0.35">
      <c r="A2371" s="22" t="s">
        <v>36</v>
      </c>
      <c r="B2371" s="22" t="s">
        <v>178</v>
      </c>
      <c r="C2371" s="22" t="s">
        <v>57</v>
      </c>
      <c r="D2371" s="22" t="s">
        <v>32</v>
      </c>
      <c r="E2371" s="20">
        <v>12.90996</v>
      </c>
    </row>
    <row r="2372" spans="1:5" x14ac:dyDescent="0.35">
      <c r="A2372" s="22" t="s">
        <v>36</v>
      </c>
      <c r="B2372" s="22" t="s">
        <v>178</v>
      </c>
      <c r="C2372" s="22" t="s">
        <v>57</v>
      </c>
      <c r="D2372" s="28" t="s">
        <v>35</v>
      </c>
      <c r="E2372" s="26">
        <v>43492.219940000003</v>
      </c>
    </row>
    <row r="2373" spans="1:5" x14ac:dyDescent="0.35">
      <c r="A2373" s="22" t="s">
        <v>36</v>
      </c>
      <c r="B2373" s="22" t="s">
        <v>178</v>
      </c>
      <c r="C2373" s="22" t="s">
        <v>58</v>
      </c>
      <c r="D2373" s="22" t="s">
        <v>52</v>
      </c>
      <c r="E2373" s="20">
        <v>2.6972200000000002</v>
      </c>
    </row>
    <row r="2374" spans="1:5" x14ac:dyDescent="0.35">
      <c r="A2374" s="22" t="s">
        <v>36</v>
      </c>
      <c r="B2374" s="22" t="s">
        <v>178</v>
      </c>
      <c r="C2374" s="22" t="s">
        <v>58</v>
      </c>
      <c r="D2374" s="22" t="s">
        <v>115</v>
      </c>
      <c r="E2374" s="20">
        <v>8.0941600000000005</v>
      </c>
    </row>
    <row r="2375" spans="1:5" x14ac:dyDescent="0.35">
      <c r="A2375" s="22" t="s">
        <v>36</v>
      </c>
      <c r="B2375" s="22" t="s">
        <v>178</v>
      </c>
      <c r="C2375" s="22" t="s">
        <v>58</v>
      </c>
      <c r="D2375" s="22" t="s">
        <v>156</v>
      </c>
      <c r="E2375" s="20">
        <v>405.43619999999999</v>
      </c>
    </row>
    <row r="2376" spans="1:5" x14ac:dyDescent="0.35">
      <c r="A2376" s="22" t="s">
        <v>36</v>
      </c>
      <c r="B2376" s="22" t="s">
        <v>178</v>
      </c>
      <c r="C2376" s="22" t="s">
        <v>58</v>
      </c>
      <c r="D2376" s="22" t="s">
        <v>95</v>
      </c>
      <c r="E2376" s="20">
        <v>11.34822</v>
      </c>
    </row>
    <row r="2377" spans="1:5" x14ac:dyDescent="0.35">
      <c r="A2377" s="22" t="s">
        <v>36</v>
      </c>
      <c r="B2377" s="22" t="s">
        <v>178</v>
      </c>
      <c r="C2377" s="22" t="s">
        <v>58</v>
      </c>
      <c r="D2377" s="22" t="s">
        <v>28</v>
      </c>
      <c r="E2377" s="20">
        <v>0.56320000000000003</v>
      </c>
    </row>
    <row r="2378" spans="1:5" x14ac:dyDescent="0.35">
      <c r="A2378" s="22" t="s">
        <v>36</v>
      </c>
      <c r="B2378" s="22" t="s">
        <v>178</v>
      </c>
      <c r="C2378" s="22" t="s">
        <v>58</v>
      </c>
      <c r="D2378" s="22" t="s">
        <v>55</v>
      </c>
      <c r="E2378" s="20">
        <v>13.222910000000001</v>
      </c>
    </row>
    <row r="2379" spans="1:5" x14ac:dyDescent="0.35">
      <c r="A2379" s="22" t="s">
        <v>36</v>
      </c>
      <c r="B2379" s="22" t="s">
        <v>178</v>
      </c>
      <c r="C2379" s="22" t="s">
        <v>58</v>
      </c>
      <c r="D2379" s="22" t="s">
        <v>107</v>
      </c>
      <c r="E2379" s="20">
        <v>91.822199999999995</v>
      </c>
    </row>
    <row r="2380" spans="1:5" x14ac:dyDescent="0.35">
      <c r="A2380" s="22" t="s">
        <v>36</v>
      </c>
      <c r="B2380" s="22" t="s">
        <v>178</v>
      </c>
      <c r="C2380" s="22" t="s">
        <v>58</v>
      </c>
      <c r="D2380" s="22" t="s">
        <v>160</v>
      </c>
      <c r="E2380" s="20">
        <v>52.506500000000003</v>
      </c>
    </row>
    <row r="2381" spans="1:5" x14ac:dyDescent="0.35">
      <c r="A2381" s="22" t="s">
        <v>36</v>
      </c>
      <c r="B2381" s="22" t="s">
        <v>178</v>
      </c>
      <c r="C2381" s="22" t="s">
        <v>58</v>
      </c>
      <c r="D2381" s="22" t="s">
        <v>96</v>
      </c>
      <c r="E2381" s="20">
        <v>85.913499999999999</v>
      </c>
    </row>
    <row r="2382" spans="1:5" x14ac:dyDescent="0.35">
      <c r="A2382" s="22" t="s">
        <v>36</v>
      </c>
      <c r="B2382" s="22" t="s">
        <v>178</v>
      </c>
      <c r="C2382" s="22" t="s">
        <v>58</v>
      </c>
      <c r="D2382" s="22" t="s">
        <v>110</v>
      </c>
      <c r="E2382" s="20">
        <v>816.85707000000002</v>
      </c>
    </row>
    <row r="2383" spans="1:5" x14ac:dyDescent="0.35">
      <c r="A2383" s="22" t="s">
        <v>36</v>
      </c>
      <c r="B2383" s="22" t="s">
        <v>178</v>
      </c>
      <c r="C2383" s="22" t="s">
        <v>58</v>
      </c>
      <c r="D2383" s="22" t="s">
        <v>162</v>
      </c>
      <c r="E2383" s="20">
        <v>10.746</v>
      </c>
    </row>
    <row r="2384" spans="1:5" x14ac:dyDescent="0.35">
      <c r="A2384" s="22" t="s">
        <v>36</v>
      </c>
      <c r="B2384" s="22" t="s">
        <v>178</v>
      </c>
      <c r="C2384" s="22" t="s">
        <v>58</v>
      </c>
      <c r="D2384" s="22" t="s">
        <v>112</v>
      </c>
      <c r="E2384" s="20">
        <v>18.56804</v>
      </c>
    </row>
    <row r="2385" spans="1:5" x14ac:dyDescent="0.35">
      <c r="A2385" s="22" t="s">
        <v>36</v>
      </c>
      <c r="B2385" s="22" t="s">
        <v>178</v>
      </c>
      <c r="C2385" s="22" t="s">
        <v>58</v>
      </c>
      <c r="D2385" s="22" t="s">
        <v>97</v>
      </c>
      <c r="E2385" s="20">
        <v>0.69850000000000001</v>
      </c>
    </row>
    <row r="2386" spans="1:5" x14ac:dyDescent="0.35">
      <c r="A2386" s="22" t="s">
        <v>36</v>
      </c>
      <c r="B2386" s="22" t="s">
        <v>178</v>
      </c>
      <c r="C2386" s="22" t="s">
        <v>58</v>
      </c>
      <c r="D2386" s="22" t="s">
        <v>31</v>
      </c>
      <c r="E2386" s="20">
        <v>29.22017</v>
      </c>
    </row>
    <row r="2387" spans="1:5" x14ac:dyDescent="0.35">
      <c r="A2387" s="22" t="s">
        <v>36</v>
      </c>
      <c r="B2387" s="22" t="s">
        <v>178</v>
      </c>
      <c r="C2387" s="22" t="s">
        <v>58</v>
      </c>
      <c r="D2387" s="22" t="s">
        <v>32</v>
      </c>
      <c r="E2387" s="20">
        <v>48.759189999999997</v>
      </c>
    </row>
    <row r="2388" spans="1:5" x14ac:dyDescent="0.35">
      <c r="A2388" s="22" t="s">
        <v>36</v>
      </c>
      <c r="B2388" s="22" t="s">
        <v>178</v>
      </c>
      <c r="C2388" s="22" t="s">
        <v>58</v>
      </c>
      <c r="D2388" s="28" t="s">
        <v>35</v>
      </c>
      <c r="E2388" s="26">
        <v>1596.45308</v>
      </c>
    </row>
    <row r="2389" spans="1:5" x14ac:dyDescent="0.35">
      <c r="A2389" s="22" t="s">
        <v>36</v>
      </c>
      <c r="B2389" s="22" t="s">
        <v>178</v>
      </c>
      <c r="C2389" s="22" t="s">
        <v>158</v>
      </c>
      <c r="D2389" s="22" t="s">
        <v>156</v>
      </c>
      <c r="E2389" s="20">
        <v>1396.3242499999999</v>
      </c>
    </row>
    <row r="2390" spans="1:5" x14ac:dyDescent="0.35">
      <c r="A2390" s="22" t="s">
        <v>36</v>
      </c>
      <c r="B2390" s="22" t="s">
        <v>178</v>
      </c>
      <c r="C2390" s="22" t="s">
        <v>158</v>
      </c>
      <c r="D2390" s="22" t="s">
        <v>160</v>
      </c>
      <c r="E2390" s="20">
        <v>246.9966</v>
      </c>
    </row>
    <row r="2391" spans="1:5" x14ac:dyDescent="0.35">
      <c r="A2391" s="22" t="s">
        <v>36</v>
      </c>
      <c r="B2391" s="22" t="s">
        <v>178</v>
      </c>
      <c r="C2391" s="22" t="s">
        <v>158</v>
      </c>
      <c r="D2391" s="22" t="s">
        <v>110</v>
      </c>
      <c r="E2391" s="20">
        <v>35.919499999999999</v>
      </c>
    </row>
    <row r="2392" spans="1:5" x14ac:dyDescent="0.35">
      <c r="A2392" s="22" t="s">
        <v>36</v>
      </c>
      <c r="B2392" s="22" t="s">
        <v>178</v>
      </c>
      <c r="C2392" s="22" t="s">
        <v>158</v>
      </c>
      <c r="D2392" s="22" t="s">
        <v>162</v>
      </c>
      <c r="E2392" s="20">
        <v>1.468</v>
      </c>
    </row>
    <row r="2393" spans="1:5" x14ac:dyDescent="0.35">
      <c r="A2393" s="22" t="s">
        <v>36</v>
      </c>
      <c r="B2393" s="22" t="s">
        <v>178</v>
      </c>
      <c r="C2393" s="22" t="s">
        <v>158</v>
      </c>
      <c r="D2393" s="28" t="s">
        <v>35</v>
      </c>
      <c r="E2393" s="26">
        <v>1680.7083500000001</v>
      </c>
    </row>
    <row r="2394" spans="1:5" x14ac:dyDescent="0.35">
      <c r="A2394" s="22" t="s">
        <v>36</v>
      </c>
      <c r="B2394" s="22" t="s">
        <v>178</v>
      </c>
      <c r="C2394" s="22" t="s">
        <v>14</v>
      </c>
      <c r="D2394" s="22" t="s">
        <v>52</v>
      </c>
      <c r="E2394" s="20">
        <v>52.654800000000002</v>
      </c>
    </row>
    <row r="2395" spans="1:5" x14ac:dyDescent="0.35">
      <c r="A2395" s="22" t="s">
        <v>36</v>
      </c>
      <c r="B2395" s="22" t="s">
        <v>178</v>
      </c>
      <c r="C2395" s="22" t="s">
        <v>14</v>
      </c>
      <c r="D2395" s="22" t="s">
        <v>115</v>
      </c>
      <c r="E2395" s="20">
        <v>1.7549999999999999</v>
      </c>
    </row>
    <row r="2396" spans="1:5" x14ac:dyDescent="0.35">
      <c r="A2396" s="22" t="s">
        <v>36</v>
      </c>
      <c r="B2396" s="22" t="s">
        <v>178</v>
      </c>
      <c r="C2396" s="22" t="s">
        <v>14</v>
      </c>
      <c r="D2396" s="22" t="s">
        <v>156</v>
      </c>
      <c r="E2396" s="20">
        <v>19.04862</v>
      </c>
    </row>
    <row r="2397" spans="1:5" x14ac:dyDescent="0.35">
      <c r="A2397" s="22" t="s">
        <v>36</v>
      </c>
      <c r="B2397" s="22" t="s">
        <v>178</v>
      </c>
      <c r="C2397" s="22" t="s">
        <v>14</v>
      </c>
      <c r="D2397" s="22" t="s">
        <v>53</v>
      </c>
      <c r="E2397" s="20">
        <v>1.0000000000000001E-5</v>
      </c>
    </row>
    <row r="2398" spans="1:5" x14ac:dyDescent="0.35">
      <c r="A2398" s="22" t="s">
        <v>36</v>
      </c>
      <c r="B2398" s="22" t="s">
        <v>178</v>
      </c>
      <c r="C2398" s="22" t="s">
        <v>14</v>
      </c>
      <c r="D2398" s="22" t="s">
        <v>27</v>
      </c>
      <c r="E2398" s="20">
        <v>27.853000000000002</v>
      </c>
    </row>
    <row r="2399" spans="1:5" x14ac:dyDescent="0.35">
      <c r="A2399" s="22" t="s">
        <v>36</v>
      </c>
      <c r="B2399" s="22" t="s">
        <v>178</v>
      </c>
      <c r="C2399" s="22" t="s">
        <v>14</v>
      </c>
      <c r="D2399" s="22" t="s">
        <v>28</v>
      </c>
      <c r="E2399" s="20">
        <v>42.997199999999999</v>
      </c>
    </row>
    <row r="2400" spans="1:5" x14ac:dyDescent="0.35">
      <c r="A2400" s="22" t="s">
        <v>36</v>
      </c>
      <c r="B2400" s="22" t="s">
        <v>178</v>
      </c>
      <c r="C2400" s="22" t="s">
        <v>14</v>
      </c>
      <c r="D2400" s="22" t="s">
        <v>55</v>
      </c>
      <c r="E2400" s="20">
        <v>6.3311700000000002</v>
      </c>
    </row>
    <row r="2401" spans="1:5" x14ac:dyDescent="0.35">
      <c r="A2401" s="22" t="s">
        <v>36</v>
      </c>
      <c r="B2401" s="22" t="s">
        <v>178</v>
      </c>
      <c r="C2401" s="22" t="s">
        <v>14</v>
      </c>
      <c r="D2401" s="22" t="s">
        <v>92</v>
      </c>
      <c r="E2401" s="20">
        <v>5.9233799999999999</v>
      </c>
    </row>
    <row r="2402" spans="1:5" x14ac:dyDescent="0.35">
      <c r="A2402" s="22" t="s">
        <v>36</v>
      </c>
      <c r="B2402" s="22" t="s">
        <v>178</v>
      </c>
      <c r="C2402" s="22" t="s">
        <v>14</v>
      </c>
      <c r="D2402" s="22" t="s">
        <v>107</v>
      </c>
      <c r="E2402" s="20">
        <v>111.489</v>
      </c>
    </row>
    <row r="2403" spans="1:5" x14ac:dyDescent="0.35">
      <c r="A2403" s="22" t="s">
        <v>36</v>
      </c>
      <c r="B2403" s="22" t="s">
        <v>178</v>
      </c>
      <c r="C2403" s="22" t="s">
        <v>14</v>
      </c>
      <c r="D2403" s="22" t="s">
        <v>30</v>
      </c>
      <c r="E2403" s="20">
        <v>341.47379999999998</v>
      </c>
    </row>
    <row r="2404" spans="1:5" x14ac:dyDescent="0.35">
      <c r="A2404" s="22" t="s">
        <v>36</v>
      </c>
      <c r="B2404" s="22" t="s">
        <v>178</v>
      </c>
      <c r="C2404" s="22" t="s">
        <v>14</v>
      </c>
      <c r="D2404" s="22" t="s">
        <v>110</v>
      </c>
      <c r="E2404" s="20">
        <v>61.587159999999997</v>
      </c>
    </row>
    <row r="2405" spans="1:5" x14ac:dyDescent="0.35">
      <c r="A2405" s="22" t="s">
        <v>36</v>
      </c>
      <c r="B2405" s="22" t="s">
        <v>178</v>
      </c>
      <c r="C2405" s="22" t="s">
        <v>14</v>
      </c>
      <c r="D2405" s="22" t="s">
        <v>112</v>
      </c>
      <c r="E2405" s="20">
        <v>12.19326</v>
      </c>
    </row>
    <row r="2406" spans="1:5" x14ac:dyDescent="0.35">
      <c r="A2406" s="22" t="s">
        <v>36</v>
      </c>
      <c r="B2406" s="22" t="s">
        <v>178</v>
      </c>
      <c r="C2406" s="22" t="s">
        <v>14</v>
      </c>
      <c r="D2406" s="22" t="s">
        <v>31</v>
      </c>
      <c r="E2406" s="20">
        <v>5164.8578399999997</v>
      </c>
    </row>
    <row r="2407" spans="1:5" x14ac:dyDescent="0.35">
      <c r="A2407" s="22" t="s">
        <v>36</v>
      </c>
      <c r="B2407" s="22" t="s">
        <v>178</v>
      </c>
      <c r="C2407" s="22" t="s">
        <v>14</v>
      </c>
      <c r="D2407" s="22" t="s">
        <v>32</v>
      </c>
      <c r="E2407" s="20">
        <v>1137.30864</v>
      </c>
    </row>
    <row r="2408" spans="1:5" x14ac:dyDescent="0.35">
      <c r="A2408" s="22" t="s">
        <v>36</v>
      </c>
      <c r="B2408" s="22" t="s">
        <v>178</v>
      </c>
      <c r="C2408" s="22" t="s">
        <v>14</v>
      </c>
      <c r="D2408" s="28" t="s">
        <v>35</v>
      </c>
      <c r="E2408" s="26">
        <v>6985.4728800000003</v>
      </c>
    </row>
    <row r="2409" spans="1:5" x14ac:dyDescent="0.35">
      <c r="A2409" s="22" t="s">
        <v>36</v>
      </c>
      <c r="B2409" s="22" t="s">
        <v>178</v>
      </c>
      <c r="C2409" s="22" t="s">
        <v>15</v>
      </c>
      <c r="D2409" s="22" t="s">
        <v>52</v>
      </c>
      <c r="E2409" s="20">
        <v>3953.54693</v>
      </c>
    </row>
    <row r="2410" spans="1:5" x14ac:dyDescent="0.35">
      <c r="A2410" s="22" t="s">
        <v>36</v>
      </c>
      <c r="B2410" s="22" t="s">
        <v>178</v>
      </c>
      <c r="C2410" s="22" t="s">
        <v>15</v>
      </c>
      <c r="D2410" s="22" t="s">
        <v>104</v>
      </c>
      <c r="E2410" s="20">
        <v>51.151780000000002</v>
      </c>
    </row>
    <row r="2411" spans="1:5" x14ac:dyDescent="0.35">
      <c r="A2411" s="22" t="s">
        <v>36</v>
      </c>
      <c r="B2411" s="22" t="s">
        <v>178</v>
      </c>
      <c r="C2411" s="22" t="s">
        <v>15</v>
      </c>
      <c r="D2411" s="22" t="s">
        <v>115</v>
      </c>
      <c r="E2411" s="20">
        <v>217.28864999999999</v>
      </c>
    </row>
    <row r="2412" spans="1:5" x14ac:dyDescent="0.35">
      <c r="A2412" s="22" t="s">
        <v>36</v>
      </c>
      <c r="B2412" s="22" t="s">
        <v>178</v>
      </c>
      <c r="C2412" s="22" t="s">
        <v>15</v>
      </c>
      <c r="D2412" s="22" t="s">
        <v>156</v>
      </c>
      <c r="E2412" s="20">
        <v>10796.27067</v>
      </c>
    </row>
    <row r="2413" spans="1:5" x14ac:dyDescent="0.35">
      <c r="A2413" s="22" t="s">
        <v>36</v>
      </c>
      <c r="B2413" s="22" t="s">
        <v>178</v>
      </c>
      <c r="C2413" s="22" t="s">
        <v>15</v>
      </c>
      <c r="D2413" s="22" t="s">
        <v>113</v>
      </c>
      <c r="E2413" s="20">
        <v>131.54175000000001</v>
      </c>
    </row>
    <row r="2414" spans="1:5" x14ac:dyDescent="0.35">
      <c r="A2414" s="22" t="s">
        <v>36</v>
      </c>
      <c r="B2414" s="22" t="s">
        <v>178</v>
      </c>
      <c r="C2414" s="22" t="s">
        <v>15</v>
      </c>
      <c r="D2414" s="22" t="s">
        <v>53</v>
      </c>
      <c r="E2414" s="20">
        <v>2872.8708200000001</v>
      </c>
    </row>
    <row r="2415" spans="1:5" x14ac:dyDescent="0.35">
      <c r="A2415" s="22" t="s">
        <v>36</v>
      </c>
      <c r="B2415" s="22" t="s">
        <v>178</v>
      </c>
      <c r="C2415" s="22" t="s">
        <v>15</v>
      </c>
      <c r="D2415" s="22" t="s">
        <v>27</v>
      </c>
      <c r="E2415" s="20">
        <v>8882.7494499999993</v>
      </c>
    </row>
    <row r="2416" spans="1:5" x14ac:dyDescent="0.35">
      <c r="A2416" s="22" t="s">
        <v>36</v>
      </c>
      <c r="B2416" s="22" t="s">
        <v>178</v>
      </c>
      <c r="C2416" s="22" t="s">
        <v>15</v>
      </c>
      <c r="D2416" s="22" t="s">
        <v>95</v>
      </c>
      <c r="E2416" s="20">
        <v>446.12209999999999</v>
      </c>
    </row>
    <row r="2417" spans="1:5" x14ac:dyDescent="0.35">
      <c r="A2417" s="22" t="s">
        <v>36</v>
      </c>
      <c r="B2417" s="22" t="s">
        <v>178</v>
      </c>
      <c r="C2417" s="22" t="s">
        <v>15</v>
      </c>
      <c r="D2417" s="22" t="s">
        <v>28</v>
      </c>
      <c r="E2417" s="20">
        <v>2428.8373700000002</v>
      </c>
    </row>
    <row r="2418" spans="1:5" x14ac:dyDescent="0.35">
      <c r="A2418" s="22" t="s">
        <v>36</v>
      </c>
      <c r="B2418" s="22" t="s">
        <v>178</v>
      </c>
      <c r="C2418" s="22" t="s">
        <v>15</v>
      </c>
      <c r="D2418" s="22" t="s">
        <v>55</v>
      </c>
      <c r="E2418" s="20">
        <v>1602.9160400000001</v>
      </c>
    </row>
    <row r="2419" spans="1:5" x14ac:dyDescent="0.35">
      <c r="A2419" s="22" t="s">
        <v>36</v>
      </c>
      <c r="B2419" s="22" t="s">
        <v>178</v>
      </c>
      <c r="C2419" s="22" t="s">
        <v>15</v>
      </c>
      <c r="D2419" s="22" t="s">
        <v>92</v>
      </c>
      <c r="E2419" s="20">
        <v>21306.963329999999</v>
      </c>
    </row>
    <row r="2420" spans="1:5" x14ac:dyDescent="0.35">
      <c r="A2420" s="22" t="s">
        <v>36</v>
      </c>
      <c r="B2420" s="22" t="s">
        <v>178</v>
      </c>
      <c r="C2420" s="22" t="s">
        <v>15</v>
      </c>
      <c r="D2420" s="22" t="s">
        <v>165</v>
      </c>
      <c r="E2420" s="20">
        <v>21.910799999999998</v>
      </c>
    </row>
    <row r="2421" spans="1:5" x14ac:dyDescent="0.35">
      <c r="A2421" s="22" t="s">
        <v>36</v>
      </c>
      <c r="B2421" s="22" t="s">
        <v>178</v>
      </c>
      <c r="C2421" s="22" t="s">
        <v>15</v>
      </c>
      <c r="D2421" s="22" t="s">
        <v>102</v>
      </c>
      <c r="E2421" s="20">
        <v>967.50453000000005</v>
      </c>
    </row>
    <row r="2422" spans="1:5" x14ac:dyDescent="0.35">
      <c r="A2422" s="22" t="s">
        <v>36</v>
      </c>
      <c r="B2422" s="22" t="s">
        <v>178</v>
      </c>
      <c r="C2422" s="22" t="s">
        <v>15</v>
      </c>
      <c r="D2422" s="22" t="s">
        <v>107</v>
      </c>
      <c r="E2422" s="20">
        <v>564.83618000000001</v>
      </c>
    </row>
    <row r="2423" spans="1:5" x14ac:dyDescent="0.35">
      <c r="A2423" s="22" t="s">
        <v>36</v>
      </c>
      <c r="B2423" s="22" t="s">
        <v>178</v>
      </c>
      <c r="C2423" s="22" t="s">
        <v>15</v>
      </c>
      <c r="D2423" s="22" t="s">
        <v>93</v>
      </c>
      <c r="E2423" s="20">
        <v>6494.92076</v>
      </c>
    </row>
    <row r="2424" spans="1:5" x14ac:dyDescent="0.35">
      <c r="A2424" s="22" t="s">
        <v>36</v>
      </c>
      <c r="B2424" s="22" t="s">
        <v>178</v>
      </c>
      <c r="C2424" s="22" t="s">
        <v>15</v>
      </c>
      <c r="D2424" s="22" t="s">
        <v>160</v>
      </c>
      <c r="E2424" s="20">
        <v>11418.24828</v>
      </c>
    </row>
    <row r="2425" spans="1:5" x14ac:dyDescent="0.35">
      <c r="A2425" s="22" t="s">
        <v>36</v>
      </c>
      <c r="B2425" s="22" t="s">
        <v>178</v>
      </c>
      <c r="C2425" s="22" t="s">
        <v>15</v>
      </c>
      <c r="D2425" s="22" t="s">
        <v>30</v>
      </c>
      <c r="E2425" s="20">
        <v>147156.90601999999</v>
      </c>
    </row>
    <row r="2426" spans="1:5" x14ac:dyDescent="0.35">
      <c r="A2426" s="22" t="s">
        <v>36</v>
      </c>
      <c r="B2426" s="22" t="s">
        <v>178</v>
      </c>
      <c r="C2426" s="22" t="s">
        <v>15</v>
      </c>
      <c r="D2426" s="22" t="s">
        <v>96</v>
      </c>
      <c r="E2426" s="20">
        <v>2598.0664900000002</v>
      </c>
    </row>
    <row r="2427" spans="1:5" x14ac:dyDescent="0.35">
      <c r="A2427" s="22" t="s">
        <v>36</v>
      </c>
      <c r="B2427" s="22" t="s">
        <v>178</v>
      </c>
      <c r="C2427" s="22" t="s">
        <v>15</v>
      </c>
      <c r="D2427" s="22" t="s">
        <v>110</v>
      </c>
      <c r="E2427" s="20">
        <v>659.82520999999997</v>
      </c>
    </row>
    <row r="2428" spans="1:5" x14ac:dyDescent="0.35">
      <c r="A2428" s="22" t="s">
        <v>36</v>
      </c>
      <c r="B2428" s="22" t="s">
        <v>178</v>
      </c>
      <c r="C2428" s="22" t="s">
        <v>15</v>
      </c>
      <c r="D2428" s="22" t="s">
        <v>162</v>
      </c>
      <c r="E2428" s="20">
        <v>103.6502</v>
      </c>
    </row>
    <row r="2429" spans="1:5" x14ac:dyDescent="0.35">
      <c r="A2429" s="22" t="s">
        <v>36</v>
      </c>
      <c r="B2429" s="22" t="s">
        <v>178</v>
      </c>
      <c r="C2429" s="22" t="s">
        <v>15</v>
      </c>
      <c r="D2429" s="22" t="s">
        <v>163</v>
      </c>
      <c r="E2429" s="20">
        <v>12.898999999999999</v>
      </c>
    </row>
    <row r="2430" spans="1:5" x14ac:dyDescent="0.35">
      <c r="A2430" s="22" t="s">
        <v>36</v>
      </c>
      <c r="B2430" s="22" t="s">
        <v>178</v>
      </c>
      <c r="C2430" s="22" t="s">
        <v>15</v>
      </c>
      <c r="D2430" s="22" t="s">
        <v>112</v>
      </c>
      <c r="E2430" s="20">
        <v>274.19173999999998</v>
      </c>
    </row>
    <row r="2431" spans="1:5" x14ac:dyDescent="0.35">
      <c r="A2431" s="22" t="s">
        <v>36</v>
      </c>
      <c r="B2431" s="22" t="s">
        <v>178</v>
      </c>
      <c r="C2431" s="22" t="s">
        <v>15</v>
      </c>
      <c r="D2431" s="22" t="s">
        <v>100</v>
      </c>
      <c r="E2431" s="20">
        <v>2.6787000000000001</v>
      </c>
    </row>
    <row r="2432" spans="1:5" x14ac:dyDescent="0.35">
      <c r="A2432" s="22" t="s">
        <v>36</v>
      </c>
      <c r="B2432" s="22" t="s">
        <v>178</v>
      </c>
      <c r="C2432" s="22" t="s">
        <v>15</v>
      </c>
      <c r="D2432" s="22" t="s">
        <v>97</v>
      </c>
      <c r="E2432" s="20">
        <v>385.64413000000002</v>
      </c>
    </row>
    <row r="2433" spans="1:5" x14ac:dyDescent="0.35">
      <c r="A2433" s="22" t="s">
        <v>36</v>
      </c>
      <c r="B2433" s="22" t="s">
        <v>178</v>
      </c>
      <c r="C2433" s="22" t="s">
        <v>15</v>
      </c>
      <c r="D2433" s="22" t="s">
        <v>31</v>
      </c>
      <c r="E2433" s="20">
        <v>91202.821909999999</v>
      </c>
    </row>
    <row r="2434" spans="1:5" x14ac:dyDescent="0.35">
      <c r="A2434" s="22" t="s">
        <v>36</v>
      </c>
      <c r="B2434" s="22" t="s">
        <v>178</v>
      </c>
      <c r="C2434" s="22" t="s">
        <v>15</v>
      </c>
      <c r="D2434" s="22" t="s">
        <v>32</v>
      </c>
      <c r="E2434" s="20">
        <v>9387.4790099999991</v>
      </c>
    </row>
    <row r="2435" spans="1:5" x14ac:dyDescent="0.35">
      <c r="A2435" s="22" t="s">
        <v>36</v>
      </c>
      <c r="B2435" s="22" t="s">
        <v>178</v>
      </c>
      <c r="C2435" s="22" t="s">
        <v>15</v>
      </c>
      <c r="D2435" s="22" t="s">
        <v>161</v>
      </c>
      <c r="E2435" s="20">
        <v>11.395</v>
      </c>
    </row>
    <row r="2436" spans="1:5" x14ac:dyDescent="0.35">
      <c r="A2436" s="22" t="s">
        <v>36</v>
      </c>
      <c r="B2436" s="22" t="s">
        <v>178</v>
      </c>
      <c r="C2436" s="22" t="s">
        <v>15</v>
      </c>
      <c r="D2436" s="28" t="s">
        <v>35</v>
      </c>
      <c r="E2436" s="26">
        <v>323953.23684999999</v>
      </c>
    </row>
    <row r="2437" spans="1:5" x14ac:dyDescent="0.35">
      <c r="A2437" s="22" t="s">
        <v>36</v>
      </c>
      <c r="B2437" s="22" t="s">
        <v>178</v>
      </c>
      <c r="C2437" s="22" t="s">
        <v>159</v>
      </c>
      <c r="D2437" s="22" t="s">
        <v>52</v>
      </c>
      <c r="E2437" s="20">
        <v>866.57483000000002</v>
      </c>
    </row>
    <row r="2438" spans="1:5" x14ac:dyDescent="0.35">
      <c r="A2438" s="22" t="s">
        <v>36</v>
      </c>
      <c r="B2438" s="22" t="s">
        <v>178</v>
      </c>
      <c r="C2438" s="22" t="s">
        <v>159</v>
      </c>
      <c r="D2438" s="22" t="s">
        <v>104</v>
      </c>
      <c r="E2438" s="20">
        <v>1.851</v>
      </c>
    </row>
    <row r="2439" spans="1:5" x14ac:dyDescent="0.35">
      <c r="A2439" s="22" t="s">
        <v>36</v>
      </c>
      <c r="B2439" s="22" t="s">
        <v>178</v>
      </c>
      <c r="C2439" s="22" t="s">
        <v>159</v>
      </c>
      <c r="D2439" s="22" t="s">
        <v>115</v>
      </c>
      <c r="E2439" s="20">
        <v>97.165559999999999</v>
      </c>
    </row>
    <row r="2440" spans="1:5" x14ac:dyDescent="0.35">
      <c r="A2440" s="22" t="s">
        <v>36</v>
      </c>
      <c r="B2440" s="22" t="s">
        <v>178</v>
      </c>
      <c r="C2440" s="22" t="s">
        <v>159</v>
      </c>
      <c r="D2440" s="22" t="s">
        <v>156</v>
      </c>
      <c r="E2440" s="20">
        <v>5381.9360399999996</v>
      </c>
    </row>
    <row r="2441" spans="1:5" x14ac:dyDescent="0.35">
      <c r="A2441" s="22" t="s">
        <v>36</v>
      </c>
      <c r="B2441" s="22" t="s">
        <v>178</v>
      </c>
      <c r="C2441" s="22" t="s">
        <v>159</v>
      </c>
      <c r="D2441" s="22" t="s">
        <v>53</v>
      </c>
      <c r="E2441" s="20">
        <v>1127.95625</v>
      </c>
    </row>
    <row r="2442" spans="1:5" x14ac:dyDescent="0.35">
      <c r="A2442" s="22" t="s">
        <v>36</v>
      </c>
      <c r="B2442" s="22" t="s">
        <v>178</v>
      </c>
      <c r="C2442" s="22" t="s">
        <v>159</v>
      </c>
      <c r="D2442" s="22" t="s">
        <v>27</v>
      </c>
      <c r="E2442" s="20">
        <v>2065.0273200000001</v>
      </c>
    </row>
    <row r="2443" spans="1:5" x14ac:dyDescent="0.35">
      <c r="A2443" s="22" t="s">
        <v>36</v>
      </c>
      <c r="B2443" s="22" t="s">
        <v>178</v>
      </c>
      <c r="C2443" s="22" t="s">
        <v>159</v>
      </c>
      <c r="D2443" s="22" t="s">
        <v>95</v>
      </c>
      <c r="E2443" s="20">
        <v>229.67551</v>
      </c>
    </row>
    <row r="2444" spans="1:5" x14ac:dyDescent="0.35">
      <c r="A2444" s="22" t="s">
        <v>36</v>
      </c>
      <c r="B2444" s="22" t="s">
        <v>178</v>
      </c>
      <c r="C2444" s="22" t="s">
        <v>159</v>
      </c>
      <c r="D2444" s="22" t="s">
        <v>28</v>
      </c>
      <c r="E2444" s="20">
        <v>1626.70524</v>
      </c>
    </row>
    <row r="2445" spans="1:5" x14ac:dyDescent="0.35">
      <c r="A2445" s="22" t="s">
        <v>36</v>
      </c>
      <c r="B2445" s="22" t="s">
        <v>178</v>
      </c>
      <c r="C2445" s="22" t="s">
        <v>159</v>
      </c>
      <c r="D2445" s="22" t="s">
        <v>55</v>
      </c>
      <c r="E2445" s="20">
        <v>613.00094999999999</v>
      </c>
    </row>
    <row r="2446" spans="1:5" x14ac:dyDescent="0.35">
      <c r="A2446" s="22" t="s">
        <v>36</v>
      </c>
      <c r="B2446" s="22" t="s">
        <v>178</v>
      </c>
      <c r="C2446" s="22" t="s">
        <v>159</v>
      </c>
      <c r="D2446" s="22" t="s">
        <v>92</v>
      </c>
      <c r="E2446" s="20">
        <v>851.14602000000002</v>
      </c>
    </row>
    <row r="2447" spans="1:5" x14ac:dyDescent="0.35">
      <c r="A2447" s="22" t="s">
        <v>36</v>
      </c>
      <c r="B2447" s="22" t="s">
        <v>178</v>
      </c>
      <c r="C2447" s="22" t="s">
        <v>159</v>
      </c>
      <c r="D2447" s="22" t="s">
        <v>101</v>
      </c>
      <c r="E2447" s="20">
        <v>4.5</v>
      </c>
    </row>
    <row r="2448" spans="1:5" x14ac:dyDescent="0.35">
      <c r="A2448" s="22" t="s">
        <v>36</v>
      </c>
      <c r="B2448" s="22" t="s">
        <v>178</v>
      </c>
      <c r="C2448" s="22" t="s">
        <v>159</v>
      </c>
      <c r="D2448" s="22" t="s">
        <v>102</v>
      </c>
      <c r="E2448" s="20">
        <v>9.1014999999999997</v>
      </c>
    </row>
    <row r="2449" spans="1:5" x14ac:dyDescent="0.35">
      <c r="A2449" s="22" t="s">
        <v>36</v>
      </c>
      <c r="B2449" s="22" t="s">
        <v>178</v>
      </c>
      <c r="C2449" s="22" t="s">
        <v>159</v>
      </c>
      <c r="D2449" s="22" t="s">
        <v>107</v>
      </c>
      <c r="E2449" s="20">
        <v>444.04446000000002</v>
      </c>
    </row>
    <row r="2450" spans="1:5" x14ac:dyDescent="0.35">
      <c r="A2450" s="22" t="s">
        <v>36</v>
      </c>
      <c r="B2450" s="22" t="s">
        <v>178</v>
      </c>
      <c r="C2450" s="22" t="s">
        <v>159</v>
      </c>
      <c r="D2450" s="22" t="s">
        <v>93</v>
      </c>
      <c r="E2450" s="20">
        <v>307.73608999999999</v>
      </c>
    </row>
    <row r="2451" spans="1:5" x14ac:dyDescent="0.35">
      <c r="A2451" s="22" t="s">
        <v>36</v>
      </c>
      <c r="B2451" s="22" t="s">
        <v>178</v>
      </c>
      <c r="C2451" s="22" t="s">
        <v>159</v>
      </c>
      <c r="D2451" s="22" t="s">
        <v>160</v>
      </c>
      <c r="E2451" s="20">
        <v>4177.3478500000001</v>
      </c>
    </row>
    <row r="2452" spans="1:5" x14ac:dyDescent="0.35">
      <c r="A2452" s="22" t="s">
        <v>36</v>
      </c>
      <c r="B2452" s="22" t="s">
        <v>178</v>
      </c>
      <c r="C2452" s="22" t="s">
        <v>159</v>
      </c>
      <c r="D2452" s="22" t="s">
        <v>30</v>
      </c>
      <c r="E2452" s="20">
        <v>3675.9773399999999</v>
      </c>
    </row>
    <row r="2453" spans="1:5" x14ac:dyDescent="0.35">
      <c r="A2453" s="22" t="s">
        <v>36</v>
      </c>
      <c r="B2453" s="22" t="s">
        <v>178</v>
      </c>
      <c r="C2453" s="22" t="s">
        <v>159</v>
      </c>
      <c r="D2453" s="22" t="s">
        <v>96</v>
      </c>
      <c r="E2453" s="20">
        <v>1796.32366</v>
      </c>
    </row>
    <row r="2454" spans="1:5" x14ac:dyDescent="0.35">
      <c r="A2454" s="22" t="s">
        <v>36</v>
      </c>
      <c r="B2454" s="22" t="s">
        <v>178</v>
      </c>
      <c r="C2454" s="22" t="s">
        <v>159</v>
      </c>
      <c r="D2454" s="22" t="s">
        <v>110</v>
      </c>
      <c r="E2454" s="20">
        <v>1228.45776</v>
      </c>
    </row>
    <row r="2455" spans="1:5" x14ac:dyDescent="0.35">
      <c r="A2455" s="22" t="s">
        <v>36</v>
      </c>
      <c r="B2455" s="22" t="s">
        <v>178</v>
      </c>
      <c r="C2455" s="22" t="s">
        <v>159</v>
      </c>
      <c r="D2455" s="22" t="s">
        <v>162</v>
      </c>
      <c r="E2455" s="20">
        <v>103.30540000000001</v>
      </c>
    </row>
    <row r="2456" spans="1:5" x14ac:dyDescent="0.35">
      <c r="A2456" s="22" t="s">
        <v>36</v>
      </c>
      <c r="B2456" s="22" t="s">
        <v>178</v>
      </c>
      <c r="C2456" s="22" t="s">
        <v>159</v>
      </c>
      <c r="D2456" s="22" t="s">
        <v>163</v>
      </c>
      <c r="E2456" s="20">
        <v>91.60042</v>
      </c>
    </row>
    <row r="2457" spans="1:5" x14ac:dyDescent="0.35">
      <c r="A2457" s="22" t="s">
        <v>36</v>
      </c>
      <c r="B2457" s="22" t="s">
        <v>178</v>
      </c>
      <c r="C2457" s="22" t="s">
        <v>159</v>
      </c>
      <c r="D2457" s="22" t="s">
        <v>112</v>
      </c>
      <c r="E2457" s="20">
        <v>77.030690000000007</v>
      </c>
    </row>
    <row r="2458" spans="1:5" x14ac:dyDescent="0.35">
      <c r="A2458" s="22" t="s">
        <v>36</v>
      </c>
      <c r="B2458" s="22" t="s">
        <v>178</v>
      </c>
      <c r="C2458" s="22" t="s">
        <v>159</v>
      </c>
      <c r="D2458" s="22" t="s">
        <v>100</v>
      </c>
      <c r="E2458" s="20">
        <v>24.811599999999999</v>
      </c>
    </row>
    <row r="2459" spans="1:5" x14ac:dyDescent="0.35">
      <c r="A2459" s="22" t="s">
        <v>36</v>
      </c>
      <c r="B2459" s="22" t="s">
        <v>178</v>
      </c>
      <c r="C2459" s="22" t="s">
        <v>159</v>
      </c>
      <c r="D2459" s="22" t="s">
        <v>97</v>
      </c>
      <c r="E2459" s="20">
        <v>148.97108</v>
      </c>
    </row>
    <row r="2460" spans="1:5" x14ac:dyDescent="0.35">
      <c r="A2460" s="22" t="s">
        <v>36</v>
      </c>
      <c r="B2460" s="22" t="s">
        <v>178</v>
      </c>
      <c r="C2460" s="22" t="s">
        <v>159</v>
      </c>
      <c r="D2460" s="22" t="s">
        <v>31</v>
      </c>
      <c r="E2460" s="20">
        <v>7009.6272499999995</v>
      </c>
    </row>
    <row r="2461" spans="1:5" x14ac:dyDescent="0.35">
      <c r="A2461" s="22" t="s">
        <v>36</v>
      </c>
      <c r="B2461" s="22" t="s">
        <v>178</v>
      </c>
      <c r="C2461" s="22" t="s">
        <v>159</v>
      </c>
      <c r="D2461" s="22" t="s">
        <v>32</v>
      </c>
      <c r="E2461" s="20">
        <v>148.82543000000001</v>
      </c>
    </row>
    <row r="2462" spans="1:5" x14ac:dyDescent="0.35">
      <c r="A2462" s="22" t="s">
        <v>36</v>
      </c>
      <c r="B2462" s="22" t="s">
        <v>178</v>
      </c>
      <c r="C2462" s="22" t="s">
        <v>159</v>
      </c>
      <c r="D2462" s="28" t="s">
        <v>35</v>
      </c>
      <c r="E2462" s="26">
        <v>32108.699250000001</v>
      </c>
    </row>
    <row r="2463" spans="1:5" x14ac:dyDescent="0.35">
      <c r="A2463" s="22" t="s">
        <v>36</v>
      </c>
      <c r="B2463" s="22" t="s">
        <v>178</v>
      </c>
      <c r="C2463" s="22" t="s">
        <v>59</v>
      </c>
      <c r="D2463" s="22" t="s">
        <v>52</v>
      </c>
      <c r="E2463" s="20">
        <v>251.79685000000001</v>
      </c>
    </row>
    <row r="2464" spans="1:5" x14ac:dyDescent="0.35">
      <c r="A2464" s="22" t="s">
        <v>36</v>
      </c>
      <c r="B2464" s="22" t="s">
        <v>178</v>
      </c>
      <c r="C2464" s="22" t="s">
        <v>59</v>
      </c>
      <c r="D2464" s="22" t="s">
        <v>156</v>
      </c>
      <c r="E2464" s="20">
        <v>13.112120000000001</v>
      </c>
    </row>
    <row r="2465" spans="1:5" x14ac:dyDescent="0.35">
      <c r="A2465" s="22" t="s">
        <v>36</v>
      </c>
      <c r="B2465" s="22" t="s">
        <v>178</v>
      </c>
      <c r="C2465" s="22" t="s">
        <v>59</v>
      </c>
      <c r="D2465" s="22" t="s">
        <v>113</v>
      </c>
      <c r="E2465" s="20">
        <v>9.0183999999999997</v>
      </c>
    </row>
    <row r="2466" spans="1:5" x14ac:dyDescent="0.35">
      <c r="A2466" s="22" t="s">
        <v>36</v>
      </c>
      <c r="B2466" s="22" t="s">
        <v>178</v>
      </c>
      <c r="C2466" s="22" t="s">
        <v>59</v>
      </c>
      <c r="D2466" s="22" t="s">
        <v>53</v>
      </c>
      <c r="E2466" s="20">
        <v>612.04880000000003</v>
      </c>
    </row>
    <row r="2467" spans="1:5" x14ac:dyDescent="0.35">
      <c r="A2467" s="22" t="s">
        <v>36</v>
      </c>
      <c r="B2467" s="22" t="s">
        <v>178</v>
      </c>
      <c r="C2467" s="22" t="s">
        <v>59</v>
      </c>
      <c r="D2467" s="22" t="s">
        <v>95</v>
      </c>
      <c r="E2467" s="20">
        <v>651.02</v>
      </c>
    </row>
    <row r="2468" spans="1:5" x14ac:dyDescent="0.35">
      <c r="A2468" s="22" t="s">
        <v>36</v>
      </c>
      <c r="B2468" s="22" t="s">
        <v>178</v>
      </c>
      <c r="C2468" s="22" t="s">
        <v>59</v>
      </c>
      <c r="D2468" s="22" t="s">
        <v>55</v>
      </c>
      <c r="E2468" s="20">
        <v>67.13758</v>
      </c>
    </row>
    <row r="2469" spans="1:5" x14ac:dyDescent="0.35">
      <c r="A2469" s="22" t="s">
        <v>36</v>
      </c>
      <c r="B2469" s="22" t="s">
        <v>178</v>
      </c>
      <c r="C2469" s="22" t="s">
        <v>59</v>
      </c>
      <c r="D2469" s="22" t="s">
        <v>92</v>
      </c>
      <c r="E2469" s="20">
        <v>10645.04004</v>
      </c>
    </row>
    <row r="2470" spans="1:5" x14ac:dyDescent="0.35">
      <c r="A2470" s="22" t="s">
        <v>36</v>
      </c>
      <c r="B2470" s="22" t="s">
        <v>178</v>
      </c>
      <c r="C2470" s="22" t="s">
        <v>59</v>
      </c>
      <c r="D2470" s="22" t="s">
        <v>102</v>
      </c>
      <c r="E2470" s="20">
        <v>3395.6965100000002</v>
      </c>
    </row>
    <row r="2471" spans="1:5" x14ac:dyDescent="0.35">
      <c r="A2471" s="22" t="s">
        <v>36</v>
      </c>
      <c r="B2471" s="22" t="s">
        <v>178</v>
      </c>
      <c r="C2471" s="22" t="s">
        <v>59</v>
      </c>
      <c r="D2471" s="22" t="s">
        <v>93</v>
      </c>
      <c r="E2471" s="20">
        <v>314.57679000000002</v>
      </c>
    </row>
    <row r="2472" spans="1:5" x14ac:dyDescent="0.35">
      <c r="A2472" s="22" t="s">
        <v>36</v>
      </c>
      <c r="B2472" s="22" t="s">
        <v>178</v>
      </c>
      <c r="C2472" s="22" t="s">
        <v>59</v>
      </c>
      <c r="D2472" s="22" t="s">
        <v>160</v>
      </c>
      <c r="E2472" s="20">
        <v>6.4546000000000001</v>
      </c>
    </row>
    <row r="2473" spans="1:5" x14ac:dyDescent="0.35">
      <c r="A2473" s="22" t="s">
        <v>36</v>
      </c>
      <c r="B2473" s="22" t="s">
        <v>178</v>
      </c>
      <c r="C2473" s="22" t="s">
        <v>59</v>
      </c>
      <c r="D2473" s="22" t="s">
        <v>30</v>
      </c>
      <c r="E2473" s="20">
        <v>3055.3263999999999</v>
      </c>
    </row>
    <row r="2474" spans="1:5" x14ac:dyDescent="0.35">
      <c r="A2474" s="22" t="s">
        <v>36</v>
      </c>
      <c r="B2474" s="22" t="s">
        <v>178</v>
      </c>
      <c r="C2474" s="22" t="s">
        <v>59</v>
      </c>
      <c r="D2474" s="22" t="s">
        <v>96</v>
      </c>
      <c r="E2474" s="20">
        <v>7646.0550700000003</v>
      </c>
    </row>
    <row r="2475" spans="1:5" x14ac:dyDescent="0.35">
      <c r="A2475" s="22" t="s">
        <v>36</v>
      </c>
      <c r="B2475" s="22" t="s">
        <v>178</v>
      </c>
      <c r="C2475" s="22" t="s">
        <v>59</v>
      </c>
      <c r="D2475" s="22" t="s">
        <v>110</v>
      </c>
      <c r="E2475" s="20">
        <v>0.55800000000000005</v>
      </c>
    </row>
    <row r="2476" spans="1:5" x14ac:dyDescent="0.35">
      <c r="A2476" s="22" t="s">
        <v>36</v>
      </c>
      <c r="B2476" s="22" t="s">
        <v>178</v>
      </c>
      <c r="C2476" s="22" t="s">
        <v>59</v>
      </c>
      <c r="D2476" s="22" t="s">
        <v>100</v>
      </c>
      <c r="E2476" s="20">
        <v>19.053000000000001</v>
      </c>
    </row>
    <row r="2477" spans="1:5" x14ac:dyDescent="0.35">
      <c r="A2477" s="22" t="s">
        <v>36</v>
      </c>
      <c r="B2477" s="22" t="s">
        <v>178</v>
      </c>
      <c r="C2477" s="22" t="s">
        <v>59</v>
      </c>
      <c r="D2477" s="22" t="s">
        <v>97</v>
      </c>
      <c r="E2477" s="20">
        <v>13.126530000000001</v>
      </c>
    </row>
    <row r="2478" spans="1:5" x14ac:dyDescent="0.35">
      <c r="A2478" s="22" t="s">
        <v>36</v>
      </c>
      <c r="B2478" s="22" t="s">
        <v>178</v>
      </c>
      <c r="C2478" s="22" t="s">
        <v>59</v>
      </c>
      <c r="D2478" s="22" t="s">
        <v>31</v>
      </c>
      <c r="E2478" s="20">
        <v>373.77037000000001</v>
      </c>
    </row>
    <row r="2479" spans="1:5" x14ac:dyDescent="0.35">
      <c r="A2479" s="22" t="s">
        <v>36</v>
      </c>
      <c r="B2479" s="22" t="s">
        <v>178</v>
      </c>
      <c r="C2479" s="22" t="s">
        <v>59</v>
      </c>
      <c r="D2479" s="22" t="s">
        <v>32</v>
      </c>
      <c r="E2479" s="20">
        <v>39.290039999999998</v>
      </c>
    </row>
    <row r="2480" spans="1:5" x14ac:dyDescent="0.35">
      <c r="A2480" s="22" t="s">
        <v>36</v>
      </c>
      <c r="B2480" s="22" t="s">
        <v>178</v>
      </c>
      <c r="C2480" s="22" t="s">
        <v>59</v>
      </c>
      <c r="D2480" s="28" t="s">
        <v>35</v>
      </c>
      <c r="E2480" s="26">
        <v>27113.081099999999</v>
      </c>
    </row>
    <row r="2481" spans="1:5" x14ac:dyDescent="0.35">
      <c r="A2481" s="22" t="s">
        <v>36</v>
      </c>
      <c r="B2481" s="22" t="s">
        <v>178</v>
      </c>
      <c r="C2481" s="22" t="s">
        <v>16</v>
      </c>
      <c r="D2481" s="22" t="s">
        <v>52</v>
      </c>
      <c r="E2481" s="20">
        <v>244.87871999999999</v>
      </c>
    </row>
    <row r="2482" spans="1:5" x14ac:dyDescent="0.35">
      <c r="A2482" s="22" t="s">
        <v>36</v>
      </c>
      <c r="B2482" s="22" t="s">
        <v>178</v>
      </c>
      <c r="C2482" s="22" t="s">
        <v>16</v>
      </c>
      <c r="D2482" s="22" t="s">
        <v>115</v>
      </c>
      <c r="E2482" s="20">
        <v>2.7081</v>
      </c>
    </row>
    <row r="2483" spans="1:5" x14ac:dyDescent="0.35">
      <c r="A2483" s="22" t="s">
        <v>36</v>
      </c>
      <c r="B2483" s="22" t="s">
        <v>178</v>
      </c>
      <c r="C2483" s="22" t="s">
        <v>16</v>
      </c>
      <c r="D2483" s="22" t="s">
        <v>156</v>
      </c>
      <c r="E2483" s="20">
        <v>2.7014</v>
      </c>
    </row>
    <row r="2484" spans="1:5" x14ac:dyDescent="0.35">
      <c r="A2484" s="22" t="s">
        <v>36</v>
      </c>
      <c r="B2484" s="22" t="s">
        <v>178</v>
      </c>
      <c r="C2484" s="22" t="s">
        <v>16</v>
      </c>
      <c r="D2484" s="22" t="s">
        <v>53</v>
      </c>
      <c r="E2484" s="20">
        <v>40.578890000000001</v>
      </c>
    </row>
    <row r="2485" spans="1:5" x14ac:dyDescent="0.35">
      <c r="A2485" s="22" t="s">
        <v>36</v>
      </c>
      <c r="B2485" s="22" t="s">
        <v>178</v>
      </c>
      <c r="C2485" s="22" t="s">
        <v>16</v>
      </c>
      <c r="D2485" s="22" t="s">
        <v>27</v>
      </c>
      <c r="E2485" s="20">
        <v>8316.1990800000003</v>
      </c>
    </row>
    <row r="2486" spans="1:5" x14ac:dyDescent="0.35">
      <c r="A2486" s="22" t="s">
        <v>36</v>
      </c>
      <c r="B2486" s="22" t="s">
        <v>178</v>
      </c>
      <c r="C2486" s="22" t="s">
        <v>16</v>
      </c>
      <c r="D2486" s="22" t="s">
        <v>95</v>
      </c>
      <c r="E2486" s="20">
        <v>0.58623999999999998</v>
      </c>
    </row>
    <row r="2487" spans="1:5" x14ac:dyDescent="0.35">
      <c r="A2487" s="22" t="s">
        <v>36</v>
      </c>
      <c r="B2487" s="22" t="s">
        <v>178</v>
      </c>
      <c r="C2487" s="22" t="s">
        <v>16</v>
      </c>
      <c r="D2487" s="22" t="s">
        <v>28</v>
      </c>
      <c r="E2487" s="20">
        <v>1583.07855</v>
      </c>
    </row>
    <row r="2488" spans="1:5" x14ac:dyDescent="0.35">
      <c r="A2488" s="22" t="s">
        <v>36</v>
      </c>
      <c r="B2488" s="22" t="s">
        <v>178</v>
      </c>
      <c r="C2488" s="22" t="s">
        <v>16</v>
      </c>
      <c r="D2488" s="22" t="s">
        <v>55</v>
      </c>
      <c r="E2488" s="20">
        <v>70.798940000000002</v>
      </c>
    </row>
    <row r="2489" spans="1:5" x14ac:dyDescent="0.35">
      <c r="A2489" s="22" t="s">
        <v>36</v>
      </c>
      <c r="B2489" s="22" t="s">
        <v>178</v>
      </c>
      <c r="C2489" s="22" t="s">
        <v>16</v>
      </c>
      <c r="D2489" s="22" t="s">
        <v>92</v>
      </c>
      <c r="E2489" s="20">
        <v>410.72411</v>
      </c>
    </row>
    <row r="2490" spans="1:5" x14ac:dyDescent="0.35">
      <c r="A2490" s="22" t="s">
        <v>36</v>
      </c>
      <c r="B2490" s="22" t="s">
        <v>178</v>
      </c>
      <c r="C2490" s="22" t="s">
        <v>16</v>
      </c>
      <c r="D2490" s="22" t="s">
        <v>101</v>
      </c>
      <c r="E2490" s="20">
        <v>82.5471</v>
      </c>
    </row>
    <row r="2491" spans="1:5" x14ac:dyDescent="0.35">
      <c r="A2491" s="22" t="s">
        <v>36</v>
      </c>
      <c r="B2491" s="22" t="s">
        <v>178</v>
      </c>
      <c r="C2491" s="22" t="s">
        <v>16</v>
      </c>
      <c r="D2491" s="22" t="s">
        <v>102</v>
      </c>
      <c r="E2491" s="20">
        <v>22.34836</v>
      </c>
    </row>
    <row r="2492" spans="1:5" x14ac:dyDescent="0.35">
      <c r="A2492" s="22" t="s">
        <v>36</v>
      </c>
      <c r="B2492" s="22" t="s">
        <v>178</v>
      </c>
      <c r="C2492" s="22" t="s">
        <v>16</v>
      </c>
      <c r="D2492" s="22" t="s">
        <v>107</v>
      </c>
      <c r="E2492" s="20">
        <v>184.30628999999999</v>
      </c>
    </row>
    <row r="2493" spans="1:5" x14ac:dyDescent="0.35">
      <c r="A2493" s="22" t="s">
        <v>36</v>
      </c>
      <c r="B2493" s="22" t="s">
        <v>178</v>
      </c>
      <c r="C2493" s="22" t="s">
        <v>16</v>
      </c>
      <c r="D2493" s="22" t="s">
        <v>93</v>
      </c>
      <c r="E2493" s="20">
        <v>364.58908000000002</v>
      </c>
    </row>
    <row r="2494" spans="1:5" x14ac:dyDescent="0.35">
      <c r="A2494" s="22" t="s">
        <v>36</v>
      </c>
      <c r="B2494" s="22" t="s">
        <v>178</v>
      </c>
      <c r="C2494" s="22" t="s">
        <v>16</v>
      </c>
      <c r="D2494" s="22" t="s">
        <v>160</v>
      </c>
      <c r="E2494" s="20">
        <v>461.54734999999999</v>
      </c>
    </row>
    <row r="2495" spans="1:5" x14ac:dyDescent="0.35">
      <c r="A2495" s="22" t="s">
        <v>36</v>
      </c>
      <c r="B2495" s="22" t="s">
        <v>178</v>
      </c>
      <c r="C2495" s="22" t="s">
        <v>16</v>
      </c>
      <c r="D2495" s="22" t="s">
        <v>30</v>
      </c>
      <c r="E2495" s="20">
        <v>10129.14191</v>
      </c>
    </row>
    <row r="2496" spans="1:5" x14ac:dyDescent="0.35">
      <c r="A2496" s="22" t="s">
        <v>36</v>
      </c>
      <c r="B2496" s="22" t="s">
        <v>178</v>
      </c>
      <c r="C2496" s="22" t="s">
        <v>16</v>
      </c>
      <c r="D2496" s="22" t="s">
        <v>96</v>
      </c>
      <c r="E2496" s="20">
        <v>28.364360000000001</v>
      </c>
    </row>
    <row r="2497" spans="1:5" x14ac:dyDescent="0.35">
      <c r="A2497" s="22" t="s">
        <v>36</v>
      </c>
      <c r="B2497" s="22" t="s">
        <v>178</v>
      </c>
      <c r="C2497" s="22" t="s">
        <v>16</v>
      </c>
      <c r="D2497" s="22" t="s">
        <v>110</v>
      </c>
      <c r="E2497" s="20">
        <v>255.15537</v>
      </c>
    </row>
    <row r="2498" spans="1:5" x14ac:dyDescent="0.35">
      <c r="A2498" s="22" t="s">
        <v>36</v>
      </c>
      <c r="B2498" s="22" t="s">
        <v>178</v>
      </c>
      <c r="C2498" s="22" t="s">
        <v>16</v>
      </c>
      <c r="D2498" s="22" t="s">
        <v>162</v>
      </c>
      <c r="E2498" s="20">
        <v>8.5004299999999997</v>
      </c>
    </row>
    <row r="2499" spans="1:5" x14ac:dyDescent="0.35">
      <c r="A2499" s="22" t="s">
        <v>36</v>
      </c>
      <c r="B2499" s="22" t="s">
        <v>178</v>
      </c>
      <c r="C2499" s="22" t="s">
        <v>16</v>
      </c>
      <c r="D2499" s="22" t="s">
        <v>163</v>
      </c>
      <c r="E2499" s="20">
        <v>3.2814700000000001</v>
      </c>
    </row>
    <row r="2500" spans="1:5" x14ac:dyDescent="0.35">
      <c r="A2500" s="22" t="s">
        <v>36</v>
      </c>
      <c r="B2500" s="22" t="s">
        <v>178</v>
      </c>
      <c r="C2500" s="22" t="s">
        <v>16</v>
      </c>
      <c r="D2500" s="22" t="s">
        <v>97</v>
      </c>
      <c r="E2500" s="20">
        <v>2.6138599999999999</v>
      </c>
    </row>
    <row r="2501" spans="1:5" x14ac:dyDescent="0.35">
      <c r="A2501" s="22" t="s">
        <v>36</v>
      </c>
      <c r="B2501" s="22" t="s">
        <v>178</v>
      </c>
      <c r="C2501" s="22" t="s">
        <v>16</v>
      </c>
      <c r="D2501" s="22" t="s">
        <v>31</v>
      </c>
      <c r="E2501" s="20">
        <v>57319.219089999999</v>
      </c>
    </row>
    <row r="2502" spans="1:5" x14ac:dyDescent="0.35">
      <c r="A2502" s="22" t="s">
        <v>36</v>
      </c>
      <c r="B2502" s="22" t="s">
        <v>178</v>
      </c>
      <c r="C2502" s="22" t="s">
        <v>16</v>
      </c>
      <c r="D2502" s="22" t="s">
        <v>32</v>
      </c>
      <c r="E2502" s="20">
        <v>121.72378</v>
      </c>
    </row>
    <row r="2503" spans="1:5" x14ac:dyDescent="0.35">
      <c r="A2503" s="22" t="s">
        <v>36</v>
      </c>
      <c r="B2503" s="22" t="s">
        <v>178</v>
      </c>
      <c r="C2503" s="22" t="s">
        <v>16</v>
      </c>
      <c r="D2503" s="28" t="s">
        <v>35</v>
      </c>
      <c r="E2503" s="26">
        <v>79655.592480000007</v>
      </c>
    </row>
    <row r="2504" spans="1:5" x14ac:dyDescent="0.35">
      <c r="A2504" s="22" t="s">
        <v>36</v>
      </c>
      <c r="B2504" s="22" t="s">
        <v>178</v>
      </c>
      <c r="C2504" s="22" t="s">
        <v>17</v>
      </c>
      <c r="D2504" s="22" t="s">
        <v>52</v>
      </c>
      <c r="E2504" s="20">
        <v>36.309339999999999</v>
      </c>
    </row>
    <row r="2505" spans="1:5" x14ac:dyDescent="0.35">
      <c r="A2505" s="22" t="s">
        <v>36</v>
      </c>
      <c r="B2505" s="22" t="s">
        <v>178</v>
      </c>
      <c r="C2505" s="22" t="s">
        <v>17</v>
      </c>
      <c r="D2505" s="22" t="s">
        <v>156</v>
      </c>
      <c r="E2505" s="20">
        <v>7.5029999999999999E-2</v>
      </c>
    </row>
    <row r="2506" spans="1:5" x14ac:dyDescent="0.35">
      <c r="A2506" s="22" t="s">
        <v>36</v>
      </c>
      <c r="B2506" s="22" t="s">
        <v>178</v>
      </c>
      <c r="C2506" s="22" t="s">
        <v>17</v>
      </c>
      <c r="D2506" s="22" t="s">
        <v>27</v>
      </c>
      <c r="E2506" s="20">
        <v>3298.1333399999999</v>
      </c>
    </row>
    <row r="2507" spans="1:5" x14ac:dyDescent="0.35">
      <c r="A2507" s="22" t="s">
        <v>36</v>
      </c>
      <c r="B2507" s="22" t="s">
        <v>178</v>
      </c>
      <c r="C2507" s="22" t="s">
        <v>17</v>
      </c>
      <c r="D2507" s="22" t="s">
        <v>28</v>
      </c>
      <c r="E2507" s="20">
        <v>124.89261</v>
      </c>
    </row>
    <row r="2508" spans="1:5" x14ac:dyDescent="0.35">
      <c r="A2508" s="22" t="s">
        <v>36</v>
      </c>
      <c r="B2508" s="22" t="s">
        <v>178</v>
      </c>
      <c r="C2508" s="22" t="s">
        <v>17</v>
      </c>
      <c r="D2508" s="22" t="s">
        <v>92</v>
      </c>
      <c r="E2508" s="20">
        <v>110.12585</v>
      </c>
    </row>
    <row r="2509" spans="1:5" x14ac:dyDescent="0.35">
      <c r="A2509" s="22" t="s">
        <v>36</v>
      </c>
      <c r="B2509" s="22" t="s">
        <v>178</v>
      </c>
      <c r="C2509" s="22" t="s">
        <v>17</v>
      </c>
      <c r="D2509" s="22" t="s">
        <v>107</v>
      </c>
      <c r="E2509" s="20">
        <v>126.06328000000001</v>
      </c>
    </row>
    <row r="2510" spans="1:5" x14ac:dyDescent="0.35">
      <c r="A2510" s="22" t="s">
        <v>36</v>
      </c>
      <c r="B2510" s="22" t="s">
        <v>178</v>
      </c>
      <c r="C2510" s="22" t="s">
        <v>17</v>
      </c>
      <c r="D2510" s="22" t="s">
        <v>160</v>
      </c>
      <c r="E2510" s="20">
        <v>8.9885000000000002</v>
      </c>
    </row>
    <row r="2511" spans="1:5" x14ac:dyDescent="0.35">
      <c r="A2511" s="22" t="s">
        <v>36</v>
      </c>
      <c r="B2511" s="22" t="s">
        <v>178</v>
      </c>
      <c r="C2511" s="22" t="s">
        <v>17</v>
      </c>
      <c r="D2511" s="22" t="s">
        <v>30</v>
      </c>
      <c r="E2511" s="20">
        <v>2229.3628899999999</v>
      </c>
    </row>
    <row r="2512" spans="1:5" x14ac:dyDescent="0.35">
      <c r="A2512" s="22" t="s">
        <v>36</v>
      </c>
      <c r="B2512" s="22" t="s">
        <v>178</v>
      </c>
      <c r="C2512" s="22" t="s">
        <v>17</v>
      </c>
      <c r="D2512" s="22" t="s">
        <v>110</v>
      </c>
      <c r="E2512" s="20">
        <v>191.68276</v>
      </c>
    </row>
    <row r="2513" spans="1:5" x14ac:dyDescent="0.35">
      <c r="A2513" s="22" t="s">
        <v>36</v>
      </c>
      <c r="B2513" s="22" t="s">
        <v>178</v>
      </c>
      <c r="C2513" s="22" t="s">
        <v>17</v>
      </c>
      <c r="D2513" s="22" t="s">
        <v>112</v>
      </c>
      <c r="E2513" s="20">
        <v>1.2628600000000001</v>
      </c>
    </row>
    <row r="2514" spans="1:5" x14ac:dyDescent="0.35">
      <c r="A2514" s="22" t="s">
        <v>36</v>
      </c>
      <c r="B2514" s="22" t="s">
        <v>178</v>
      </c>
      <c r="C2514" s="22" t="s">
        <v>17</v>
      </c>
      <c r="D2514" s="22" t="s">
        <v>31</v>
      </c>
      <c r="E2514" s="20">
        <v>21090.81105</v>
      </c>
    </row>
    <row r="2515" spans="1:5" x14ac:dyDescent="0.35">
      <c r="A2515" s="22" t="s">
        <v>36</v>
      </c>
      <c r="B2515" s="22" t="s">
        <v>178</v>
      </c>
      <c r="C2515" s="22" t="s">
        <v>17</v>
      </c>
      <c r="D2515" s="22" t="s">
        <v>32</v>
      </c>
      <c r="E2515" s="20">
        <v>14.133240000000001</v>
      </c>
    </row>
    <row r="2516" spans="1:5" x14ac:dyDescent="0.35">
      <c r="A2516" s="22" t="s">
        <v>36</v>
      </c>
      <c r="B2516" s="22" t="s">
        <v>178</v>
      </c>
      <c r="C2516" s="22" t="s">
        <v>17</v>
      </c>
      <c r="D2516" s="28" t="s">
        <v>35</v>
      </c>
      <c r="E2516" s="26">
        <v>27231.840749999999</v>
      </c>
    </row>
    <row r="2517" spans="1:5" x14ac:dyDescent="0.35">
      <c r="A2517" s="22" t="s">
        <v>36</v>
      </c>
      <c r="B2517" s="22" t="s">
        <v>178</v>
      </c>
      <c r="C2517" s="22" t="s">
        <v>18</v>
      </c>
      <c r="D2517" s="22" t="s">
        <v>52</v>
      </c>
      <c r="E2517" s="20">
        <v>0.17315</v>
      </c>
    </row>
    <row r="2518" spans="1:5" x14ac:dyDescent="0.35">
      <c r="A2518" s="22" t="s">
        <v>36</v>
      </c>
      <c r="B2518" s="22" t="s">
        <v>178</v>
      </c>
      <c r="C2518" s="22" t="s">
        <v>18</v>
      </c>
      <c r="D2518" s="22" t="s">
        <v>156</v>
      </c>
      <c r="E2518" s="20">
        <v>54.06</v>
      </c>
    </row>
    <row r="2519" spans="1:5" x14ac:dyDescent="0.35">
      <c r="A2519" s="22" t="s">
        <v>36</v>
      </c>
      <c r="B2519" s="22" t="s">
        <v>178</v>
      </c>
      <c r="C2519" s="22" t="s">
        <v>18</v>
      </c>
      <c r="D2519" s="22" t="s">
        <v>28</v>
      </c>
      <c r="E2519" s="20">
        <v>77.503399999999999</v>
      </c>
    </row>
    <row r="2520" spans="1:5" x14ac:dyDescent="0.35">
      <c r="A2520" s="22" t="s">
        <v>36</v>
      </c>
      <c r="B2520" s="22" t="s">
        <v>178</v>
      </c>
      <c r="C2520" s="22" t="s">
        <v>18</v>
      </c>
      <c r="D2520" s="22" t="s">
        <v>102</v>
      </c>
      <c r="E2520" s="20">
        <v>9087.1890299999995</v>
      </c>
    </row>
    <row r="2521" spans="1:5" x14ac:dyDescent="0.35">
      <c r="A2521" s="22" t="s">
        <v>36</v>
      </c>
      <c r="B2521" s="22" t="s">
        <v>178</v>
      </c>
      <c r="C2521" s="22" t="s">
        <v>18</v>
      </c>
      <c r="D2521" s="22" t="s">
        <v>160</v>
      </c>
      <c r="E2521" s="20">
        <v>3.56</v>
      </c>
    </row>
    <row r="2522" spans="1:5" x14ac:dyDescent="0.35">
      <c r="A2522" s="22" t="s">
        <v>36</v>
      </c>
      <c r="B2522" s="22" t="s">
        <v>178</v>
      </c>
      <c r="C2522" s="22" t="s">
        <v>18</v>
      </c>
      <c r="D2522" s="22" t="s">
        <v>30</v>
      </c>
      <c r="E2522" s="20">
        <v>419.19400000000002</v>
      </c>
    </row>
    <row r="2523" spans="1:5" x14ac:dyDescent="0.35">
      <c r="A2523" s="22" t="s">
        <v>36</v>
      </c>
      <c r="B2523" s="22" t="s">
        <v>178</v>
      </c>
      <c r="C2523" s="22" t="s">
        <v>18</v>
      </c>
      <c r="D2523" s="22" t="s">
        <v>110</v>
      </c>
      <c r="E2523" s="20">
        <v>80.13</v>
      </c>
    </row>
    <row r="2524" spans="1:5" x14ac:dyDescent="0.35">
      <c r="A2524" s="22" t="s">
        <v>36</v>
      </c>
      <c r="B2524" s="22" t="s">
        <v>178</v>
      </c>
      <c r="C2524" s="22" t="s">
        <v>18</v>
      </c>
      <c r="D2524" s="22" t="s">
        <v>31</v>
      </c>
      <c r="E2524" s="20">
        <v>3368.9063799999999</v>
      </c>
    </row>
    <row r="2525" spans="1:5" x14ac:dyDescent="0.35">
      <c r="A2525" s="22" t="s">
        <v>36</v>
      </c>
      <c r="B2525" s="22" t="s">
        <v>178</v>
      </c>
      <c r="C2525" s="22" t="s">
        <v>18</v>
      </c>
      <c r="D2525" s="22" t="s">
        <v>32</v>
      </c>
      <c r="E2525" s="20">
        <v>90.777749999999997</v>
      </c>
    </row>
    <row r="2526" spans="1:5" x14ac:dyDescent="0.35">
      <c r="A2526" s="22" t="s">
        <v>36</v>
      </c>
      <c r="B2526" s="22" t="s">
        <v>178</v>
      </c>
      <c r="C2526" s="22" t="s">
        <v>18</v>
      </c>
      <c r="D2526" s="28" t="s">
        <v>35</v>
      </c>
      <c r="E2526" s="26">
        <v>13181.493710000001</v>
      </c>
    </row>
    <row r="2527" spans="1:5" x14ac:dyDescent="0.35">
      <c r="A2527" s="22" t="s">
        <v>36</v>
      </c>
      <c r="B2527" s="22" t="s">
        <v>178</v>
      </c>
      <c r="C2527" s="22" t="s">
        <v>19</v>
      </c>
      <c r="D2527" s="22" t="s">
        <v>52</v>
      </c>
      <c r="E2527" s="20">
        <v>6.6251600000000002</v>
      </c>
    </row>
    <row r="2528" spans="1:5" x14ac:dyDescent="0.35">
      <c r="A2528" s="22" t="s">
        <v>36</v>
      </c>
      <c r="B2528" s="22" t="s">
        <v>178</v>
      </c>
      <c r="C2528" s="22" t="s">
        <v>19</v>
      </c>
      <c r="D2528" s="22" t="s">
        <v>115</v>
      </c>
      <c r="E2528" s="20">
        <v>31.966899999999999</v>
      </c>
    </row>
    <row r="2529" spans="1:5" x14ac:dyDescent="0.35">
      <c r="A2529" s="22" t="s">
        <v>36</v>
      </c>
      <c r="B2529" s="22" t="s">
        <v>178</v>
      </c>
      <c r="C2529" s="22" t="s">
        <v>19</v>
      </c>
      <c r="D2529" s="22" t="s">
        <v>156</v>
      </c>
      <c r="E2529" s="20">
        <v>149.83009999999999</v>
      </c>
    </row>
    <row r="2530" spans="1:5" x14ac:dyDescent="0.35">
      <c r="A2530" s="22" t="s">
        <v>36</v>
      </c>
      <c r="B2530" s="22" t="s">
        <v>178</v>
      </c>
      <c r="C2530" s="22" t="s">
        <v>19</v>
      </c>
      <c r="D2530" s="22" t="s">
        <v>53</v>
      </c>
      <c r="E2530" s="20">
        <v>151.63995</v>
      </c>
    </row>
    <row r="2531" spans="1:5" x14ac:dyDescent="0.35">
      <c r="A2531" s="22" t="s">
        <v>36</v>
      </c>
      <c r="B2531" s="22" t="s">
        <v>178</v>
      </c>
      <c r="C2531" s="22" t="s">
        <v>19</v>
      </c>
      <c r="D2531" s="22" t="s">
        <v>27</v>
      </c>
      <c r="E2531" s="20">
        <v>561.57361000000003</v>
      </c>
    </row>
    <row r="2532" spans="1:5" x14ac:dyDescent="0.35">
      <c r="A2532" s="22" t="s">
        <v>36</v>
      </c>
      <c r="B2532" s="22" t="s">
        <v>178</v>
      </c>
      <c r="C2532" s="22" t="s">
        <v>19</v>
      </c>
      <c r="D2532" s="22" t="s">
        <v>95</v>
      </c>
      <c r="E2532" s="20">
        <v>0.32400000000000001</v>
      </c>
    </row>
    <row r="2533" spans="1:5" x14ac:dyDescent="0.35">
      <c r="A2533" s="22" t="s">
        <v>36</v>
      </c>
      <c r="B2533" s="22" t="s">
        <v>178</v>
      </c>
      <c r="C2533" s="22" t="s">
        <v>19</v>
      </c>
      <c r="D2533" s="22" t="s">
        <v>28</v>
      </c>
      <c r="E2533" s="20">
        <v>783.08213999999998</v>
      </c>
    </row>
    <row r="2534" spans="1:5" x14ac:dyDescent="0.35">
      <c r="A2534" s="22" t="s">
        <v>36</v>
      </c>
      <c r="B2534" s="22" t="s">
        <v>178</v>
      </c>
      <c r="C2534" s="22" t="s">
        <v>19</v>
      </c>
      <c r="D2534" s="22" t="s">
        <v>55</v>
      </c>
      <c r="E2534" s="20">
        <v>1.7769200000000001</v>
      </c>
    </row>
    <row r="2535" spans="1:5" x14ac:dyDescent="0.35">
      <c r="A2535" s="22" t="s">
        <v>36</v>
      </c>
      <c r="B2535" s="22" t="s">
        <v>178</v>
      </c>
      <c r="C2535" s="22" t="s">
        <v>19</v>
      </c>
      <c r="D2535" s="22" t="s">
        <v>92</v>
      </c>
      <c r="E2535" s="20">
        <v>46.286929999999998</v>
      </c>
    </row>
    <row r="2536" spans="1:5" x14ac:dyDescent="0.35">
      <c r="A2536" s="22" t="s">
        <v>36</v>
      </c>
      <c r="B2536" s="22" t="s">
        <v>178</v>
      </c>
      <c r="C2536" s="22" t="s">
        <v>19</v>
      </c>
      <c r="D2536" s="22" t="s">
        <v>102</v>
      </c>
      <c r="E2536" s="20">
        <v>59.924880000000002</v>
      </c>
    </row>
    <row r="2537" spans="1:5" x14ac:dyDescent="0.35">
      <c r="A2537" s="22" t="s">
        <v>36</v>
      </c>
      <c r="B2537" s="22" t="s">
        <v>178</v>
      </c>
      <c r="C2537" s="22" t="s">
        <v>19</v>
      </c>
      <c r="D2537" s="22" t="s">
        <v>107</v>
      </c>
      <c r="E2537" s="20">
        <v>10.75062</v>
      </c>
    </row>
    <row r="2538" spans="1:5" x14ac:dyDescent="0.35">
      <c r="A2538" s="22" t="s">
        <v>36</v>
      </c>
      <c r="B2538" s="22" t="s">
        <v>178</v>
      </c>
      <c r="C2538" s="22" t="s">
        <v>19</v>
      </c>
      <c r="D2538" s="22" t="s">
        <v>93</v>
      </c>
      <c r="E2538" s="20">
        <v>4.5054999999999996</v>
      </c>
    </row>
    <row r="2539" spans="1:5" x14ac:dyDescent="0.35">
      <c r="A2539" s="22" t="s">
        <v>36</v>
      </c>
      <c r="B2539" s="22" t="s">
        <v>178</v>
      </c>
      <c r="C2539" s="22" t="s">
        <v>19</v>
      </c>
      <c r="D2539" s="22" t="s">
        <v>160</v>
      </c>
      <c r="E2539" s="20">
        <v>157.04945000000001</v>
      </c>
    </row>
    <row r="2540" spans="1:5" x14ac:dyDescent="0.35">
      <c r="A2540" s="22" t="s">
        <v>36</v>
      </c>
      <c r="B2540" s="22" t="s">
        <v>178</v>
      </c>
      <c r="C2540" s="22" t="s">
        <v>19</v>
      </c>
      <c r="D2540" s="22" t="s">
        <v>30</v>
      </c>
      <c r="E2540" s="20">
        <v>4929.7735899999998</v>
      </c>
    </row>
    <row r="2541" spans="1:5" x14ac:dyDescent="0.35">
      <c r="A2541" s="22" t="s">
        <v>36</v>
      </c>
      <c r="B2541" s="22" t="s">
        <v>178</v>
      </c>
      <c r="C2541" s="22" t="s">
        <v>19</v>
      </c>
      <c r="D2541" s="22" t="s">
        <v>96</v>
      </c>
      <c r="E2541" s="20">
        <v>7.2132500000000004</v>
      </c>
    </row>
    <row r="2542" spans="1:5" x14ac:dyDescent="0.35">
      <c r="A2542" s="22" t="s">
        <v>36</v>
      </c>
      <c r="B2542" s="22" t="s">
        <v>178</v>
      </c>
      <c r="C2542" s="22" t="s">
        <v>19</v>
      </c>
      <c r="D2542" s="22" t="s">
        <v>110</v>
      </c>
      <c r="E2542" s="20">
        <v>86.720680000000002</v>
      </c>
    </row>
    <row r="2543" spans="1:5" x14ac:dyDescent="0.35">
      <c r="A2543" s="22" t="s">
        <v>36</v>
      </c>
      <c r="B2543" s="22" t="s">
        <v>178</v>
      </c>
      <c r="C2543" s="22" t="s">
        <v>19</v>
      </c>
      <c r="D2543" s="22" t="s">
        <v>162</v>
      </c>
      <c r="E2543" s="20">
        <v>55.487439999999999</v>
      </c>
    </row>
    <row r="2544" spans="1:5" x14ac:dyDescent="0.35">
      <c r="A2544" s="22" t="s">
        <v>36</v>
      </c>
      <c r="B2544" s="22" t="s">
        <v>178</v>
      </c>
      <c r="C2544" s="22" t="s">
        <v>19</v>
      </c>
      <c r="D2544" s="22" t="s">
        <v>163</v>
      </c>
      <c r="E2544" s="20">
        <v>44.655009999999997</v>
      </c>
    </row>
    <row r="2545" spans="1:5" x14ac:dyDescent="0.35">
      <c r="A2545" s="22" t="s">
        <v>36</v>
      </c>
      <c r="B2545" s="22" t="s">
        <v>178</v>
      </c>
      <c r="C2545" s="22" t="s">
        <v>19</v>
      </c>
      <c r="D2545" s="22" t="s">
        <v>112</v>
      </c>
      <c r="E2545" s="20">
        <v>80.11806</v>
      </c>
    </row>
    <row r="2546" spans="1:5" x14ac:dyDescent="0.35">
      <c r="A2546" s="22" t="s">
        <v>36</v>
      </c>
      <c r="B2546" s="22" t="s">
        <v>178</v>
      </c>
      <c r="C2546" s="22" t="s">
        <v>19</v>
      </c>
      <c r="D2546" s="22" t="s">
        <v>97</v>
      </c>
      <c r="E2546" s="20">
        <v>0.48899999999999999</v>
      </c>
    </row>
    <row r="2547" spans="1:5" x14ac:dyDescent="0.35">
      <c r="A2547" s="22" t="s">
        <v>36</v>
      </c>
      <c r="B2547" s="22" t="s">
        <v>178</v>
      </c>
      <c r="C2547" s="22" t="s">
        <v>19</v>
      </c>
      <c r="D2547" s="22" t="s">
        <v>31</v>
      </c>
      <c r="E2547" s="20">
        <v>6500.2200800000001</v>
      </c>
    </row>
    <row r="2548" spans="1:5" x14ac:dyDescent="0.35">
      <c r="A2548" s="22" t="s">
        <v>36</v>
      </c>
      <c r="B2548" s="22" t="s">
        <v>178</v>
      </c>
      <c r="C2548" s="22" t="s">
        <v>19</v>
      </c>
      <c r="D2548" s="22" t="s">
        <v>32</v>
      </c>
      <c r="E2548" s="20">
        <v>736.79938000000004</v>
      </c>
    </row>
    <row r="2549" spans="1:5" x14ac:dyDescent="0.35">
      <c r="A2549" s="22" t="s">
        <v>36</v>
      </c>
      <c r="B2549" s="22" t="s">
        <v>178</v>
      </c>
      <c r="C2549" s="22" t="s">
        <v>19</v>
      </c>
      <c r="D2549" s="22" t="s">
        <v>161</v>
      </c>
      <c r="E2549" s="20">
        <v>11.7</v>
      </c>
    </row>
    <row r="2550" spans="1:5" x14ac:dyDescent="0.35">
      <c r="A2550" s="22" t="s">
        <v>36</v>
      </c>
      <c r="B2550" s="22" t="s">
        <v>178</v>
      </c>
      <c r="C2550" s="22" t="s">
        <v>19</v>
      </c>
      <c r="D2550" s="28" t="s">
        <v>35</v>
      </c>
      <c r="E2550" s="26">
        <v>14418.512650000001</v>
      </c>
    </row>
    <row r="2551" spans="1:5" x14ac:dyDescent="0.35">
      <c r="A2551" s="22" t="s">
        <v>36</v>
      </c>
      <c r="B2551" s="22" t="s">
        <v>178</v>
      </c>
      <c r="C2551" s="22" t="s">
        <v>161</v>
      </c>
      <c r="D2551" s="22" t="s">
        <v>52</v>
      </c>
      <c r="E2551" s="20">
        <v>4.7</v>
      </c>
    </row>
    <row r="2552" spans="1:5" x14ac:dyDescent="0.35">
      <c r="A2552" s="22" t="s">
        <v>36</v>
      </c>
      <c r="B2552" s="22" t="s">
        <v>178</v>
      </c>
      <c r="C2552" s="22" t="s">
        <v>161</v>
      </c>
      <c r="D2552" s="22" t="s">
        <v>31</v>
      </c>
      <c r="E2552" s="20">
        <v>3.96</v>
      </c>
    </row>
    <row r="2553" spans="1:5" x14ac:dyDescent="0.35">
      <c r="A2553" s="22" t="s">
        <v>36</v>
      </c>
      <c r="B2553" s="22" t="s">
        <v>178</v>
      </c>
      <c r="C2553" s="22" t="s">
        <v>161</v>
      </c>
      <c r="D2553" s="28" t="s">
        <v>35</v>
      </c>
      <c r="E2553" s="26">
        <v>8.66</v>
      </c>
    </row>
    <row r="2554" spans="1:5" x14ac:dyDescent="0.35">
      <c r="A2554" s="22" t="s">
        <v>36</v>
      </c>
      <c r="B2554" s="22" t="s">
        <v>178</v>
      </c>
      <c r="C2554" s="120" t="s">
        <v>35</v>
      </c>
      <c r="D2554" s="347"/>
      <c r="E2554" s="26">
        <v>715286.50552999997</v>
      </c>
    </row>
    <row r="2555" spans="1:5" x14ac:dyDescent="0.35">
      <c r="A2555" s="22" t="s">
        <v>37</v>
      </c>
      <c r="B2555" s="22" t="s">
        <v>169</v>
      </c>
      <c r="C2555" s="22" t="s">
        <v>52</v>
      </c>
      <c r="D2555" s="22" t="s">
        <v>52</v>
      </c>
      <c r="E2555" s="20">
        <v>13.73143</v>
      </c>
    </row>
    <row r="2556" spans="1:5" x14ac:dyDescent="0.35">
      <c r="A2556" s="22" t="s">
        <v>37</v>
      </c>
      <c r="B2556" s="22" t="s">
        <v>169</v>
      </c>
      <c r="C2556" s="22" t="s">
        <v>52</v>
      </c>
      <c r="D2556" s="22" t="s">
        <v>113</v>
      </c>
      <c r="E2556" s="20">
        <v>395.96474000000001</v>
      </c>
    </row>
    <row r="2557" spans="1:5" x14ac:dyDescent="0.35">
      <c r="A2557" s="22" t="s">
        <v>37</v>
      </c>
      <c r="B2557" s="22" t="s">
        <v>169</v>
      </c>
      <c r="C2557" s="22" t="s">
        <v>52</v>
      </c>
      <c r="D2557" s="22" t="s">
        <v>53</v>
      </c>
      <c r="E2557" s="20">
        <v>7.7240000000000003E-2</v>
      </c>
    </row>
    <row r="2558" spans="1:5" x14ac:dyDescent="0.35">
      <c r="A2558" s="22" t="s">
        <v>37</v>
      </c>
      <c r="B2558" s="22" t="s">
        <v>169</v>
      </c>
      <c r="C2558" s="22" t="s">
        <v>52</v>
      </c>
      <c r="D2558" s="22" t="s">
        <v>27</v>
      </c>
      <c r="E2558" s="20">
        <v>739.47756000000004</v>
      </c>
    </row>
    <row r="2559" spans="1:5" x14ac:dyDescent="0.35">
      <c r="A2559" s="22" t="s">
        <v>37</v>
      </c>
      <c r="B2559" s="22" t="s">
        <v>169</v>
      </c>
      <c r="C2559" s="22" t="s">
        <v>52</v>
      </c>
      <c r="D2559" s="22" t="s">
        <v>28</v>
      </c>
      <c r="E2559" s="20">
        <v>159.49044000000001</v>
      </c>
    </row>
    <row r="2560" spans="1:5" x14ac:dyDescent="0.35">
      <c r="A2560" s="22" t="s">
        <v>37</v>
      </c>
      <c r="B2560" s="22" t="s">
        <v>169</v>
      </c>
      <c r="C2560" s="22" t="s">
        <v>52</v>
      </c>
      <c r="D2560" s="22" t="s">
        <v>55</v>
      </c>
      <c r="E2560" s="20">
        <v>19.245550000000001</v>
      </c>
    </row>
    <row r="2561" spans="1:5" x14ac:dyDescent="0.35">
      <c r="A2561" s="22" t="s">
        <v>37</v>
      </c>
      <c r="B2561" s="22" t="s">
        <v>169</v>
      </c>
      <c r="C2561" s="22" t="s">
        <v>52</v>
      </c>
      <c r="D2561" s="22" t="s">
        <v>92</v>
      </c>
      <c r="E2561" s="20">
        <v>469.73471000000001</v>
      </c>
    </row>
    <row r="2562" spans="1:5" x14ac:dyDescent="0.35">
      <c r="A2562" s="22" t="s">
        <v>37</v>
      </c>
      <c r="B2562" s="22" t="s">
        <v>169</v>
      </c>
      <c r="C2562" s="22" t="s">
        <v>52</v>
      </c>
      <c r="D2562" s="22" t="s">
        <v>93</v>
      </c>
      <c r="E2562" s="20">
        <v>0.81437000000000004</v>
      </c>
    </row>
    <row r="2563" spans="1:5" x14ac:dyDescent="0.35">
      <c r="A2563" s="22" t="s">
        <v>37</v>
      </c>
      <c r="B2563" s="22" t="s">
        <v>169</v>
      </c>
      <c r="C2563" s="22" t="s">
        <v>52</v>
      </c>
      <c r="D2563" s="22" t="s">
        <v>160</v>
      </c>
      <c r="E2563" s="20">
        <v>0.18462000000000001</v>
      </c>
    </row>
    <row r="2564" spans="1:5" x14ac:dyDescent="0.35">
      <c r="A2564" s="22" t="s">
        <v>37</v>
      </c>
      <c r="B2564" s="22" t="s">
        <v>169</v>
      </c>
      <c r="C2564" s="22" t="s">
        <v>52</v>
      </c>
      <c r="D2564" s="22" t="s">
        <v>30</v>
      </c>
      <c r="E2564" s="20">
        <v>45.438499999999998</v>
      </c>
    </row>
    <row r="2565" spans="1:5" x14ac:dyDescent="0.35">
      <c r="A2565" s="22" t="s">
        <v>37</v>
      </c>
      <c r="B2565" s="22" t="s">
        <v>169</v>
      </c>
      <c r="C2565" s="22" t="s">
        <v>52</v>
      </c>
      <c r="D2565" s="22" t="s">
        <v>96</v>
      </c>
      <c r="E2565" s="20">
        <v>0.46128999999999998</v>
      </c>
    </row>
    <row r="2566" spans="1:5" x14ac:dyDescent="0.35">
      <c r="A2566" s="22" t="s">
        <v>37</v>
      </c>
      <c r="B2566" s="22" t="s">
        <v>169</v>
      </c>
      <c r="C2566" s="22" t="s">
        <v>52</v>
      </c>
      <c r="D2566" s="22" t="s">
        <v>97</v>
      </c>
      <c r="E2566" s="20">
        <v>7.7600000000000002E-2</v>
      </c>
    </row>
    <row r="2567" spans="1:5" x14ac:dyDescent="0.35">
      <c r="A2567" s="22" t="s">
        <v>37</v>
      </c>
      <c r="B2567" s="22" t="s">
        <v>169</v>
      </c>
      <c r="C2567" s="22" t="s">
        <v>52</v>
      </c>
      <c r="D2567" s="22" t="s">
        <v>31</v>
      </c>
      <c r="E2567" s="20">
        <v>1366.11418</v>
      </c>
    </row>
    <row r="2568" spans="1:5" x14ac:dyDescent="0.35">
      <c r="A2568" s="22" t="s">
        <v>37</v>
      </c>
      <c r="B2568" s="22" t="s">
        <v>169</v>
      </c>
      <c r="C2568" s="22" t="s">
        <v>52</v>
      </c>
      <c r="D2568" s="22" t="s">
        <v>32</v>
      </c>
      <c r="E2568" s="20">
        <v>0.61029</v>
      </c>
    </row>
    <row r="2569" spans="1:5" x14ac:dyDescent="0.35">
      <c r="A2569" s="22" t="s">
        <v>37</v>
      </c>
      <c r="B2569" s="22" t="s">
        <v>169</v>
      </c>
      <c r="C2569" s="22" t="s">
        <v>52</v>
      </c>
      <c r="D2569" s="28" t="s">
        <v>35</v>
      </c>
      <c r="E2569" s="26">
        <v>3211.4225200000001</v>
      </c>
    </row>
    <row r="2570" spans="1:5" x14ac:dyDescent="0.35">
      <c r="A2570" s="22" t="s">
        <v>37</v>
      </c>
      <c r="B2570" s="22" t="s">
        <v>169</v>
      </c>
      <c r="C2570" s="22" t="s">
        <v>53</v>
      </c>
      <c r="D2570" s="22" t="s">
        <v>52</v>
      </c>
      <c r="E2570" s="20">
        <v>146.31361999999999</v>
      </c>
    </row>
    <row r="2571" spans="1:5" x14ac:dyDescent="0.35">
      <c r="A2571" s="22" t="s">
        <v>37</v>
      </c>
      <c r="B2571" s="22" t="s">
        <v>169</v>
      </c>
      <c r="C2571" s="22" t="s">
        <v>53</v>
      </c>
      <c r="D2571" s="22" t="s">
        <v>104</v>
      </c>
      <c r="E2571" s="20">
        <v>8.4999999999999995E-4</v>
      </c>
    </row>
    <row r="2572" spans="1:5" x14ac:dyDescent="0.35">
      <c r="A2572" s="22" t="s">
        <v>37</v>
      </c>
      <c r="B2572" s="22" t="s">
        <v>169</v>
      </c>
      <c r="C2572" s="22" t="s">
        <v>53</v>
      </c>
      <c r="D2572" s="22" t="s">
        <v>156</v>
      </c>
      <c r="E2572" s="20">
        <v>8.4696599999999993</v>
      </c>
    </row>
    <row r="2573" spans="1:5" x14ac:dyDescent="0.35">
      <c r="A2573" s="22" t="s">
        <v>37</v>
      </c>
      <c r="B2573" s="22" t="s">
        <v>169</v>
      </c>
      <c r="C2573" s="22" t="s">
        <v>53</v>
      </c>
      <c r="D2573" s="22" t="s">
        <v>53</v>
      </c>
      <c r="E2573" s="20">
        <v>47.873959999999997</v>
      </c>
    </row>
    <row r="2574" spans="1:5" x14ac:dyDescent="0.35">
      <c r="A2574" s="22" t="s">
        <v>37</v>
      </c>
      <c r="B2574" s="22" t="s">
        <v>169</v>
      </c>
      <c r="C2574" s="22" t="s">
        <v>53</v>
      </c>
      <c r="D2574" s="22" t="s">
        <v>27</v>
      </c>
      <c r="E2574" s="20">
        <v>163.78317999999999</v>
      </c>
    </row>
    <row r="2575" spans="1:5" x14ac:dyDescent="0.35">
      <c r="A2575" s="22" t="s">
        <v>37</v>
      </c>
      <c r="B2575" s="22" t="s">
        <v>169</v>
      </c>
      <c r="C2575" s="22" t="s">
        <v>53</v>
      </c>
      <c r="D2575" s="22" t="s">
        <v>28</v>
      </c>
      <c r="E2575" s="20">
        <v>562.68312000000003</v>
      </c>
    </row>
    <row r="2576" spans="1:5" x14ac:dyDescent="0.35">
      <c r="A2576" s="22" t="s">
        <v>37</v>
      </c>
      <c r="B2576" s="22" t="s">
        <v>169</v>
      </c>
      <c r="C2576" s="22" t="s">
        <v>53</v>
      </c>
      <c r="D2576" s="22" t="s">
        <v>55</v>
      </c>
      <c r="E2576" s="20">
        <v>250.04926</v>
      </c>
    </row>
    <row r="2577" spans="1:5" x14ac:dyDescent="0.35">
      <c r="A2577" s="22" t="s">
        <v>37</v>
      </c>
      <c r="B2577" s="22" t="s">
        <v>169</v>
      </c>
      <c r="C2577" s="22" t="s">
        <v>53</v>
      </c>
      <c r="D2577" s="22" t="s">
        <v>92</v>
      </c>
      <c r="E2577" s="20">
        <v>193.85203999999999</v>
      </c>
    </row>
    <row r="2578" spans="1:5" x14ac:dyDescent="0.35">
      <c r="A2578" s="22" t="s">
        <v>37</v>
      </c>
      <c r="B2578" s="22" t="s">
        <v>169</v>
      </c>
      <c r="C2578" s="22" t="s">
        <v>53</v>
      </c>
      <c r="D2578" s="22" t="s">
        <v>107</v>
      </c>
      <c r="E2578" s="20">
        <v>5.6204000000000001</v>
      </c>
    </row>
    <row r="2579" spans="1:5" x14ac:dyDescent="0.35">
      <c r="A2579" s="22" t="s">
        <v>37</v>
      </c>
      <c r="B2579" s="22" t="s">
        <v>169</v>
      </c>
      <c r="C2579" s="22" t="s">
        <v>53</v>
      </c>
      <c r="D2579" s="22" t="s">
        <v>93</v>
      </c>
      <c r="E2579" s="20">
        <v>11.99831</v>
      </c>
    </row>
    <row r="2580" spans="1:5" x14ac:dyDescent="0.35">
      <c r="A2580" s="22" t="s">
        <v>37</v>
      </c>
      <c r="B2580" s="22" t="s">
        <v>169</v>
      </c>
      <c r="C2580" s="22" t="s">
        <v>53</v>
      </c>
      <c r="D2580" s="22" t="s">
        <v>160</v>
      </c>
      <c r="E2580" s="20">
        <v>4.5706100000000003</v>
      </c>
    </row>
    <row r="2581" spans="1:5" x14ac:dyDescent="0.35">
      <c r="A2581" s="22" t="s">
        <v>37</v>
      </c>
      <c r="B2581" s="22" t="s">
        <v>169</v>
      </c>
      <c r="C2581" s="22" t="s">
        <v>53</v>
      </c>
      <c r="D2581" s="22" t="s">
        <v>30</v>
      </c>
      <c r="E2581" s="20">
        <v>431.53573</v>
      </c>
    </row>
    <row r="2582" spans="1:5" x14ac:dyDescent="0.35">
      <c r="A2582" s="22" t="s">
        <v>37</v>
      </c>
      <c r="B2582" s="22" t="s">
        <v>169</v>
      </c>
      <c r="C2582" s="22" t="s">
        <v>53</v>
      </c>
      <c r="D2582" s="22" t="s">
        <v>97</v>
      </c>
      <c r="E2582" s="20">
        <v>22.559249999999999</v>
      </c>
    </row>
    <row r="2583" spans="1:5" x14ac:dyDescent="0.35">
      <c r="A2583" s="22" t="s">
        <v>37</v>
      </c>
      <c r="B2583" s="22" t="s">
        <v>169</v>
      </c>
      <c r="C2583" s="22" t="s">
        <v>53</v>
      </c>
      <c r="D2583" s="22" t="s">
        <v>31</v>
      </c>
      <c r="E2583" s="20">
        <v>1306.6711499999999</v>
      </c>
    </row>
    <row r="2584" spans="1:5" x14ac:dyDescent="0.35">
      <c r="A2584" s="22" t="s">
        <v>37</v>
      </c>
      <c r="B2584" s="22" t="s">
        <v>169</v>
      </c>
      <c r="C2584" s="22" t="s">
        <v>53</v>
      </c>
      <c r="D2584" s="28" t="s">
        <v>35</v>
      </c>
      <c r="E2584" s="26">
        <v>3155.9811399999999</v>
      </c>
    </row>
    <row r="2585" spans="1:5" x14ac:dyDescent="0.35">
      <c r="A2585" s="22" t="s">
        <v>37</v>
      </c>
      <c r="B2585" s="22" t="s">
        <v>169</v>
      </c>
      <c r="C2585" s="22" t="s">
        <v>12</v>
      </c>
      <c r="D2585" s="22" t="s">
        <v>52</v>
      </c>
      <c r="E2585" s="20">
        <v>135.72076000000001</v>
      </c>
    </row>
    <row r="2586" spans="1:5" x14ac:dyDescent="0.35">
      <c r="A2586" s="22" t="s">
        <v>37</v>
      </c>
      <c r="B2586" s="22" t="s">
        <v>169</v>
      </c>
      <c r="C2586" s="22" t="s">
        <v>12</v>
      </c>
      <c r="D2586" s="22" t="s">
        <v>53</v>
      </c>
      <c r="E2586" s="20">
        <v>0.30113000000000001</v>
      </c>
    </row>
    <row r="2587" spans="1:5" x14ac:dyDescent="0.35">
      <c r="A2587" s="22" t="s">
        <v>37</v>
      </c>
      <c r="B2587" s="22" t="s">
        <v>169</v>
      </c>
      <c r="C2587" s="22" t="s">
        <v>12</v>
      </c>
      <c r="D2587" s="22" t="s">
        <v>27</v>
      </c>
      <c r="E2587" s="20">
        <v>3749.9270000000001</v>
      </c>
    </row>
    <row r="2588" spans="1:5" x14ac:dyDescent="0.35">
      <c r="A2588" s="22" t="s">
        <v>37</v>
      </c>
      <c r="B2588" s="22" t="s">
        <v>169</v>
      </c>
      <c r="C2588" s="22" t="s">
        <v>12</v>
      </c>
      <c r="D2588" s="22" t="s">
        <v>28</v>
      </c>
      <c r="E2588" s="20">
        <v>44.66621</v>
      </c>
    </row>
    <row r="2589" spans="1:5" x14ac:dyDescent="0.35">
      <c r="A2589" s="22" t="s">
        <v>37</v>
      </c>
      <c r="B2589" s="22" t="s">
        <v>169</v>
      </c>
      <c r="C2589" s="22" t="s">
        <v>12</v>
      </c>
      <c r="D2589" s="22" t="s">
        <v>55</v>
      </c>
      <c r="E2589" s="20">
        <v>4.1378000000000004</v>
      </c>
    </row>
    <row r="2590" spans="1:5" x14ac:dyDescent="0.35">
      <c r="A2590" s="22" t="s">
        <v>37</v>
      </c>
      <c r="B2590" s="22" t="s">
        <v>169</v>
      </c>
      <c r="C2590" s="22" t="s">
        <v>12</v>
      </c>
      <c r="D2590" s="22" t="s">
        <v>102</v>
      </c>
      <c r="E2590" s="20">
        <v>-0.59131999999999996</v>
      </c>
    </row>
    <row r="2591" spans="1:5" x14ac:dyDescent="0.35">
      <c r="A2591" s="22" t="s">
        <v>37</v>
      </c>
      <c r="B2591" s="22" t="s">
        <v>169</v>
      </c>
      <c r="C2591" s="22" t="s">
        <v>12</v>
      </c>
      <c r="D2591" s="22" t="s">
        <v>30</v>
      </c>
      <c r="E2591" s="20">
        <v>37.903889999999997</v>
      </c>
    </row>
    <row r="2592" spans="1:5" x14ac:dyDescent="0.35">
      <c r="A2592" s="22" t="s">
        <v>37</v>
      </c>
      <c r="B2592" s="22" t="s">
        <v>169</v>
      </c>
      <c r="C2592" s="22" t="s">
        <v>12</v>
      </c>
      <c r="D2592" s="22" t="s">
        <v>112</v>
      </c>
      <c r="E2592" s="20">
        <v>0.49786000000000002</v>
      </c>
    </row>
    <row r="2593" spans="1:5" x14ac:dyDescent="0.35">
      <c r="A2593" s="22" t="s">
        <v>37</v>
      </c>
      <c r="B2593" s="22" t="s">
        <v>169</v>
      </c>
      <c r="C2593" s="22" t="s">
        <v>12</v>
      </c>
      <c r="D2593" s="22" t="s">
        <v>31</v>
      </c>
      <c r="E2593" s="20">
        <v>663.87225999999998</v>
      </c>
    </row>
    <row r="2594" spans="1:5" x14ac:dyDescent="0.35">
      <c r="A2594" s="22" t="s">
        <v>37</v>
      </c>
      <c r="B2594" s="22" t="s">
        <v>169</v>
      </c>
      <c r="C2594" s="22" t="s">
        <v>12</v>
      </c>
      <c r="D2594" s="28" t="s">
        <v>35</v>
      </c>
      <c r="E2594" s="26">
        <v>4636.43559</v>
      </c>
    </row>
    <row r="2595" spans="1:5" x14ac:dyDescent="0.35">
      <c r="A2595" s="22" t="s">
        <v>37</v>
      </c>
      <c r="B2595" s="22" t="s">
        <v>169</v>
      </c>
      <c r="C2595" s="22" t="s">
        <v>54</v>
      </c>
      <c r="D2595" s="22" t="s">
        <v>52</v>
      </c>
      <c r="E2595" s="20">
        <v>0.1885</v>
      </c>
    </row>
    <row r="2596" spans="1:5" x14ac:dyDescent="0.35">
      <c r="A2596" s="22" t="s">
        <v>37</v>
      </c>
      <c r="B2596" s="22" t="s">
        <v>169</v>
      </c>
      <c r="C2596" s="22" t="s">
        <v>54</v>
      </c>
      <c r="D2596" s="22" t="s">
        <v>55</v>
      </c>
      <c r="E2596" s="20">
        <v>24.672370000000001</v>
      </c>
    </row>
    <row r="2597" spans="1:5" x14ac:dyDescent="0.35">
      <c r="A2597" s="22" t="s">
        <v>37</v>
      </c>
      <c r="B2597" s="22" t="s">
        <v>169</v>
      </c>
      <c r="C2597" s="22" t="s">
        <v>54</v>
      </c>
      <c r="D2597" s="22" t="s">
        <v>31</v>
      </c>
      <c r="E2597" s="20">
        <v>0.25124999999999997</v>
      </c>
    </row>
    <row r="2598" spans="1:5" x14ac:dyDescent="0.35">
      <c r="A2598" s="22" t="s">
        <v>37</v>
      </c>
      <c r="B2598" s="22" t="s">
        <v>169</v>
      </c>
      <c r="C2598" s="22" t="s">
        <v>54</v>
      </c>
      <c r="D2598" s="28" t="s">
        <v>35</v>
      </c>
      <c r="E2598" s="26">
        <v>25.112120000000001</v>
      </c>
    </row>
    <row r="2599" spans="1:5" x14ac:dyDescent="0.35">
      <c r="A2599" s="22" t="s">
        <v>37</v>
      </c>
      <c r="B2599" s="22" t="s">
        <v>169</v>
      </c>
      <c r="C2599" s="22" t="s">
        <v>13</v>
      </c>
      <c r="D2599" s="22" t="s">
        <v>52</v>
      </c>
      <c r="E2599" s="20">
        <v>18.489930000000001</v>
      </c>
    </row>
    <row r="2600" spans="1:5" x14ac:dyDescent="0.35">
      <c r="A2600" s="22" t="s">
        <v>37</v>
      </c>
      <c r="B2600" s="22" t="s">
        <v>169</v>
      </c>
      <c r="C2600" s="22" t="s">
        <v>13</v>
      </c>
      <c r="D2600" s="22" t="s">
        <v>104</v>
      </c>
      <c r="E2600" s="20">
        <v>0.12883</v>
      </c>
    </row>
    <row r="2601" spans="1:5" x14ac:dyDescent="0.35">
      <c r="A2601" s="22" t="s">
        <v>37</v>
      </c>
      <c r="B2601" s="22" t="s">
        <v>169</v>
      </c>
      <c r="C2601" s="22" t="s">
        <v>13</v>
      </c>
      <c r="D2601" s="22" t="s">
        <v>156</v>
      </c>
      <c r="E2601" s="20">
        <v>77.643820000000005</v>
      </c>
    </row>
    <row r="2602" spans="1:5" x14ac:dyDescent="0.35">
      <c r="A2602" s="22" t="s">
        <v>37</v>
      </c>
      <c r="B2602" s="22" t="s">
        <v>169</v>
      </c>
      <c r="C2602" s="22" t="s">
        <v>13</v>
      </c>
      <c r="D2602" s="22" t="s">
        <v>27</v>
      </c>
      <c r="E2602" s="20">
        <v>1812.4621</v>
      </c>
    </row>
    <row r="2603" spans="1:5" x14ac:dyDescent="0.35">
      <c r="A2603" s="22" t="s">
        <v>37</v>
      </c>
      <c r="B2603" s="22" t="s">
        <v>169</v>
      </c>
      <c r="C2603" s="22" t="s">
        <v>13</v>
      </c>
      <c r="D2603" s="22" t="s">
        <v>28</v>
      </c>
      <c r="E2603" s="20">
        <v>2274.61708</v>
      </c>
    </row>
    <row r="2604" spans="1:5" x14ac:dyDescent="0.35">
      <c r="A2604" s="22" t="s">
        <v>37</v>
      </c>
      <c r="B2604" s="22" t="s">
        <v>169</v>
      </c>
      <c r="C2604" s="22" t="s">
        <v>13</v>
      </c>
      <c r="D2604" s="22" t="s">
        <v>55</v>
      </c>
      <c r="E2604" s="20">
        <v>33.59572</v>
      </c>
    </row>
    <row r="2605" spans="1:5" x14ac:dyDescent="0.35">
      <c r="A2605" s="22" t="s">
        <v>37</v>
      </c>
      <c r="B2605" s="22" t="s">
        <v>169</v>
      </c>
      <c r="C2605" s="22" t="s">
        <v>13</v>
      </c>
      <c r="D2605" s="22" t="s">
        <v>92</v>
      </c>
      <c r="E2605" s="20">
        <v>9.7401</v>
      </c>
    </row>
    <row r="2606" spans="1:5" x14ac:dyDescent="0.35">
      <c r="A2606" s="22" t="s">
        <v>37</v>
      </c>
      <c r="B2606" s="22" t="s">
        <v>169</v>
      </c>
      <c r="C2606" s="22" t="s">
        <v>13</v>
      </c>
      <c r="D2606" s="22" t="s">
        <v>107</v>
      </c>
      <c r="E2606" s="20">
        <v>7.0259999999999998</v>
      </c>
    </row>
    <row r="2607" spans="1:5" x14ac:dyDescent="0.35">
      <c r="A2607" s="22" t="s">
        <v>37</v>
      </c>
      <c r="B2607" s="22" t="s">
        <v>169</v>
      </c>
      <c r="C2607" s="22" t="s">
        <v>13</v>
      </c>
      <c r="D2607" s="22" t="s">
        <v>93</v>
      </c>
      <c r="E2607" s="20">
        <v>0.29283999999999999</v>
      </c>
    </row>
    <row r="2608" spans="1:5" x14ac:dyDescent="0.35">
      <c r="A2608" s="22" t="s">
        <v>37</v>
      </c>
      <c r="B2608" s="22" t="s">
        <v>169</v>
      </c>
      <c r="C2608" s="22" t="s">
        <v>13</v>
      </c>
      <c r="D2608" s="22" t="s">
        <v>160</v>
      </c>
      <c r="E2608" s="20">
        <v>2.1072899999999999</v>
      </c>
    </row>
    <row r="2609" spans="1:5" x14ac:dyDescent="0.35">
      <c r="A2609" s="22" t="s">
        <v>37</v>
      </c>
      <c r="B2609" s="22" t="s">
        <v>169</v>
      </c>
      <c r="C2609" s="22" t="s">
        <v>13</v>
      </c>
      <c r="D2609" s="22" t="s">
        <v>30</v>
      </c>
      <c r="E2609" s="20">
        <v>142.78441000000001</v>
      </c>
    </row>
    <row r="2610" spans="1:5" x14ac:dyDescent="0.35">
      <c r="A2610" s="22" t="s">
        <v>37</v>
      </c>
      <c r="B2610" s="22" t="s">
        <v>169</v>
      </c>
      <c r="C2610" s="22" t="s">
        <v>13</v>
      </c>
      <c r="D2610" s="22" t="s">
        <v>97</v>
      </c>
      <c r="E2610" s="20">
        <v>15.736140000000001</v>
      </c>
    </row>
    <row r="2611" spans="1:5" x14ac:dyDescent="0.35">
      <c r="A2611" s="22" t="s">
        <v>37</v>
      </c>
      <c r="B2611" s="22" t="s">
        <v>169</v>
      </c>
      <c r="C2611" s="22" t="s">
        <v>13</v>
      </c>
      <c r="D2611" s="22" t="s">
        <v>31</v>
      </c>
      <c r="E2611" s="20">
        <v>1528.09301</v>
      </c>
    </row>
    <row r="2612" spans="1:5" x14ac:dyDescent="0.35">
      <c r="A2612" s="22" t="s">
        <v>37</v>
      </c>
      <c r="B2612" s="22" t="s">
        <v>169</v>
      </c>
      <c r="C2612" s="22" t="s">
        <v>13</v>
      </c>
      <c r="D2612" s="28" t="s">
        <v>35</v>
      </c>
      <c r="E2612" s="26">
        <v>5922.7172700000001</v>
      </c>
    </row>
    <row r="2613" spans="1:5" x14ac:dyDescent="0.35">
      <c r="A2613" s="22" t="s">
        <v>37</v>
      </c>
      <c r="B2613" s="22" t="s">
        <v>169</v>
      </c>
      <c r="C2613" s="22" t="s">
        <v>55</v>
      </c>
      <c r="D2613" s="22" t="s">
        <v>52</v>
      </c>
      <c r="E2613" s="20">
        <v>17.478819999999999</v>
      </c>
    </row>
    <row r="2614" spans="1:5" x14ac:dyDescent="0.35">
      <c r="A2614" s="22" t="s">
        <v>37</v>
      </c>
      <c r="B2614" s="22" t="s">
        <v>169</v>
      </c>
      <c r="C2614" s="22" t="s">
        <v>55</v>
      </c>
      <c r="D2614" s="22" t="s">
        <v>156</v>
      </c>
      <c r="E2614" s="20">
        <v>8.6331000000000007</v>
      </c>
    </row>
    <row r="2615" spans="1:5" x14ac:dyDescent="0.35">
      <c r="A2615" s="22" t="s">
        <v>37</v>
      </c>
      <c r="B2615" s="22" t="s">
        <v>169</v>
      </c>
      <c r="C2615" s="22" t="s">
        <v>55</v>
      </c>
      <c r="D2615" s="22" t="s">
        <v>53</v>
      </c>
      <c r="E2615" s="20">
        <v>4.3900499999999996</v>
      </c>
    </row>
    <row r="2616" spans="1:5" x14ac:dyDescent="0.35">
      <c r="A2616" s="22" t="s">
        <v>37</v>
      </c>
      <c r="B2616" s="22" t="s">
        <v>169</v>
      </c>
      <c r="C2616" s="22" t="s">
        <v>55</v>
      </c>
      <c r="D2616" s="22" t="s">
        <v>27</v>
      </c>
      <c r="E2616" s="20">
        <v>0.105</v>
      </c>
    </row>
    <row r="2617" spans="1:5" x14ac:dyDescent="0.35">
      <c r="A2617" s="22" t="s">
        <v>37</v>
      </c>
      <c r="B2617" s="22" t="s">
        <v>169</v>
      </c>
      <c r="C2617" s="22" t="s">
        <v>55</v>
      </c>
      <c r="D2617" s="22" t="s">
        <v>28</v>
      </c>
      <c r="E2617" s="20">
        <v>36.428319999999999</v>
      </c>
    </row>
    <row r="2618" spans="1:5" x14ac:dyDescent="0.35">
      <c r="A2618" s="22" t="s">
        <v>37</v>
      </c>
      <c r="B2618" s="22" t="s">
        <v>169</v>
      </c>
      <c r="C2618" s="22" t="s">
        <v>55</v>
      </c>
      <c r="D2618" s="22" t="s">
        <v>55</v>
      </c>
      <c r="E2618" s="20">
        <v>1057.30206</v>
      </c>
    </row>
    <row r="2619" spans="1:5" x14ac:dyDescent="0.35">
      <c r="A2619" s="22" t="s">
        <v>37</v>
      </c>
      <c r="B2619" s="22" t="s">
        <v>169</v>
      </c>
      <c r="C2619" s="22" t="s">
        <v>55</v>
      </c>
      <c r="D2619" s="22" t="s">
        <v>92</v>
      </c>
      <c r="E2619" s="20">
        <v>161.55814000000001</v>
      </c>
    </row>
    <row r="2620" spans="1:5" x14ac:dyDescent="0.35">
      <c r="A2620" s="22" t="s">
        <v>37</v>
      </c>
      <c r="B2620" s="22" t="s">
        <v>169</v>
      </c>
      <c r="C2620" s="22" t="s">
        <v>55</v>
      </c>
      <c r="D2620" s="22" t="s">
        <v>93</v>
      </c>
      <c r="E2620" s="20">
        <v>7.8672000000000004</v>
      </c>
    </row>
    <row r="2621" spans="1:5" x14ac:dyDescent="0.35">
      <c r="A2621" s="22" t="s">
        <v>37</v>
      </c>
      <c r="B2621" s="22" t="s">
        <v>169</v>
      </c>
      <c r="C2621" s="22" t="s">
        <v>55</v>
      </c>
      <c r="D2621" s="22" t="s">
        <v>30</v>
      </c>
      <c r="E2621" s="20">
        <v>2.8683999999999998</v>
      </c>
    </row>
    <row r="2622" spans="1:5" x14ac:dyDescent="0.35">
      <c r="A2622" s="22" t="s">
        <v>37</v>
      </c>
      <c r="B2622" s="22" t="s">
        <v>169</v>
      </c>
      <c r="C2622" s="22" t="s">
        <v>55</v>
      </c>
      <c r="D2622" s="22" t="s">
        <v>31</v>
      </c>
      <c r="E2622" s="20">
        <v>88.072599999999994</v>
      </c>
    </row>
    <row r="2623" spans="1:5" x14ac:dyDescent="0.35">
      <c r="A2623" s="22" t="s">
        <v>37</v>
      </c>
      <c r="B2623" s="22" t="s">
        <v>169</v>
      </c>
      <c r="C2623" s="22" t="s">
        <v>55</v>
      </c>
      <c r="D2623" s="28" t="s">
        <v>35</v>
      </c>
      <c r="E2623" s="26">
        <v>1384.7036900000001</v>
      </c>
    </row>
    <row r="2624" spans="1:5" x14ac:dyDescent="0.35">
      <c r="A2624" s="22" t="s">
        <v>37</v>
      </c>
      <c r="B2624" s="22" t="s">
        <v>169</v>
      </c>
      <c r="C2624" s="22" t="s">
        <v>56</v>
      </c>
      <c r="D2624" s="22" t="s">
        <v>52</v>
      </c>
      <c r="E2624" s="20">
        <v>71.369</v>
      </c>
    </row>
    <row r="2625" spans="1:5" x14ac:dyDescent="0.35">
      <c r="A2625" s="22" t="s">
        <v>37</v>
      </c>
      <c r="B2625" s="22" t="s">
        <v>169</v>
      </c>
      <c r="C2625" s="22" t="s">
        <v>56</v>
      </c>
      <c r="D2625" s="22" t="s">
        <v>53</v>
      </c>
      <c r="E2625" s="20">
        <v>1.9001399999999999</v>
      </c>
    </row>
    <row r="2626" spans="1:5" x14ac:dyDescent="0.35">
      <c r="A2626" s="22" t="s">
        <v>37</v>
      </c>
      <c r="B2626" s="22" t="s">
        <v>169</v>
      </c>
      <c r="C2626" s="22" t="s">
        <v>56</v>
      </c>
      <c r="D2626" s="22" t="s">
        <v>28</v>
      </c>
      <c r="E2626" s="20">
        <v>6.8130600000000001</v>
      </c>
    </row>
    <row r="2627" spans="1:5" x14ac:dyDescent="0.35">
      <c r="A2627" s="22" t="s">
        <v>37</v>
      </c>
      <c r="B2627" s="22" t="s">
        <v>169</v>
      </c>
      <c r="C2627" s="22" t="s">
        <v>56</v>
      </c>
      <c r="D2627" s="22" t="s">
        <v>92</v>
      </c>
      <c r="E2627" s="20">
        <v>69.917000000000002</v>
      </c>
    </row>
    <row r="2628" spans="1:5" x14ac:dyDescent="0.35">
      <c r="A2628" s="22" t="s">
        <v>37</v>
      </c>
      <c r="B2628" s="22" t="s">
        <v>169</v>
      </c>
      <c r="C2628" s="22" t="s">
        <v>56</v>
      </c>
      <c r="D2628" s="22" t="s">
        <v>93</v>
      </c>
      <c r="E2628" s="20">
        <v>37.237200000000001</v>
      </c>
    </row>
    <row r="2629" spans="1:5" x14ac:dyDescent="0.35">
      <c r="A2629" s="22" t="s">
        <v>37</v>
      </c>
      <c r="B2629" s="22" t="s">
        <v>169</v>
      </c>
      <c r="C2629" s="22" t="s">
        <v>56</v>
      </c>
      <c r="D2629" s="22" t="s">
        <v>30</v>
      </c>
      <c r="E2629" s="20">
        <v>312.07727</v>
      </c>
    </row>
    <row r="2630" spans="1:5" x14ac:dyDescent="0.35">
      <c r="A2630" s="22" t="s">
        <v>37</v>
      </c>
      <c r="B2630" s="22" t="s">
        <v>169</v>
      </c>
      <c r="C2630" s="22" t="s">
        <v>56</v>
      </c>
      <c r="D2630" s="22" t="s">
        <v>31</v>
      </c>
      <c r="E2630" s="20">
        <v>4.4219999999999997</v>
      </c>
    </row>
    <row r="2631" spans="1:5" x14ac:dyDescent="0.35">
      <c r="A2631" s="22" t="s">
        <v>37</v>
      </c>
      <c r="B2631" s="22" t="s">
        <v>169</v>
      </c>
      <c r="C2631" s="22" t="s">
        <v>56</v>
      </c>
      <c r="D2631" s="28" t="s">
        <v>35</v>
      </c>
      <c r="E2631" s="26">
        <v>503.73567000000003</v>
      </c>
    </row>
    <row r="2632" spans="1:5" x14ac:dyDescent="0.35">
      <c r="A2632" s="22" t="s">
        <v>37</v>
      </c>
      <c r="B2632" s="22" t="s">
        <v>169</v>
      </c>
      <c r="C2632" s="22" t="s">
        <v>57</v>
      </c>
      <c r="D2632" s="22" t="s">
        <v>52</v>
      </c>
      <c r="E2632" s="20">
        <v>101.39913</v>
      </c>
    </row>
    <row r="2633" spans="1:5" x14ac:dyDescent="0.35">
      <c r="A2633" s="22" t="s">
        <v>37</v>
      </c>
      <c r="B2633" s="22" t="s">
        <v>169</v>
      </c>
      <c r="C2633" s="22" t="s">
        <v>57</v>
      </c>
      <c r="D2633" s="22" t="s">
        <v>156</v>
      </c>
      <c r="E2633" s="20">
        <v>12.006679999999999</v>
      </c>
    </row>
    <row r="2634" spans="1:5" x14ac:dyDescent="0.35">
      <c r="A2634" s="22" t="s">
        <v>37</v>
      </c>
      <c r="B2634" s="22" t="s">
        <v>169</v>
      </c>
      <c r="C2634" s="22" t="s">
        <v>57</v>
      </c>
      <c r="D2634" s="22" t="s">
        <v>113</v>
      </c>
      <c r="E2634" s="20">
        <v>735.52503000000002</v>
      </c>
    </row>
    <row r="2635" spans="1:5" x14ac:dyDescent="0.35">
      <c r="A2635" s="22" t="s">
        <v>37</v>
      </c>
      <c r="B2635" s="22" t="s">
        <v>169</v>
      </c>
      <c r="C2635" s="22" t="s">
        <v>57</v>
      </c>
      <c r="D2635" s="22" t="s">
        <v>53</v>
      </c>
      <c r="E2635" s="20">
        <v>5.7227499999999996</v>
      </c>
    </row>
    <row r="2636" spans="1:5" x14ac:dyDescent="0.35">
      <c r="A2636" s="22" t="s">
        <v>37</v>
      </c>
      <c r="B2636" s="22" t="s">
        <v>169</v>
      </c>
      <c r="C2636" s="22" t="s">
        <v>57</v>
      </c>
      <c r="D2636" s="22" t="s">
        <v>27</v>
      </c>
      <c r="E2636" s="20">
        <v>85.619209999999995</v>
      </c>
    </row>
    <row r="2637" spans="1:5" x14ac:dyDescent="0.35">
      <c r="A2637" s="22" t="s">
        <v>37</v>
      </c>
      <c r="B2637" s="22" t="s">
        <v>169</v>
      </c>
      <c r="C2637" s="22" t="s">
        <v>57</v>
      </c>
      <c r="D2637" s="22" t="s">
        <v>28</v>
      </c>
      <c r="E2637" s="20">
        <v>111.15455</v>
      </c>
    </row>
    <row r="2638" spans="1:5" x14ac:dyDescent="0.35">
      <c r="A2638" s="22" t="s">
        <v>37</v>
      </c>
      <c r="B2638" s="22" t="s">
        <v>169</v>
      </c>
      <c r="C2638" s="22" t="s">
        <v>57</v>
      </c>
      <c r="D2638" s="22" t="s">
        <v>55</v>
      </c>
      <c r="E2638" s="20">
        <v>144.69947999999999</v>
      </c>
    </row>
    <row r="2639" spans="1:5" x14ac:dyDescent="0.35">
      <c r="A2639" s="22" t="s">
        <v>37</v>
      </c>
      <c r="B2639" s="22" t="s">
        <v>169</v>
      </c>
      <c r="C2639" s="22" t="s">
        <v>57</v>
      </c>
      <c r="D2639" s="22" t="s">
        <v>92</v>
      </c>
      <c r="E2639" s="20">
        <v>3435.7571400000002</v>
      </c>
    </row>
    <row r="2640" spans="1:5" x14ac:dyDescent="0.35">
      <c r="A2640" s="22" t="s">
        <v>37</v>
      </c>
      <c r="B2640" s="22" t="s">
        <v>169</v>
      </c>
      <c r="C2640" s="22" t="s">
        <v>57</v>
      </c>
      <c r="D2640" s="22" t="s">
        <v>93</v>
      </c>
      <c r="E2640" s="20">
        <v>142.69899000000001</v>
      </c>
    </row>
    <row r="2641" spans="1:5" x14ac:dyDescent="0.35">
      <c r="A2641" s="22" t="s">
        <v>37</v>
      </c>
      <c r="B2641" s="22" t="s">
        <v>169</v>
      </c>
      <c r="C2641" s="22" t="s">
        <v>57</v>
      </c>
      <c r="D2641" s="22" t="s">
        <v>160</v>
      </c>
      <c r="E2641" s="20">
        <v>1.9354800000000001</v>
      </c>
    </row>
    <row r="2642" spans="1:5" x14ac:dyDescent="0.35">
      <c r="A2642" s="22" t="s">
        <v>37</v>
      </c>
      <c r="B2642" s="22" t="s">
        <v>169</v>
      </c>
      <c r="C2642" s="22" t="s">
        <v>57</v>
      </c>
      <c r="D2642" s="22" t="s">
        <v>30</v>
      </c>
      <c r="E2642" s="20">
        <v>1062.4553900000001</v>
      </c>
    </row>
    <row r="2643" spans="1:5" x14ac:dyDescent="0.35">
      <c r="A2643" s="22" t="s">
        <v>37</v>
      </c>
      <c r="B2643" s="22" t="s">
        <v>169</v>
      </c>
      <c r="C2643" s="22" t="s">
        <v>57</v>
      </c>
      <c r="D2643" s="22" t="s">
        <v>31</v>
      </c>
      <c r="E2643" s="20">
        <v>1237.3487399999999</v>
      </c>
    </row>
    <row r="2644" spans="1:5" x14ac:dyDescent="0.35">
      <c r="A2644" s="22" t="s">
        <v>37</v>
      </c>
      <c r="B2644" s="22" t="s">
        <v>169</v>
      </c>
      <c r="C2644" s="22" t="s">
        <v>57</v>
      </c>
      <c r="D2644" s="22" t="s">
        <v>32</v>
      </c>
      <c r="E2644" s="20">
        <v>0.75219999999999998</v>
      </c>
    </row>
    <row r="2645" spans="1:5" x14ac:dyDescent="0.35">
      <c r="A2645" s="22" t="s">
        <v>37</v>
      </c>
      <c r="B2645" s="22" t="s">
        <v>169</v>
      </c>
      <c r="C2645" s="22" t="s">
        <v>57</v>
      </c>
      <c r="D2645" s="28" t="s">
        <v>35</v>
      </c>
      <c r="E2645" s="26">
        <v>7077.0747700000002</v>
      </c>
    </row>
    <row r="2646" spans="1:5" x14ac:dyDescent="0.35">
      <c r="A2646" s="22" t="s">
        <v>37</v>
      </c>
      <c r="B2646" s="22" t="s">
        <v>169</v>
      </c>
      <c r="C2646" s="22" t="s">
        <v>58</v>
      </c>
      <c r="D2646" s="22" t="s">
        <v>55</v>
      </c>
      <c r="E2646" s="20">
        <v>0.79249999999999998</v>
      </c>
    </row>
    <row r="2647" spans="1:5" x14ac:dyDescent="0.35">
      <c r="A2647" s="22" t="s">
        <v>37</v>
      </c>
      <c r="B2647" s="22" t="s">
        <v>169</v>
      </c>
      <c r="C2647" s="22" t="s">
        <v>58</v>
      </c>
      <c r="D2647" s="22" t="s">
        <v>92</v>
      </c>
      <c r="E2647" s="20">
        <v>0.14904999999999999</v>
      </c>
    </row>
    <row r="2648" spans="1:5" x14ac:dyDescent="0.35">
      <c r="A2648" s="22" t="s">
        <v>37</v>
      </c>
      <c r="B2648" s="22" t="s">
        <v>169</v>
      </c>
      <c r="C2648" s="22" t="s">
        <v>58</v>
      </c>
      <c r="D2648" s="22" t="s">
        <v>93</v>
      </c>
      <c r="E2648" s="20">
        <v>22.072500000000002</v>
      </c>
    </row>
    <row r="2649" spans="1:5" x14ac:dyDescent="0.35">
      <c r="A2649" s="22" t="s">
        <v>37</v>
      </c>
      <c r="B2649" s="22" t="s">
        <v>169</v>
      </c>
      <c r="C2649" s="22" t="s">
        <v>58</v>
      </c>
      <c r="D2649" s="22" t="s">
        <v>112</v>
      </c>
      <c r="E2649" s="20">
        <v>27.356000000000002</v>
      </c>
    </row>
    <row r="2650" spans="1:5" x14ac:dyDescent="0.35">
      <c r="A2650" s="22" t="s">
        <v>37</v>
      </c>
      <c r="B2650" s="22" t="s">
        <v>169</v>
      </c>
      <c r="C2650" s="22" t="s">
        <v>58</v>
      </c>
      <c r="D2650" s="22" t="s">
        <v>31</v>
      </c>
      <c r="E2650" s="20">
        <v>29.26604</v>
      </c>
    </row>
    <row r="2651" spans="1:5" x14ac:dyDescent="0.35">
      <c r="A2651" s="22" t="s">
        <v>37</v>
      </c>
      <c r="B2651" s="22" t="s">
        <v>169</v>
      </c>
      <c r="C2651" s="22" t="s">
        <v>58</v>
      </c>
      <c r="D2651" s="28" t="s">
        <v>35</v>
      </c>
      <c r="E2651" s="26">
        <v>79.636089999999996</v>
      </c>
    </row>
    <row r="2652" spans="1:5" x14ac:dyDescent="0.35">
      <c r="A2652" s="22" t="s">
        <v>37</v>
      </c>
      <c r="B2652" s="22" t="s">
        <v>169</v>
      </c>
      <c r="C2652" s="22" t="s">
        <v>158</v>
      </c>
      <c r="D2652" s="22" t="s">
        <v>52</v>
      </c>
      <c r="E2652" s="20">
        <v>0.20699999999999999</v>
      </c>
    </row>
    <row r="2653" spans="1:5" x14ac:dyDescent="0.35">
      <c r="A2653" s="22" t="s">
        <v>37</v>
      </c>
      <c r="B2653" s="22" t="s">
        <v>169</v>
      </c>
      <c r="C2653" s="22" t="s">
        <v>158</v>
      </c>
      <c r="D2653" s="22" t="s">
        <v>27</v>
      </c>
      <c r="E2653" s="20">
        <v>42.209609999999998</v>
      </c>
    </row>
    <row r="2654" spans="1:5" x14ac:dyDescent="0.35">
      <c r="A2654" s="22" t="s">
        <v>37</v>
      </c>
      <c r="B2654" s="22" t="s">
        <v>169</v>
      </c>
      <c r="C2654" s="22" t="s">
        <v>158</v>
      </c>
      <c r="D2654" s="22" t="s">
        <v>28</v>
      </c>
      <c r="E2654" s="20">
        <v>200.17064999999999</v>
      </c>
    </row>
    <row r="2655" spans="1:5" x14ac:dyDescent="0.35">
      <c r="A2655" s="22" t="s">
        <v>37</v>
      </c>
      <c r="B2655" s="22" t="s">
        <v>169</v>
      </c>
      <c r="C2655" s="22" t="s">
        <v>158</v>
      </c>
      <c r="D2655" s="22" t="s">
        <v>31</v>
      </c>
      <c r="E2655" s="20">
        <v>123.30995</v>
      </c>
    </row>
    <row r="2656" spans="1:5" x14ac:dyDescent="0.35">
      <c r="A2656" s="22" t="s">
        <v>37</v>
      </c>
      <c r="B2656" s="22" t="s">
        <v>169</v>
      </c>
      <c r="C2656" s="22" t="s">
        <v>158</v>
      </c>
      <c r="D2656" s="28" t="s">
        <v>35</v>
      </c>
      <c r="E2656" s="26">
        <v>365.89720999999997</v>
      </c>
    </row>
    <row r="2657" spans="1:5" x14ac:dyDescent="0.35">
      <c r="A2657" s="22" t="s">
        <v>37</v>
      </c>
      <c r="B2657" s="22" t="s">
        <v>169</v>
      </c>
      <c r="C2657" s="22" t="s">
        <v>14</v>
      </c>
      <c r="D2657" s="22" t="s">
        <v>55</v>
      </c>
      <c r="E2657" s="20">
        <v>14.83577</v>
      </c>
    </row>
    <row r="2658" spans="1:5" x14ac:dyDescent="0.35">
      <c r="A2658" s="22" t="s">
        <v>37</v>
      </c>
      <c r="B2658" s="22" t="s">
        <v>169</v>
      </c>
      <c r="C2658" s="22" t="s">
        <v>14</v>
      </c>
      <c r="D2658" s="22" t="s">
        <v>31</v>
      </c>
      <c r="E2658" s="20">
        <v>119.41807</v>
      </c>
    </row>
    <row r="2659" spans="1:5" x14ac:dyDescent="0.35">
      <c r="A2659" s="22" t="s">
        <v>37</v>
      </c>
      <c r="B2659" s="22" t="s">
        <v>169</v>
      </c>
      <c r="C2659" s="22" t="s">
        <v>14</v>
      </c>
      <c r="D2659" s="28" t="s">
        <v>35</v>
      </c>
      <c r="E2659" s="26">
        <v>134.25384</v>
      </c>
    </row>
    <row r="2660" spans="1:5" x14ac:dyDescent="0.35">
      <c r="A2660" s="22" t="s">
        <v>37</v>
      </c>
      <c r="B2660" s="22" t="s">
        <v>169</v>
      </c>
      <c r="C2660" s="22" t="s">
        <v>15</v>
      </c>
      <c r="D2660" s="22" t="s">
        <v>52</v>
      </c>
      <c r="E2660" s="20">
        <v>2107.2734500000001</v>
      </c>
    </row>
    <row r="2661" spans="1:5" x14ac:dyDescent="0.35">
      <c r="A2661" s="22" t="s">
        <v>37</v>
      </c>
      <c r="B2661" s="22" t="s">
        <v>169</v>
      </c>
      <c r="C2661" s="22" t="s">
        <v>15</v>
      </c>
      <c r="D2661" s="22" t="s">
        <v>104</v>
      </c>
      <c r="E2661" s="20">
        <v>0.20687</v>
      </c>
    </row>
    <row r="2662" spans="1:5" x14ac:dyDescent="0.35">
      <c r="A2662" s="22" t="s">
        <v>37</v>
      </c>
      <c r="B2662" s="22" t="s">
        <v>169</v>
      </c>
      <c r="C2662" s="22" t="s">
        <v>15</v>
      </c>
      <c r="D2662" s="22" t="s">
        <v>115</v>
      </c>
      <c r="E2662" s="20">
        <v>4.9795800000000003</v>
      </c>
    </row>
    <row r="2663" spans="1:5" x14ac:dyDescent="0.35">
      <c r="A2663" s="22" t="s">
        <v>37</v>
      </c>
      <c r="B2663" s="22" t="s">
        <v>169</v>
      </c>
      <c r="C2663" s="22" t="s">
        <v>15</v>
      </c>
      <c r="D2663" s="22" t="s">
        <v>156</v>
      </c>
      <c r="E2663" s="20">
        <v>5489.2917600000001</v>
      </c>
    </row>
    <row r="2664" spans="1:5" x14ac:dyDescent="0.35">
      <c r="A2664" s="22" t="s">
        <v>37</v>
      </c>
      <c r="B2664" s="22" t="s">
        <v>169</v>
      </c>
      <c r="C2664" s="22" t="s">
        <v>15</v>
      </c>
      <c r="D2664" s="22" t="s">
        <v>113</v>
      </c>
      <c r="E2664" s="20">
        <v>1488.2997600000001</v>
      </c>
    </row>
    <row r="2665" spans="1:5" x14ac:dyDescent="0.35">
      <c r="A2665" s="22" t="s">
        <v>37</v>
      </c>
      <c r="B2665" s="22" t="s">
        <v>169</v>
      </c>
      <c r="C2665" s="22" t="s">
        <v>15</v>
      </c>
      <c r="D2665" s="22" t="s">
        <v>53</v>
      </c>
      <c r="E2665" s="20">
        <v>21.916329999999999</v>
      </c>
    </row>
    <row r="2666" spans="1:5" x14ac:dyDescent="0.35">
      <c r="A2666" s="22" t="s">
        <v>37</v>
      </c>
      <c r="B2666" s="22" t="s">
        <v>169</v>
      </c>
      <c r="C2666" s="22" t="s">
        <v>15</v>
      </c>
      <c r="D2666" s="22" t="s">
        <v>27</v>
      </c>
      <c r="E2666" s="20">
        <v>9089.0752400000001</v>
      </c>
    </row>
    <row r="2667" spans="1:5" x14ac:dyDescent="0.35">
      <c r="A2667" s="22" t="s">
        <v>37</v>
      </c>
      <c r="B2667" s="22" t="s">
        <v>169</v>
      </c>
      <c r="C2667" s="22" t="s">
        <v>15</v>
      </c>
      <c r="D2667" s="22" t="s">
        <v>95</v>
      </c>
      <c r="E2667" s="20">
        <v>3.2200000000000002E-3</v>
      </c>
    </row>
    <row r="2668" spans="1:5" x14ac:dyDescent="0.35">
      <c r="A2668" s="22" t="s">
        <v>37</v>
      </c>
      <c r="B2668" s="22" t="s">
        <v>169</v>
      </c>
      <c r="C2668" s="22" t="s">
        <v>15</v>
      </c>
      <c r="D2668" s="22" t="s">
        <v>28</v>
      </c>
      <c r="E2668" s="20">
        <v>667.81176000000005</v>
      </c>
    </row>
    <row r="2669" spans="1:5" x14ac:dyDescent="0.35">
      <c r="A2669" s="22" t="s">
        <v>37</v>
      </c>
      <c r="B2669" s="22" t="s">
        <v>169</v>
      </c>
      <c r="C2669" s="22" t="s">
        <v>15</v>
      </c>
      <c r="D2669" s="22" t="s">
        <v>55</v>
      </c>
      <c r="E2669" s="20">
        <v>745.76642000000004</v>
      </c>
    </row>
    <row r="2670" spans="1:5" x14ac:dyDescent="0.35">
      <c r="A2670" s="22" t="s">
        <v>37</v>
      </c>
      <c r="B2670" s="22" t="s">
        <v>169</v>
      </c>
      <c r="C2670" s="22" t="s">
        <v>15</v>
      </c>
      <c r="D2670" s="22" t="s">
        <v>92</v>
      </c>
      <c r="E2670" s="20">
        <v>2396.74397</v>
      </c>
    </row>
    <row r="2671" spans="1:5" x14ac:dyDescent="0.35">
      <c r="A2671" s="22" t="s">
        <v>37</v>
      </c>
      <c r="B2671" s="22" t="s">
        <v>169</v>
      </c>
      <c r="C2671" s="22" t="s">
        <v>15</v>
      </c>
      <c r="D2671" s="22" t="s">
        <v>102</v>
      </c>
      <c r="E2671" s="20">
        <v>58.223370000000003</v>
      </c>
    </row>
    <row r="2672" spans="1:5" x14ac:dyDescent="0.35">
      <c r="A2672" s="22" t="s">
        <v>37</v>
      </c>
      <c r="B2672" s="22" t="s">
        <v>169</v>
      </c>
      <c r="C2672" s="22" t="s">
        <v>15</v>
      </c>
      <c r="D2672" s="22" t="s">
        <v>107</v>
      </c>
      <c r="E2672" s="20">
        <v>9.7114100000000008</v>
      </c>
    </row>
    <row r="2673" spans="1:5" x14ac:dyDescent="0.35">
      <c r="A2673" s="22" t="s">
        <v>37</v>
      </c>
      <c r="B2673" s="22" t="s">
        <v>169</v>
      </c>
      <c r="C2673" s="22" t="s">
        <v>15</v>
      </c>
      <c r="D2673" s="22" t="s">
        <v>93</v>
      </c>
      <c r="E2673" s="20">
        <v>74.775490000000005</v>
      </c>
    </row>
    <row r="2674" spans="1:5" x14ac:dyDescent="0.35">
      <c r="A2674" s="22" t="s">
        <v>37</v>
      </c>
      <c r="B2674" s="22" t="s">
        <v>169</v>
      </c>
      <c r="C2674" s="22" t="s">
        <v>15</v>
      </c>
      <c r="D2674" s="22" t="s">
        <v>160</v>
      </c>
      <c r="E2674" s="20">
        <v>7.6455799999999998</v>
      </c>
    </row>
    <row r="2675" spans="1:5" x14ac:dyDescent="0.35">
      <c r="A2675" s="22" t="s">
        <v>37</v>
      </c>
      <c r="B2675" s="22" t="s">
        <v>169</v>
      </c>
      <c r="C2675" s="22" t="s">
        <v>15</v>
      </c>
      <c r="D2675" s="22" t="s">
        <v>30</v>
      </c>
      <c r="E2675" s="20">
        <v>21712.847529999999</v>
      </c>
    </row>
    <row r="2676" spans="1:5" x14ac:dyDescent="0.35">
      <c r="A2676" s="22" t="s">
        <v>37</v>
      </c>
      <c r="B2676" s="22" t="s">
        <v>169</v>
      </c>
      <c r="C2676" s="22" t="s">
        <v>15</v>
      </c>
      <c r="D2676" s="22" t="s">
        <v>96</v>
      </c>
      <c r="E2676" s="20">
        <v>26.808420000000002</v>
      </c>
    </row>
    <row r="2677" spans="1:5" x14ac:dyDescent="0.35">
      <c r="A2677" s="22" t="s">
        <v>37</v>
      </c>
      <c r="B2677" s="22" t="s">
        <v>169</v>
      </c>
      <c r="C2677" s="22" t="s">
        <v>15</v>
      </c>
      <c r="D2677" s="22" t="s">
        <v>100</v>
      </c>
      <c r="E2677" s="20">
        <v>0.16641</v>
      </c>
    </row>
    <row r="2678" spans="1:5" x14ac:dyDescent="0.35">
      <c r="A2678" s="22" t="s">
        <v>37</v>
      </c>
      <c r="B2678" s="22" t="s">
        <v>169</v>
      </c>
      <c r="C2678" s="22" t="s">
        <v>15</v>
      </c>
      <c r="D2678" s="22" t="s">
        <v>31</v>
      </c>
      <c r="E2678" s="20">
        <v>21103.582190000001</v>
      </c>
    </row>
    <row r="2679" spans="1:5" x14ac:dyDescent="0.35">
      <c r="A2679" s="22" t="s">
        <v>37</v>
      </c>
      <c r="B2679" s="22" t="s">
        <v>169</v>
      </c>
      <c r="C2679" s="22" t="s">
        <v>15</v>
      </c>
      <c r="D2679" s="22" t="s">
        <v>32</v>
      </c>
      <c r="E2679" s="20">
        <v>7.56128</v>
      </c>
    </row>
    <row r="2680" spans="1:5" x14ac:dyDescent="0.35">
      <c r="A2680" s="22" t="s">
        <v>37</v>
      </c>
      <c r="B2680" s="22" t="s">
        <v>169</v>
      </c>
      <c r="C2680" s="22" t="s">
        <v>15</v>
      </c>
      <c r="D2680" s="28" t="s">
        <v>35</v>
      </c>
      <c r="E2680" s="26">
        <v>65012.690040000001</v>
      </c>
    </row>
    <row r="2681" spans="1:5" x14ac:dyDescent="0.35">
      <c r="A2681" s="22" t="s">
        <v>37</v>
      </c>
      <c r="B2681" s="22" t="s">
        <v>169</v>
      </c>
      <c r="C2681" s="22" t="s">
        <v>159</v>
      </c>
      <c r="D2681" s="22" t="s">
        <v>52</v>
      </c>
      <c r="E2681" s="20">
        <v>509.32153</v>
      </c>
    </row>
    <row r="2682" spans="1:5" x14ac:dyDescent="0.35">
      <c r="A2682" s="22" t="s">
        <v>37</v>
      </c>
      <c r="B2682" s="22" t="s">
        <v>169</v>
      </c>
      <c r="C2682" s="22" t="s">
        <v>159</v>
      </c>
      <c r="D2682" s="22" t="s">
        <v>104</v>
      </c>
      <c r="E2682" s="20">
        <v>3.9230000000000001E-2</v>
      </c>
    </row>
    <row r="2683" spans="1:5" x14ac:dyDescent="0.35">
      <c r="A2683" s="22" t="s">
        <v>37</v>
      </c>
      <c r="B2683" s="22" t="s">
        <v>169</v>
      </c>
      <c r="C2683" s="22" t="s">
        <v>159</v>
      </c>
      <c r="D2683" s="22" t="s">
        <v>156</v>
      </c>
      <c r="E2683" s="20">
        <v>-9.1941000000000006</v>
      </c>
    </row>
    <row r="2684" spans="1:5" x14ac:dyDescent="0.35">
      <c r="A2684" s="22" t="s">
        <v>37</v>
      </c>
      <c r="B2684" s="22" t="s">
        <v>169</v>
      </c>
      <c r="C2684" s="22" t="s">
        <v>159</v>
      </c>
      <c r="D2684" s="22" t="s">
        <v>53</v>
      </c>
      <c r="E2684" s="20">
        <v>13.25886</v>
      </c>
    </row>
    <row r="2685" spans="1:5" x14ac:dyDescent="0.35">
      <c r="A2685" s="22" t="s">
        <v>37</v>
      </c>
      <c r="B2685" s="22" t="s">
        <v>169</v>
      </c>
      <c r="C2685" s="22" t="s">
        <v>159</v>
      </c>
      <c r="D2685" s="22" t="s">
        <v>27</v>
      </c>
      <c r="E2685" s="20">
        <v>916.65273999999999</v>
      </c>
    </row>
    <row r="2686" spans="1:5" x14ac:dyDescent="0.35">
      <c r="A2686" s="22" t="s">
        <v>37</v>
      </c>
      <c r="B2686" s="22" t="s">
        <v>169</v>
      </c>
      <c r="C2686" s="22" t="s">
        <v>159</v>
      </c>
      <c r="D2686" s="22" t="s">
        <v>28</v>
      </c>
      <c r="E2686" s="20">
        <v>393.17804000000001</v>
      </c>
    </row>
    <row r="2687" spans="1:5" x14ac:dyDescent="0.35">
      <c r="A2687" s="22" t="s">
        <v>37</v>
      </c>
      <c r="B2687" s="22" t="s">
        <v>169</v>
      </c>
      <c r="C2687" s="22" t="s">
        <v>159</v>
      </c>
      <c r="D2687" s="22" t="s">
        <v>55</v>
      </c>
      <c r="E2687" s="20">
        <v>210.17147</v>
      </c>
    </row>
    <row r="2688" spans="1:5" x14ac:dyDescent="0.35">
      <c r="A2688" s="22" t="s">
        <v>37</v>
      </c>
      <c r="B2688" s="22" t="s">
        <v>169</v>
      </c>
      <c r="C2688" s="22" t="s">
        <v>159</v>
      </c>
      <c r="D2688" s="22" t="s">
        <v>92</v>
      </c>
      <c r="E2688" s="20">
        <v>46.785110000000003</v>
      </c>
    </row>
    <row r="2689" spans="1:5" x14ac:dyDescent="0.35">
      <c r="A2689" s="22" t="s">
        <v>37</v>
      </c>
      <c r="B2689" s="22" t="s">
        <v>169</v>
      </c>
      <c r="C2689" s="22" t="s">
        <v>159</v>
      </c>
      <c r="D2689" s="22" t="s">
        <v>107</v>
      </c>
      <c r="E2689" s="20">
        <v>32.371720000000003</v>
      </c>
    </row>
    <row r="2690" spans="1:5" x14ac:dyDescent="0.35">
      <c r="A2690" s="22" t="s">
        <v>37</v>
      </c>
      <c r="B2690" s="22" t="s">
        <v>169</v>
      </c>
      <c r="C2690" s="22" t="s">
        <v>159</v>
      </c>
      <c r="D2690" s="22" t="s">
        <v>93</v>
      </c>
      <c r="E2690" s="20">
        <v>5.2030000000000003</v>
      </c>
    </row>
    <row r="2691" spans="1:5" x14ac:dyDescent="0.35">
      <c r="A2691" s="22" t="s">
        <v>37</v>
      </c>
      <c r="B2691" s="22" t="s">
        <v>169</v>
      </c>
      <c r="C2691" s="22" t="s">
        <v>159</v>
      </c>
      <c r="D2691" s="22" t="s">
        <v>160</v>
      </c>
      <c r="E2691" s="20">
        <v>38.096850000000003</v>
      </c>
    </row>
    <row r="2692" spans="1:5" x14ac:dyDescent="0.35">
      <c r="A2692" s="22" t="s">
        <v>37</v>
      </c>
      <c r="B2692" s="22" t="s">
        <v>169</v>
      </c>
      <c r="C2692" s="22" t="s">
        <v>159</v>
      </c>
      <c r="D2692" s="22" t="s">
        <v>30</v>
      </c>
      <c r="E2692" s="20">
        <v>506.09489000000002</v>
      </c>
    </row>
    <row r="2693" spans="1:5" x14ac:dyDescent="0.35">
      <c r="A2693" s="22" t="s">
        <v>37</v>
      </c>
      <c r="B2693" s="22" t="s">
        <v>169</v>
      </c>
      <c r="C2693" s="22" t="s">
        <v>159</v>
      </c>
      <c r="D2693" s="22" t="s">
        <v>110</v>
      </c>
      <c r="E2693" s="20">
        <v>5.6198899999999998</v>
      </c>
    </row>
    <row r="2694" spans="1:5" x14ac:dyDescent="0.35">
      <c r="A2694" s="22" t="s">
        <v>37</v>
      </c>
      <c r="B2694" s="22" t="s">
        <v>169</v>
      </c>
      <c r="C2694" s="22" t="s">
        <v>159</v>
      </c>
      <c r="D2694" s="22" t="s">
        <v>112</v>
      </c>
      <c r="E2694" s="20">
        <v>2.9559999999999999E-2</v>
      </c>
    </row>
    <row r="2695" spans="1:5" x14ac:dyDescent="0.35">
      <c r="A2695" s="22" t="s">
        <v>37</v>
      </c>
      <c r="B2695" s="22" t="s">
        <v>169</v>
      </c>
      <c r="C2695" s="22" t="s">
        <v>159</v>
      </c>
      <c r="D2695" s="22" t="s">
        <v>97</v>
      </c>
      <c r="E2695" s="20">
        <v>3.1675</v>
      </c>
    </row>
    <row r="2696" spans="1:5" x14ac:dyDescent="0.35">
      <c r="A2696" s="22" t="s">
        <v>37</v>
      </c>
      <c r="B2696" s="22" t="s">
        <v>169</v>
      </c>
      <c r="C2696" s="22" t="s">
        <v>159</v>
      </c>
      <c r="D2696" s="22" t="s">
        <v>31</v>
      </c>
      <c r="E2696" s="20">
        <v>3764.20208</v>
      </c>
    </row>
    <row r="2697" spans="1:5" x14ac:dyDescent="0.35">
      <c r="A2697" s="22" t="s">
        <v>37</v>
      </c>
      <c r="B2697" s="22" t="s">
        <v>169</v>
      </c>
      <c r="C2697" s="22" t="s">
        <v>159</v>
      </c>
      <c r="D2697" s="22" t="s">
        <v>32</v>
      </c>
      <c r="E2697" s="20">
        <v>5.9165000000000001</v>
      </c>
    </row>
    <row r="2698" spans="1:5" x14ac:dyDescent="0.35">
      <c r="A2698" s="22" t="s">
        <v>37</v>
      </c>
      <c r="B2698" s="22" t="s">
        <v>169</v>
      </c>
      <c r="C2698" s="22" t="s">
        <v>159</v>
      </c>
      <c r="D2698" s="22" t="s">
        <v>161</v>
      </c>
      <c r="E2698" s="20">
        <v>0.11766</v>
      </c>
    </row>
    <row r="2699" spans="1:5" x14ac:dyDescent="0.35">
      <c r="A2699" s="22" t="s">
        <v>37</v>
      </c>
      <c r="B2699" s="22" t="s">
        <v>169</v>
      </c>
      <c r="C2699" s="22" t="s">
        <v>159</v>
      </c>
      <c r="D2699" s="28" t="s">
        <v>35</v>
      </c>
      <c r="E2699" s="26">
        <v>6441.0325300000004</v>
      </c>
    </row>
    <row r="2700" spans="1:5" x14ac:dyDescent="0.35">
      <c r="A2700" s="22" t="s">
        <v>37</v>
      </c>
      <c r="B2700" s="22" t="s">
        <v>169</v>
      </c>
      <c r="C2700" s="22" t="s">
        <v>59</v>
      </c>
      <c r="D2700" s="22" t="s">
        <v>92</v>
      </c>
      <c r="E2700" s="20">
        <v>64.81926</v>
      </c>
    </row>
    <row r="2701" spans="1:5" x14ac:dyDescent="0.35">
      <c r="A2701" s="22" t="s">
        <v>37</v>
      </c>
      <c r="B2701" s="22" t="s">
        <v>169</v>
      </c>
      <c r="C2701" s="22" t="s">
        <v>59</v>
      </c>
      <c r="D2701" s="22" t="s">
        <v>30</v>
      </c>
      <c r="E2701" s="20">
        <v>24.302140000000001</v>
      </c>
    </row>
    <row r="2702" spans="1:5" x14ac:dyDescent="0.35">
      <c r="A2702" s="22" t="s">
        <v>37</v>
      </c>
      <c r="B2702" s="22" t="s">
        <v>169</v>
      </c>
      <c r="C2702" s="22" t="s">
        <v>59</v>
      </c>
      <c r="D2702" s="22" t="s">
        <v>31</v>
      </c>
      <c r="E2702" s="20">
        <v>4.79636</v>
      </c>
    </row>
    <row r="2703" spans="1:5" x14ac:dyDescent="0.35">
      <c r="A2703" s="22" t="s">
        <v>37</v>
      </c>
      <c r="B2703" s="22" t="s">
        <v>169</v>
      </c>
      <c r="C2703" s="22" t="s">
        <v>59</v>
      </c>
      <c r="D2703" s="28" t="s">
        <v>35</v>
      </c>
      <c r="E2703" s="26">
        <v>93.917760000000001</v>
      </c>
    </row>
    <row r="2704" spans="1:5" x14ac:dyDescent="0.35">
      <c r="A2704" s="22" t="s">
        <v>37</v>
      </c>
      <c r="B2704" s="22" t="s">
        <v>169</v>
      </c>
      <c r="C2704" s="22" t="s">
        <v>16</v>
      </c>
      <c r="D2704" s="22" t="s">
        <v>52</v>
      </c>
      <c r="E2704" s="20">
        <v>3898.18334</v>
      </c>
    </row>
    <row r="2705" spans="1:5" x14ac:dyDescent="0.35">
      <c r="A2705" s="22" t="s">
        <v>37</v>
      </c>
      <c r="B2705" s="22" t="s">
        <v>169</v>
      </c>
      <c r="C2705" s="22" t="s">
        <v>16</v>
      </c>
      <c r="D2705" s="22" t="s">
        <v>104</v>
      </c>
      <c r="E2705" s="20">
        <v>0.34501999999999999</v>
      </c>
    </row>
    <row r="2706" spans="1:5" x14ac:dyDescent="0.35">
      <c r="A2706" s="22" t="s">
        <v>37</v>
      </c>
      <c r="B2706" s="22" t="s">
        <v>169</v>
      </c>
      <c r="C2706" s="22" t="s">
        <v>16</v>
      </c>
      <c r="D2706" s="22" t="s">
        <v>156</v>
      </c>
      <c r="E2706" s="20">
        <v>12.49044</v>
      </c>
    </row>
    <row r="2707" spans="1:5" x14ac:dyDescent="0.35">
      <c r="A2707" s="22" t="s">
        <v>37</v>
      </c>
      <c r="B2707" s="22" t="s">
        <v>169</v>
      </c>
      <c r="C2707" s="22" t="s">
        <v>16</v>
      </c>
      <c r="D2707" s="22" t="s">
        <v>113</v>
      </c>
      <c r="E2707" s="20">
        <v>9.3762000000000008</v>
      </c>
    </row>
    <row r="2708" spans="1:5" x14ac:dyDescent="0.35">
      <c r="A2708" s="22" t="s">
        <v>37</v>
      </c>
      <c r="B2708" s="22" t="s">
        <v>169</v>
      </c>
      <c r="C2708" s="22" t="s">
        <v>16</v>
      </c>
      <c r="D2708" s="22" t="s">
        <v>53</v>
      </c>
      <c r="E2708" s="20">
        <v>6.6588000000000003</v>
      </c>
    </row>
    <row r="2709" spans="1:5" x14ac:dyDescent="0.35">
      <c r="A2709" s="22" t="s">
        <v>37</v>
      </c>
      <c r="B2709" s="22" t="s">
        <v>169</v>
      </c>
      <c r="C2709" s="22" t="s">
        <v>16</v>
      </c>
      <c r="D2709" s="22" t="s">
        <v>27</v>
      </c>
      <c r="E2709" s="20">
        <v>872.80354999999997</v>
      </c>
    </row>
    <row r="2710" spans="1:5" x14ac:dyDescent="0.35">
      <c r="A2710" s="22" t="s">
        <v>37</v>
      </c>
      <c r="B2710" s="22" t="s">
        <v>169</v>
      </c>
      <c r="C2710" s="22" t="s">
        <v>16</v>
      </c>
      <c r="D2710" s="22" t="s">
        <v>28</v>
      </c>
      <c r="E2710" s="20">
        <v>488.63323000000003</v>
      </c>
    </row>
    <row r="2711" spans="1:5" x14ac:dyDescent="0.35">
      <c r="A2711" s="22" t="s">
        <v>37</v>
      </c>
      <c r="B2711" s="22" t="s">
        <v>169</v>
      </c>
      <c r="C2711" s="22" t="s">
        <v>16</v>
      </c>
      <c r="D2711" s="22" t="s">
        <v>55</v>
      </c>
      <c r="E2711" s="20">
        <v>95.007459999999995</v>
      </c>
    </row>
    <row r="2712" spans="1:5" x14ac:dyDescent="0.35">
      <c r="A2712" s="22" t="s">
        <v>37</v>
      </c>
      <c r="B2712" s="22" t="s">
        <v>169</v>
      </c>
      <c r="C2712" s="22" t="s">
        <v>16</v>
      </c>
      <c r="D2712" s="22" t="s">
        <v>92</v>
      </c>
      <c r="E2712" s="20">
        <v>8.8994999999999997</v>
      </c>
    </row>
    <row r="2713" spans="1:5" x14ac:dyDescent="0.35">
      <c r="A2713" s="22" t="s">
        <v>37</v>
      </c>
      <c r="B2713" s="22" t="s">
        <v>169</v>
      </c>
      <c r="C2713" s="22" t="s">
        <v>16</v>
      </c>
      <c r="D2713" s="22" t="s">
        <v>107</v>
      </c>
      <c r="E2713" s="20">
        <v>77.909120000000001</v>
      </c>
    </row>
    <row r="2714" spans="1:5" x14ac:dyDescent="0.35">
      <c r="A2714" s="22" t="s">
        <v>37</v>
      </c>
      <c r="B2714" s="22" t="s">
        <v>169</v>
      </c>
      <c r="C2714" s="22" t="s">
        <v>16</v>
      </c>
      <c r="D2714" s="22" t="s">
        <v>93</v>
      </c>
      <c r="E2714" s="20">
        <v>80.353679999999997</v>
      </c>
    </row>
    <row r="2715" spans="1:5" x14ac:dyDescent="0.35">
      <c r="A2715" s="22" t="s">
        <v>37</v>
      </c>
      <c r="B2715" s="22" t="s">
        <v>169</v>
      </c>
      <c r="C2715" s="22" t="s">
        <v>16</v>
      </c>
      <c r="D2715" s="22" t="s">
        <v>160</v>
      </c>
      <c r="E2715" s="20">
        <v>25.624130000000001</v>
      </c>
    </row>
    <row r="2716" spans="1:5" x14ac:dyDescent="0.35">
      <c r="A2716" s="22" t="s">
        <v>37</v>
      </c>
      <c r="B2716" s="22" t="s">
        <v>169</v>
      </c>
      <c r="C2716" s="22" t="s">
        <v>16</v>
      </c>
      <c r="D2716" s="22" t="s">
        <v>30</v>
      </c>
      <c r="E2716" s="20">
        <v>461.51107999999999</v>
      </c>
    </row>
    <row r="2717" spans="1:5" x14ac:dyDescent="0.35">
      <c r="A2717" s="22" t="s">
        <v>37</v>
      </c>
      <c r="B2717" s="22" t="s">
        <v>169</v>
      </c>
      <c r="C2717" s="22" t="s">
        <v>16</v>
      </c>
      <c r="D2717" s="22" t="s">
        <v>110</v>
      </c>
      <c r="E2717" s="20">
        <v>8.1140000000000004E-2</v>
      </c>
    </row>
    <row r="2718" spans="1:5" x14ac:dyDescent="0.35">
      <c r="A2718" s="22" t="s">
        <v>37</v>
      </c>
      <c r="B2718" s="22" t="s">
        <v>169</v>
      </c>
      <c r="C2718" s="22" t="s">
        <v>16</v>
      </c>
      <c r="D2718" s="22" t="s">
        <v>97</v>
      </c>
      <c r="E2718" s="20">
        <v>1.6601999999999999</v>
      </c>
    </row>
    <row r="2719" spans="1:5" x14ac:dyDescent="0.35">
      <c r="A2719" s="22" t="s">
        <v>37</v>
      </c>
      <c r="B2719" s="22" t="s">
        <v>169</v>
      </c>
      <c r="C2719" s="22" t="s">
        <v>16</v>
      </c>
      <c r="D2719" s="22" t="s">
        <v>31</v>
      </c>
      <c r="E2719" s="20">
        <v>13246.87077</v>
      </c>
    </row>
    <row r="2720" spans="1:5" x14ac:dyDescent="0.35">
      <c r="A2720" s="22" t="s">
        <v>37</v>
      </c>
      <c r="B2720" s="22" t="s">
        <v>169</v>
      </c>
      <c r="C2720" s="22" t="s">
        <v>16</v>
      </c>
      <c r="D2720" s="22" t="s">
        <v>32</v>
      </c>
      <c r="E2720" s="20">
        <v>3.9378899999999999</v>
      </c>
    </row>
    <row r="2721" spans="1:5" x14ac:dyDescent="0.35">
      <c r="A2721" s="22" t="s">
        <v>37</v>
      </c>
      <c r="B2721" s="22" t="s">
        <v>169</v>
      </c>
      <c r="C2721" s="22" t="s">
        <v>16</v>
      </c>
      <c r="D2721" s="28" t="s">
        <v>35</v>
      </c>
      <c r="E2721" s="26">
        <v>19290.345549999998</v>
      </c>
    </row>
    <row r="2722" spans="1:5" x14ac:dyDescent="0.35">
      <c r="A2722" s="22" t="s">
        <v>37</v>
      </c>
      <c r="B2722" s="22" t="s">
        <v>169</v>
      </c>
      <c r="C2722" s="22" t="s">
        <v>17</v>
      </c>
      <c r="D2722" s="22" t="s">
        <v>52</v>
      </c>
      <c r="E2722" s="20">
        <v>428.48592000000002</v>
      </c>
    </row>
    <row r="2723" spans="1:5" x14ac:dyDescent="0.35">
      <c r="A2723" s="22" t="s">
        <v>37</v>
      </c>
      <c r="B2723" s="22" t="s">
        <v>169</v>
      </c>
      <c r="C2723" s="22" t="s">
        <v>17</v>
      </c>
      <c r="D2723" s="22" t="s">
        <v>156</v>
      </c>
      <c r="E2723" s="20">
        <v>1.0954999999999999</v>
      </c>
    </row>
    <row r="2724" spans="1:5" x14ac:dyDescent="0.35">
      <c r="A2724" s="22" t="s">
        <v>37</v>
      </c>
      <c r="B2724" s="22" t="s">
        <v>169</v>
      </c>
      <c r="C2724" s="22" t="s">
        <v>17</v>
      </c>
      <c r="D2724" s="22" t="s">
        <v>27</v>
      </c>
      <c r="E2724" s="20">
        <v>10085.3177</v>
      </c>
    </row>
    <row r="2725" spans="1:5" x14ac:dyDescent="0.35">
      <c r="A2725" s="22" t="s">
        <v>37</v>
      </c>
      <c r="B2725" s="22" t="s">
        <v>169</v>
      </c>
      <c r="C2725" s="22" t="s">
        <v>17</v>
      </c>
      <c r="D2725" s="22" t="s">
        <v>28</v>
      </c>
      <c r="E2725" s="20">
        <v>0.86599000000000004</v>
      </c>
    </row>
    <row r="2726" spans="1:5" x14ac:dyDescent="0.35">
      <c r="A2726" s="22" t="s">
        <v>37</v>
      </c>
      <c r="B2726" s="22" t="s">
        <v>169</v>
      </c>
      <c r="C2726" s="22" t="s">
        <v>17</v>
      </c>
      <c r="D2726" s="22" t="s">
        <v>92</v>
      </c>
      <c r="E2726" s="20">
        <v>5.9060000000000001E-2</v>
      </c>
    </row>
    <row r="2727" spans="1:5" x14ac:dyDescent="0.35">
      <c r="A2727" s="22" t="s">
        <v>37</v>
      </c>
      <c r="B2727" s="22" t="s">
        <v>169</v>
      </c>
      <c r="C2727" s="22" t="s">
        <v>17</v>
      </c>
      <c r="D2727" s="22" t="s">
        <v>107</v>
      </c>
      <c r="E2727" s="20">
        <v>2.88</v>
      </c>
    </row>
    <row r="2728" spans="1:5" x14ac:dyDescent="0.35">
      <c r="A2728" s="22" t="s">
        <v>37</v>
      </c>
      <c r="B2728" s="22" t="s">
        <v>169</v>
      </c>
      <c r="C2728" s="22" t="s">
        <v>17</v>
      </c>
      <c r="D2728" s="22" t="s">
        <v>160</v>
      </c>
      <c r="E2728" s="20">
        <v>1.294E-2</v>
      </c>
    </row>
    <row r="2729" spans="1:5" x14ac:dyDescent="0.35">
      <c r="A2729" s="22" t="s">
        <v>37</v>
      </c>
      <c r="B2729" s="22" t="s">
        <v>169</v>
      </c>
      <c r="C2729" s="22" t="s">
        <v>17</v>
      </c>
      <c r="D2729" s="22" t="s">
        <v>31</v>
      </c>
      <c r="E2729" s="20">
        <v>4968.6173799999997</v>
      </c>
    </row>
    <row r="2730" spans="1:5" x14ac:dyDescent="0.35">
      <c r="A2730" s="22" t="s">
        <v>37</v>
      </c>
      <c r="B2730" s="22" t="s">
        <v>169</v>
      </c>
      <c r="C2730" s="22" t="s">
        <v>17</v>
      </c>
      <c r="D2730" s="28" t="s">
        <v>35</v>
      </c>
      <c r="E2730" s="26">
        <v>15487.334489999999</v>
      </c>
    </row>
    <row r="2731" spans="1:5" x14ac:dyDescent="0.35">
      <c r="A2731" s="22" t="s">
        <v>37</v>
      </c>
      <c r="B2731" s="22" t="s">
        <v>169</v>
      </c>
      <c r="C2731" s="22" t="s">
        <v>18</v>
      </c>
      <c r="D2731" s="22" t="s">
        <v>104</v>
      </c>
      <c r="E2731" s="20">
        <v>0.41876999999999998</v>
      </c>
    </row>
    <row r="2732" spans="1:5" x14ac:dyDescent="0.35">
      <c r="A2732" s="22" t="s">
        <v>37</v>
      </c>
      <c r="B2732" s="22" t="s">
        <v>169</v>
      </c>
      <c r="C2732" s="22" t="s">
        <v>18</v>
      </c>
      <c r="D2732" s="22" t="s">
        <v>102</v>
      </c>
      <c r="E2732" s="20">
        <v>55.467010000000002</v>
      </c>
    </row>
    <row r="2733" spans="1:5" x14ac:dyDescent="0.35">
      <c r="A2733" s="22" t="s">
        <v>37</v>
      </c>
      <c r="B2733" s="22" t="s">
        <v>169</v>
      </c>
      <c r="C2733" s="22" t="s">
        <v>18</v>
      </c>
      <c r="D2733" s="22" t="s">
        <v>31</v>
      </c>
      <c r="E2733" s="20">
        <v>50.240749999999998</v>
      </c>
    </row>
    <row r="2734" spans="1:5" x14ac:dyDescent="0.35">
      <c r="A2734" s="22" t="s">
        <v>37</v>
      </c>
      <c r="B2734" s="22" t="s">
        <v>169</v>
      </c>
      <c r="C2734" s="22" t="s">
        <v>18</v>
      </c>
      <c r="D2734" s="28" t="s">
        <v>35</v>
      </c>
      <c r="E2734" s="26">
        <v>106.12653</v>
      </c>
    </row>
    <row r="2735" spans="1:5" x14ac:dyDescent="0.35">
      <c r="A2735" s="22" t="s">
        <v>37</v>
      </c>
      <c r="B2735" s="22" t="s">
        <v>169</v>
      </c>
      <c r="C2735" s="22" t="s">
        <v>19</v>
      </c>
      <c r="D2735" s="22" t="s">
        <v>52</v>
      </c>
      <c r="E2735" s="20">
        <v>64.493229999999997</v>
      </c>
    </row>
    <row r="2736" spans="1:5" x14ac:dyDescent="0.35">
      <c r="A2736" s="22" t="s">
        <v>37</v>
      </c>
      <c r="B2736" s="22" t="s">
        <v>169</v>
      </c>
      <c r="C2736" s="22" t="s">
        <v>19</v>
      </c>
      <c r="D2736" s="22" t="s">
        <v>156</v>
      </c>
      <c r="E2736" s="20">
        <v>0.17882000000000001</v>
      </c>
    </row>
    <row r="2737" spans="1:5" x14ac:dyDescent="0.35">
      <c r="A2737" s="22" t="s">
        <v>37</v>
      </c>
      <c r="B2737" s="22" t="s">
        <v>169</v>
      </c>
      <c r="C2737" s="22" t="s">
        <v>19</v>
      </c>
      <c r="D2737" s="22" t="s">
        <v>53</v>
      </c>
      <c r="E2737" s="20">
        <v>0.13589999999999999</v>
      </c>
    </row>
    <row r="2738" spans="1:5" x14ac:dyDescent="0.35">
      <c r="A2738" s="22" t="s">
        <v>37</v>
      </c>
      <c r="B2738" s="22" t="s">
        <v>169</v>
      </c>
      <c r="C2738" s="22" t="s">
        <v>19</v>
      </c>
      <c r="D2738" s="22" t="s">
        <v>27</v>
      </c>
      <c r="E2738" s="20">
        <v>0.54596</v>
      </c>
    </row>
    <row r="2739" spans="1:5" x14ac:dyDescent="0.35">
      <c r="A2739" s="22" t="s">
        <v>37</v>
      </c>
      <c r="B2739" s="22" t="s">
        <v>169</v>
      </c>
      <c r="C2739" s="22" t="s">
        <v>19</v>
      </c>
      <c r="D2739" s="22" t="s">
        <v>28</v>
      </c>
      <c r="E2739" s="20">
        <v>1.5384500000000001</v>
      </c>
    </row>
    <row r="2740" spans="1:5" x14ac:dyDescent="0.35">
      <c r="A2740" s="22" t="s">
        <v>37</v>
      </c>
      <c r="B2740" s="22" t="s">
        <v>169</v>
      </c>
      <c r="C2740" s="22" t="s">
        <v>19</v>
      </c>
      <c r="D2740" s="22" t="s">
        <v>55</v>
      </c>
      <c r="E2740" s="20">
        <v>2.0660400000000001</v>
      </c>
    </row>
    <row r="2741" spans="1:5" x14ac:dyDescent="0.35">
      <c r="A2741" s="22" t="s">
        <v>37</v>
      </c>
      <c r="B2741" s="22" t="s">
        <v>169</v>
      </c>
      <c r="C2741" s="22" t="s">
        <v>19</v>
      </c>
      <c r="D2741" s="22" t="s">
        <v>107</v>
      </c>
      <c r="E2741" s="20">
        <v>0.40770000000000001</v>
      </c>
    </row>
    <row r="2742" spans="1:5" x14ac:dyDescent="0.35">
      <c r="A2742" s="22" t="s">
        <v>37</v>
      </c>
      <c r="B2742" s="22" t="s">
        <v>169</v>
      </c>
      <c r="C2742" s="22" t="s">
        <v>19</v>
      </c>
      <c r="D2742" s="22" t="s">
        <v>30</v>
      </c>
      <c r="E2742" s="20">
        <v>164.3202</v>
      </c>
    </row>
    <row r="2743" spans="1:5" x14ac:dyDescent="0.35">
      <c r="A2743" s="22" t="s">
        <v>37</v>
      </c>
      <c r="B2743" s="22" t="s">
        <v>169</v>
      </c>
      <c r="C2743" s="22" t="s">
        <v>19</v>
      </c>
      <c r="D2743" s="22" t="s">
        <v>31</v>
      </c>
      <c r="E2743" s="20">
        <v>1306.0909899999999</v>
      </c>
    </row>
    <row r="2744" spans="1:5" x14ac:dyDescent="0.35">
      <c r="A2744" s="22" t="s">
        <v>37</v>
      </c>
      <c r="B2744" s="22" t="s">
        <v>169</v>
      </c>
      <c r="C2744" s="22" t="s">
        <v>19</v>
      </c>
      <c r="D2744" s="22" t="s">
        <v>32</v>
      </c>
      <c r="E2744" s="20">
        <v>15.596869999999999</v>
      </c>
    </row>
    <row r="2745" spans="1:5" x14ac:dyDescent="0.35">
      <c r="A2745" s="22" t="s">
        <v>37</v>
      </c>
      <c r="B2745" s="22" t="s">
        <v>169</v>
      </c>
      <c r="C2745" s="22" t="s">
        <v>19</v>
      </c>
      <c r="D2745" s="28" t="s">
        <v>35</v>
      </c>
      <c r="E2745" s="26">
        <v>1555.3741600000001</v>
      </c>
    </row>
    <row r="2746" spans="1:5" x14ac:dyDescent="0.35">
      <c r="A2746" s="22" t="s">
        <v>37</v>
      </c>
      <c r="B2746" s="22" t="s">
        <v>169</v>
      </c>
      <c r="C2746" s="120" t="s">
        <v>35</v>
      </c>
      <c r="D2746" s="347"/>
      <c r="E2746" s="26">
        <v>134483.79097</v>
      </c>
    </row>
    <row r="2747" spans="1:5" x14ac:dyDescent="0.35">
      <c r="A2747" s="22" t="s">
        <v>37</v>
      </c>
      <c r="B2747" s="22" t="s">
        <v>170</v>
      </c>
      <c r="C2747" s="22" t="s">
        <v>52</v>
      </c>
      <c r="D2747" s="22" t="s">
        <v>52</v>
      </c>
      <c r="E2747" s="20">
        <v>13.149570000000001</v>
      </c>
    </row>
    <row r="2748" spans="1:5" x14ac:dyDescent="0.35">
      <c r="A2748" s="22" t="s">
        <v>37</v>
      </c>
      <c r="B2748" s="22" t="s">
        <v>170</v>
      </c>
      <c r="C2748" s="22" t="s">
        <v>52</v>
      </c>
      <c r="D2748" s="22" t="s">
        <v>113</v>
      </c>
      <c r="E2748" s="20">
        <v>539.43394000000001</v>
      </c>
    </row>
    <row r="2749" spans="1:5" x14ac:dyDescent="0.35">
      <c r="A2749" s="22" t="s">
        <v>37</v>
      </c>
      <c r="B2749" s="22" t="s">
        <v>170</v>
      </c>
      <c r="C2749" s="22" t="s">
        <v>52</v>
      </c>
      <c r="D2749" s="22" t="s">
        <v>53</v>
      </c>
      <c r="E2749" s="20">
        <v>0.49469000000000002</v>
      </c>
    </row>
    <row r="2750" spans="1:5" x14ac:dyDescent="0.35">
      <c r="A2750" s="22" t="s">
        <v>37</v>
      </c>
      <c r="B2750" s="22" t="s">
        <v>170</v>
      </c>
      <c r="C2750" s="22" t="s">
        <v>52</v>
      </c>
      <c r="D2750" s="22" t="s">
        <v>27</v>
      </c>
      <c r="E2750" s="20">
        <v>796.05041000000006</v>
      </c>
    </row>
    <row r="2751" spans="1:5" x14ac:dyDescent="0.35">
      <c r="A2751" s="22" t="s">
        <v>37</v>
      </c>
      <c r="B2751" s="22" t="s">
        <v>170</v>
      </c>
      <c r="C2751" s="22" t="s">
        <v>52</v>
      </c>
      <c r="D2751" s="22" t="s">
        <v>28</v>
      </c>
      <c r="E2751" s="20">
        <v>64.580280000000002</v>
      </c>
    </row>
    <row r="2752" spans="1:5" x14ac:dyDescent="0.35">
      <c r="A2752" s="22" t="s">
        <v>37</v>
      </c>
      <c r="B2752" s="22" t="s">
        <v>170</v>
      </c>
      <c r="C2752" s="22" t="s">
        <v>52</v>
      </c>
      <c r="D2752" s="22" t="s">
        <v>55</v>
      </c>
      <c r="E2752" s="20">
        <v>6.59985</v>
      </c>
    </row>
    <row r="2753" spans="1:5" x14ac:dyDescent="0.35">
      <c r="A2753" s="22" t="s">
        <v>37</v>
      </c>
      <c r="B2753" s="22" t="s">
        <v>170</v>
      </c>
      <c r="C2753" s="22" t="s">
        <v>52</v>
      </c>
      <c r="D2753" s="22" t="s">
        <v>92</v>
      </c>
      <c r="E2753" s="20">
        <v>421.70211999999998</v>
      </c>
    </row>
    <row r="2754" spans="1:5" x14ac:dyDescent="0.35">
      <c r="A2754" s="22" t="s">
        <v>37</v>
      </c>
      <c r="B2754" s="22" t="s">
        <v>170</v>
      </c>
      <c r="C2754" s="22" t="s">
        <v>52</v>
      </c>
      <c r="D2754" s="22" t="s">
        <v>93</v>
      </c>
      <c r="E2754" s="20">
        <v>6.9973900000000002</v>
      </c>
    </row>
    <row r="2755" spans="1:5" x14ac:dyDescent="0.35">
      <c r="A2755" s="22" t="s">
        <v>37</v>
      </c>
      <c r="B2755" s="22" t="s">
        <v>170</v>
      </c>
      <c r="C2755" s="22" t="s">
        <v>52</v>
      </c>
      <c r="D2755" s="22" t="s">
        <v>160</v>
      </c>
      <c r="E2755" s="20">
        <v>0.17469999999999999</v>
      </c>
    </row>
    <row r="2756" spans="1:5" x14ac:dyDescent="0.35">
      <c r="A2756" s="22" t="s">
        <v>37</v>
      </c>
      <c r="B2756" s="22" t="s">
        <v>170</v>
      </c>
      <c r="C2756" s="22" t="s">
        <v>52</v>
      </c>
      <c r="D2756" s="22" t="s">
        <v>30</v>
      </c>
      <c r="E2756" s="20">
        <v>22.115760000000002</v>
      </c>
    </row>
    <row r="2757" spans="1:5" x14ac:dyDescent="0.35">
      <c r="A2757" s="22" t="s">
        <v>37</v>
      </c>
      <c r="B2757" s="22" t="s">
        <v>170</v>
      </c>
      <c r="C2757" s="22" t="s">
        <v>52</v>
      </c>
      <c r="D2757" s="22" t="s">
        <v>31</v>
      </c>
      <c r="E2757" s="20">
        <v>800.37287000000003</v>
      </c>
    </row>
    <row r="2758" spans="1:5" x14ac:dyDescent="0.35">
      <c r="A2758" s="22" t="s">
        <v>37</v>
      </c>
      <c r="B2758" s="22" t="s">
        <v>170</v>
      </c>
      <c r="C2758" s="22" t="s">
        <v>52</v>
      </c>
      <c r="D2758" s="28" t="s">
        <v>35</v>
      </c>
      <c r="E2758" s="26">
        <v>2671.6715800000002</v>
      </c>
    </row>
    <row r="2759" spans="1:5" x14ac:dyDescent="0.35">
      <c r="A2759" s="22" t="s">
        <v>37</v>
      </c>
      <c r="B2759" s="22" t="s">
        <v>170</v>
      </c>
      <c r="C2759" s="22" t="s">
        <v>53</v>
      </c>
      <c r="D2759" s="22" t="s">
        <v>52</v>
      </c>
      <c r="E2759" s="20">
        <v>121.20856000000001</v>
      </c>
    </row>
    <row r="2760" spans="1:5" x14ac:dyDescent="0.35">
      <c r="A2760" s="22" t="s">
        <v>37</v>
      </c>
      <c r="B2760" s="22" t="s">
        <v>170</v>
      </c>
      <c r="C2760" s="22" t="s">
        <v>53</v>
      </c>
      <c r="D2760" s="22" t="s">
        <v>113</v>
      </c>
      <c r="E2760" s="20">
        <v>0.34986</v>
      </c>
    </row>
    <row r="2761" spans="1:5" x14ac:dyDescent="0.35">
      <c r="A2761" s="22" t="s">
        <v>37</v>
      </c>
      <c r="B2761" s="22" t="s">
        <v>170</v>
      </c>
      <c r="C2761" s="22" t="s">
        <v>53</v>
      </c>
      <c r="D2761" s="22" t="s">
        <v>53</v>
      </c>
      <c r="E2761" s="20">
        <v>156.34640999999999</v>
      </c>
    </row>
    <row r="2762" spans="1:5" x14ac:dyDescent="0.35">
      <c r="A2762" s="22" t="s">
        <v>37</v>
      </c>
      <c r="B2762" s="22" t="s">
        <v>170</v>
      </c>
      <c r="C2762" s="22" t="s">
        <v>53</v>
      </c>
      <c r="D2762" s="22" t="s">
        <v>27</v>
      </c>
      <c r="E2762" s="20">
        <v>155.8135</v>
      </c>
    </row>
    <row r="2763" spans="1:5" x14ac:dyDescent="0.35">
      <c r="A2763" s="22" t="s">
        <v>37</v>
      </c>
      <c r="B2763" s="22" t="s">
        <v>170</v>
      </c>
      <c r="C2763" s="22" t="s">
        <v>53</v>
      </c>
      <c r="D2763" s="22" t="s">
        <v>28</v>
      </c>
      <c r="E2763" s="20">
        <v>521.03000999999995</v>
      </c>
    </row>
    <row r="2764" spans="1:5" x14ac:dyDescent="0.35">
      <c r="A2764" s="22" t="s">
        <v>37</v>
      </c>
      <c r="B2764" s="22" t="s">
        <v>170</v>
      </c>
      <c r="C2764" s="22" t="s">
        <v>53</v>
      </c>
      <c r="D2764" s="22" t="s">
        <v>55</v>
      </c>
      <c r="E2764" s="20">
        <v>228.53277</v>
      </c>
    </row>
    <row r="2765" spans="1:5" x14ac:dyDescent="0.35">
      <c r="A2765" s="22" t="s">
        <v>37</v>
      </c>
      <c r="B2765" s="22" t="s">
        <v>170</v>
      </c>
      <c r="C2765" s="22" t="s">
        <v>53</v>
      </c>
      <c r="D2765" s="22" t="s">
        <v>92</v>
      </c>
      <c r="E2765" s="20">
        <v>277.64924000000002</v>
      </c>
    </row>
    <row r="2766" spans="1:5" x14ac:dyDescent="0.35">
      <c r="A2766" s="22" t="s">
        <v>37</v>
      </c>
      <c r="B2766" s="22" t="s">
        <v>170</v>
      </c>
      <c r="C2766" s="22" t="s">
        <v>53</v>
      </c>
      <c r="D2766" s="22" t="s">
        <v>102</v>
      </c>
      <c r="E2766" s="20">
        <v>7.2599999999999998E-2</v>
      </c>
    </row>
    <row r="2767" spans="1:5" x14ac:dyDescent="0.35">
      <c r="A2767" s="22" t="s">
        <v>37</v>
      </c>
      <c r="B2767" s="22" t="s">
        <v>170</v>
      </c>
      <c r="C2767" s="22" t="s">
        <v>53</v>
      </c>
      <c r="D2767" s="22" t="s">
        <v>107</v>
      </c>
      <c r="E2767" s="20">
        <v>4.0495000000000001</v>
      </c>
    </row>
    <row r="2768" spans="1:5" x14ac:dyDescent="0.35">
      <c r="A2768" s="22" t="s">
        <v>37</v>
      </c>
      <c r="B2768" s="22" t="s">
        <v>170</v>
      </c>
      <c r="C2768" s="22" t="s">
        <v>53</v>
      </c>
      <c r="D2768" s="22" t="s">
        <v>93</v>
      </c>
      <c r="E2768" s="20">
        <v>2.9456500000000001</v>
      </c>
    </row>
    <row r="2769" spans="1:5" x14ac:dyDescent="0.35">
      <c r="A2769" s="22" t="s">
        <v>37</v>
      </c>
      <c r="B2769" s="22" t="s">
        <v>170</v>
      </c>
      <c r="C2769" s="22" t="s">
        <v>53</v>
      </c>
      <c r="D2769" s="22" t="s">
        <v>160</v>
      </c>
      <c r="E2769" s="20">
        <v>6.4377500000000003</v>
      </c>
    </row>
    <row r="2770" spans="1:5" x14ac:dyDescent="0.35">
      <c r="A2770" s="22" t="s">
        <v>37</v>
      </c>
      <c r="B2770" s="22" t="s">
        <v>170</v>
      </c>
      <c r="C2770" s="22" t="s">
        <v>53</v>
      </c>
      <c r="D2770" s="22" t="s">
        <v>30</v>
      </c>
      <c r="E2770" s="20">
        <v>457.3657</v>
      </c>
    </row>
    <row r="2771" spans="1:5" x14ac:dyDescent="0.35">
      <c r="A2771" s="22" t="s">
        <v>37</v>
      </c>
      <c r="B2771" s="22" t="s">
        <v>170</v>
      </c>
      <c r="C2771" s="22" t="s">
        <v>53</v>
      </c>
      <c r="D2771" s="22" t="s">
        <v>96</v>
      </c>
      <c r="E2771" s="20">
        <v>0.94911999999999996</v>
      </c>
    </row>
    <row r="2772" spans="1:5" x14ac:dyDescent="0.35">
      <c r="A2772" s="22" t="s">
        <v>37</v>
      </c>
      <c r="B2772" s="22" t="s">
        <v>170</v>
      </c>
      <c r="C2772" s="22" t="s">
        <v>53</v>
      </c>
      <c r="D2772" s="22" t="s">
        <v>97</v>
      </c>
      <c r="E2772" s="20">
        <v>33.205800000000004</v>
      </c>
    </row>
    <row r="2773" spans="1:5" x14ac:dyDescent="0.35">
      <c r="A2773" s="22" t="s">
        <v>37</v>
      </c>
      <c r="B2773" s="22" t="s">
        <v>170</v>
      </c>
      <c r="C2773" s="22" t="s">
        <v>53</v>
      </c>
      <c r="D2773" s="22" t="s">
        <v>31</v>
      </c>
      <c r="E2773" s="20">
        <v>1429.52953</v>
      </c>
    </row>
    <row r="2774" spans="1:5" x14ac:dyDescent="0.35">
      <c r="A2774" s="22" t="s">
        <v>37</v>
      </c>
      <c r="B2774" s="22" t="s">
        <v>170</v>
      </c>
      <c r="C2774" s="22" t="s">
        <v>53</v>
      </c>
      <c r="D2774" s="28" t="s">
        <v>35</v>
      </c>
      <c r="E2774" s="26">
        <v>3395.4859999999999</v>
      </c>
    </row>
    <row r="2775" spans="1:5" x14ac:dyDescent="0.35">
      <c r="A2775" s="22" t="s">
        <v>37</v>
      </c>
      <c r="B2775" s="22" t="s">
        <v>170</v>
      </c>
      <c r="C2775" s="22" t="s">
        <v>12</v>
      </c>
      <c r="D2775" s="22" t="s">
        <v>52</v>
      </c>
      <c r="E2775" s="20">
        <v>104.9177</v>
      </c>
    </row>
    <row r="2776" spans="1:5" x14ac:dyDescent="0.35">
      <c r="A2776" s="22" t="s">
        <v>37</v>
      </c>
      <c r="B2776" s="22" t="s">
        <v>170</v>
      </c>
      <c r="C2776" s="22" t="s">
        <v>12</v>
      </c>
      <c r="D2776" s="22" t="s">
        <v>104</v>
      </c>
      <c r="E2776" s="20">
        <v>0.14587</v>
      </c>
    </row>
    <row r="2777" spans="1:5" x14ac:dyDescent="0.35">
      <c r="A2777" s="22" t="s">
        <v>37</v>
      </c>
      <c r="B2777" s="22" t="s">
        <v>170</v>
      </c>
      <c r="C2777" s="22" t="s">
        <v>12</v>
      </c>
      <c r="D2777" s="22" t="s">
        <v>53</v>
      </c>
      <c r="E2777" s="20">
        <v>16.732869999999998</v>
      </c>
    </row>
    <row r="2778" spans="1:5" x14ac:dyDescent="0.35">
      <c r="A2778" s="22" t="s">
        <v>37</v>
      </c>
      <c r="B2778" s="22" t="s">
        <v>170</v>
      </c>
      <c r="C2778" s="22" t="s">
        <v>12</v>
      </c>
      <c r="D2778" s="22" t="s">
        <v>27</v>
      </c>
      <c r="E2778" s="20">
        <v>5084.9839899999997</v>
      </c>
    </row>
    <row r="2779" spans="1:5" x14ac:dyDescent="0.35">
      <c r="A2779" s="22" t="s">
        <v>37</v>
      </c>
      <c r="B2779" s="22" t="s">
        <v>170</v>
      </c>
      <c r="C2779" s="22" t="s">
        <v>12</v>
      </c>
      <c r="D2779" s="22" t="s">
        <v>28</v>
      </c>
      <c r="E2779" s="20">
        <v>30.20964</v>
      </c>
    </row>
    <row r="2780" spans="1:5" x14ac:dyDescent="0.35">
      <c r="A2780" s="22" t="s">
        <v>37</v>
      </c>
      <c r="B2780" s="22" t="s">
        <v>170</v>
      </c>
      <c r="C2780" s="22" t="s">
        <v>12</v>
      </c>
      <c r="D2780" s="22" t="s">
        <v>55</v>
      </c>
      <c r="E2780" s="20">
        <v>1.41073</v>
      </c>
    </row>
    <row r="2781" spans="1:5" x14ac:dyDescent="0.35">
      <c r="A2781" s="22" t="s">
        <v>37</v>
      </c>
      <c r="B2781" s="22" t="s">
        <v>170</v>
      </c>
      <c r="C2781" s="22" t="s">
        <v>12</v>
      </c>
      <c r="D2781" s="22" t="s">
        <v>92</v>
      </c>
      <c r="E2781" s="20">
        <v>0.68520999999999999</v>
      </c>
    </row>
    <row r="2782" spans="1:5" x14ac:dyDescent="0.35">
      <c r="A2782" s="22" t="s">
        <v>37</v>
      </c>
      <c r="B2782" s="22" t="s">
        <v>170</v>
      </c>
      <c r="C2782" s="22" t="s">
        <v>12</v>
      </c>
      <c r="D2782" s="22" t="s">
        <v>102</v>
      </c>
      <c r="E2782" s="20">
        <v>0.40875</v>
      </c>
    </row>
    <row r="2783" spans="1:5" x14ac:dyDescent="0.35">
      <c r="A2783" s="22" t="s">
        <v>37</v>
      </c>
      <c r="B2783" s="22" t="s">
        <v>170</v>
      </c>
      <c r="C2783" s="22" t="s">
        <v>12</v>
      </c>
      <c r="D2783" s="22" t="s">
        <v>30</v>
      </c>
      <c r="E2783" s="20">
        <v>29.50966</v>
      </c>
    </row>
    <row r="2784" spans="1:5" x14ac:dyDescent="0.35">
      <c r="A2784" s="22" t="s">
        <v>37</v>
      </c>
      <c r="B2784" s="22" t="s">
        <v>170</v>
      </c>
      <c r="C2784" s="22" t="s">
        <v>12</v>
      </c>
      <c r="D2784" s="22" t="s">
        <v>31</v>
      </c>
      <c r="E2784" s="20">
        <v>779.31975999999997</v>
      </c>
    </row>
    <row r="2785" spans="1:5" x14ac:dyDescent="0.35">
      <c r="A2785" s="22" t="s">
        <v>37</v>
      </c>
      <c r="B2785" s="22" t="s">
        <v>170</v>
      </c>
      <c r="C2785" s="22" t="s">
        <v>12</v>
      </c>
      <c r="D2785" s="28" t="s">
        <v>35</v>
      </c>
      <c r="E2785" s="26">
        <v>6048.3241799999996</v>
      </c>
    </row>
    <row r="2786" spans="1:5" x14ac:dyDescent="0.35">
      <c r="A2786" s="22" t="s">
        <v>37</v>
      </c>
      <c r="B2786" s="22" t="s">
        <v>170</v>
      </c>
      <c r="C2786" s="22" t="s">
        <v>54</v>
      </c>
      <c r="D2786" s="22" t="s">
        <v>55</v>
      </c>
      <c r="E2786" s="20">
        <v>26.44331</v>
      </c>
    </row>
    <row r="2787" spans="1:5" x14ac:dyDescent="0.35">
      <c r="A2787" s="22" t="s">
        <v>37</v>
      </c>
      <c r="B2787" s="22" t="s">
        <v>170</v>
      </c>
      <c r="C2787" s="22" t="s">
        <v>54</v>
      </c>
      <c r="D2787" s="22" t="s">
        <v>102</v>
      </c>
      <c r="E2787" s="20">
        <v>8.0500000000000002E-2</v>
      </c>
    </row>
    <row r="2788" spans="1:5" x14ac:dyDescent="0.35">
      <c r="A2788" s="22" t="s">
        <v>37</v>
      </c>
      <c r="B2788" s="22" t="s">
        <v>170</v>
      </c>
      <c r="C2788" s="22" t="s">
        <v>54</v>
      </c>
      <c r="D2788" s="28" t="s">
        <v>35</v>
      </c>
      <c r="E2788" s="26">
        <v>26.523810000000001</v>
      </c>
    </row>
    <row r="2789" spans="1:5" x14ac:dyDescent="0.35">
      <c r="A2789" s="22" t="s">
        <v>37</v>
      </c>
      <c r="B2789" s="22" t="s">
        <v>170</v>
      </c>
      <c r="C2789" s="22" t="s">
        <v>13</v>
      </c>
      <c r="D2789" s="22" t="s">
        <v>52</v>
      </c>
      <c r="E2789" s="20">
        <v>24.7714</v>
      </c>
    </row>
    <row r="2790" spans="1:5" x14ac:dyDescent="0.35">
      <c r="A2790" s="22" t="s">
        <v>37</v>
      </c>
      <c r="B2790" s="22" t="s">
        <v>170</v>
      </c>
      <c r="C2790" s="22" t="s">
        <v>13</v>
      </c>
      <c r="D2790" s="22" t="s">
        <v>156</v>
      </c>
      <c r="E2790" s="20">
        <v>0.24066000000000001</v>
      </c>
    </row>
    <row r="2791" spans="1:5" x14ac:dyDescent="0.35">
      <c r="A2791" s="22" t="s">
        <v>37</v>
      </c>
      <c r="B2791" s="22" t="s">
        <v>170</v>
      </c>
      <c r="C2791" s="22" t="s">
        <v>13</v>
      </c>
      <c r="D2791" s="22" t="s">
        <v>53</v>
      </c>
      <c r="E2791" s="20">
        <v>2.81392</v>
      </c>
    </row>
    <row r="2792" spans="1:5" x14ac:dyDescent="0.35">
      <c r="A2792" s="22" t="s">
        <v>37</v>
      </c>
      <c r="B2792" s="22" t="s">
        <v>170</v>
      </c>
      <c r="C2792" s="22" t="s">
        <v>13</v>
      </c>
      <c r="D2792" s="22" t="s">
        <v>27</v>
      </c>
      <c r="E2792" s="20">
        <v>2151.3727899999999</v>
      </c>
    </row>
    <row r="2793" spans="1:5" x14ac:dyDescent="0.35">
      <c r="A2793" s="22" t="s">
        <v>37</v>
      </c>
      <c r="B2793" s="22" t="s">
        <v>170</v>
      </c>
      <c r="C2793" s="22" t="s">
        <v>13</v>
      </c>
      <c r="D2793" s="22" t="s">
        <v>28</v>
      </c>
      <c r="E2793" s="20">
        <v>2195.50963</v>
      </c>
    </row>
    <row r="2794" spans="1:5" x14ac:dyDescent="0.35">
      <c r="A2794" s="22" t="s">
        <v>37</v>
      </c>
      <c r="B2794" s="22" t="s">
        <v>170</v>
      </c>
      <c r="C2794" s="22" t="s">
        <v>13</v>
      </c>
      <c r="D2794" s="22" t="s">
        <v>55</v>
      </c>
      <c r="E2794" s="20">
        <v>71.238050000000001</v>
      </c>
    </row>
    <row r="2795" spans="1:5" x14ac:dyDescent="0.35">
      <c r="A2795" s="22" t="s">
        <v>37</v>
      </c>
      <c r="B2795" s="22" t="s">
        <v>170</v>
      </c>
      <c r="C2795" s="22" t="s">
        <v>13</v>
      </c>
      <c r="D2795" s="22" t="s">
        <v>92</v>
      </c>
      <c r="E2795" s="20">
        <v>5.2907999999999999</v>
      </c>
    </row>
    <row r="2796" spans="1:5" x14ac:dyDescent="0.35">
      <c r="A2796" s="22" t="s">
        <v>37</v>
      </c>
      <c r="B2796" s="22" t="s">
        <v>170</v>
      </c>
      <c r="C2796" s="22" t="s">
        <v>13</v>
      </c>
      <c r="D2796" s="22" t="s">
        <v>102</v>
      </c>
      <c r="E2796" s="20">
        <v>0.87339999999999995</v>
      </c>
    </row>
    <row r="2797" spans="1:5" x14ac:dyDescent="0.35">
      <c r="A2797" s="22" t="s">
        <v>37</v>
      </c>
      <c r="B2797" s="22" t="s">
        <v>170</v>
      </c>
      <c r="C2797" s="22" t="s">
        <v>13</v>
      </c>
      <c r="D2797" s="22" t="s">
        <v>93</v>
      </c>
      <c r="E2797" s="20">
        <v>0.39711000000000002</v>
      </c>
    </row>
    <row r="2798" spans="1:5" x14ac:dyDescent="0.35">
      <c r="A2798" s="22" t="s">
        <v>37</v>
      </c>
      <c r="B2798" s="22" t="s">
        <v>170</v>
      </c>
      <c r="C2798" s="22" t="s">
        <v>13</v>
      </c>
      <c r="D2798" s="22" t="s">
        <v>30</v>
      </c>
      <c r="E2798" s="20">
        <v>96.657319999999999</v>
      </c>
    </row>
    <row r="2799" spans="1:5" x14ac:dyDescent="0.35">
      <c r="A2799" s="22" t="s">
        <v>37</v>
      </c>
      <c r="B2799" s="22" t="s">
        <v>170</v>
      </c>
      <c r="C2799" s="22" t="s">
        <v>13</v>
      </c>
      <c r="D2799" s="22" t="s">
        <v>31</v>
      </c>
      <c r="E2799" s="20">
        <v>1601.4488799999999</v>
      </c>
    </row>
    <row r="2800" spans="1:5" x14ac:dyDescent="0.35">
      <c r="A2800" s="22" t="s">
        <v>37</v>
      </c>
      <c r="B2800" s="22" t="s">
        <v>170</v>
      </c>
      <c r="C2800" s="22" t="s">
        <v>13</v>
      </c>
      <c r="D2800" s="28" t="s">
        <v>35</v>
      </c>
      <c r="E2800" s="26">
        <v>6150.6139599999997</v>
      </c>
    </row>
    <row r="2801" spans="1:5" x14ac:dyDescent="0.35">
      <c r="A2801" s="22" t="s">
        <v>37</v>
      </c>
      <c r="B2801" s="22" t="s">
        <v>170</v>
      </c>
      <c r="C2801" s="22" t="s">
        <v>55</v>
      </c>
      <c r="D2801" s="22" t="s">
        <v>52</v>
      </c>
      <c r="E2801" s="20">
        <v>2.2472799999999999</v>
      </c>
    </row>
    <row r="2802" spans="1:5" x14ac:dyDescent="0.35">
      <c r="A2802" s="22" t="s">
        <v>37</v>
      </c>
      <c r="B2802" s="22" t="s">
        <v>170</v>
      </c>
      <c r="C2802" s="22" t="s">
        <v>55</v>
      </c>
      <c r="D2802" s="22" t="s">
        <v>113</v>
      </c>
      <c r="E2802" s="20">
        <v>9.8358000000000008</v>
      </c>
    </row>
    <row r="2803" spans="1:5" x14ac:dyDescent="0.35">
      <c r="A2803" s="22" t="s">
        <v>37</v>
      </c>
      <c r="B2803" s="22" t="s">
        <v>170</v>
      </c>
      <c r="C2803" s="22" t="s">
        <v>55</v>
      </c>
      <c r="D2803" s="22" t="s">
        <v>53</v>
      </c>
      <c r="E2803" s="20">
        <v>65.834599999999995</v>
      </c>
    </row>
    <row r="2804" spans="1:5" x14ac:dyDescent="0.35">
      <c r="A2804" s="22" t="s">
        <v>37</v>
      </c>
      <c r="B2804" s="22" t="s">
        <v>170</v>
      </c>
      <c r="C2804" s="22" t="s">
        <v>55</v>
      </c>
      <c r="D2804" s="22" t="s">
        <v>28</v>
      </c>
      <c r="E2804" s="20">
        <v>38.602370000000001</v>
      </c>
    </row>
    <row r="2805" spans="1:5" x14ac:dyDescent="0.35">
      <c r="A2805" s="22" t="s">
        <v>37</v>
      </c>
      <c r="B2805" s="22" t="s">
        <v>170</v>
      </c>
      <c r="C2805" s="22" t="s">
        <v>55</v>
      </c>
      <c r="D2805" s="22" t="s">
        <v>55</v>
      </c>
      <c r="E2805" s="20">
        <v>1057.4701399999999</v>
      </c>
    </row>
    <row r="2806" spans="1:5" x14ac:dyDescent="0.35">
      <c r="A2806" s="22" t="s">
        <v>37</v>
      </c>
      <c r="B2806" s="22" t="s">
        <v>170</v>
      </c>
      <c r="C2806" s="22" t="s">
        <v>55</v>
      </c>
      <c r="D2806" s="22" t="s">
        <v>92</v>
      </c>
      <c r="E2806" s="20">
        <v>114.15277</v>
      </c>
    </row>
    <row r="2807" spans="1:5" x14ac:dyDescent="0.35">
      <c r="A2807" s="22" t="s">
        <v>37</v>
      </c>
      <c r="B2807" s="22" t="s">
        <v>170</v>
      </c>
      <c r="C2807" s="22" t="s">
        <v>55</v>
      </c>
      <c r="D2807" s="22" t="s">
        <v>102</v>
      </c>
      <c r="E2807" s="20">
        <v>45.493250000000003</v>
      </c>
    </row>
    <row r="2808" spans="1:5" x14ac:dyDescent="0.35">
      <c r="A2808" s="22" t="s">
        <v>37</v>
      </c>
      <c r="B2808" s="22" t="s">
        <v>170</v>
      </c>
      <c r="C2808" s="22" t="s">
        <v>55</v>
      </c>
      <c r="D2808" s="22" t="s">
        <v>93</v>
      </c>
      <c r="E2808" s="20">
        <v>88.883330000000001</v>
      </c>
    </row>
    <row r="2809" spans="1:5" x14ac:dyDescent="0.35">
      <c r="A2809" s="22" t="s">
        <v>37</v>
      </c>
      <c r="B2809" s="22" t="s">
        <v>170</v>
      </c>
      <c r="C2809" s="22" t="s">
        <v>55</v>
      </c>
      <c r="D2809" s="22" t="s">
        <v>30</v>
      </c>
      <c r="E2809" s="20">
        <v>0.82420000000000004</v>
      </c>
    </row>
    <row r="2810" spans="1:5" x14ac:dyDescent="0.35">
      <c r="A2810" s="22" t="s">
        <v>37</v>
      </c>
      <c r="B2810" s="22" t="s">
        <v>170</v>
      </c>
      <c r="C2810" s="22" t="s">
        <v>55</v>
      </c>
      <c r="D2810" s="22" t="s">
        <v>31</v>
      </c>
      <c r="E2810" s="20">
        <v>113.07442</v>
      </c>
    </row>
    <row r="2811" spans="1:5" x14ac:dyDescent="0.35">
      <c r="A2811" s="22" t="s">
        <v>37</v>
      </c>
      <c r="B2811" s="22" t="s">
        <v>170</v>
      </c>
      <c r="C2811" s="22" t="s">
        <v>55</v>
      </c>
      <c r="D2811" s="28" t="s">
        <v>35</v>
      </c>
      <c r="E2811" s="26">
        <v>1536.4181599999999</v>
      </c>
    </row>
    <row r="2812" spans="1:5" x14ac:dyDescent="0.35">
      <c r="A2812" s="22" t="s">
        <v>37</v>
      </c>
      <c r="B2812" s="22" t="s">
        <v>170</v>
      </c>
      <c r="C2812" s="22" t="s">
        <v>56</v>
      </c>
      <c r="D2812" s="22" t="s">
        <v>52</v>
      </c>
      <c r="E2812" s="20">
        <v>0.52546000000000004</v>
      </c>
    </row>
    <row r="2813" spans="1:5" x14ac:dyDescent="0.35">
      <c r="A2813" s="22" t="s">
        <v>37</v>
      </c>
      <c r="B2813" s="22" t="s">
        <v>170</v>
      </c>
      <c r="C2813" s="22" t="s">
        <v>56</v>
      </c>
      <c r="D2813" s="22" t="s">
        <v>53</v>
      </c>
      <c r="E2813" s="20">
        <v>26.203150000000001</v>
      </c>
    </row>
    <row r="2814" spans="1:5" x14ac:dyDescent="0.35">
      <c r="A2814" s="22" t="s">
        <v>37</v>
      </c>
      <c r="B2814" s="22" t="s">
        <v>170</v>
      </c>
      <c r="C2814" s="22" t="s">
        <v>56</v>
      </c>
      <c r="D2814" s="22" t="s">
        <v>27</v>
      </c>
      <c r="E2814" s="20">
        <v>0.8175</v>
      </c>
    </row>
    <row r="2815" spans="1:5" x14ac:dyDescent="0.35">
      <c r="A2815" s="22" t="s">
        <v>37</v>
      </c>
      <c r="B2815" s="22" t="s">
        <v>170</v>
      </c>
      <c r="C2815" s="22" t="s">
        <v>56</v>
      </c>
      <c r="D2815" s="22" t="s">
        <v>28</v>
      </c>
      <c r="E2815" s="20">
        <v>7.9248599999999998</v>
      </c>
    </row>
    <row r="2816" spans="1:5" x14ac:dyDescent="0.35">
      <c r="A2816" s="22" t="s">
        <v>37</v>
      </c>
      <c r="B2816" s="22" t="s">
        <v>170</v>
      </c>
      <c r="C2816" s="22" t="s">
        <v>56</v>
      </c>
      <c r="D2816" s="22" t="s">
        <v>55</v>
      </c>
      <c r="E2816" s="20">
        <v>16.12275</v>
      </c>
    </row>
    <row r="2817" spans="1:5" x14ac:dyDescent="0.35">
      <c r="A2817" s="22" t="s">
        <v>37</v>
      </c>
      <c r="B2817" s="22" t="s">
        <v>170</v>
      </c>
      <c r="C2817" s="22" t="s">
        <v>56</v>
      </c>
      <c r="D2817" s="22" t="s">
        <v>92</v>
      </c>
      <c r="E2817" s="20">
        <v>21.728000000000002</v>
      </c>
    </row>
    <row r="2818" spans="1:5" x14ac:dyDescent="0.35">
      <c r="A2818" s="22" t="s">
        <v>37</v>
      </c>
      <c r="B2818" s="22" t="s">
        <v>170</v>
      </c>
      <c r="C2818" s="22" t="s">
        <v>56</v>
      </c>
      <c r="D2818" s="22" t="s">
        <v>30</v>
      </c>
      <c r="E2818" s="20">
        <v>309.75787000000003</v>
      </c>
    </row>
    <row r="2819" spans="1:5" x14ac:dyDescent="0.35">
      <c r="A2819" s="22" t="s">
        <v>37</v>
      </c>
      <c r="B2819" s="22" t="s">
        <v>170</v>
      </c>
      <c r="C2819" s="22" t="s">
        <v>56</v>
      </c>
      <c r="D2819" s="22" t="s">
        <v>96</v>
      </c>
      <c r="E2819" s="20">
        <v>14.47063</v>
      </c>
    </row>
    <row r="2820" spans="1:5" x14ac:dyDescent="0.35">
      <c r="A2820" s="22" t="s">
        <v>37</v>
      </c>
      <c r="B2820" s="22" t="s">
        <v>170</v>
      </c>
      <c r="C2820" s="22" t="s">
        <v>56</v>
      </c>
      <c r="D2820" s="22" t="s">
        <v>97</v>
      </c>
      <c r="E2820" s="20">
        <v>0.24757000000000001</v>
      </c>
    </row>
    <row r="2821" spans="1:5" x14ac:dyDescent="0.35">
      <c r="A2821" s="22" t="s">
        <v>37</v>
      </c>
      <c r="B2821" s="22" t="s">
        <v>170</v>
      </c>
      <c r="C2821" s="22" t="s">
        <v>56</v>
      </c>
      <c r="D2821" s="22" t="s">
        <v>31</v>
      </c>
      <c r="E2821" s="20">
        <v>138.78467000000001</v>
      </c>
    </row>
    <row r="2822" spans="1:5" x14ac:dyDescent="0.35">
      <c r="A2822" s="22" t="s">
        <v>37</v>
      </c>
      <c r="B2822" s="22" t="s">
        <v>170</v>
      </c>
      <c r="C2822" s="22" t="s">
        <v>56</v>
      </c>
      <c r="D2822" s="28" t="s">
        <v>35</v>
      </c>
      <c r="E2822" s="26">
        <v>536.58245999999997</v>
      </c>
    </row>
    <row r="2823" spans="1:5" x14ac:dyDescent="0.35">
      <c r="A2823" s="22" t="s">
        <v>37</v>
      </c>
      <c r="B2823" s="22" t="s">
        <v>170</v>
      </c>
      <c r="C2823" s="22" t="s">
        <v>57</v>
      </c>
      <c r="D2823" s="22" t="s">
        <v>52</v>
      </c>
      <c r="E2823" s="20">
        <v>55.429220000000001</v>
      </c>
    </row>
    <row r="2824" spans="1:5" x14ac:dyDescent="0.35">
      <c r="A2824" s="22" t="s">
        <v>37</v>
      </c>
      <c r="B2824" s="22" t="s">
        <v>170</v>
      </c>
      <c r="C2824" s="22" t="s">
        <v>57</v>
      </c>
      <c r="D2824" s="22" t="s">
        <v>156</v>
      </c>
      <c r="E2824" s="20">
        <v>8.9589800000000004</v>
      </c>
    </row>
    <row r="2825" spans="1:5" x14ac:dyDescent="0.35">
      <c r="A2825" s="22" t="s">
        <v>37</v>
      </c>
      <c r="B2825" s="22" t="s">
        <v>170</v>
      </c>
      <c r="C2825" s="22" t="s">
        <v>57</v>
      </c>
      <c r="D2825" s="22" t="s">
        <v>113</v>
      </c>
      <c r="E2825" s="20">
        <v>1172.59809</v>
      </c>
    </row>
    <row r="2826" spans="1:5" x14ac:dyDescent="0.35">
      <c r="A2826" s="22" t="s">
        <v>37</v>
      </c>
      <c r="B2826" s="22" t="s">
        <v>170</v>
      </c>
      <c r="C2826" s="22" t="s">
        <v>57</v>
      </c>
      <c r="D2826" s="22" t="s">
        <v>53</v>
      </c>
      <c r="E2826" s="20">
        <v>17.109480000000001</v>
      </c>
    </row>
    <row r="2827" spans="1:5" x14ac:dyDescent="0.35">
      <c r="A2827" s="22" t="s">
        <v>37</v>
      </c>
      <c r="B2827" s="22" t="s">
        <v>170</v>
      </c>
      <c r="C2827" s="22" t="s">
        <v>57</v>
      </c>
      <c r="D2827" s="22" t="s">
        <v>27</v>
      </c>
      <c r="E2827" s="20">
        <v>102.58323</v>
      </c>
    </row>
    <row r="2828" spans="1:5" x14ac:dyDescent="0.35">
      <c r="A2828" s="22" t="s">
        <v>37</v>
      </c>
      <c r="B2828" s="22" t="s">
        <v>170</v>
      </c>
      <c r="C2828" s="22" t="s">
        <v>57</v>
      </c>
      <c r="D2828" s="22" t="s">
        <v>28</v>
      </c>
      <c r="E2828" s="20">
        <v>91.355689999999996</v>
      </c>
    </row>
    <row r="2829" spans="1:5" x14ac:dyDescent="0.35">
      <c r="A2829" s="22" t="s">
        <v>37</v>
      </c>
      <c r="B2829" s="22" t="s">
        <v>170</v>
      </c>
      <c r="C2829" s="22" t="s">
        <v>57</v>
      </c>
      <c r="D2829" s="22" t="s">
        <v>55</v>
      </c>
      <c r="E2829" s="20">
        <v>183.88353000000001</v>
      </c>
    </row>
    <row r="2830" spans="1:5" x14ac:dyDescent="0.35">
      <c r="A2830" s="22" t="s">
        <v>37</v>
      </c>
      <c r="B2830" s="22" t="s">
        <v>170</v>
      </c>
      <c r="C2830" s="22" t="s">
        <v>57</v>
      </c>
      <c r="D2830" s="22" t="s">
        <v>92</v>
      </c>
      <c r="E2830" s="20">
        <v>4220.4321399999999</v>
      </c>
    </row>
    <row r="2831" spans="1:5" x14ac:dyDescent="0.35">
      <c r="A2831" s="22" t="s">
        <v>37</v>
      </c>
      <c r="B2831" s="22" t="s">
        <v>170</v>
      </c>
      <c r="C2831" s="22" t="s">
        <v>57</v>
      </c>
      <c r="D2831" s="22" t="s">
        <v>107</v>
      </c>
      <c r="E2831" s="20">
        <v>0.36870000000000003</v>
      </c>
    </row>
    <row r="2832" spans="1:5" x14ac:dyDescent="0.35">
      <c r="A2832" s="22" t="s">
        <v>37</v>
      </c>
      <c r="B2832" s="22" t="s">
        <v>170</v>
      </c>
      <c r="C2832" s="22" t="s">
        <v>57</v>
      </c>
      <c r="D2832" s="22" t="s">
        <v>93</v>
      </c>
      <c r="E2832" s="20">
        <v>200.20147</v>
      </c>
    </row>
    <row r="2833" spans="1:5" x14ac:dyDescent="0.35">
      <c r="A2833" s="22" t="s">
        <v>37</v>
      </c>
      <c r="B2833" s="22" t="s">
        <v>170</v>
      </c>
      <c r="C2833" s="22" t="s">
        <v>57</v>
      </c>
      <c r="D2833" s="22" t="s">
        <v>160</v>
      </c>
      <c r="E2833" s="20">
        <v>35.67033</v>
      </c>
    </row>
    <row r="2834" spans="1:5" x14ac:dyDescent="0.35">
      <c r="A2834" s="22" t="s">
        <v>37</v>
      </c>
      <c r="B2834" s="22" t="s">
        <v>170</v>
      </c>
      <c r="C2834" s="22" t="s">
        <v>57</v>
      </c>
      <c r="D2834" s="22" t="s">
        <v>30</v>
      </c>
      <c r="E2834" s="20">
        <v>1655.83881</v>
      </c>
    </row>
    <row r="2835" spans="1:5" x14ac:dyDescent="0.35">
      <c r="A2835" s="22" t="s">
        <v>37</v>
      </c>
      <c r="B2835" s="22" t="s">
        <v>170</v>
      </c>
      <c r="C2835" s="22" t="s">
        <v>57</v>
      </c>
      <c r="D2835" s="22" t="s">
        <v>97</v>
      </c>
      <c r="E2835" s="20">
        <v>1.7855700000000001</v>
      </c>
    </row>
    <row r="2836" spans="1:5" x14ac:dyDescent="0.35">
      <c r="A2836" s="22" t="s">
        <v>37</v>
      </c>
      <c r="B2836" s="22" t="s">
        <v>170</v>
      </c>
      <c r="C2836" s="22" t="s">
        <v>57</v>
      </c>
      <c r="D2836" s="22" t="s">
        <v>31</v>
      </c>
      <c r="E2836" s="20">
        <v>1467.7113199999999</v>
      </c>
    </row>
    <row r="2837" spans="1:5" x14ac:dyDescent="0.35">
      <c r="A2837" s="22" t="s">
        <v>37</v>
      </c>
      <c r="B2837" s="22" t="s">
        <v>170</v>
      </c>
      <c r="C2837" s="22" t="s">
        <v>57</v>
      </c>
      <c r="D2837" s="22" t="s">
        <v>32</v>
      </c>
      <c r="E2837" s="20">
        <v>0.47739999999999999</v>
      </c>
    </row>
    <row r="2838" spans="1:5" x14ac:dyDescent="0.35">
      <c r="A2838" s="22" t="s">
        <v>37</v>
      </c>
      <c r="B2838" s="22" t="s">
        <v>170</v>
      </c>
      <c r="C2838" s="22" t="s">
        <v>57</v>
      </c>
      <c r="D2838" s="28" t="s">
        <v>35</v>
      </c>
      <c r="E2838" s="26">
        <v>9214.4039599999996</v>
      </c>
    </row>
    <row r="2839" spans="1:5" x14ac:dyDescent="0.35">
      <c r="A2839" s="22" t="s">
        <v>37</v>
      </c>
      <c r="B2839" s="22" t="s">
        <v>170</v>
      </c>
      <c r="C2839" s="22" t="s">
        <v>58</v>
      </c>
      <c r="D2839" s="22" t="s">
        <v>113</v>
      </c>
      <c r="E2839" s="20">
        <v>0.86699999999999999</v>
      </c>
    </row>
    <row r="2840" spans="1:5" x14ac:dyDescent="0.35">
      <c r="A2840" s="22" t="s">
        <v>37</v>
      </c>
      <c r="B2840" s="22" t="s">
        <v>170</v>
      </c>
      <c r="C2840" s="22" t="s">
        <v>58</v>
      </c>
      <c r="D2840" s="22" t="s">
        <v>28</v>
      </c>
      <c r="E2840" s="20">
        <v>9.5220000000000002</v>
      </c>
    </row>
    <row r="2841" spans="1:5" x14ac:dyDescent="0.35">
      <c r="A2841" s="22" t="s">
        <v>37</v>
      </c>
      <c r="B2841" s="22" t="s">
        <v>170</v>
      </c>
      <c r="C2841" s="22" t="s">
        <v>58</v>
      </c>
      <c r="D2841" s="22" t="s">
        <v>92</v>
      </c>
      <c r="E2841" s="20">
        <v>1.3</v>
      </c>
    </row>
    <row r="2842" spans="1:5" x14ac:dyDescent="0.35">
      <c r="A2842" s="22" t="s">
        <v>37</v>
      </c>
      <c r="B2842" s="22" t="s">
        <v>170</v>
      </c>
      <c r="C2842" s="22" t="s">
        <v>58</v>
      </c>
      <c r="D2842" s="22" t="s">
        <v>93</v>
      </c>
      <c r="E2842" s="20">
        <v>14.7095</v>
      </c>
    </row>
    <row r="2843" spans="1:5" x14ac:dyDescent="0.35">
      <c r="A2843" s="22" t="s">
        <v>37</v>
      </c>
      <c r="B2843" s="22" t="s">
        <v>170</v>
      </c>
      <c r="C2843" s="22" t="s">
        <v>58</v>
      </c>
      <c r="D2843" s="22" t="s">
        <v>112</v>
      </c>
      <c r="E2843" s="20">
        <v>82.406750000000002</v>
      </c>
    </row>
    <row r="2844" spans="1:5" x14ac:dyDescent="0.35">
      <c r="A2844" s="22" t="s">
        <v>37</v>
      </c>
      <c r="B2844" s="22" t="s">
        <v>170</v>
      </c>
      <c r="C2844" s="22" t="s">
        <v>58</v>
      </c>
      <c r="D2844" s="22" t="s">
        <v>31</v>
      </c>
      <c r="E2844" s="20">
        <v>49.223970000000001</v>
      </c>
    </row>
    <row r="2845" spans="1:5" x14ac:dyDescent="0.35">
      <c r="A2845" s="22" t="s">
        <v>37</v>
      </c>
      <c r="B2845" s="22" t="s">
        <v>170</v>
      </c>
      <c r="C2845" s="22" t="s">
        <v>58</v>
      </c>
      <c r="D2845" s="28" t="s">
        <v>35</v>
      </c>
      <c r="E2845" s="26">
        <v>158.02922000000001</v>
      </c>
    </row>
    <row r="2846" spans="1:5" x14ac:dyDescent="0.35">
      <c r="A2846" s="22" t="s">
        <v>37</v>
      </c>
      <c r="B2846" s="22" t="s">
        <v>170</v>
      </c>
      <c r="C2846" s="22" t="s">
        <v>158</v>
      </c>
      <c r="D2846" s="22" t="s">
        <v>52</v>
      </c>
      <c r="E2846" s="20">
        <v>0.15525</v>
      </c>
    </row>
    <row r="2847" spans="1:5" x14ac:dyDescent="0.35">
      <c r="A2847" s="22" t="s">
        <v>37</v>
      </c>
      <c r="B2847" s="22" t="s">
        <v>170</v>
      </c>
      <c r="C2847" s="22" t="s">
        <v>158</v>
      </c>
      <c r="D2847" s="22" t="s">
        <v>27</v>
      </c>
      <c r="E2847" s="20">
        <v>42.495829999999998</v>
      </c>
    </row>
    <row r="2848" spans="1:5" x14ac:dyDescent="0.35">
      <c r="A2848" s="22" t="s">
        <v>37</v>
      </c>
      <c r="B2848" s="22" t="s">
        <v>170</v>
      </c>
      <c r="C2848" s="22" t="s">
        <v>158</v>
      </c>
      <c r="D2848" s="22" t="s">
        <v>28</v>
      </c>
      <c r="E2848" s="20">
        <v>75.785489999999996</v>
      </c>
    </row>
    <row r="2849" spans="1:5" x14ac:dyDescent="0.35">
      <c r="A2849" s="22" t="s">
        <v>37</v>
      </c>
      <c r="B2849" s="22" t="s">
        <v>170</v>
      </c>
      <c r="C2849" s="22" t="s">
        <v>158</v>
      </c>
      <c r="D2849" s="22" t="s">
        <v>31</v>
      </c>
      <c r="E2849" s="20">
        <v>77.524429999999995</v>
      </c>
    </row>
    <row r="2850" spans="1:5" x14ac:dyDescent="0.35">
      <c r="A2850" s="22" t="s">
        <v>37</v>
      </c>
      <c r="B2850" s="22" t="s">
        <v>170</v>
      </c>
      <c r="C2850" s="22" t="s">
        <v>158</v>
      </c>
      <c r="D2850" s="28" t="s">
        <v>35</v>
      </c>
      <c r="E2850" s="26">
        <v>195.96100000000001</v>
      </c>
    </row>
    <row r="2851" spans="1:5" x14ac:dyDescent="0.35">
      <c r="A2851" s="22" t="s">
        <v>37</v>
      </c>
      <c r="B2851" s="22" t="s">
        <v>170</v>
      </c>
      <c r="C2851" s="22" t="s">
        <v>14</v>
      </c>
      <c r="D2851" s="22" t="s">
        <v>55</v>
      </c>
      <c r="E2851" s="20">
        <v>9.4503699999999995</v>
      </c>
    </row>
    <row r="2852" spans="1:5" x14ac:dyDescent="0.35">
      <c r="A2852" s="22" t="s">
        <v>37</v>
      </c>
      <c r="B2852" s="22" t="s">
        <v>170</v>
      </c>
      <c r="C2852" s="22" t="s">
        <v>14</v>
      </c>
      <c r="D2852" s="22" t="s">
        <v>31</v>
      </c>
      <c r="E2852" s="20">
        <v>69.670519999999996</v>
      </c>
    </row>
    <row r="2853" spans="1:5" x14ac:dyDescent="0.35">
      <c r="A2853" s="22" t="s">
        <v>37</v>
      </c>
      <c r="B2853" s="22" t="s">
        <v>170</v>
      </c>
      <c r="C2853" s="22" t="s">
        <v>14</v>
      </c>
      <c r="D2853" s="28" t="s">
        <v>35</v>
      </c>
      <c r="E2853" s="26">
        <v>79.120890000000003</v>
      </c>
    </row>
    <row r="2854" spans="1:5" x14ac:dyDescent="0.35">
      <c r="A2854" s="22" t="s">
        <v>37</v>
      </c>
      <c r="B2854" s="22" t="s">
        <v>170</v>
      </c>
      <c r="C2854" s="22" t="s">
        <v>15</v>
      </c>
      <c r="D2854" s="22" t="s">
        <v>52</v>
      </c>
      <c r="E2854" s="20">
        <v>2257.53262</v>
      </c>
    </row>
    <row r="2855" spans="1:5" x14ac:dyDescent="0.35">
      <c r="A2855" s="22" t="s">
        <v>37</v>
      </c>
      <c r="B2855" s="22" t="s">
        <v>170</v>
      </c>
      <c r="C2855" s="22" t="s">
        <v>15</v>
      </c>
      <c r="D2855" s="22" t="s">
        <v>104</v>
      </c>
      <c r="E2855" s="20">
        <v>0.14099999999999999</v>
      </c>
    </row>
    <row r="2856" spans="1:5" x14ac:dyDescent="0.35">
      <c r="A2856" s="22" t="s">
        <v>37</v>
      </c>
      <c r="B2856" s="22" t="s">
        <v>170</v>
      </c>
      <c r="C2856" s="22" t="s">
        <v>15</v>
      </c>
      <c r="D2856" s="22" t="s">
        <v>156</v>
      </c>
      <c r="E2856" s="20">
        <v>2793.53566</v>
      </c>
    </row>
    <row r="2857" spans="1:5" x14ac:dyDescent="0.35">
      <c r="A2857" s="22" t="s">
        <v>37</v>
      </c>
      <c r="B2857" s="22" t="s">
        <v>170</v>
      </c>
      <c r="C2857" s="22" t="s">
        <v>15</v>
      </c>
      <c r="D2857" s="22" t="s">
        <v>113</v>
      </c>
      <c r="E2857" s="20">
        <v>5065.4580100000003</v>
      </c>
    </row>
    <row r="2858" spans="1:5" x14ac:dyDescent="0.35">
      <c r="A2858" s="22" t="s">
        <v>37</v>
      </c>
      <c r="B2858" s="22" t="s">
        <v>170</v>
      </c>
      <c r="C2858" s="22" t="s">
        <v>15</v>
      </c>
      <c r="D2858" s="22" t="s">
        <v>53</v>
      </c>
      <c r="E2858" s="20">
        <v>14.22184</v>
      </c>
    </row>
    <row r="2859" spans="1:5" x14ac:dyDescent="0.35">
      <c r="A2859" s="22" t="s">
        <v>37</v>
      </c>
      <c r="B2859" s="22" t="s">
        <v>170</v>
      </c>
      <c r="C2859" s="22" t="s">
        <v>15</v>
      </c>
      <c r="D2859" s="22" t="s">
        <v>27</v>
      </c>
      <c r="E2859" s="20">
        <v>10093.872450000001</v>
      </c>
    </row>
    <row r="2860" spans="1:5" x14ac:dyDescent="0.35">
      <c r="A2860" s="22" t="s">
        <v>37</v>
      </c>
      <c r="B2860" s="22" t="s">
        <v>170</v>
      </c>
      <c r="C2860" s="22" t="s">
        <v>15</v>
      </c>
      <c r="D2860" s="22" t="s">
        <v>28</v>
      </c>
      <c r="E2860" s="20">
        <v>1002.3975799999999</v>
      </c>
    </row>
    <row r="2861" spans="1:5" x14ac:dyDescent="0.35">
      <c r="A2861" s="22" t="s">
        <v>37</v>
      </c>
      <c r="B2861" s="22" t="s">
        <v>170</v>
      </c>
      <c r="C2861" s="22" t="s">
        <v>15</v>
      </c>
      <c r="D2861" s="22" t="s">
        <v>55</v>
      </c>
      <c r="E2861" s="20">
        <v>1147.7638199999999</v>
      </c>
    </row>
    <row r="2862" spans="1:5" x14ac:dyDescent="0.35">
      <c r="A2862" s="22" t="s">
        <v>37</v>
      </c>
      <c r="B2862" s="22" t="s">
        <v>170</v>
      </c>
      <c r="C2862" s="22" t="s">
        <v>15</v>
      </c>
      <c r="D2862" s="22" t="s">
        <v>92</v>
      </c>
      <c r="E2862" s="20">
        <v>3445.4569200000001</v>
      </c>
    </row>
    <row r="2863" spans="1:5" x14ac:dyDescent="0.35">
      <c r="A2863" s="22" t="s">
        <v>37</v>
      </c>
      <c r="B2863" s="22" t="s">
        <v>170</v>
      </c>
      <c r="C2863" s="22" t="s">
        <v>15</v>
      </c>
      <c r="D2863" s="22" t="s">
        <v>102</v>
      </c>
      <c r="E2863" s="20">
        <v>4806.9179599999998</v>
      </c>
    </row>
    <row r="2864" spans="1:5" x14ac:dyDescent="0.35">
      <c r="A2864" s="22" t="s">
        <v>37</v>
      </c>
      <c r="B2864" s="22" t="s">
        <v>170</v>
      </c>
      <c r="C2864" s="22" t="s">
        <v>15</v>
      </c>
      <c r="D2864" s="22" t="s">
        <v>107</v>
      </c>
      <c r="E2864" s="20">
        <v>7.3413599999999999</v>
      </c>
    </row>
    <row r="2865" spans="1:5" x14ac:dyDescent="0.35">
      <c r="A2865" s="22" t="s">
        <v>37</v>
      </c>
      <c r="B2865" s="22" t="s">
        <v>170</v>
      </c>
      <c r="C2865" s="22" t="s">
        <v>15</v>
      </c>
      <c r="D2865" s="22" t="s">
        <v>93</v>
      </c>
      <c r="E2865" s="20">
        <v>350.29854999999998</v>
      </c>
    </row>
    <row r="2866" spans="1:5" x14ac:dyDescent="0.35">
      <c r="A2866" s="22" t="s">
        <v>37</v>
      </c>
      <c r="B2866" s="22" t="s">
        <v>170</v>
      </c>
      <c r="C2866" s="22" t="s">
        <v>15</v>
      </c>
      <c r="D2866" s="22" t="s">
        <v>160</v>
      </c>
      <c r="E2866" s="20">
        <v>75.560890000000001</v>
      </c>
    </row>
    <row r="2867" spans="1:5" x14ac:dyDescent="0.35">
      <c r="A2867" s="22" t="s">
        <v>37</v>
      </c>
      <c r="B2867" s="22" t="s">
        <v>170</v>
      </c>
      <c r="C2867" s="22" t="s">
        <v>15</v>
      </c>
      <c r="D2867" s="22" t="s">
        <v>30</v>
      </c>
      <c r="E2867" s="20">
        <v>22130.158960000001</v>
      </c>
    </row>
    <row r="2868" spans="1:5" x14ac:dyDescent="0.35">
      <c r="A2868" s="22" t="s">
        <v>37</v>
      </c>
      <c r="B2868" s="22" t="s">
        <v>170</v>
      </c>
      <c r="C2868" s="22" t="s">
        <v>15</v>
      </c>
      <c r="D2868" s="22" t="s">
        <v>96</v>
      </c>
      <c r="E2868" s="20">
        <v>68.85951</v>
      </c>
    </row>
    <row r="2869" spans="1:5" x14ac:dyDescent="0.35">
      <c r="A2869" s="22" t="s">
        <v>37</v>
      </c>
      <c r="B2869" s="22" t="s">
        <v>170</v>
      </c>
      <c r="C2869" s="22" t="s">
        <v>15</v>
      </c>
      <c r="D2869" s="22" t="s">
        <v>97</v>
      </c>
      <c r="E2869" s="20">
        <v>0.35377999999999998</v>
      </c>
    </row>
    <row r="2870" spans="1:5" x14ac:dyDescent="0.35">
      <c r="A2870" s="22" t="s">
        <v>37</v>
      </c>
      <c r="B2870" s="22" t="s">
        <v>170</v>
      </c>
      <c r="C2870" s="22" t="s">
        <v>15</v>
      </c>
      <c r="D2870" s="22" t="s">
        <v>31</v>
      </c>
      <c r="E2870" s="20">
        <v>21676.431919999999</v>
      </c>
    </row>
    <row r="2871" spans="1:5" x14ac:dyDescent="0.35">
      <c r="A2871" s="22" t="s">
        <v>37</v>
      </c>
      <c r="B2871" s="22" t="s">
        <v>170</v>
      </c>
      <c r="C2871" s="22" t="s">
        <v>15</v>
      </c>
      <c r="D2871" s="28" t="s">
        <v>35</v>
      </c>
      <c r="E2871" s="26">
        <v>74936.302830000001</v>
      </c>
    </row>
    <row r="2872" spans="1:5" x14ac:dyDescent="0.35">
      <c r="A2872" s="22" t="s">
        <v>37</v>
      </c>
      <c r="B2872" s="22" t="s">
        <v>170</v>
      </c>
      <c r="C2872" s="22" t="s">
        <v>159</v>
      </c>
      <c r="D2872" s="22" t="s">
        <v>52</v>
      </c>
      <c r="E2872" s="20">
        <v>603.45953999999995</v>
      </c>
    </row>
    <row r="2873" spans="1:5" x14ac:dyDescent="0.35">
      <c r="A2873" s="22" t="s">
        <v>37</v>
      </c>
      <c r="B2873" s="22" t="s">
        <v>170</v>
      </c>
      <c r="C2873" s="22" t="s">
        <v>159</v>
      </c>
      <c r="D2873" s="22" t="s">
        <v>115</v>
      </c>
      <c r="E2873" s="20">
        <v>2.9899999999999999E-2</v>
      </c>
    </row>
    <row r="2874" spans="1:5" x14ac:dyDescent="0.35">
      <c r="A2874" s="22" t="s">
        <v>37</v>
      </c>
      <c r="B2874" s="22" t="s">
        <v>170</v>
      </c>
      <c r="C2874" s="22" t="s">
        <v>159</v>
      </c>
      <c r="D2874" s="22" t="s">
        <v>156</v>
      </c>
      <c r="E2874" s="20">
        <v>23.678170000000001</v>
      </c>
    </row>
    <row r="2875" spans="1:5" x14ac:dyDescent="0.35">
      <c r="A2875" s="22" t="s">
        <v>37</v>
      </c>
      <c r="B2875" s="22" t="s">
        <v>170</v>
      </c>
      <c r="C2875" s="22" t="s">
        <v>159</v>
      </c>
      <c r="D2875" s="22" t="s">
        <v>53</v>
      </c>
      <c r="E2875" s="20">
        <v>25.532389999999999</v>
      </c>
    </row>
    <row r="2876" spans="1:5" x14ac:dyDescent="0.35">
      <c r="A2876" s="22" t="s">
        <v>37</v>
      </c>
      <c r="B2876" s="22" t="s">
        <v>170</v>
      </c>
      <c r="C2876" s="22" t="s">
        <v>159</v>
      </c>
      <c r="D2876" s="22" t="s">
        <v>27</v>
      </c>
      <c r="E2876" s="20">
        <v>919.50518999999997</v>
      </c>
    </row>
    <row r="2877" spans="1:5" x14ac:dyDescent="0.35">
      <c r="A2877" s="22" t="s">
        <v>37</v>
      </c>
      <c r="B2877" s="22" t="s">
        <v>170</v>
      </c>
      <c r="C2877" s="22" t="s">
        <v>159</v>
      </c>
      <c r="D2877" s="22" t="s">
        <v>28</v>
      </c>
      <c r="E2877" s="20">
        <v>423.35390000000001</v>
      </c>
    </row>
    <row r="2878" spans="1:5" x14ac:dyDescent="0.35">
      <c r="A2878" s="22" t="s">
        <v>37</v>
      </c>
      <c r="B2878" s="22" t="s">
        <v>170</v>
      </c>
      <c r="C2878" s="22" t="s">
        <v>159</v>
      </c>
      <c r="D2878" s="22" t="s">
        <v>55</v>
      </c>
      <c r="E2878" s="20">
        <v>237.66030000000001</v>
      </c>
    </row>
    <row r="2879" spans="1:5" x14ac:dyDescent="0.35">
      <c r="A2879" s="22" t="s">
        <v>37</v>
      </c>
      <c r="B2879" s="22" t="s">
        <v>170</v>
      </c>
      <c r="C2879" s="22" t="s">
        <v>159</v>
      </c>
      <c r="D2879" s="22" t="s">
        <v>92</v>
      </c>
      <c r="E2879" s="20">
        <v>95.129090000000005</v>
      </c>
    </row>
    <row r="2880" spans="1:5" x14ac:dyDescent="0.35">
      <c r="A2880" s="22" t="s">
        <v>37</v>
      </c>
      <c r="B2880" s="22" t="s">
        <v>170</v>
      </c>
      <c r="C2880" s="22" t="s">
        <v>159</v>
      </c>
      <c r="D2880" s="22" t="s">
        <v>107</v>
      </c>
      <c r="E2880" s="20">
        <v>0.14699999999999999</v>
      </c>
    </row>
    <row r="2881" spans="1:5" x14ac:dyDescent="0.35">
      <c r="A2881" s="22" t="s">
        <v>37</v>
      </c>
      <c r="B2881" s="22" t="s">
        <v>170</v>
      </c>
      <c r="C2881" s="22" t="s">
        <v>159</v>
      </c>
      <c r="D2881" s="22" t="s">
        <v>93</v>
      </c>
      <c r="E2881" s="20">
        <v>3.39784</v>
      </c>
    </row>
    <row r="2882" spans="1:5" x14ac:dyDescent="0.35">
      <c r="A2882" s="22" t="s">
        <v>37</v>
      </c>
      <c r="B2882" s="22" t="s">
        <v>170</v>
      </c>
      <c r="C2882" s="22" t="s">
        <v>159</v>
      </c>
      <c r="D2882" s="22" t="s">
        <v>160</v>
      </c>
      <c r="E2882" s="20">
        <v>201.72122999999999</v>
      </c>
    </row>
    <row r="2883" spans="1:5" x14ac:dyDescent="0.35">
      <c r="A2883" s="22" t="s">
        <v>37</v>
      </c>
      <c r="B2883" s="22" t="s">
        <v>170</v>
      </c>
      <c r="C2883" s="22" t="s">
        <v>159</v>
      </c>
      <c r="D2883" s="22" t="s">
        <v>30</v>
      </c>
      <c r="E2883" s="20">
        <v>513.78386</v>
      </c>
    </row>
    <row r="2884" spans="1:5" x14ac:dyDescent="0.35">
      <c r="A2884" s="22" t="s">
        <v>37</v>
      </c>
      <c r="B2884" s="22" t="s">
        <v>170</v>
      </c>
      <c r="C2884" s="22" t="s">
        <v>159</v>
      </c>
      <c r="D2884" s="22" t="s">
        <v>96</v>
      </c>
      <c r="E2884" s="20">
        <v>5.6784400000000002</v>
      </c>
    </row>
    <row r="2885" spans="1:5" x14ac:dyDescent="0.35">
      <c r="A2885" s="22" t="s">
        <v>37</v>
      </c>
      <c r="B2885" s="22" t="s">
        <v>170</v>
      </c>
      <c r="C2885" s="22" t="s">
        <v>159</v>
      </c>
      <c r="D2885" s="22" t="s">
        <v>110</v>
      </c>
      <c r="E2885" s="20">
        <v>5.1197299999999997</v>
      </c>
    </row>
    <row r="2886" spans="1:5" x14ac:dyDescent="0.35">
      <c r="A2886" s="22" t="s">
        <v>37</v>
      </c>
      <c r="B2886" s="22" t="s">
        <v>170</v>
      </c>
      <c r="C2886" s="22" t="s">
        <v>159</v>
      </c>
      <c r="D2886" s="22" t="s">
        <v>112</v>
      </c>
      <c r="E2886" s="20">
        <v>0.12084</v>
      </c>
    </row>
    <row r="2887" spans="1:5" x14ac:dyDescent="0.35">
      <c r="A2887" s="22" t="s">
        <v>37</v>
      </c>
      <c r="B2887" s="22" t="s">
        <v>170</v>
      </c>
      <c r="C2887" s="22" t="s">
        <v>159</v>
      </c>
      <c r="D2887" s="22" t="s">
        <v>97</v>
      </c>
      <c r="E2887" s="20">
        <v>1.4410000000000001</v>
      </c>
    </row>
    <row r="2888" spans="1:5" x14ac:dyDescent="0.35">
      <c r="A2888" s="22" t="s">
        <v>37</v>
      </c>
      <c r="B2888" s="22" t="s">
        <v>170</v>
      </c>
      <c r="C2888" s="22" t="s">
        <v>159</v>
      </c>
      <c r="D2888" s="22" t="s">
        <v>31</v>
      </c>
      <c r="E2888" s="20">
        <v>3242.3568700000001</v>
      </c>
    </row>
    <row r="2889" spans="1:5" x14ac:dyDescent="0.35">
      <c r="A2889" s="22" t="s">
        <v>37</v>
      </c>
      <c r="B2889" s="22" t="s">
        <v>170</v>
      </c>
      <c r="C2889" s="22" t="s">
        <v>159</v>
      </c>
      <c r="D2889" s="22" t="s">
        <v>161</v>
      </c>
      <c r="E2889" s="20">
        <v>6.658E-2</v>
      </c>
    </row>
    <row r="2890" spans="1:5" x14ac:dyDescent="0.35">
      <c r="A2890" s="22" t="s">
        <v>37</v>
      </c>
      <c r="B2890" s="22" t="s">
        <v>170</v>
      </c>
      <c r="C2890" s="22" t="s">
        <v>159</v>
      </c>
      <c r="D2890" s="28" t="s">
        <v>35</v>
      </c>
      <c r="E2890" s="26">
        <v>6302.1818700000003</v>
      </c>
    </row>
    <row r="2891" spans="1:5" x14ac:dyDescent="0.35">
      <c r="A2891" s="22" t="s">
        <v>37</v>
      </c>
      <c r="B2891" s="22" t="s">
        <v>170</v>
      </c>
      <c r="C2891" s="22" t="s">
        <v>59</v>
      </c>
      <c r="D2891" s="22" t="s">
        <v>92</v>
      </c>
      <c r="E2891" s="20">
        <v>54.010260000000002</v>
      </c>
    </row>
    <row r="2892" spans="1:5" x14ac:dyDescent="0.35">
      <c r="A2892" s="22" t="s">
        <v>37</v>
      </c>
      <c r="B2892" s="22" t="s">
        <v>170</v>
      </c>
      <c r="C2892" s="22" t="s">
        <v>59</v>
      </c>
      <c r="D2892" s="22" t="s">
        <v>30</v>
      </c>
      <c r="E2892" s="20">
        <v>125.48063999999999</v>
      </c>
    </row>
    <row r="2893" spans="1:5" x14ac:dyDescent="0.35">
      <c r="A2893" s="22" t="s">
        <v>37</v>
      </c>
      <c r="B2893" s="22" t="s">
        <v>170</v>
      </c>
      <c r="C2893" s="22" t="s">
        <v>59</v>
      </c>
      <c r="D2893" s="22" t="s">
        <v>31</v>
      </c>
      <c r="E2893" s="20">
        <v>0.39679999999999999</v>
      </c>
    </row>
    <row r="2894" spans="1:5" x14ac:dyDescent="0.35">
      <c r="A2894" s="22" t="s">
        <v>37</v>
      </c>
      <c r="B2894" s="22" t="s">
        <v>170</v>
      </c>
      <c r="C2894" s="22" t="s">
        <v>59</v>
      </c>
      <c r="D2894" s="28" t="s">
        <v>35</v>
      </c>
      <c r="E2894" s="26">
        <v>179.8877</v>
      </c>
    </row>
    <row r="2895" spans="1:5" x14ac:dyDescent="0.35">
      <c r="A2895" s="22" t="s">
        <v>37</v>
      </c>
      <c r="B2895" s="22" t="s">
        <v>170</v>
      </c>
      <c r="C2895" s="22" t="s">
        <v>16</v>
      </c>
      <c r="D2895" s="22" t="s">
        <v>52</v>
      </c>
      <c r="E2895" s="20">
        <v>4853.3880799999997</v>
      </c>
    </row>
    <row r="2896" spans="1:5" x14ac:dyDescent="0.35">
      <c r="A2896" s="22" t="s">
        <v>37</v>
      </c>
      <c r="B2896" s="22" t="s">
        <v>170</v>
      </c>
      <c r="C2896" s="22" t="s">
        <v>16</v>
      </c>
      <c r="D2896" s="22" t="s">
        <v>104</v>
      </c>
      <c r="E2896" s="20">
        <v>2.86E-2</v>
      </c>
    </row>
    <row r="2897" spans="1:5" x14ac:dyDescent="0.35">
      <c r="A2897" s="22" t="s">
        <v>37</v>
      </c>
      <c r="B2897" s="22" t="s">
        <v>170</v>
      </c>
      <c r="C2897" s="22" t="s">
        <v>16</v>
      </c>
      <c r="D2897" s="22" t="s">
        <v>156</v>
      </c>
      <c r="E2897" s="20">
        <v>1.32873</v>
      </c>
    </row>
    <row r="2898" spans="1:5" x14ac:dyDescent="0.35">
      <c r="A2898" s="22" t="s">
        <v>37</v>
      </c>
      <c r="B2898" s="22" t="s">
        <v>170</v>
      </c>
      <c r="C2898" s="22" t="s">
        <v>16</v>
      </c>
      <c r="D2898" s="22" t="s">
        <v>113</v>
      </c>
      <c r="E2898" s="20">
        <v>32.753010000000003</v>
      </c>
    </row>
    <row r="2899" spans="1:5" x14ac:dyDescent="0.35">
      <c r="A2899" s="22" t="s">
        <v>37</v>
      </c>
      <c r="B2899" s="22" t="s">
        <v>170</v>
      </c>
      <c r="C2899" s="22" t="s">
        <v>16</v>
      </c>
      <c r="D2899" s="22" t="s">
        <v>53</v>
      </c>
      <c r="E2899" s="20">
        <v>17.116689999999998</v>
      </c>
    </row>
    <row r="2900" spans="1:5" x14ac:dyDescent="0.35">
      <c r="A2900" s="22" t="s">
        <v>37</v>
      </c>
      <c r="B2900" s="22" t="s">
        <v>170</v>
      </c>
      <c r="C2900" s="22" t="s">
        <v>16</v>
      </c>
      <c r="D2900" s="22" t="s">
        <v>27</v>
      </c>
      <c r="E2900" s="20">
        <v>1385.3483200000001</v>
      </c>
    </row>
    <row r="2901" spans="1:5" x14ac:dyDescent="0.35">
      <c r="A2901" s="22" t="s">
        <v>37</v>
      </c>
      <c r="B2901" s="22" t="s">
        <v>170</v>
      </c>
      <c r="C2901" s="22" t="s">
        <v>16</v>
      </c>
      <c r="D2901" s="22" t="s">
        <v>28</v>
      </c>
      <c r="E2901" s="20">
        <v>492.46278999999998</v>
      </c>
    </row>
    <row r="2902" spans="1:5" x14ac:dyDescent="0.35">
      <c r="A2902" s="22" t="s">
        <v>37</v>
      </c>
      <c r="B2902" s="22" t="s">
        <v>170</v>
      </c>
      <c r="C2902" s="22" t="s">
        <v>16</v>
      </c>
      <c r="D2902" s="22" t="s">
        <v>55</v>
      </c>
      <c r="E2902" s="20">
        <v>135.47685999999999</v>
      </c>
    </row>
    <row r="2903" spans="1:5" x14ac:dyDescent="0.35">
      <c r="A2903" s="22" t="s">
        <v>37</v>
      </c>
      <c r="B2903" s="22" t="s">
        <v>170</v>
      </c>
      <c r="C2903" s="22" t="s">
        <v>16</v>
      </c>
      <c r="D2903" s="22" t="s">
        <v>92</v>
      </c>
      <c r="E2903" s="20">
        <v>31.512699999999999</v>
      </c>
    </row>
    <row r="2904" spans="1:5" x14ac:dyDescent="0.35">
      <c r="A2904" s="22" t="s">
        <v>37</v>
      </c>
      <c r="B2904" s="22" t="s">
        <v>170</v>
      </c>
      <c r="C2904" s="22" t="s">
        <v>16</v>
      </c>
      <c r="D2904" s="22" t="s">
        <v>102</v>
      </c>
      <c r="E2904" s="20">
        <v>8.5901399999999999</v>
      </c>
    </row>
    <row r="2905" spans="1:5" x14ac:dyDescent="0.35">
      <c r="A2905" s="22" t="s">
        <v>37</v>
      </c>
      <c r="B2905" s="22" t="s">
        <v>170</v>
      </c>
      <c r="C2905" s="22" t="s">
        <v>16</v>
      </c>
      <c r="D2905" s="22" t="s">
        <v>107</v>
      </c>
      <c r="E2905" s="20">
        <v>49.799819999999997</v>
      </c>
    </row>
    <row r="2906" spans="1:5" x14ac:dyDescent="0.35">
      <c r="A2906" s="22" t="s">
        <v>37</v>
      </c>
      <c r="B2906" s="22" t="s">
        <v>170</v>
      </c>
      <c r="C2906" s="22" t="s">
        <v>16</v>
      </c>
      <c r="D2906" s="22" t="s">
        <v>93</v>
      </c>
      <c r="E2906" s="20">
        <v>71.238730000000004</v>
      </c>
    </row>
    <row r="2907" spans="1:5" x14ac:dyDescent="0.35">
      <c r="A2907" s="22" t="s">
        <v>37</v>
      </c>
      <c r="B2907" s="22" t="s">
        <v>170</v>
      </c>
      <c r="C2907" s="22" t="s">
        <v>16</v>
      </c>
      <c r="D2907" s="22" t="s">
        <v>160</v>
      </c>
      <c r="E2907" s="20">
        <v>13.96542</v>
      </c>
    </row>
    <row r="2908" spans="1:5" x14ac:dyDescent="0.35">
      <c r="A2908" s="22" t="s">
        <v>37</v>
      </c>
      <c r="B2908" s="22" t="s">
        <v>170</v>
      </c>
      <c r="C2908" s="22" t="s">
        <v>16</v>
      </c>
      <c r="D2908" s="22" t="s">
        <v>30</v>
      </c>
      <c r="E2908" s="20">
        <v>480.56461000000002</v>
      </c>
    </row>
    <row r="2909" spans="1:5" x14ac:dyDescent="0.35">
      <c r="A2909" s="22" t="s">
        <v>37</v>
      </c>
      <c r="B2909" s="22" t="s">
        <v>170</v>
      </c>
      <c r="C2909" s="22" t="s">
        <v>16</v>
      </c>
      <c r="D2909" s="22" t="s">
        <v>96</v>
      </c>
      <c r="E2909" s="20">
        <v>0.28881000000000001</v>
      </c>
    </row>
    <row r="2910" spans="1:5" x14ac:dyDescent="0.35">
      <c r="A2910" s="22" t="s">
        <v>37</v>
      </c>
      <c r="B2910" s="22" t="s">
        <v>170</v>
      </c>
      <c r="C2910" s="22" t="s">
        <v>16</v>
      </c>
      <c r="D2910" s="22" t="s">
        <v>97</v>
      </c>
      <c r="E2910" s="20">
        <v>1.8815599999999999</v>
      </c>
    </row>
    <row r="2911" spans="1:5" x14ac:dyDescent="0.35">
      <c r="A2911" s="22" t="s">
        <v>37</v>
      </c>
      <c r="B2911" s="22" t="s">
        <v>170</v>
      </c>
      <c r="C2911" s="22" t="s">
        <v>16</v>
      </c>
      <c r="D2911" s="22" t="s">
        <v>31</v>
      </c>
      <c r="E2911" s="20">
        <v>13762.84123</v>
      </c>
    </row>
    <row r="2912" spans="1:5" x14ac:dyDescent="0.35">
      <c r="A2912" s="22" t="s">
        <v>37</v>
      </c>
      <c r="B2912" s="22" t="s">
        <v>170</v>
      </c>
      <c r="C2912" s="22" t="s">
        <v>16</v>
      </c>
      <c r="D2912" s="22" t="s">
        <v>32</v>
      </c>
      <c r="E2912" s="20">
        <v>4.9744999999999999</v>
      </c>
    </row>
    <row r="2913" spans="1:5" x14ac:dyDescent="0.35">
      <c r="A2913" s="22" t="s">
        <v>37</v>
      </c>
      <c r="B2913" s="22" t="s">
        <v>170</v>
      </c>
      <c r="C2913" s="22" t="s">
        <v>16</v>
      </c>
      <c r="D2913" s="28" t="s">
        <v>35</v>
      </c>
      <c r="E2913" s="26">
        <v>21343.560600000001</v>
      </c>
    </row>
    <row r="2914" spans="1:5" x14ac:dyDescent="0.35">
      <c r="A2914" s="22" t="s">
        <v>37</v>
      </c>
      <c r="B2914" s="22" t="s">
        <v>170</v>
      </c>
      <c r="C2914" s="22" t="s">
        <v>17</v>
      </c>
      <c r="D2914" s="22" t="s">
        <v>52</v>
      </c>
      <c r="E2914" s="20">
        <v>506.57434000000001</v>
      </c>
    </row>
    <row r="2915" spans="1:5" x14ac:dyDescent="0.35">
      <c r="A2915" s="22" t="s">
        <v>37</v>
      </c>
      <c r="B2915" s="22" t="s">
        <v>170</v>
      </c>
      <c r="C2915" s="22" t="s">
        <v>17</v>
      </c>
      <c r="D2915" s="22" t="s">
        <v>27</v>
      </c>
      <c r="E2915" s="20">
        <v>13279.069530000001</v>
      </c>
    </row>
    <row r="2916" spans="1:5" x14ac:dyDescent="0.35">
      <c r="A2916" s="22" t="s">
        <v>37</v>
      </c>
      <c r="B2916" s="22" t="s">
        <v>170</v>
      </c>
      <c r="C2916" s="22" t="s">
        <v>17</v>
      </c>
      <c r="D2916" s="22" t="s">
        <v>28</v>
      </c>
      <c r="E2916" s="20">
        <v>1.5647500000000001</v>
      </c>
    </row>
    <row r="2917" spans="1:5" x14ac:dyDescent="0.35">
      <c r="A2917" s="22" t="s">
        <v>37</v>
      </c>
      <c r="B2917" s="22" t="s">
        <v>170</v>
      </c>
      <c r="C2917" s="22" t="s">
        <v>17</v>
      </c>
      <c r="D2917" s="22" t="s">
        <v>92</v>
      </c>
      <c r="E2917" s="20">
        <v>0.89854000000000001</v>
      </c>
    </row>
    <row r="2918" spans="1:5" x14ac:dyDescent="0.35">
      <c r="A2918" s="22" t="s">
        <v>37</v>
      </c>
      <c r="B2918" s="22" t="s">
        <v>170</v>
      </c>
      <c r="C2918" s="22" t="s">
        <v>17</v>
      </c>
      <c r="D2918" s="22" t="s">
        <v>107</v>
      </c>
      <c r="E2918" s="20">
        <v>6.3086000000000002</v>
      </c>
    </row>
    <row r="2919" spans="1:5" x14ac:dyDescent="0.35">
      <c r="A2919" s="22" t="s">
        <v>37</v>
      </c>
      <c r="B2919" s="22" t="s">
        <v>170</v>
      </c>
      <c r="C2919" s="22" t="s">
        <v>17</v>
      </c>
      <c r="D2919" s="22" t="s">
        <v>30</v>
      </c>
      <c r="E2919" s="20">
        <v>10.147600000000001</v>
      </c>
    </row>
    <row r="2920" spans="1:5" x14ac:dyDescent="0.35">
      <c r="A2920" s="22" t="s">
        <v>37</v>
      </c>
      <c r="B2920" s="22" t="s">
        <v>170</v>
      </c>
      <c r="C2920" s="22" t="s">
        <v>17</v>
      </c>
      <c r="D2920" s="22" t="s">
        <v>31</v>
      </c>
      <c r="E2920" s="20">
        <v>5296.2683100000004</v>
      </c>
    </row>
    <row r="2921" spans="1:5" x14ac:dyDescent="0.35">
      <c r="A2921" s="22" t="s">
        <v>37</v>
      </c>
      <c r="B2921" s="22" t="s">
        <v>170</v>
      </c>
      <c r="C2921" s="22" t="s">
        <v>17</v>
      </c>
      <c r="D2921" s="28" t="s">
        <v>35</v>
      </c>
      <c r="E2921" s="26">
        <v>19100.83167</v>
      </c>
    </row>
    <row r="2922" spans="1:5" x14ac:dyDescent="0.35">
      <c r="A2922" s="22" t="s">
        <v>37</v>
      </c>
      <c r="B2922" s="22" t="s">
        <v>170</v>
      </c>
      <c r="C2922" s="22" t="s">
        <v>18</v>
      </c>
      <c r="D2922" s="22" t="s">
        <v>52</v>
      </c>
      <c r="E2922" s="20">
        <v>2.3557199999999998</v>
      </c>
    </row>
    <row r="2923" spans="1:5" x14ac:dyDescent="0.35">
      <c r="A2923" s="22" t="s">
        <v>37</v>
      </c>
      <c r="B2923" s="22" t="s">
        <v>170</v>
      </c>
      <c r="C2923" s="22" t="s">
        <v>18</v>
      </c>
      <c r="D2923" s="22" t="s">
        <v>104</v>
      </c>
      <c r="E2923" s="20">
        <v>7.5937999999999999</v>
      </c>
    </row>
    <row r="2924" spans="1:5" x14ac:dyDescent="0.35">
      <c r="A2924" s="22" t="s">
        <v>37</v>
      </c>
      <c r="B2924" s="22" t="s">
        <v>170</v>
      </c>
      <c r="C2924" s="22" t="s">
        <v>18</v>
      </c>
      <c r="D2924" s="22" t="s">
        <v>55</v>
      </c>
      <c r="E2924" s="20">
        <v>29.806699999999999</v>
      </c>
    </row>
    <row r="2925" spans="1:5" x14ac:dyDescent="0.35">
      <c r="A2925" s="22" t="s">
        <v>37</v>
      </c>
      <c r="B2925" s="22" t="s">
        <v>170</v>
      </c>
      <c r="C2925" s="22" t="s">
        <v>18</v>
      </c>
      <c r="D2925" s="22" t="s">
        <v>102</v>
      </c>
      <c r="E2925" s="20">
        <v>9.70627</v>
      </c>
    </row>
    <row r="2926" spans="1:5" x14ac:dyDescent="0.35">
      <c r="A2926" s="22" t="s">
        <v>37</v>
      </c>
      <c r="B2926" s="22" t="s">
        <v>170</v>
      </c>
      <c r="C2926" s="22" t="s">
        <v>18</v>
      </c>
      <c r="D2926" s="22" t="s">
        <v>31</v>
      </c>
      <c r="E2926" s="20">
        <v>32.027659999999997</v>
      </c>
    </row>
    <row r="2927" spans="1:5" x14ac:dyDescent="0.35">
      <c r="A2927" s="22" t="s">
        <v>37</v>
      </c>
      <c r="B2927" s="22" t="s">
        <v>170</v>
      </c>
      <c r="C2927" s="22" t="s">
        <v>18</v>
      </c>
      <c r="D2927" s="28" t="s">
        <v>35</v>
      </c>
      <c r="E2927" s="26">
        <v>81.49015</v>
      </c>
    </row>
    <row r="2928" spans="1:5" x14ac:dyDescent="0.35">
      <c r="A2928" s="22" t="s">
        <v>37</v>
      </c>
      <c r="B2928" s="22" t="s">
        <v>170</v>
      </c>
      <c r="C2928" s="22" t="s">
        <v>19</v>
      </c>
      <c r="D2928" s="22" t="s">
        <v>52</v>
      </c>
      <c r="E2928" s="20">
        <v>82.365399999999994</v>
      </c>
    </row>
    <row r="2929" spans="1:5" x14ac:dyDescent="0.35">
      <c r="A2929" s="22" t="s">
        <v>37</v>
      </c>
      <c r="B2929" s="22" t="s">
        <v>170</v>
      </c>
      <c r="C2929" s="22" t="s">
        <v>19</v>
      </c>
      <c r="D2929" s="22" t="s">
        <v>104</v>
      </c>
      <c r="E2929" s="20">
        <v>6.0780000000000001E-2</v>
      </c>
    </row>
    <row r="2930" spans="1:5" x14ac:dyDescent="0.35">
      <c r="A2930" s="22" t="s">
        <v>37</v>
      </c>
      <c r="B2930" s="22" t="s">
        <v>170</v>
      </c>
      <c r="C2930" s="22" t="s">
        <v>19</v>
      </c>
      <c r="D2930" s="22" t="s">
        <v>156</v>
      </c>
      <c r="E2930" s="20">
        <v>0.1731</v>
      </c>
    </row>
    <row r="2931" spans="1:5" x14ac:dyDescent="0.35">
      <c r="A2931" s="22" t="s">
        <v>37</v>
      </c>
      <c r="B2931" s="22" t="s">
        <v>170</v>
      </c>
      <c r="C2931" s="22" t="s">
        <v>19</v>
      </c>
      <c r="D2931" s="22" t="s">
        <v>53</v>
      </c>
      <c r="E2931" s="20">
        <v>0.70709999999999995</v>
      </c>
    </row>
    <row r="2932" spans="1:5" x14ac:dyDescent="0.35">
      <c r="A2932" s="22" t="s">
        <v>37</v>
      </c>
      <c r="B2932" s="22" t="s">
        <v>170</v>
      </c>
      <c r="C2932" s="22" t="s">
        <v>19</v>
      </c>
      <c r="D2932" s="22" t="s">
        <v>27</v>
      </c>
      <c r="E2932" s="20">
        <v>2.9838499999999999</v>
      </c>
    </row>
    <row r="2933" spans="1:5" x14ac:dyDescent="0.35">
      <c r="A2933" s="22" t="s">
        <v>37</v>
      </c>
      <c r="B2933" s="22" t="s">
        <v>170</v>
      </c>
      <c r="C2933" s="22" t="s">
        <v>19</v>
      </c>
      <c r="D2933" s="22" t="s">
        <v>28</v>
      </c>
      <c r="E2933" s="20">
        <v>6.3377400000000002</v>
      </c>
    </row>
    <row r="2934" spans="1:5" x14ac:dyDescent="0.35">
      <c r="A2934" s="22" t="s">
        <v>37</v>
      </c>
      <c r="B2934" s="22" t="s">
        <v>170</v>
      </c>
      <c r="C2934" s="22" t="s">
        <v>19</v>
      </c>
      <c r="D2934" s="22" t="s">
        <v>55</v>
      </c>
      <c r="E2934" s="20">
        <v>0.29622999999999999</v>
      </c>
    </row>
    <row r="2935" spans="1:5" x14ac:dyDescent="0.35">
      <c r="A2935" s="22" t="s">
        <v>37</v>
      </c>
      <c r="B2935" s="22" t="s">
        <v>170</v>
      </c>
      <c r="C2935" s="22" t="s">
        <v>19</v>
      </c>
      <c r="D2935" s="22" t="s">
        <v>92</v>
      </c>
      <c r="E2935" s="20">
        <v>9.5537799999999997</v>
      </c>
    </row>
    <row r="2936" spans="1:5" x14ac:dyDescent="0.35">
      <c r="A2936" s="22" t="s">
        <v>37</v>
      </c>
      <c r="B2936" s="22" t="s">
        <v>170</v>
      </c>
      <c r="C2936" s="22" t="s">
        <v>19</v>
      </c>
      <c r="D2936" s="22" t="s">
        <v>102</v>
      </c>
      <c r="E2936" s="20">
        <v>0.17973</v>
      </c>
    </row>
    <row r="2937" spans="1:5" x14ac:dyDescent="0.35">
      <c r="A2937" s="22" t="s">
        <v>37</v>
      </c>
      <c r="B2937" s="22" t="s">
        <v>170</v>
      </c>
      <c r="C2937" s="22" t="s">
        <v>19</v>
      </c>
      <c r="D2937" s="22" t="s">
        <v>107</v>
      </c>
      <c r="E2937" s="20">
        <v>0.67949999999999999</v>
      </c>
    </row>
    <row r="2938" spans="1:5" x14ac:dyDescent="0.35">
      <c r="A2938" s="22" t="s">
        <v>37</v>
      </c>
      <c r="B2938" s="22" t="s">
        <v>170</v>
      </c>
      <c r="C2938" s="22" t="s">
        <v>19</v>
      </c>
      <c r="D2938" s="22" t="s">
        <v>30</v>
      </c>
      <c r="E2938" s="20">
        <v>72.088139999999996</v>
      </c>
    </row>
    <row r="2939" spans="1:5" x14ac:dyDescent="0.35">
      <c r="A2939" s="22" t="s">
        <v>37</v>
      </c>
      <c r="B2939" s="22" t="s">
        <v>170</v>
      </c>
      <c r="C2939" s="22" t="s">
        <v>19</v>
      </c>
      <c r="D2939" s="22" t="s">
        <v>31</v>
      </c>
      <c r="E2939" s="20">
        <v>1425.8963900000001</v>
      </c>
    </row>
    <row r="2940" spans="1:5" x14ac:dyDescent="0.35">
      <c r="A2940" s="22" t="s">
        <v>37</v>
      </c>
      <c r="B2940" s="22" t="s">
        <v>170</v>
      </c>
      <c r="C2940" s="22" t="s">
        <v>19</v>
      </c>
      <c r="D2940" s="22" t="s">
        <v>32</v>
      </c>
      <c r="E2940" s="20">
        <v>0.17743999999999999</v>
      </c>
    </row>
    <row r="2941" spans="1:5" x14ac:dyDescent="0.35">
      <c r="A2941" s="22" t="s">
        <v>37</v>
      </c>
      <c r="B2941" s="22" t="s">
        <v>170</v>
      </c>
      <c r="C2941" s="22" t="s">
        <v>19</v>
      </c>
      <c r="D2941" s="28" t="s">
        <v>35</v>
      </c>
      <c r="E2941" s="26">
        <v>1601.49918</v>
      </c>
    </row>
    <row r="2942" spans="1:5" x14ac:dyDescent="0.35">
      <c r="A2942" s="22" t="s">
        <v>37</v>
      </c>
      <c r="B2942" s="22" t="s">
        <v>170</v>
      </c>
      <c r="C2942" s="22" t="s">
        <v>161</v>
      </c>
      <c r="D2942" s="22" t="s">
        <v>27</v>
      </c>
      <c r="E2942" s="20">
        <v>11.64</v>
      </c>
    </row>
    <row r="2943" spans="1:5" x14ac:dyDescent="0.35">
      <c r="A2943" s="22" t="s">
        <v>37</v>
      </c>
      <c r="B2943" s="22" t="s">
        <v>170</v>
      </c>
      <c r="C2943" s="22" t="s">
        <v>161</v>
      </c>
      <c r="D2943" s="28" t="s">
        <v>35</v>
      </c>
      <c r="E2943" s="26">
        <v>11.64</v>
      </c>
    </row>
    <row r="2944" spans="1:5" x14ac:dyDescent="0.35">
      <c r="A2944" s="22" t="s">
        <v>37</v>
      </c>
      <c r="B2944" s="22" t="s">
        <v>170</v>
      </c>
      <c r="C2944" s="120" t="s">
        <v>35</v>
      </c>
      <c r="D2944" s="347"/>
      <c r="E2944" s="26">
        <v>153570.52922</v>
      </c>
    </row>
    <row r="2945" spans="1:5" x14ac:dyDescent="0.35">
      <c r="A2945" s="22" t="s">
        <v>37</v>
      </c>
      <c r="B2945" s="22" t="s">
        <v>171</v>
      </c>
      <c r="C2945" s="22" t="s">
        <v>52</v>
      </c>
      <c r="D2945" s="22" t="s">
        <v>52</v>
      </c>
      <c r="E2945" s="20">
        <v>23.58501</v>
      </c>
    </row>
    <row r="2946" spans="1:5" x14ac:dyDescent="0.35">
      <c r="A2946" s="22" t="s">
        <v>37</v>
      </c>
      <c r="B2946" s="22" t="s">
        <v>171</v>
      </c>
      <c r="C2946" s="22" t="s">
        <v>52</v>
      </c>
      <c r="D2946" s="22" t="s">
        <v>156</v>
      </c>
      <c r="E2946" s="20">
        <v>0.59967999999999999</v>
      </c>
    </row>
    <row r="2947" spans="1:5" x14ac:dyDescent="0.35">
      <c r="A2947" s="22" t="s">
        <v>37</v>
      </c>
      <c r="B2947" s="22" t="s">
        <v>171</v>
      </c>
      <c r="C2947" s="22" t="s">
        <v>52</v>
      </c>
      <c r="D2947" s="22" t="s">
        <v>113</v>
      </c>
      <c r="E2947" s="20">
        <v>344.12939</v>
      </c>
    </row>
    <row r="2948" spans="1:5" x14ac:dyDescent="0.35">
      <c r="A2948" s="22" t="s">
        <v>37</v>
      </c>
      <c r="B2948" s="22" t="s">
        <v>171</v>
      </c>
      <c r="C2948" s="22" t="s">
        <v>52</v>
      </c>
      <c r="D2948" s="22" t="s">
        <v>27</v>
      </c>
      <c r="E2948" s="20">
        <v>727.66088999999999</v>
      </c>
    </row>
    <row r="2949" spans="1:5" x14ac:dyDescent="0.35">
      <c r="A2949" s="22" t="s">
        <v>37</v>
      </c>
      <c r="B2949" s="22" t="s">
        <v>171</v>
      </c>
      <c r="C2949" s="22" t="s">
        <v>52</v>
      </c>
      <c r="D2949" s="22" t="s">
        <v>28</v>
      </c>
      <c r="E2949" s="20">
        <v>90.297489999999996</v>
      </c>
    </row>
    <row r="2950" spans="1:5" x14ac:dyDescent="0.35">
      <c r="A2950" s="22" t="s">
        <v>37</v>
      </c>
      <c r="B2950" s="22" t="s">
        <v>171</v>
      </c>
      <c r="C2950" s="22" t="s">
        <v>52</v>
      </c>
      <c r="D2950" s="22" t="s">
        <v>55</v>
      </c>
      <c r="E2950" s="20">
        <v>428.44164999999998</v>
      </c>
    </row>
    <row r="2951" spans="1:5" x14ac:dyDescent="0.35">
      <c r="A2951" s="22" t="s">
        <v>37</v>
      </c>
      <c r="B2951" s="22" t="s">
        <v>171</v>
      </c>
      <c r="C2951" s="22" t="s">
        <v>52</v>
      </c>
      <c r="D2951" s="22" t="s">
        <v>92</v>
      </c>
      <c r="E2951" s="20">
        <v>505.76763</v>
      </c>
    </row>
    <row r="2952" spans="1:5" x14ac:dyDescent="0.35">
      <c r="A2952" s="22" t="s">
        <v>37</v>
      </c>
      <c r="B2952" s="22" t="s">
        <v>171</v>
      </c>
      <c r="C2952" s="22" t="s">
        <v>52</v>
      </c>
      <c r="D2952" s="22" t="s">
        <v>93</v>
      </c>
      <c r="E2952" s="20">
        <v>33.433920000000001</v>
      </c>
    </row>
    <row r="2953" spans="1:5" x14ac:dyDescent="0.35">
      <c r="A2953" s="22" t="s">
        <v>37</v>
      </c>
      <c r="B2953" s="22" t="s">
        <v>171</v>
      </c>
      <c r="C2953" s="22" t="s">
        <v>52</v>
      </c>
      <c r="D2953" s="22" t="s">
        <v>160</v>
      </c>
      <c r="E2953" s="20">
        <v>458.85426000000001</v>
      </c>
    </row>
    <row r="2954" spans="1:5" x14ac:dyDescent="0.35">
      <c r="A2954" s="22" t="s">
        <v>37</v>
      </c>
      <c r="B2954" s="22" t="s">
        <v>171</v>
      </c>
      <c r="C2954" s="22" t="s">
        <v>52</v>
      </c>
      <c r="D2954" s="22" t="s">
        <v>30</v>
      </c>
      <c r="E2954" s="20">
        <v>366.07366000000002</v>
      </c>
    </row>
    <row r="2955" spans="1:5" x14ac:dyDescent="0.35">
      <c r="A2955" s="22" t="s">
        <v>37</v>
      </c>
      <c r="B2955" s="22" t="s">
        <v>171</v>
      </c>
      <c r="C2955" s="22" t="s">
        <v>52</v>
      </c>
      <c r="D2955" s="22" t="s">
        <v>96</v>
      </c>
      <c r="E2955" s="20">
        <v>8.37852</v>
      </c>
    </row>
    <row r="2956" spans="1:5" x14ac:dyDescent="0.35">
      <c r="A2956" s="22" t="s">
        <v>37</v>
      </c>
      <c r="B2956" s="22" t="s">
        <v>171</v>
      </c>
      <c r="C2956" s="22" t="s">
        <v>52</v>
      </c>
      <c r="D2956" s="22" t="s">
        <v>31</v>
      </c>
      <c r="E2956" s="20">
        <v>1539.56203</v>
      </c>
    </row>
    <row r="2957" spans="1:5" x14ac:dyDescent="0.35">
      <c r="A2957" s="22" t="s">
        <v>37</v>
      </c>
      <c r="B2957" s="22" t="s">
        <v>171</v>
      </c>
      <c r="C2957" s="22" t="s">
        <v>52</v>
      </c>
      <c r="D2957" s="28" t="s">
        <v>35</v>
      </c>
      <c r="E2957" s="26">
        <v>4526.78413</v>
      </c>
    </row>
    <row r="2958" spans="1:5" x14ac:dyDescent="0.35">
      <c r="A2958" s="22" t="s">
        <v>37</v>
      </c>
      <c r="B2958" s="22" t="s">
        <v>171</v>
      </c>
      <c r="C2958" s="22" t="s">
        <v>155</v>
      </c>
      <c r="D2958" s="22" t="s">
        <v>92</v>
      </c>
      <c r="E2958" s="20">
        <v>9.6212800000000005</v>
      </c>
    </row>
    <row r="2959" spans="1:5" x14ac:dyDescent="0.35">
      <c r="A2959" s="22" t="s">
        <v>37</v>
      </c>
      <c r="B2959" s="22" t="s">
        <v>171</v>
      </c>
      <c r="C2959" s="22" t="s">
        <v>155</v>
      </c>
      <c r="D2959" s="28" t="s">
        <v>35</v>
      </c>
      <c r="E2959" s="26">
        <v>9.6212800000000005</v>
      </c>
    </row>
    <row r="2960" spans="1:5" x14ac:dyDescent="0.35">
      <c r="A2960" s="22" t="s">
        <v>37</v>
      </c>
      <c r="B2960" s="22" t="s">
        <v>171</v>
      </c>
      <c r="C2960" s="22" t="s">
        <v>53</v>
      </c>
      <c r="D2960" s="22" t="s">
        <v>52</v>
      </c>
      <c r="E2960" s="20">
        <v>69.407970000000006</v>
      </c>
    </row>
    <row r="2961" spans="1:5" x14ac:dyDescent="0.35">
      <c r="A2961" s="22" t="s">
        <v>37</v>
      </c>
      <c r="B2961" s="22" t="s">
        <v>171</v>
      </c>
      <c r="C2961" s="22" t="s">
        <v>53</v>
      </c>
      <c r="D2961" s="22" t="s">
        <v>113</v>
      </c>
      <c r="E2961" s="20">
        <v>100.15</v>
      </c>
    </row>
    <row r="2962" spans="1:5" x14ac:dyDescent="0.35">
      <c r="A2962" s="22" t="s">
        <v>37</v>
      </c>
      <c r="B2962" s="22" t="s">
        <v>171</v>
      </c>
      <c r="C2962" s="22" t="s">
        <v>53</v>
      </c>
      <c r="D2962" s="22" t="s">
        <v>53</v>
      </c>
      <c r="E2962" s="20">
        <v>320.48664000000002</v>
      </c>
    </row>
    <row r="2963" spans="1:5" x14ac:dyDescent="0.35">
      <c r="A2963" s="22" t="s">
        <v>37</v>
      </c>
      <c r="B2963" s="22" t="s">
        <v>171</v>
      </c>
      <c r="C2963" s="22" t="s">
        <v>53</v>
      </c>
      <c r="D2963" s="22" t="s">
        <v>27</v>
      </c>
      <c r="E2963" s="20">
        <v>103.91931</v>
      </c>
    </row>
    <row r="2964" spans="1:5" x14ac:dyDescent="0.35">
      <c r="A2964" s="22" t="s">
        <v>37</v>
      </c>
      <c r="B2964" s="22" t="s">
        <v>171</v>
      </c>
      <c r="C2964" s="22" t="s">
        <v>53</v>
      </c>
      <c r="D2964" s="22" t="s">
        <v>28</v>
      </c>
      <c r="E2964" s="20">
        <v>396.47034000000002</v>
      </c>
    </row>
    <row r="2965" spans="1:5" x14ac:dyDescent="0.35">
      <c r="A2965" s="22" t="s">
        <v>37</v>
      </c>
      <c r="B2965" s="22" t="s">
        <v>171</v>
      </c>
      <c r="C2965" s="22" t="s">
        <v>53</v>
      </c>
      <c r="D2965" s="22" t="s">
        <v>55</v>
      </c>
      <c r="E2965" s="20">
        <v>385.71651000000003</v>
      </c>
    </row>
    <row r="2966" spans="1:5" x14ac:dyDescent="0.35">
      <c r="A2966" s="22" t="s">
        <v>37</v>
      </c>
      <c r="B2966" s="22" t="s">
        <v>171</v>
      </c>
      <c r="C2966" s="22" t="s">
        <v>53</v>
      </c>
      <c r="D2966" s="22" t="s">
        <v>92</v>
      </c>
      <c r="E2966" s="20">
        <v>164.36852999999999</v>
      </c>
    </row>
    <row r="2967" spans="1:5" x14ac:dyDescent="0.35">
      <c r="A2967" s="22" t="s">
        <v>37</v>
      </c>
      <c r="B2967" s="22" t="s">
        <v>171</v>
      </c>
      <c r="C2967" s="22" t="s">
        <v>53</v>
      </c>
      <c r="D2967" s="22" t="s">
        <v>107</v>
      </c>
      <c r="E2967" s="20">
        <v>6.9658499999999997</v>
      </c>
    </row>
    <row r="2968" spans="1:5" x14ac:dyDescent="0.35">
      <c r="A2968" s="22" t="s">
        <v>37</v>
      </c>
      <c r="B2968" s="22" t="s">
        <v>171</v>
      </c>
      <c r="C2968" s="22" t="s">
        <v>53</v>
      </c>
      <c r="D2968" s="22" t="s">
        <v>93</v>
      </c>
      <c r="E2968" s="20">
        <v>6.3755600000000001</v>
      </c>
    </row>
    <row r="2969" spans="1:5" x14ac:dyDescent="0.35">
      <c r="A2969" s="22" t="s">
        <v>37</v>
      </c>
      <c r="B2969" s="22" t="s">
        <v>171</v>
      </c>
      <c r="C2969" s="22" t="s">
        <v>53</v>
      </c>
      <c r="D2969" s="22" t="s">
        <v>160</v>
      </c>
      <c r="E2969" s="20">
        <v>8.2600899999999999</v>
      </c>
    </row>
    <row r="2970" spans="1:5" x14ac:dyDescent="0.35">
      <c r="A2970" s="22" t="s">
        <v>37</v>
      </c>
      <c r="B2970" s="22" t="s">
        <v>171</v>
      </c>
      <c r="C2970" s="22" t="s">
        <v>53</v>
      </c>
      <c r="D2970" s="22" t="s">
        <v>30</v>
      </c>
      <c r="E2970" s="20">
        <v>515.60645</v>
      </c>
    </row>
    <row r="2971" spans="1:5" x14ac:dyDescent="0.35">
      <c r="A2971" s="22" t="s">
        <v>37</v>
      </c>
      <c r="B2971" s="22" t="s">
        <v>171</v>
      </c>
      <c r="C2971" s="22" t="s">
        <v>53</v>
      </c>
      <c r="D2971" s="22" t="s">
        <v>96</v>
      </c>
      <c r="E2971" s="20">
        <v>13.0144</v>
      </c>
    </row>
    <row r="2972" spans="1:5" x14ac:dyDescent="0.35">
      <c r="A2972" s="22" t="s">
        <v>37</v>
      </c>
      <c r="B2972" s="22" t="s">
        <v>171</v>
      </c>
      <c r="C2972" s="22" t="s">
        <v>53</v>
      </c>
      <c r="D2972" s="22" t="s">
        <v>110</v>
      </c>
      <c r="E2972" s="20">
        <v>0.76054999999999995</v>
      </c>
    </row>
    <row r="2973" spans="1:5" x14ac:dyDescent="0.35">
      <c r="A2973" s="22" t="s">
        <v>37</v>
      </c>
      <c r="B2973" s="22" t="s">
        <v>171</v>
      </c>
      <c r="C2973" s="22" t="s">
        <v>53</v>
      </c>
      <c r="D2973" s="22" t="s">
        <v>97</v>
      </c>
      <c r="E2973" s="20">
        <v>70.457400000000007</v>
      </c>
    </row>
    <row r="2974" spans="1:5" x14ac:dyDescent="0.35">
      <c r="A2974" s="22" t="s">
        <v>37</v>
      </c>
      <c r="B2974" s="22" t="s">
        <v>171</v>
      </c>
      <c r="C2974" s="22" t="s">
        <v>53</v>
      </c>
      <c r="D2974" s="22" t="s">
        <v>31</v>
      </c>
      <c r="E2974" s="20">
        <v>2135.4903599999998</v>
      </c>
    </row>
    <row r="2975" spans="1:5" x14ac:dyDescent="0.35">
      <c r="A2975" s="22" t="s">
        <v>37</v>
      </c>
      <c r="B2975" s="22" t="s">
        <v>171</v>
      </c>
      <c r="C2975" s="22" t="s">
        <v>53</v>
      </c>
      <c r="D2975" s="28" t="s">
        <v>35</v>
      </c>
      <c r="E2975" s="26">
        <v>4297.4499599999999</v>
      </c>
    </row>
    <row r="2976" spans="1:5" x14ac:dyDescent="0.35">
      <c r="A2976" s="22" t="s">
        <v>37</v>
      </c>
      <c r="B2976" s="22" t="s">
        <v>171</v>
      </c>
      <c r="C2976" s="22" t="s">
        <v>12</v>
      </c>
      <c r="D2976" s="22" t="s">
        <v>52</v>
      </c>
      <c r="E2976" s="20">
        <v>49.916260000000001</v>
      </c>
    </row>
    <row r="2977" spans="1:5" x14ac:dyDescent="0.35">
      <c r="A2977" s="22" t="s">
        <v>37</v>
      </c>
      <c r="B2977" s="22" t="s">
        <v>171</v>
      </c>
      <c r="C2977" s="22" t="s">
        <v>12</v>
      </c>
      <c r="D2977" s="22" t="s">
        <v>53</v>
      </c>
      <c r="E2977" s="20">
        <v>9.9867799999999995</v>
      </c>
    </row>
    <row r="2978" spans="1:5" x14ac:dyDescent="0.35">
      <c r="A2978" s="22" t="s">
        <v>37</v>
      </c>
      <c r="B2978" s="22" t="s">
        <v>171</v>
      </c>
      <c r="C2978" s="22" t="s">
        <v>12</v>
      </c>
      <c r="D2978" s="22" t="s">
        <v>27</v>
      </c>
      <c r="E2978" s="20">
        <v>5555.1970499999998</v>
      </c>
    </row>
    <row r="2979" spans="1:5" x14ac:dyDescent="0.35">
      <c r="A2979" s="22" t="s">
        <v>37</v>
      </c>
      <c r="B2979" s="22" t="s">
        <v>171</v>
      </c>
      <c r="C2979" s="22" t="s">
        <v>12</v>
      </c>
      <c r="D2979" s="22" t="s">
        <v>28</v>
      </c>
      <c r="E2979" s="20">
        <v>38.159379999999999</v>
      </c>
    </row>
    <row r="2980" spans="1:5" x14ac:dyDescent="0.35">
      <c r="A2980" s="22" t="s">
        <v>37</v>
      </c>
      <c r="B2980" s="22" t="s">
        <v>171</v>
      </c>
      <c r="C2980" s="22" t="s">
        <v>12</v>
      </c>
      <c r="D2980" s="22" t="s">
        <v>55</v>
      </c>
      <c r="E2980" s="20">
        <v>15.53701</v>
      </c>
    </row>
    <row r="2981" spans="1:5" x14ac:dyDescent="0.35">
      <c r="A2981" s="22" t="s">
        <v>37</v>
      </c>
      <c r="B2981" s="22" t="s">
        <v>171</v>
      </c>
      <c r="C2981" s="22" t="s">
        <v>12</v>
      </c>
      <c r="D2981" s="22" t="s">
        <v>102</v>
      </c>
      <c r="E2981" s="20">
        <v>3.4279000000000002</v>
      </c>
    </row>
    <row r="2982" spans="1:5" x14ac:dyDescent="0.35">
      <c r="A2982" s="22" t="s">
        <v>37</v>
      </c>
      <c r="B2982" s="22" t="s">
        <v>171</v>
      </c>
      <c r="C2982" s="22" t="s">
        <v>12</v>
      </c>
      <c r="D2982" s="22" t="s">
        <v>30</v>
      </c>
      <c r="E2982" s="20">
        <v>43.579099999999997</v>
      </c>
    </row>
    <row r="2983" spans="1:5" x14ac:dyDescent="0.35">
      <c r="A2983" s="22" t="s">
        <v>37</v>
      </c>
      <c r="B2983" s="22" t="s">
        <v>171</v>
      </c>
      <c r="C2983" s="22" t="s">
        <v>12</v>
      </c>
      <c r="D2983" s="22" t="s">
        <v>31</v>
      </c>
      <c r="E2983" s="20">
        <v>1050.55718</v>
      </c>
    </row>
    <row r="2984" spans="1:5" x14ac:dyDescent="0.35">
      <c r="A2984" s="22" t="s">
        <v>37</v>
      </c>
      <c r="B2984" s="22" t="s">
        <v>171</v>
      </c>
      <c r="C2984" s="22" t="s">
        <v>12</v>
      </c>
      <c r="D2984" s="28" t="s">
        <v>35</v>
      </c>
      <c r="E2984" s="26">
        <v>6766.3606600000003</v>
      </c>
    </row>
    <row r="2985" spans="1:5" x14ac:dyDescent="0.35">
      <c r="A2985" s="22" t="s">
        <v>37</v>
      </c>
      <c r="B2985" s="22" t="s">
        <v>171</v>
      </c>
      <c r="C2985" s="22" t="s">
        <v>54</v>
      </c>
      <c r="D2985" s="22" t="s">
        <v>52</v>
      </c>
      <c r="E2985" s="20">
        <v>3.4079999999999999E-2</v>
      </c>
    </row>
    <row r="2986" spans="1:5" x14ac:dyDescent="0.35">
      <c r="A2986" s="22" t="s">
        <v>37</v>
      </c>
      <c r="B2986" s="22" t="s">
        <v>171</v>
      </c>
      <c r="C2986" s="22" t="s">
        <v>54</v>
      </c>
      <c r="D2986" s="22" t="s">
        <v>156</v>
      </c>
      <c r="E2986" s="20">
        <v>5.5799999999999999E-3</v>
      </c>
    </row>
    <row r="2987" spans="1:5" x14ac:dyDescent="0.35">
      <c r="A2987" s="22" t="s">
        <v>37</v>
      </c>
      <c r="B2987" s="22" t="s">
        <v>171</v>
      </c>
      <c r="C2987" s="22" t="s">
        <v>54</v>
      </c>
      <c r="D2987" s="22" t="s">
        <v>55</v>
      </c>
      <c r="E2987" s="20">
        <v>103.99026000000001</v>
      </c>
    </row>
    <row r="2988" spans="1:5" x14ac:dyDescent="0.35">
      <c r="A2988" s="22" t="s">
        <v>37</v>
      </c>
      <c r="B2988" s="22" t="s">
        <v>171</v>
      </c>
      <c r="C2988" s="22" t="s">
        <v>54</v>
      </c>
      <c r="D2988" s="22" t="s">
        <v>160</v>
      </c>
      <c r="E2988" s="20">
        <v>2.1331699999999998</v>
      </c>
    </row>
    <row r="2989" spans="1:5" x14ac:dyDescent="0.35">
      <c r="A2989" s="22" t="s">
        <v>37</v>
      </c>
      <c r="B2989" s="22" t="s">
        <v>171</v>
      </c>
      <c r="C2989" s="22" t="s">
        <v>54</v>
      </c>
      <c r="D2989" s="22" t="s">
        <v>31</v>
      </c>
      <c r="E2989" s="20">
        <v>1.3721000000000001</v>
      </c>
    </row>
    <row r="2990" spans="1:5" x14ac:dyDescent="0.35">
      <c r="A2990" s="22" t="s">
        <v>37</v>
      </c>
      <c r="B2990" s="22" t="s">
        <v>171</v>
      </c>
      <c r="C2990" s="22" t="s">
        <v>54</v>
      </c>
      <c r="D2990" s="28" t="s">
        <v>35</v>
      </c>
      <c r="E2990" s="26">
        <v>107.53519</v>
      </c>
    </row>
    <row r="2991" spans="1:5" x14ac:dyDescent="0.35">
      <c r="A2991" s="22" t="s">
        <v>37</v>
      </c>
      <c r="B2991" s="22" t="s">
        <v>171</v>
      </c>
      <c r="C2991" s="22" t="s">
        <v>13</v>
      </c>
      <c r="D2991" s="22" t="s">
        <v>52</v>
      </c>
      <c r="E2991" s="20">
        <v>98.825320000000005</v>
      </c>
    </row>
    <row r="2992" spans="1:5" x14ac:dyDescent="0.35">
      <c r="A2992" s="22" t="s">
        <v>37</v>
      </c>
      <c r="B2992" s="22" t="s">
        <v>171</v>
      </c>
      <c r="C2992" s="22" t="s">
        <v>13</v>
      </c>
      <c r="D2992" s="22" t="s">
        <v>156</v>
      </c>
      <c r="E2992" s="20">
        <v>1.0000000000000001E-5</v>
      </c>
    </row>
    <row r="2993" spans="1:5" x14ac:dyDescent="0.35">
      <c r="A2993" s="22" t="s">
        <v>37</v>
      </c>
      <c r="B2993" s="22" t="s">
        <v>171</v>
      </c>
      <c r="C2993" s="22" t="s">
        <v>13</v>
      </c>
      <c r="D2993" s="22" t="s">
        <v>53</v>
      </c>
      <c r="E2993" s="20">
        <v>18.16086</v>
      </c>
    </row>
    <row r="2994" spans="1:5" x14ac:dyDescent="0.35">
      <c r="A2994" s="22" t="s">
        <v>37</v>
      </c>
      <c r="B2994" s="22" t="s">
        <v>171</v>
      </c>
      <c r="C2994" s="22" t="s">
        <v>13</v>
      </c>
      <c r="D2994" s="22" t="s">
        <v>27</v>
      </c>
      <c r="E2994" s="20">
        <v>2292.0287699999999</v>
      </c>
    </row>
    <row r="2995" spans="1:5" x14ac:dyDescent="0.35">
      <c r="A2995" s="22" t="s">
        <v>37</v>
      </c>
      <c r="B2995" s="22" t="s">
        <v>171</v>
      </c>
      <c r="C2995" s="22" t="s">
        <v>13</v>
      </c>
      <c r="D2995" s="22" t="s">
        <v>28</v>
      </c>
      <c r="E2995" s="20">
        <v>2403.80719</v>
      </c>
    </row>
    <row r="2996" spans="1:5" x14ac:dyDescent="0.35">
      <c r="A2996" s="22" t="s">
        <v>37</v>
      </c>
      <c r="B2996" s="22" t="s">
        <v>171</v>
      </c>
      <c r="C2996" s="22" t="s">
        <v>13</v>
      </c>
      <c r="D2996" s="22" t="s">
        <v>55</v>
      </c>
      <c r="E2996" s="20">
        <v>19.01248</v>
      </c>
    </row>
    <row r="2997" spans="1:5" x14ac:dyDescent="0.35">
      <c r="A2997" s="22" t="s">
        <v>37</v>
      </c>
      <c r="B2997" s="22" t="s">
        <v>171</v>
      </c>
      <c r="C2997" s="22" t="s">
        <v>13</v>
      </c>
      <c r="D2997" s="22" t="s">
        <v>92</v>
      </c>
      <c r="E2997" s="20">
        <v>0.61680000000000001</v>
      </c>
    </row>
    <row r="2998" spans="1:5" x14ac:dyDescent="0.35">
      <c r="A2998" s="22" t="s">
        <v>37</v>
      </c>
      <c r="B2998" s="22" t="s">
        <v>171</v>
      </c>
      <c r="C2998" s="22" t="s">
        <v>13</v>
      </c>
      <c r="D2998" s="22" t="s">
        <v>102</v>
      </c>
      <c r="E2998" s="20">
        <v>1.7784</v>
      </c>
    </row>
    <row r="2999" spans="1:5" x14ac:dyDescent="0.35">
      <c r="A2999" s="22" t="s">
        <v>37</v>
      </c>
      <c r="B2999" s="22" t="s">
        <v>171</v>
      </c>
      <c r="C2999" s="22" t="s">
        <v>13</v>
      </c>
      <c r="D2999" s="22" t="s">
        <v>93</v>
      </c>
      <c r="E2999" s="20">
        <v>2.4749400000000001</v>
      </c>
    </row>
    <row r="3000" spans="1:5" x14ac:dyDescent="0.35">
      <c r="A3000" s="22" t="s">
        <v>37</v>
      </c>
      <c r="B3000" s="22" t="s">
        <v>171</v>
      </c>
      <c r="C3000" s="22" t="s">
        <v>13</v>
      </c>
      <c r="D3000" s="22" t="s">
        <v>30</v>
      </c>
      <c r="E3000" s="20">
        <v>224.82521</v>
      </c>
    </row>
    <row r="3001" spans="1:5" x14ac:dyDescent="0.35">
      <c r="A3001" s="22" t="s">
        <v>37</v>
      </c>
      <c r="B3001" s="22" t="s">
        <v>171</v>
      </c>
      <c r="C3001" s="22" t="s">
        <v>13</v>
      </c>
      <c r="D3001" s="22" t="s">
        <v>31</v>
      </c>
      <c r="E3001" s="20">
        <v>2005.027</v>
      </c>
    </row>
    <row r="3002" spans="1:5" x14ac:dyDescent="0.35">
      <c r="A3002" s="22" t="s">
        <v>37</v>
      </c>
      <c r="B3002" s="22" t="s">
        <v>171</v>
      </c>
      <c r="C3002" s="22" t="s">
        <v>13</v>
      </c>
      <c r="D3002" s="28" t="s">
        <v>35</v>
      </c>
      <c r="E3002" s="26">
        <v>7066.5569800000003</v>
      </c>
    </row>
    <row r="3003" spans="1:5" x14ac:dyDescent="0.35">
      <c r="A3003" s="22" t="s">
        <v>37</v>
      </c>
      <c r="B3003" s="22" t="s">
        <v>171</v>
      </c>
      <c r="C3003" s="22" t="s">
        <v>55</v>
      </c>
      <c r="D3003" s="22" t="s">
        <v>52</v>
      </c>
      <c r="E3003" s="20">
        <v>2.3615499999999998</v>
      </c>
    </row>
    <row r="3004" spans="1:5" x14ac:dyDescent="0.35">
      <c r="A3004" s="22" t="s">
        <v>37</v>
      </c>
      <c r="B3004" s="22" t="s">
        <v>171</v>
      </c>
      <c r="C3004" s="22" t="s">
        <v>55</v>
      </c>
      <c r="D3004" s="22" t="s">
        <v>113</v>
      </c>
      <c r="E3004" s="20">
        <v>2.5215999999999998</v>
      </c>
    </row>
    <row r="3005" spans="1:5" x14ac:dyDescent="0.35">
      <c r="A3005" s="22" t="s">
        <v>37</v>
      </c>
      <c r="B3005" s="22" t="s">
        <v>171</v>
      </c>
      <c r="C3005" s="22" t="s">
        <v>55</v>
      </c>
      <c r="D3005" s="22" t="s">
        <v>53</v>
      </c>
      <c r="E3005" s="20">
        <v>189.50909999999999</v>
      </c>
    </row>
    <row r="3006" spans="1:5" x14ac:dyDescent="0.35">
      <c r="A3006" s="22" t="s">
        <v>37</v>
      </c>
      <c r="B3006" s="22" t="s">
        <v>171</v>
      </c>
      <c r="C3006" s="22" t="s">
        <v>55</v>
      </c>
      <c r="D3006" s="22" t="s">
        <v>27</v>
      </c>
      <c r="E3006" s="20">
        <v>0.62739999999999996</v>
      </c>
    </row>
    <row r="3007" spans="1:5" x14ac:dyDescent="0.35">
      <c r="A3007" s="22" t="s">
        <v>37</v>
      </c>
      <c r="B3007" s="22" t="s">
        <v>171</v>
      </c>
      <c r="C3007" s="22" t="s">
        <v>55</v>
      </c>
      <c r="D3007" s="22" t="s">
        <v>28</v>
      </c>
      <c r="E3007" s="20">
        <v>59.542029999999997</v>
      </c>
    </row>
    <row r="3008" spans="1:5" x14ac:dyDescent="0.35">
      <c r="A3008" s="22" t="s">
        <v>37</v>
      </c>
      <c r="B3008" s="22" t="s">
        <v>171</v>
      </c>
      <c r="C3008" s="22" t="s">
        <v>55</v>
      </c>
      <c r="D3008" s="22" t="s">
        <v>55</v>
      </c>
      <c r="E3008" s="20">
        <v>799.97769000000005</v>
      </c>
    </row>
    <row r="3009" spans="1:5" x14ac:dyDescent="0.35">
      <c r="A3009" s="22" t="s">
        <v>37</v>
      </c>
      <c r="B3009" s="22" t="s">
        <v>171</v>
      </c>
      <c r="C3009" s="22" t="s">
        <v>55</v>
      </c>
      <c r="D3009" s="22" t="s">
        <v>92</v>
      </c>
      <c r="E3009" s="20">
        <v>183.57831999999999</v>
      </c>
    </row>
    <row r="3010" spans="1:5" x14ac:dyDescent="0.35">
      <c r="A3010" s="22" t="s">
        <v>37</v>
      </c>
      <c r="B3010" s="22" t="s">
        <v>171</v>
      </c>
      <c r="C3010" s="22" t="s">
        <v>55</v>
      </c>
      <c r="D3010" s="22" t="s">
        <v>102</v>
      </c>
      <c r="E3010" s="20">
        <v>87.051820000000006</v>
      </c>
    </row>
    <row r="3011" spans="1:5" x14ac:dyDescent="0.35">
      <c r="A3011" s="22" t="s">
        <v>37</v>
      </c>
      <c r="B3011" s="22" t="s">
        <v>171</v>
      </c>
      <c r="C3011" s="22" t="s">
        <v>55</v>
      </c>
      <c r="D3011" s="22" t="s">
        <v>107</v>
      </c>
      <c r="E3011" s="20">
        <v>0.1142</v>
      </c>
    </row>
    <row r="3012" spans="1:5" x14ac:dyDescent="0.35">
      <c r="A3012" s="22" t="s">
        <v>37</v>
      </c>
      <c r="B3012" s="22" t="s">
        <v>171</v>
      </c>
      <c r="C3012" s="22" t="s">
        <v>55</v>
      </c>
      <c r="D3012" s="22" t="s">
        <v>93</v>
      </c>
      <c r="E3012" s="20">
        <v>98.264520000000005</v>
      </c>
    </row>
    <row r="3013" spans="1:5" x14ac:dyDescent="0.35">
      <c r="A3013" s="22" t="s">
        <v>37</v>
      </c>
      <c r="B3013" s="22" t="s">
        <v>171</v>
      </c>
      <c r="C3013" s="22" t="s">
        <v>55</v>
      </c>
      <c r="D3013" s="22" t="s">
        <v>160</v>
      </c>
      <c r="E3013" s="20">
        <v>0.87366999999999995</v>
      </c>
    </row>
    <row r="3014" spans="1:5" x14ac:dyDescent="0.35">
      <c r="A3014" s="22" t="s">
        <v>37</v>
      </c>
      <c r="B3014" s="22" t="s">
        <v>171</v>
      </c>
      <c r="C3014" s="22" t="s">
        <v>55</v>
      </c>
      <c r="D3014" s="22" t="s">
        <v>30</v>
      </c>
      <c r="E3014" s="20">
        <v>3.1509</v>
      </c>
    </row>
    <row r="3015" spans="1:5" x14ac:dyDescent="0.35">
      <c r="A3015" s="22" t="s">
        <v>37</v>
      </c>
      <c r="B3015" s="22" t="s">
        <v>171</v>
      </c>
      <c r="C3015" s="22" t="s">
        <v>55</v>
      </c>
      <c r="D3015" s="22" t="s">
        <v>96</v>
      </c>
      <c r="E3015" s="20">
        <v>5.1280000000000001</v>
      </c>
    </row>
    <row r="3016" spans="1:5" x14ac:dyDescent="0.35">
      <c r="A3016" s="22" t="s">
        <v>37</v>
      </c>
      <c r="B3016" s="22" t="s">
        <v>171</v>
      </c>
      <c r="C3016" s="22" t="s">
        <v>55</v>
      </c>
      <c r="D3016" s="22" t="s">
        <v>31</v>
      </c>
      <c r="E3016" s="20">
        <v>109.73575</v>
      </c>
    </row>
    <row r="3017" spans="1:5" x14ac:dyDescent="0.35">
      <c r="A3017" s="22" t="s">
        <v>37</v>
      </c>
      <c r="B3017" s="22" t="s">
        <v>171</v>
      </c>
      <c r="C3017" s="22" t="s">
        <v>55</v>
      </c>
      <c r="D3017" s="28" t="s">
        <v>35</v>
      </c>
      <c r="E3017" s="26">
        <v>1542.4365499999999</v>
      </c>
    </row>
    <row r="3018" spans="1:5" x14ac:dyDescent="0.35">
      <c r="A3018" s="22" t="s">
        <v>37</v>
      </c>
      <c r="B3018" s="22" t="s">
        <v>171</v>
      </c>
      <c r="C3018" s="22" t="s">
        <v>56</v>
      </c>
      <c r="D3018" s="22" t="s">
        <v>52</v>
      </c>
      <c r="E3018" s="20">
        <v>105.57017</v>
      </c>
    </row>
    <row r="3019" spans="1:5" x14ac:dyDescent="0.35">
      <c r="A3019" s="22" t="s">
        <v>37</v>
      </c>
      <c r="B3019" s="22" t="s">
        <v>171</v>
      </c>
      <c r="C3019" s="22" t="s">
        <v>56</v>
      </c>
      <c r="D3019" s="22" t="s">
        <v>156</v>
      </c>
      <c r="E3019" s="20">
        <v>32.201169999999998</v>
      </c>
    </row>
    <row r="3020" spans="1:5" x14ac:dyDescent="0.35">
      <c r="A3020" s="22" t="s">
        <v>37</v>
      </c>
      <c r="B3020" s="22" t="s">
        <v>171</v>
      </c>
      <c r="C3020" s="22" t="s">
        <v>56</v>
      </c>
      <c r="D3020" s="22" t="s">
        <v>53</v>
      </c>
      <c r="E3020" s="20">
        <v>9.1271599999999999</v>
      </c>
    </row>
    <row r="3021" spans="1:5" x14ac:dyDescent="0.35">
      <c r="A3021" s="22" t="s">
        <v>37</v>
      </c>
      <c r="B3021" s="22" t="s">
        <v>171</v>
      </c>
      <c r="C3021" s="22" t="s">
        <v>56</v>
      </c>
      <c r="D3021" s="22" t="s">
        <v>27</v>
      </c>
      <c r="E3021" s="20">
        <v>0.44619999999999999</v>
      </c>
    </row>
    <row r="3022" spans="1:5" x14ac:dyDescent="0.35">
      <c r="A3022" s="22" t="s">
        <v>37</v>
      </c>
      <c r="B3022" s="22" t="s">
        <v>171</v>
      </c>
      <c r="C3022" s="22" t="s">
        <v>56</v>
      </c>
      <c r="D3022" s="22" t="s">
        <v>28</v>
      </c>
      <c r="E3022" s="20">
        <v>40.686900000000001</v>
      </c>
    </row>
    <row r="3023" spans="1:5" x14ac:dyDescent="0.35">
      <c r="A3023" s="22" t="s">
        <v>37</v>
      </c>
      <c r="B3023" s="22" t="s">
        <v>171</v>
      </c>
      <c r="C3023" s="22" t="s">
        <v>56</v>
      </c>
      <c r="D3023" s="22" t="s">
        <v>55</v>
      </c>
      <c r="E3023" s="20">
        <v>32.295819999999999</v>
      </c>
    </row>
    <row r="3024" spans="1:5" x14ac:dyDescent="0.35">
      <c r="A3024" s="22" t="s">
        <v>37</v>
      </c>
      <c r="B3024" s="22" t="s">
        <v>171</v>
      </c>
      <c r="C3024" s="22" t="s">
        <v>56</v>
      </c>
      <c r="D3024" s="22" t="s">
        <v>92</v>
      </c>
      <c r="E3024" s="20">
        <v>51.12724</v>
      </c>
    </row>
    <row r="3025" spans="1:5" x14ac:dyDescent="0.35">
      <c r="A3025" s="22" t="s">
        <v>37</v>
      </c>
      <c r="B3025" s="22" t="s">
        <v>171</v>
      </c>
      <c r="C3025" s="22" t="s">
        <v>56</v>
      </c>
      <c r="D3025" s="22" t="s">
        <v>93</v>
      </c>
      <c r="E3025" s="20">
        <v>30.75</v>
      </c>
    </row>
    <row r="3026" spans="1:5" x14ac:dyDescent="0.35">
      <c r="A3026" s="22" t="s">
        <v>37</v>
      </c>
      <c r="B3026" s="22" t="s">
        <v>171</v>
      </c>
      <c r="C3026" s="22" t="s">
        <v>56</v>
      </c>
      <c r="D3026" s="22" t="s">
        <v>30</v>
      </c>
      <c r="E3026" s="20">
        <v>561.55643999999995</v>
      </c>
    </row>
    <row r="3027" spans="1:5" x14ac:dyDescent="0.35">
      <c r="A3027" s="22" t="s">
        <v>37</v>
      </c>
      <c r="B3027" s="22" t="s">
        <v>171</v>
      </c>
      <c r="C3027" s="22" t="s">
        <v>56</v>
      </c>
      <c r="D3027" s="22" t="s">
        <v>97</v>
      </c>
      <c r="E3027" s="20">
        <v>2.51932</v>
      </c>
    </row>
    <row r="3028" spans="1:5" x14ac:dyDescent="0.35">
      <c r="A3028" s="22" t="s">
        <v>37</v>
      </c>
      <c r="B3028" s="22" t="s">
        <v>171</v>
      </c>
      <c r="C3028" s="22" t="s">
        <v>56</v>
      </c>
      <c r="D3028" s="22" t="s">
        <v>31</v>
      </c>
      <c r="E3028" s="20">
        <v>24.396370000000001</v>
      </c>
    </row>
    <row r="3029" spans="1:5" x14ac:dyDescent="0.35">
      <c r="A3029" s="22" t="s">
        <v>37</v>
      </c>
      <c r="B3029" s="22" t="s">
        <v>171</v>
      </c>
      <c r="C3029" s="22" t="s">
        <v>56</v>
      </c>
      <c r="D3029" s="28" t="s">
        <v>35</v>
      </c>
      <c r="E3029" s="26">
        <v>890.67678999999998</v>
      </c>
    </row>
    <row r="3030" spans="1:5" x14ac:dyDescent="0.35">
      <c r="A3030" s="22" t="s">
        <v>37</v>
      </c>
      <c r="B3030" s="22" t="s">
        <v>171</v>
      </c>
      <c r="C3030" s="22" t="s">
        <v>57</v>
      </c>
      <c r="D3030" s="22" t="s">
        <v>52</v>
      </c>
      <c r="E3030" s="20">
        <v>844.42886999999996</v>
      </c>
    </row>
    <row r="3031" spans="1:5" x14ac:dyDescent="0.35">
      <c r="A3031" s="22" t="s">
        <v>37</v>
      </c>
      <c r="B3031" s="22" t="s">
        <v>171</v>
      </c>
      <c r="C3031" s="22" t="s">
        <v>57</v>
      </c>
      <c r="D3031" s="22" t="s">
        <v>156</v>
      </c>
      <c r="E3031" s="20">
        <v>2.0000000000000001E-4</v>
      </c>
    </row>
    <row r="3032" spans="1:5" x14ac:dyDescent="0.35">
      <c r="A3032" s="22" t="s">
        <v>37</v>
      </c>
      <c r="B3032" s="22" t="s">
        <v>171</v>
      </c>
      <c r="C3032" s="22" t="s">
        <v>57</v>
      </c>
      <c r="D3032" s="22" t="s">
        <v>113</v>
      </c>
      <c r="E3032" s="20">
        <v>647.89958000000001</v>
      </c>
    </row>
    <row r="3033" spans="1:5" x14ac:dyDescent="0.35">
      <c r="A3033" s="22" t="s">
        <v>37</v>
      </c>
      <c r="B3033" s="22" t="s">
        <v>171</v>
      </c>
      <c r="C3033" s="22" t="s">
        <v>57</v>
      </c>
      <c r="D3033" s="22" t="s">
        <v>53</v>
      </c>
      <c r="E3033" s="20">
        <v>16.68299</v>
      </c>
    </row>
    <row r="3034" spans="1:5" x14ac:dyDescent="0.35">
      <c r="A3034" s="22" t="s">
        <v>37</v>
      </c>
      <c r="B3034" s="22" t="s">
        <v>171</v>
      </c>
      <c r="C3034" s="22" t="s">
        <v>57</v>
      </c>
      <c r="D3034" s="22" t="s">
        <v>27</v>
      </c>
      <c r="E3034" s="20">
        <v>356.57026999999999</v>
      </c>
    </row>
    <row r="3035" spans="1:5" x14ac:dyDescent="0.35">
      <c r="A3035" s="22" t="s">
        <v>37</v>
      </c>
      <c r="B3035" s="22" t="s">
        <v>171</v>
      </c>
      <c r="C3035" s="22" t="s">
        <v>57</v>
      </c>
      <c r="D3035" s="22" t="s">
        <v>28</v>
      </c>
      <c r="E3035" s="20">
        <v>88.03998</v>
      </c>
    </row>
    <row r="3036" spans="1:5" x14ac:dyDescent="0.35">
      <c r="A3036" s="22" t="s">
        <v>37</v>
      </c>
      <c r="B3036" s="22" t="s">
        <v>171</v>
      </c>
      <c r="C3036" s="22" t="s">
        <v>57</v>
      </c>
      <c r="D3036" s="22" t="s">
        <v>55</v>
      </c>
      <c r="E3036" s="20">
        <v>172.37133</v>
      </c>
    </row>
    <row r="3037" spans="1:5" x14ac:dyDescent="0.35">
      <c r="A3037" s="22" t="s">
        <v>37</v>
      </c>
      <c r="B3037" s="22" t="s">
        <v>171</v>
      </c>
      <c r="C3037" s="22" t="s">
        <v>57</v>
      </c>
      <c r="D3037" s="22" t="s">
        <v>92</v>
      </c>
      <c r="E3037" s="20">
        <v>5130.0737399999998</v>
      </c>
    </row>
    <row r="3038" spans="1:5" x14ac:dyDescent="0.35">
      <c r="A3038" s="22" t="s">
        <v>37</v>
      </c>
      <c r="B3038" s="22" t="s">
        <v>171</v>
      </c>
      <c r="C3038" s="22" t="s">
        <v>57</v>
      </c>
      <c r="D3038" s="22" t="s">
        <v>93</v>
      </c>
      <c r="E3038" s="20">
        <v>122.71527</v>
      </c>
    </row>
    <row r="3039" spans="1:5" x14ac:dyDescent="0.35">
      <c r="A3039" s="22" t="s">
        <v>37</v>
      </c>
      <c r="B3039" s="22" t="s">
        <v>171</v>
      </c>
      <c r="C3039" s="22" t="s">
        <v>57</v>
      </c>
      <c r="D3039" s="22" t="s">
        <v>160</v>
      </c>
      <c r="E3039" s="20">
        <v>2.0223300000000002</v>
      </c>
    </row>
    <row r="3040" spans="1:5" x14ac:dyDescent="0.35">
      <c r="A3040" s="22" t="s">
        <v>37</v>
      </c>
      <c r="B3040" s="22" t="s">
        <v>171</v>
      </c>
      <c r="C3040" s="22" t="s">
        <v>57</v>
      </c>
      <c r="D3040" s="22" t="s">
        <v>30</v>
      </c>
      <c r="E3040" s="20">
        <v>1806.2487000000001</v>
      </c>
    </row>
    <row r="3041" spans="1:5" x14ac:dyDescent="0.35">
      <c r="A3041" s="22" t="s">
        <v>37</v>
      </c>
      <c r="B3041" s="22" t="s">
        <v>171</v>
      </c>
      <c r="C3041" s="22" t="s">
        <v>57</v>
      </c>
      <c r="D3041" s="22" t="s">
        <v>110</v>
      </c>
      <c r="E3041" s="20">
        <v>0.19486000000000001</v>
      </c>
    </row>
    <row r="3042" spans="1:5" x14ac:dyDescent="0.35">
      <c r="A3042" s="22" t="s">
        <v>37</v>
      </c>
      <c r="B3042" s="22" t="s">
        <v>171</v>
      </c>
      <c r="C3042" s="22" t="s">
        <v>57</v>
      </c>
      <c r="D3042" s="22" t="s">
        <v>97</v>
      </c>
      <c r="E3042" s="20">
        <v>6.9598199999999997</v>
      </c>
    </row>
    <row r="3043" spans="1:5" x14ac:dyDescent="0.35">
      <c r="A3043" s="22" t="s">
        <v>37</v>
      </c>
      <c r="B3043" s="22" t="s">
        <v>171</v>
      </c>
      <c r="C3043" s="22" t="s">
        <v>57</v>
      </c>
      <c r="D3043" s="22" t="s">
        <v>31</v>
      </c>
      <c r="E3043" s="20">
        <v>2240.9544599999999</v>
      </c>
    </row>
    <row r="3044" spans="1:5" x14ac:dyDescent="0.35">
      <c r="A3044" s="22" t="s">
        <v>37</v>
      </c>
      <c r="B3044" s="22" t="s">
        <v>171</v>
      </c>
      <c r="C3044" s="22" t="s">
        <v>57</v>
      </c>
      <c r="D3044" s="28" t="s">
        <v>35</v>
      </c>
      <c r="E3044" s="26">
        <v>11435.162399999999</v>
      </c>
    </row>
    <row r="3045" spans="1:5" x14ac:dyDescent="0.35">
      <c r="A3045" s="22" t="s">
        <v>37</v>
      </c>
      <c r="B3045" s="22" t="s">
        <v>171</v>
      </c>
      <c r="C3045" s="22" t="s">
        <v>58</v>
      </c>
      <c r="D3045" s="22" t="s">
        <v>113</v>
      </c>
      <c r="E3045" s="20">
        <v>2.39</v>
      </c>
    </row>
    <row r="3046" spans="1:5" x14ac:dyDescent="0.35">
      <c r="A3046" s="22" t="s">
        <v>37</v>
      </c>
      <c r="B3046" s="22" t="s">
        <v>171</v>
      </c>
      <c r="C3046" s="22" t="s">
        <v>58</v>
      </c>
      <c r="D3046" s="22" t="s">
        <v>53</v>
      </c>
      <c r="E3046" s="20">
        <v>1.9709999999999998E-2</v>
      </c>
    </row>
    <row r="3047" spans="1:5" x14ac:dyDescent="0.35">
      <c r="A3047" s="22" t="s">
        <v>37</v>
      </c>
      <c r="B3047" s="22" t="s">
        <v>171</v>
      </c>
      <c r="C3047" s="22" t="s">
        <v>58</v>
      </c>
      <c r="D3047" s="22" t="s">
        <v>28</v>
      </c>
      <c r="E3047" s="20">
        <v>20.474</v>
      </c>
    </row>
    <row r="3048" spans="1:5" x14ac:dyDescent="0.35">
      <c r="A3048" s="22" t="s">
        <v>37</v>
      </c>
      <c r="B3048" s="22" t="s">
        <v>171</v>
      </c>
      <c r="C3048" s="22" t="s">
        <v>58</v>
      </c>
      <c r="D3048" s="22" t="s">
        <v>92</v>
      </c>
      <c r="E3048" s="20">
        <v>3.7892899999999998</v>
      </c>
    </row>
    <row r="3049" spans="1:5" x14ac:dyDescent="0.35">
      <c r="A3049" s="22" t="s">
        <v>37</v>
      </c>
      <c r="B3049" s="22" t="s">
        <v>171</v>
      </c>
      <c r="C3049" s="22" t="s">
        <v>58</v>
      </c>
      <c r="D3049" s="22" t="s">
        <v>93</v>
      </c>
      <c r="E3049" s="20">
        <v>19.600000000000001</v>
      </c>
    </row>
    <row r="3050" spans="1:5" x14ac:dyDescent="0.35">
      <c r="A3050" s="22" t="s">
        <v>37</v>
      </c>
      <c r="B3050" s="22" t="s">
        <v>171</v>
      </c>
      <c r="C3050" s="22" t="s">
        <v>58</v>
      </c>
      <c r="D3050" s="22" t="s">
        <v>112</v>
      </c>
      <c r="E3050" s="20">
        <v>217.68475000000001</v>
      </c>
    </row>
    <row r="3051" spans="1:5" x14ac:dyDescent="0.35">
      <c r="A3051" s="22" t="s">
        <v>37</v>
      </c>
      <c r="B3051" s="22" t="s">
        <v>171</v>
      </c>
      <c r="C3051" s="22" t="s">
        <v>58</v>
      </c>
      <c r="D3051" s="22" t="s">
        <v>31</v>
      </c>
      <c r="E3051" s="20">
        <v>59.377589999999998</v>
      </c>
    </row>
    <row r="3052" spans="1:5" x14ac:dyDescent="0.35">
      <c r="A3052" s="22" t="s">
        <v>37</v>
      </c>
      <c r="B3052" s="22" t="s">
        <v>171</v>
      </c>
      <c r="C3052" s="22" t="s">
        <v>58</v>
      </c>
      <c r="D3052" s="28" t="s">
        <v>35</v>
      </c>
      <c r="E3052" s="26">
        <v>323.33533999999997</v>
      </c>
    </row>
    <row r="3053" spans="1:5" x14ac:dyDescent="0.35">
      <c r="A3053" s="22" t="s">
        <v>37</v>
      </c>
      <c r="B3053" s="22" t="s">
        <v>171</v>
      </c>
      <c r="C3053" s="22" t="s">
        <v>158</v>
      </c>
      <c r="D3053" s="22" t="s">
        <v>27</v>
      </c>
      <c r="E3053" s="20">
        <v>33.537109999999998</v>
      </c>
    </row>
    <row r="3054" spans="1:5" x14ac:dyDescent="0.35">
      <c r="A3054" s="22" t="s">
        <v>37</v>
      </c>
      <c r="B3054" s="22" t="s">
        <v>171</v>
      </c>
      <c r="C3054" s="22" t="s">
        <v>158</v>
      </c>
      <c r="D3054" s="22" t="s">
        <v>28</v>
      </c>
      <c r="E3054" s="20">
        <v>131.00961000000001</v>
      </c>
    </row>
    <row r="3055" spans="1:5" x14ac:dyDescent="0.35">
      <c r="A3055" s="22" t="s">
        <v>37</v>
      </c>
      <c r="B3055" s="22" t="s">
        <v>171</v>
      </c>
      <c r="C3055" s="22" t="s">
        <v>158</v>
      </c>
      <c r="D3055" s="22" t="s">
        <v>31</v>
      </c>
      <c r="E3055" s="20">
        <v>109.19459000000001</v>
      </c>
    </row>
    <row r="3056" spans="1:5" x14ac:dyDescent="0.35">
      <c r="A3056" s="22" t="s">
        <v>37</v>
      </c>
      <c r="B3056" s="22" t="s">
        <v>171</v>
      </c>
      <c r="C3056" s="22" t="s">
        <v>158</v>
      </c>
      <c r="D3056" s="28" t="s">
        <v>35</v>
      </c>
      <c r="E3056" s="26">
        <v>273.74131</v>
      </c>
    </row>
    <row r="3057" spans="1:5" x14ac:dyDescent="0.35">
      <c r="A3057" s="22" t="s">
        <v>37</v>
      </c>
      <c r="B3057" s="22" t="s">
        <v>171</v>
      </c>
      <c r="C3057" s="22" t="s">
        <v>14</v>
      </c>
      <c r="D3057" s="22" t="s">
        <v>156</v>
      </c>
      <c r="E3057" s="20">
        <v>2.3000000000000001E-4</v>
      </c>
    </row>
    <row r="3058" spans="1:5" x14ac:dyDescent="0.35">
      <c r="A3058" s="22" t="s">
        <v>37</v>
      </c>
      <c r="B3058" s="22" t="s">
        <v>171</v>
      </c>
      <c r="C3058" s="22" t="s">
        <v>14</v>
      </c>
      <c r="D3058" s="22" t="s">
        <v>55</v>
      </c>
      <c r="E3058" s="20">
        <v>0.63415999999999995</v>
      </c>
    </row>
    <row r="3059" spans="1:5" x14ac:dyDescent="0.35">
      <c r="A3059" s="22" t="s">
        <v>37</v>
      </c>
      <c r="B3059" s="22" t="s">
        <v>171</v>
      </c>
      <c r="C3059" s="22" t="s">
        <v>14</v>
      </c>
      <c r="D3059" s="22" t="s">
        <v>31</v>
      </c>
      <c r="E3059" s="20">
        <v>219.12</v>
      </c>
    </row>
    <row r="3060" spans="1:5" x14ac:dyDescent="0.35">
      <c r="A3060" s="22" t="s">
        <v>37</v>
      </c>
      <c r="B3060" s="22" t="s">
        <v>171</v>
      </c>
      <c r="C3060" s="22" t="s">
        <v>14</v>
      </c>
      <c r="D3060" s="28" t="s">
        <v>35</v>
      </c>
      <c r="E3060" s="26">
        <v>219.75439</v>
      </c>
    </row>
    <row r="3061" spans="1:5" x14ac:dyDescent="0.35">
      <c r="A3061" s="22" t="s">
        <v>37</v>
      </c>
      <c r="B3061" s="22" t="s">
        <v>171</v>
      </c>
      <c r="C3061" s="22" t="s">
        <v>15</v>
      </c>
      <c r="D3061" s="22" t="s">
        <v>52</v>
      </c>
      <c r="E3061" s="20">
        <v>1695.4850799999999</v>
      </c>
    </row>
    <row r="3062" spans="1:5" x14ac:dyDescent="0.35">
      <c r="A3062" s="22" t="s">
        <v>37</v>
      </c>
      <c r="B3062" s="22" t="s">
        <v>171</v>
      </c>
      <c r="C3062" s="22" t="s">
        <v>15</v>
      </c>
      <c r="D3062" s="22" t="s">
        <v>115</v>
      </c>
      <c r="E3062" s="20">
        <v>1.5825</v>
      </c>
    </row>
    <row r="3063" spans="1:5" x14ac:dyDescent="0.35">
      <c r="A3063" s="22" t="s">
        <v>37</v>
      </c>
      <c r="B3063" s="22" t="s">
        <v>171</v>
      </c>
      <c r="C3063" s="22" t="s">
        <v>15</v>
      </c>
      <c r="D3063" s="22" t="s">
        <v>156</v>
      </c>
      <c r="E3063" s="20">
        <v>5.4489999999999997E-2</v>
      </c>
    </row>
    <row r="3064" spans="1:5" x14ac:dyDescent="0.35">
      <c r="A3064" s="22" t="s">
        <v>37</v>
      </c>
      <c r="B3064" s="22" t="s">
        <v>171</v>
      </c>
      <c r="C3064" s="22" t="s">
        <v>15</v>
      </c>
      <c r="D3064" s="22" t="s">
        <v>113</v>
      </c>
      <c r="E3064" s="20">
        <v>3759.61681</v>
      </c>
    </row>
    <row r="3065" spans="1:5" x14ac:dyDescent="0.35">
      <c r="A3065" s="22" t="s">
        <v>37</v>
      </c>
      <c r="B3065" s="22" t="s">
        <v>171</v>
      </c>
      <c r="C3065" s="22" t="s">
        <v>15</v>
      </c>
      <c r="D3065" s="22" t="s">
        <v>53</v>
      </c>
      <c r="E3065" s="20">
        <v>20.136389999999999</v>
      </c>
    </row>
    <row r="3066" spans="1:5" x14ac:dyDescent="0.35">
      <c r="A3066" s="22" t="s">
        <v>37</v>
      </c>
      <c r="B3066" s="22" t="s">
        <v>171</v>
      </c>
      <c r="C3066" s="22" t="s">
        <v>15</v>
      </c>
      <c r="D3066" s="22" t="s">
        <v>27</v>
      </c>
      <c r="E3066" s="20">
        <v>7207.1318799999999</v>
      </c>
    </row>
    <row r="3067" spans="1:5" x14ac:dyDescent="0.35">
      <c r="A3067" s="22" t="s">
        <v>37</v>
      </c>
      <c r="B3067" s="22" t="s">
        <v>171</v>
      </c>
      <c r="C3067" s="22" t="s">
        <v>15</v>
      </c>
      <c r="D3067" s="22" t="s">
        <v>28</v>
      </c>
      <c r="E3067" s="20">
        <v>2397.0933300000002</v>
      </c>
    </row>
    <row r="3068" spans="1:5" x14ac:dyDescent="0.35">
      <c r="A3068" s="22" t="s">
        <v>37</v>
      </c>
      <c r="B3068" s="22" t="s">
        <v>171</v>
      </c>
      <c r="C3068" s="22" t="s">
        <v>15</v>
      </c>
      <c r="D3068" s="22" t="s">
        <v>55</v>
      </c>
      <c r="E3068" s="20">
        <v>1208.3987</v>
      </c>
    </row>
    <row r="3069" spans="1:5" x14ac:dyDescent="0.35">
      <c r="A3069" s="22" t="s">
        <v>37</v>
      </c>
      <c r="B3069" s="22" t="s">
        <v>171</v>
      </c>
      <c r="C3069" s="22" t="s">
        <v>15</v>
      </c>
      <c r="D3069" s="22" t="s">
        <v>92</v>
      </c>
      <c r="E3069" s="20">
        <v>5435.1344300000001</v>
      </c>
    </row>
    <row r="3070" spans="1:5" x14ac:dyDescent="0.35">
      <c r="A3070" s="22" t="s">
        <v>37</v>
      </c>
      <c r="B3070" s="22" t="s">
        <v>171</v>
      </c>
      <c r="C3070" s="22" t="s">
        <v>15</v>
      </c>
      <c r="D3070" s="22" t="s">
        <v>102</v>
      </c>
      <c r="E3070" s="20">
        <v>9577.6479500000005</v>
      </c>
    </row>
    <row r="3071" spans="1:5" x14ac:dyDescent="0.35">
      <c r="A3071" s="22" t="s">
        <v>37</v>
      </c>
      <c r="B3071" s="22" t="s">
        <v>171</v>
      </c>
      <c r="C3071" s="22" t="s">
        <v>15</v>
      </c>
      <c r="D3071" s="22" t="s">
        <v>107</v>
      </c>
      <c r="E3071" s="20">
        <v>16.527560000000001</v>
      </c>
    </row>
    <row r="3072" spans="1:5" x14ac:dyDescent="0.35">
      <c r="A3072" s="22" t="s">
        <v>37</v>
      </c>
      <c r="B3072" s="22" t="s">
        <v>171</v>
      </c>
      <c r="C3072" s="22" t="s">
        <v>15</v>
      </c>
      <c r="D3072" s="22" t="s">
        <v>93</v>
      </c>
      <c r="E3072" s="20">
        <v>507.11223999999999</v>
      </c>
    </row>
    <row r="3073" spans="1:5" x14ac:dyDescent="0.35">
      <c r="A3073" s="22" t="s">
        <v>37</v>
      </c>
      <c r="B3073" s="22" t="s">
        <v>171</v>
      </c>
      <c r="C3073" s="22" t="s">
        <v>15</v>
      </c>
      <c r="D3073" s="22" t="s">
        <v>160</v>
      </c>
      <c r="E3073" s="20">
        <v>481.22226000000001</v>
      </c>
    </row>
    <row r="3074" spans="1:5" x14ac:dyDescent="0.35">
      <c r="A3074" s="22" t="s">
        <v>37</v>
      </c>
      <c r="B3074" s="22" t="s">
        <v>171</v>
      </c>
      <c r="C3074" s="22" t="s">
        <v>15</v>
      </c>
      <c r="D3074" s="22" t="s">
        <v>30</v>
      </c>
      <c r="E3074" s="20">
        <v>35327.361519999999</v>
      </c>
    </row>
    <row r="3075" spans="1:5" x14ac:dyDescent="0.35">
      <c r="A3075" s="22" t="s">
        <v>37</v>
      </c>
      <c r="B3075" s="22" t="s">
        <v>171</v>
      </c>
      <c r="C3075" s="22" t="s">
        <v>15</v>
      </c>
      <c r="D3075" s="22" t="s">
        <v>96</v>
      </c>
      <c r="E3075" s="20">
        <v>132.79392000000001</v>
      </c>
    </row>
    <row r="3076" spans="1:5" x14ac:dyDescent="0.35">
      <c r="A3076" s="22" t="s">
        <v>37</v>
      </c>
      <c r="B3076" s="22" t="s">
        <v>171</v>
      </c>
      <c r="C3076" s="22" t="s">
        <v>15</v>
      </c>
      <c r="D3076" s="22" t="s">
        <v>97</v>
      </c>
      <c r="E3076" s="20">
        <v>4.7338199999999997</v>
      </c>
    </row>
    <row r="3077" spans="1:5" x14ac:dyDescent="0.35">
      <c r="A3077" s="22" t="s">
        <v>37</v>
      </c>
      <c r="B3077" s="22" t="s">
        <v>171</v>
      </c>
      <c r="C3077" s="22" t="s">
        <v>15</v>
      </c>
      <c r="D3077" s="22" t="s">
        <v>31</v>
      </c>
      <c r="E3077" s="20">
        <v>21907.04709</v>
      </c>
    </row>
    <row r="3078" spans="1:5" x14ac:dyDescent="0.35">
      <c r="A3078" s="22" t="s">
        <v>37</v>
      </c>
      <c r="B3078" s="22" t="s">
        <v>171</v>
      </c>
      <c r="C3078" s="22" t="s">
        <v>15</v>
      </c>
      <c r="D3078" s="28" t="s">
        <v>35</v>
      </c>
      <c r="E3078" s="26">
        <v>89679.079970000006</v>
      </c>
    </row>
    <row r="3079" spans="1:5" x14ac:dyDescent="0.35">
      <c r="A3079" s="22" t="s">
        <v>37</v>
      </c>
      <c r="B3079" s="22" t="s">
        <v>171</v>
      </c>
      <c r="C3079" s="22" t="s">
        <v>159</v>
      </c>
      <c r="D3079" s="22" t="s">
        <v>52</v>
      </c>
      <c r="E3079" s="20">
        <v>443.51013</v>
      </c>
    </row>
    <row r="3080" spans="1:5" x14ac:dyDescent="0.35">
      <c r="A3080" s="22" t="s">
        <v>37</v>
      </c>
      <c r="B3080" s="22" t="s">
        <v>171</v>
      </c>
      <c r="C3080" s="22" t="s">
        <v>159</v>
      </c>
      <c r="D3080" s="22" t="s">
        <v>115</v>
      </c>
      <c r="E3080" s="20">
        <v>0.34416000000000002</v>
      </c>
    </row>
    <row r="3081" spans="1:5" x14ac:dyDescent="0.35">
      <c r="A3081" s="22" t="s">
        <v>37</v>
      </c>
      <c r="B3081" s="22" t="s">
        <v>171</v>
      </c>
      <c r="C3081" s="22" t="s">
        <v>159</v>
      </c>
      <c r="D3081" s="22" t="s">
        <v>156</v>
      </c>
      <c r="E3081" s="20">
        <v>19.206499999999998</v>
      </c>
    </row>
    <row r="3082" spans="1:5" x14ac:dyDescent="0.35">
      <c r="A3082" s="22" t="s">
        <v>37</v>
      </c>
      <c r="B3082" s="22" t="s">
        <v>171</v>
      </c>
      <c r="C3082" s="22" t="s">
        <v>159</v>
      </c>
      <c r="D3082" s="22" t="s">
        <v>53</v>
      </c>
      <c r="E3082" s="20">
        <v>17.485600000000002</v>
      </c>
    </row>
    <row r="3083" spans="1:5" x14ac:dyDescent="0.35">
      <c r="A3083" s="22" t="s">
        <v>37</v>
      </c>
      <c r="B3083" s="22" t="s">
        <v>171</v>
      </c>
      <c r="C3083" s="22" t="s">
        <v>159</v>
      </c>
      <c r="D3083" s="22" t="s">
        <v>27</v>
      </c>
      <c r="E3083" s="20">
        <v>1020.67449</v>
      </c>
    </row>
    <row r="3084" spans="1:5" x14ac:dyDescent="0.35">
      <c r="A3084" s="22" t="s">
        <v>37</v>
      </c>
      <c r="B3084" s="22" t="s">
        <v>171</v>
      </c>
      <c r="C3084" s="22" t="s">
        <v>159</v>
      </c>
      <c r="D3084" s="22" t="s">
        <v>28</v>
      </c>
      <c r="E3084" s="20">
        <v>517.04380000000003</v>
      </c>
    </row>
    <row r="3085" spans="1:5" x14ac:dyDescent="0.35">
      <c r="A3085" s="22" t="s">
        <v>37</v>
      </c>
      <c r="B3085" s="22" t="s">
        <v>171</v>
      </c>
      <c r="C3085" s="22" t="s">
        <v>159</v>
      </c>
      <c r="D3085" s="22" t="s">
        <v>55</v>
      </c>
      <c r="E3085" s="20">
        <v>308.25447000000003</v>
      </c>
    </row>
    <row r="3086" spans="1:5" x14ac:dyDescent="0.35">
      <c r="A3086" s="22" t="s">
        <v>37</v>
      </c>
      <c r="B3086" s="22" t="s">
        <v>171</v>
      </c>
      <c r="C3086" s="22" t="s">
        <v>159</v>
      </c>
      <c r="D3086" s="22" t="s">
        <v>92</v>
      </c>
      <c r="E3086" s="20">
        <v>149.04177000000001</v>
      </c>
    </row>
    <row r="3087" spans="1:5" x14ac:dyDescent="0.35">
      <c r="A3087" s="22" t="s">
        <v>37</v>
      </c>
      <c r="B3087" s="22" t="s">
        <v>171</v>
      </c>
      <c r="C3087" s="22" t="s">
        <v>159</v>
      </c>
      <c r="D3087" s="22" t="s">
        <v>102</v>
      </c>
      <c r="E3087" s="20">
        <v>0.34531000000000001</v>
      </c>
    </row>
    <row r="3088" spans="1:5" x14ac:dyDescent="0.35">
      <c r="A3088" s="22" t="s">
        <v>37</v>
      </c>
      <c r="B3088" s="22" t="s">
        <v>171</v>
      </c>
      <c r="C3088" s="22" t="s">
        <v>159</v>
      </c>
      <c r="D3088" s="22" t="s">
        <v>107</v>
      </c>
      <c r="E3088" s="20">
        <v>1.05545</v>
      </c>
    </row>
    <row r="3089" spans="1:5" x14ac:dyDescent="0.35">
      <c r="A3089" s="22" t="s">
        <v>37</v>
      </c>
      <c r="B3089" s="22" t="s">
        <v>171</v>
      </c>
      <c r="C3089" s="22" t="s">
        <v>159</v>
      </c>
      <c r="D3089" s="22" t="s">
        <v>93</v>
      </c>
      <c r="E3089" s="20">
        <v>3.8815900000000001</v>
      </c>
    </row>
    <row r="3090" spans="1:5" x14ac:dyDescent="0.35">
      <c r="A3090" s="22" t="s">
        <v>37</v>
      </c>
      <c r="B3090" s="22" t="s">
        <v>171</v>
      </c>
      <c r="C3090" s="22" t="s">
        <v>159</v>
      </c>
      <c r="D3090" s="22" t="s">
        <v>160</v>
      </c>
      <c r="E3090" s="20">
        <v>37.372410000000002</v>
      </c>
    </row>
    <row r="3091" spans="1:5" x14ac:dyDescent="0.35">
      <c r="A3091" s="22" t="s">
        <v>37</v>
      </c>
      <c r="B3091" s="22" t="s">
        <v>171</v>
      </c>
      <c r="C3091" s="22" t="s">
        <v>159</v>
      </c>
      <c r="D3091" s="22" t="s">
        <v>30</v>
      </c>
      <c r="E3091" s="20">
        <v>648.99316999999996</v>
      </c>
    </row>
    <row r="3092" spans="1:5" x14ac:dyDescent="0.35">
      <c r="A3092" s="22" t="s">
        <v>37</v>
      </c>
      <c r="B3092" s="22" t="s">
        <v>171</v>
      </c>
      <c r="C3092" s="22" t="s">
        <v>159</v>
      </c>
      <c r="D3092" s="22" t="s">
        <v>96</v>
      </c>
      <c r="E3092" s="20">
        <v>9.4519400000000005</v>
      </c>
    </row>
    <row r="3093" spans="1:5" x14ac:dyDescent="0.35">
      <c r="A3093" s="22" t="s">
        <v>37</v>
      </c>
      <c r="B3093" s="22" t="s">
        <v>171</v>
      </c>
      <c r="C3093" s="22" t="s">
        <v>159</v>
      </c>
      <c r="D3093" s="22" t="s">
        <v>110</v>
      </c>
      <c r="E3093" s="20">
        <v>5.5041200000000003</v>
      </c>
    </row>
    <row r="3094" spans="1:5" x14ac:dyDescent="0.35">
      <c r="A3094" s="22" t="s">
        <v>37</v>
      </c>
      <c r="B3094" s="22" t="s">
        <v>171</v>
      </c>
      <c r="C3094" s="22" t="s">
        <v>159</v>
      </c>
      <c r="D3094" s="22" t="s">
        <v>163</v>
      </c>
      <c r="E3094" s="20">
        <v>2.5999999999999998E-4</v>
      </c>
    </row>
    <row r="3095" spans="1:5" x14ac:dyDescent="0.35">
      <c r="A3095" s="22" t="s">
        <v>37</v>
      </c>
      <c r="B3095" s="22" t="s">
        <v>171</v>
      </c>
      <c r="C3095" s="22" t="s">
        <v>159</v>
      </c>
      <c r="D3095" s="22" t="s">
        <v>97</v>
      </c>
      <c r="E3095" s="20">
        <v>3.77102</v>
      </c>
    </row>
    <row r="3096" spans="1:5" x14ac:dyDescent="0.35">
      <c r="A3096" s="22" t="s">
        <v>37</v>
      </c>
      <c r="B3096" s="22" t="s">
        <v>171</v>
      </c>
      <c r="C3096" s="22" t="s">
        <v>159</v>
      </c>
      <c r="D3096" s="22" t="s">
        <v>31</v>
      </c>
      <c r="E3096" s="20">
        <v>4125.7880299999997</v>
      </c>
    </row>
    <row r="3097" spans="1:5" x14ac:dyDescent="0.35">
      <c r="A3097" s="22" t="s">
        <v>37</v>
      </c>
      <c r="B3097" s="22" t="s">
        <v>171</v>
      </c>
      <c r="C3097" s="22" t="s">
        <v>159</v>
      </c>
      <c r="D3097" s="22" t="s">
        <v>32</v>
      </c>
      <c r="E3097" s="20">
        <v>1.1599999999999999E-2</v>
      </c>
    </row>
    <row r="3098" spans="1:5" x14ac:dyDescent="0.35">
      <c r="A3098" s="22" t="s">
        <v>37</v>
      </c>
      <c r="B3098" s="22" t="s">
        <v>171</v>
      </c>
      <c r="C3098" s="22" t="s">
        <v>159</v>
      </c>
      <c r="D3098" s="28" t="s">
        <v>35</v>
      </c>
      <c r="E3098" s="26">
        <v>7311.7358199999999</v>
      </c>
    </row>
    <row r="3099" spans="1:5" x14ac:dyDescent="0.35">
      <c r="A3099" s="22" t="s">
        <v>37</v>
      </c>
      <c r="B3099" s="22" t="s">
        <v>171</v>
      </c>
      <c r="C3099" s="22" t="s">
        <v>59</v>
      </c>
      <c r="D3099" s="22" t="s">
        <v>92</v>
      </c>
      <c r="E3099" s="20">
        <v>48.073630000000001</v>
      </c>
    </row>
    <row r="3100" spans="1:5" x14ac:dyDescent="0.35">
      <c r="A3100" s="22" t="s">
        <v>37</v>
      </c>
      <c r="B3100" s="22" t="s">
        <v>171</v>
      </c>
      <c r="C3100" s="22" t="s">
        <v>59</v>
      </c>
      <c r="D3100" s="22" t="s">
        <v>93</v>
      </c>
      <c r="E3100" s="20">
        <v>0.43991000000000002</v>
      </c>
    </row>
    <row r="3101" spans="1:5" x14ac:dyDescent="0.35">
      <c r="A3101" s="22" t="s">
        <v>37</v>
      </c>
      <c r="B3101" s="22" t="s">
        <v>171</v>
      </c>
      <c r="C3101" s="22" t="s">
        <v>59</v>
      </c>
      <c r="D3101" s="22" t="s">
        <v>30</v>
      </c>
      <c r="E3101" s="20">
        <v>371.20585</v>
      </c>
    </row>
    <row r="3102" spans="1:5" x14ac:dyDescent="0.35">
      <c r="A3102" s="22" t="s">
        <v>37</v>
      </c>
      <c r="B3102" s="22" t="s">
        <v>171</v>
      </c>
      <c r="C3102" s="22" t="s">
        <v>59</v>
      </c>
      <c r="D3102" s="22" t="s">
        <v>31</v>
      </c>
      <c r="E3102" s="20">
        <v>6.3342599999999996</v>
      </c>
    </row>
    <row r="3103" spans="1:5" x14ac:dyDescent="0.35">
      <c r="A3103" s="22" t="s">
        <v>37</v>
      </c>
      <c r="B3103" s="22" t="s">
        <v>171</v>
      </c>
      <c r="C3103" s="22" t="s">
        <v>59</v>
      </c>
      <c r="D3103" s="28" t="s">
        <v>35</v>
      </c>
      <c r="E3103" s="26">
        <v>426.05365</v>
      </c>
    </row>
    <row r="3104" spans="1:5" x14ac:dyDescent="0.35">
      <c r="A3104" s="22" t="s">
        <v>37</v>
      </c>
      <c r="B3104" s="22" t="s">
        <v>171</v>
      </c>
      <c r="C3104" s="22" t="s">
        <v>16</v>
      </c>
      <c r="D3104" s="22" t="s">
        <v>52</v>
      </c>
      <c r="E3104" s="20">
        <v>3840.3898300000001</v>
      </c>
    </row>
    <row r="3105" spans="1:5" x14ac:dyDescent="0.35">
      <c r="A3105" s="22" t="s">
        <v>37</v>
      </c>
      <c r="B3105" s="22" t="s">
        <v>171</v>
      </c>
      <c r="C3105" s="22" t="s">
        <v>16</v>
      </c>
      <c r="D3105" s="22" t="s">
        <v>156</v>
      </c>
      <c r="E3105" s="20">
        <v>0.87638000000000005</v>
      </c>
    </row>
    <row r="3106" spans="1:5" x14ac:dyDescent="0.35">
      <c r="A3106" s="22" t="s">
        <v>37</v>
      </c>
      <c r="B3106" s="22" t="s">
        <v>171</v>
      </c>
      <c r="C3106" s="22" t="s">
        <v>16</v>
      </c>
      <c r="D3106" s="22" t="s">
        <v>113</v>
      </c>
      <c r="E3106" s="20">
        <v>35.244349999999997</v>
      </c>
    </row>
    <row r="3107" spans="1:5" x14ac:dyDescent="0.35">
      <c r="A3107" s="22" t="s">
        <v>37</v>
      </c>
      <c r="B3107" s="22" t="s">
        <v>171</v>
      </c>
      <c r="C3107" s="22" t="s">
        <v>16</v>
      </c>
      <c r="D3107" s="22" t="s">
        <v>53</v>
      </c>
      <c r="E3107" s="20">
        <v>26.66337</v>
      </c>
    </row>
    <row r="3108" spans="1:5" x14ac:dyDescent="0.35">
      <c r="A3108" s="22" t="s">
        <v>37</v>
      </c>
      <c r="B3108" s="22" t="s">
        <v>171</v>
      </c>
      <c r="C3108" s="22" t="s">
        <v>16</v>
      </c>
      <c r="D3108" s="22" t="s">
        <v>27</v>
      </c>
      <c r="E3108" s="20">
        <v>2258.3571900000002</v>
      </c>
    </row>
    <row r="3109" spans="1:5" x14ac:dyDescent="0.35">
      <c r="A3109" s="22" t="s">
        <v>37</v>
      </c>
      <c r="B3109" s="22" t="s">
        <v>171</v>
      </c>
      <c r="C3109" s="22" t="s">
        <v>16</v>
      </c>
      <c r="D3109" s="22" t="s">
        <v>28</v>
      </c>
      <c r="E3109" s="20">
        <v>494.79325999999998</v>
      </c>
    </row>
    <row r="3110" spans="1:5" x14ac:dyDescent="0.35">
      <c r="A3110" s="22" t="s">
        <v>37</v>
      </c>
      <c r="B3110" s="22" t="s">
        <v>171</v>
      </c>
      <c r="C3110" s="22" t="s">
        <v>16</v>
      </c>
      <c r="D3110" s="22" t="s">
        <v>55</v>
      </c>
      <c r="E3110" s="20">
        <v>100.11984</v>
      </c>
    </row>
    <row r="3111" spans="1:5" x14ac:dyDescent="0.35">
      <c r="A3111" s="22" t="s">
        <v>37</v>
      </c>
      <c r="B3111" s="22" t="s">
        <v>171</v>
      </c>
      <c r="C3111" s="22" t="s">
        <v>16</v>
      </c>
      <c r="D3111" s="22" t="s">
        <v>92</v>
      </c>
      <c r="E3111" s="20">
        <v>35.997100000000003</v>
      </c>
    </row>
    <row r="3112" spans="1:5" x14ac:dyDescent="0.35">
      <c r="A3112" s="22" t="s">
        <v>37</v>
      </c>
      <c r="B3112" s="22" t="s">
        <v>171</v>
      </c>
      <c r="C3112" s="22" t="s">
        <v>16</v>
      </c>
      <c r="D3112" s="22" t="s">
        <v>102</v>
      </c>
      <c r="E3112" s="20">
        <v>11.969569999999999</v>
      </c>
    </row>
    <row r="3113" spans="1:5" x14ac:dyDescent="0.35">
      <c r="A3113" s="22" t="s">
        <v>37</v>
      </c>
      <c r="B3113" s="22" t="s">
        <v>171</v>
      </c>
      <c r="C3113" s="22" t="s">
        <v>16</v>
      </c>
      <c r="D3113" s="22" t="s">
        <v>107</v>
      </c>
      <c r="E3113" s="20">
        <v>42.648000000000003</v>
      </c>
    </row>
    <row r="3114" spans="1:5" x14ac:dyDescent="0.35">
      <c r="A3114" s="22" t="s">
        <v>37</v>
      </c>
      <c r="B3114" s="22" t="s">
        <v>171</v>
      </c>
      <c r="C3114" s="22" t="s">
        <v>16</v>
      </c>
      <c r="D3114" s="22" t="s">
        <v>93</v>
      </c>
      <c r="E3114" s="20">
        <v>77.995990000000006</v>
      </c>
    </row>
    <row r="3115" spans="1:5" x14ac:dyDescent="0.35">
      <c r="A3115" s="22" t="s">
        <v>37</v>
      </c>
      <c r="B3115" s="22" t="s">
        <v>171</v>
      </c>
      <c r="C3115" s="22" t="s">
        <v>16</v>
      </c>
      <c r="D3115" s="22" t="s">
        <v>160</v>
      </c>
      <c r="E3115" s="20">
        <v>19.604959999999998</v>
      </c>
    </row>
    <row r="3116" spans="1:5" x14ac:dyDescent="0.35">
      <c r="A3116" s="22" t="s">
        <v>37</v>
      </c>
      <c r="B3116" s="22" t="s">
        <v>171</v>
      </c>
      <c r="C3116" s="22" t="s">
        <v>16</v>
      </c>
      <c r="D3116" s="22" t="s">
        <v>30</v>
      </c>
      <c r="E3116" s="20">
        <v>546.77025000000003</v>
      </c>
    </row>
    <row r="3117" spans="1:5" x14ac:dyDescent="0.35">
      <c r="A3117" s="22" t="s">
        <v>37</v>
      </c>
      <c r="B3117" s="22" t="s">
        <v>171</v>
      </c>
      <c r="C3117" s="22" t="s">
        <v>16</v>
      </c>
      <c r="D3117" s="22" t="s">
        <v>96</v>
      </c>
      <c r="E3117" s="20">
        <v>5.7270300000000001</v>
      </c>
    </row>
    <row r="3118" spans="1:5" x14ac:dyDescent="0.35">
      <c r="A3118" s="22" t="s">
        <v>37</v>
      </c>
      <c r="B3118" s="22" t="s">
        <v>171</v>
      </c>
      <c r="C3118" s="22" t="s">
        <v>16</v>
      </c>
      <c r="D3118" s="22" t="s">
        <v>110</v>
      </c>
      <c r="E3118" s="20">
        <v>0.51719000000000004</v>
      </c>
    </row>
    <row r="3119" spans="1:5" x14ac:dyDescent="0.35">
      <c r="A3119" s="22" t="s">
        <v>37</v>
      </c>
      <c r="B3119" s="22" t="s">
        <v>171</v>
      </c>
      <c r="C3119" s="22" t="s">
        <v>16</v>
      </c>
      <c r="D3119" s="22" t="s">
        <v>97</v>
      </c>
      <c r="E3119" s="20">
        <v>2.0920200000000002</v>
      </c>
    </row>
    <row r="3120" spans="1:5" x14ac:dyDescent="0.35">
      <c r="A3120" s="22" t="s">
        <v>37</v>
      </c>
      <c r="B3120" s="22" t="s">
        <v>171</v>
      </c>
      <c r="C3120" s="22" t="s">
        <v>16</v>
      </c>
      <c r="D3120" s="22" t="s">
        <v>31</v>
      </c>
      <c r="E3120" s="20">
        <v>16590.495790000001</v>
      </c>
    </row>
    <row r="3121" spans="1:5" x14ac:dyDescent="0.35">
      <c r="A3121" s="22" t="s">
        <v>37</v>
      </c>
      <c r="B3121" s="22" t="s">
        <v>171</v>
      </c>
      <c r="C3121" s="22" t="s">
        <v>16</v>
      </c>
      <c r="D3121" s="22" t="s">
        <v>32</v>
      </c>
      <c r="E3121" s="20">
        <v>6.1056900000000001</v>
      </c>
    </row>
    <row r="3122" spans="1:5" x14ac:dyDescent="0.35">
      <c r="A3122" s="22" t="s">
        <v>37</v>
      </c>
      <c r="B3122" s="22" t="s">
        <v>171</v>
      </c>
      <c r="C3122" s="22" t="s">
        <v>16</v>
      </c>
      <c r="D3122" s="28" t="s">
        <v>35</v>
      </c>
      <c r="E3122" s="26">
        <v>24096.36781</v>
      </c>
    </row>
    <row r="3123" spans="1:5" x14ac:dyDescent="0.35">
      <c r="A3123" s="22" t="s">
        <v>37</v>
      </c>
      <c r="B3123" s="22" t="s">
        <v>171</v>
      </c>
      <c r="C3123" s="22" t="s">
        <v>17</v>
      </c>
      <c r="D3123" s="22" t="s">
        <v>52</v>
      </c>
      <c r="E3123" s="20">
        <v>894.08466999999996</v>
      </c>
    </row>
    <row r="3124" spans="1:5" x14ac:dyDescent="0.35">
      <c r="A3124" s="22" t="s">
        <v>37</v>
      </c>
      <c r="B3124" s="22" t="s">
        <v>171</v>
      </c>
      <c r="C3124" s="22" t="s">
        <v>17</v>
      </c>
      <c r="D3124" s="22" t="s">
        <v>27</v>
      </c>
      <c r="E3124" s="20">
        <v>21157.753140000001</v>
      </c>
    </row>
    <row r="3125" spans="1:5" x14ac:dyDescent="0.35">
      <c r="A3125" s="22" t="s">
        <v>37</v>
      </c>
      <c r="B3125" s="22" t="s">
        <v>171</v>
      </c>
      <c r="C3125" s="22" t="s">
        <v>17</v>
      </c>
      <c r="D3125" s="22" t="s">
        <v>28</v>
      </c>
      <c r="E3125" s="20">
        <v>3.1213199999999999</v>
      </c>
    </row>
    <row r="3126" spans="1:5" x14ac:dyDescent="0.35">
      <c r="A3126" s="22" t="s">
        <v>37</v>
      </c>
      <c r="B3126" s="22" t="s">
        <v>171</v>
      </c>
      <c r="C3126" s="22" t="s">
        <v>17</v>
      </c>
      <c r="D3126" s="22" t="s">
        <v>55</v>
      </c>
      <c r="E3126" s="20">
        <v>3.2809999999999999E-2</v>
      </c>
    </row>
    <row r="3127" spans="1:5" x14ac:dyDescent="0.35">
      <c r="A3127" s="22" t="s">
        <v>37</v>
      </c>
      <c r="B3127" s="22" t="s">
        <v>171</v>
      </c>
      <c r="C3127" s="22" t="s">
        <v>17</v>
      </c>
      <c r="D3127" s="22" t="s">
        <v>107</v>
      </c>
      <c r="E3127" s="20">
        <v>7.0953999999999997</v>
      </c>
    </row>
    <row r="3128" spans="1:5" x14ac:dyDescent="0.35">
      <c r="A3128" s="22" t="s">
        <v>37</v>
      </c>
      <c r="B3128" s="22" t="s">
        <v>171</v>
      </c>
      <c r="C3128" s="22" t="s">
        <v>17</v>
      </c>
      <c r="D3128" s="22" t="s">
        <v>30</v>
      </c>
      <c r="E3128" s="20">
        <v>17.94886</v>
      </c>
    </row>
    <row r="3129" spans="1:5" x14ac:dyDescent="0.35">
      <c r="A3129" s="22" t="s">
        <v>37</v>
      </c>
      <c r="B3129" s="22" t="s">
        <v>171</v>
      </c>
      <c r="C3129" s="22" t="s">
        <v>17</v>
      </c>
      <c r="D3129" s="22" t="s">
        <v>31</v>
      </c>
      <c r="E3129" s="20">
        <v>6642.5726800000002</v>
      </c>
    </row>
    <row r="3130" spans="1:5" x14ac:dyDescent="0.35">
      <c r="A3130" s="22" t="s">
        <v>37</v>
      </c>
      <c r="B3130" s="22" t="s">
        <v>171</v>
      </c>
      <c r="C3130" s="22" t="s">
        <v>17</v>
      </c>
      <c r="D3130" s="28" t="s">
        <v>35</v>
      </c>
      <c r="E3130" s="26">
        <v>28722.60888</v>
      </c>
    </row>
    <row r="3131" spans="1:5" x14ac:dyDescent="0.35">
      <c r="A3131" s="22" t="s">
        <v>37</v>
      </c>
      <c r="B3131" s="22" t="s">
        <v>171</v>
      </c>
      <c r="C3131" s="22" t="s">
        <v>18</v>
      </c>
      <c r="D3131" s="22" t="s">
        <v>52</v>
      </c>
      <c r="E3131" s="20">
        <v>0.2</v>
      </c>
    </row>
    <row r="3132" spans="1:5" x14ac:dyDescent="0.35">
      <c r="A3132" s="22" t="s">
        <v>37</v>
      </c>
      <c r="B3132" s="22" t="s">
        <v>171</v>
      </c>
      <c r="C3132" s="22" t="s">
        <v>18</v>
      </c>
      <c r="D3132" s="22" t="s">
        <v>27</v>
      </c>
      <c r="E3132" s="20">
        <v>2.3263199999999999</v>
      </c>
    </row>
    <row r="3133" spans="1:5" x14ac:dyDescent="0.35">
      <c r="A3133" s="22" t="s">
        <v>37</v>
      </c>
      <c r="B3133" s="22" t="s">
        <v>171</v>
      </c>
      <c r="C3133" s="22" t="s">
        <v>18</v>
      </c>
      <c r="D3133" s="22" t="s">
        <v>55</v>
      </c>
      <c r="E3133" s="20">
        <v>31.838750000000001</v>
      </c>
    </row>
    <row r="3134" spans="1:5" x14ac:dyDescent="0.35">
      <c r="A3134" s="22" t="s">
        <v>37</v>
      </c>
      <c r="B3134" s="22" t="s">
        <v>171</v>
      </c>
      <c r="C3134" s="22" t="s">
        <v>18</v>
      </c>
      <c r="D3134" s="22" t="s">
        <v>102</v>
      </c>
      <c r="E3134" s="20">
        <v>156.26797999999999</v>
      </c>
    </row>
    <row r="3135" spans="1:5" x14ac:dyDescent="0.35">
      <c r="A3135" s="22" t="s">
        <v>37</v>
      </c>
      <c r="B3135" s="22" t="s">
        <v>171</v>
      </c>
      <c r="C3135" s="22" t="s">
        <v>18</v>
      </c>
      <c r="D3135" s="22" t="s">
        <v>31</v>
      </c>
      <c r="E3135" s="20">
        <v>28.61242</v>
      </c>
    </row>
    <row r="3136" spans="1:5" x14ac:dyDescent="0.35">
      <c r="A3136" s="22" t="s">
        <v>37</v>
      </c>
      <c r="B3136" s="22" t="s">
        <v>171</v>
      </c>
      <c r="C3136" s="22" t="s">
        <v>18</v>
      </c>
      <c r="D3136" s="28" t="s">
        <v>35</v>
      </c>
      <c r="E3136" s="26">
        <v>219.24547000000001</v>
      </c>
    </row>
    <row r="3137" spans="1:5" x14ac:dyDescent="0.35">
      <c r="A3137" s="22" t="s">
        <v>37</v>
      </c>
      <c r="B3137" s="22" t="s">
        <v>171</v>
      </c>
      <c r="C3137" s="22" t="s">
        <v>19</v>
      </c>
      <c r="D3137" s="22" t="s">
        <v>52</v>
      </c>
      <c r="E3137" s="20">
        <v>44.150860000000002</v>
      </c>
    </row>
    <row r="3138" spans="1:5" x14ac:dyDescent="0.35">
      <c r="A3138" s="22" t="s">
        <v>37</v>
      </c>
      <c r="B3138" s="22" t="s">
        <v>171</v>
      </c>
      <c r="C3138" s="22" t="s">
        <v>19</v>
      </c>
      <c r="D3138" s="22" t="s">
        <v>156</v>
      </c>
      <c r="E3138" s="20">
        <v>8.8249999999999995E-2</v>
      </c>
    </row>
    <row r="3139" spans="1:5" x14ac:dyDescent="0.35">
      <c r="A3139" s="22" t="s">
        <v>37</v>
      </c>
      <c r="B3139" s="22" t="s">
        <v>171</v>
      </c>
      <c r="C3139" s="22" t="s">
        <v>19</v>
      </c>
      <c r="D3139" s="22" t="s">
        <v>53</v>
      </c>
      <c r="E3139" s="20">
        <v>0.38191999999999998</v>
      </c>
    </row>
    <row r="3140" spans="1:5" x14ac:dyDescent="0.35">
      <c r="A3140" s="22" t="s">
        <v>37</v>
      </c>
      <c r="B3140" s="22" t="s">
        <v>171</v>
      </c>
      <c r="C3140" s="22" t="s">
        <v>19</v>
      </c>
      <c r="D3140" s="22" t="s">
        <v>27</v>
      </c>
      <c r="E3140" s="20">
        <v>91.766080000000002</v>
      </c>
    </row>
    <row r="3141" spans="1:5" x14ac:dyDescent="0.35">
      <c r="A3141" s="22" t="s">
        <v>37</v>
      </c>
      <c r="B3141" s="22" t="s">
        <v>171</v>
      </c>
      <c r="C3141" s="22" t="s">
        <v>19</v>
      </c>
      <c r="D3141" s="22" t="s">
        <v>28</v>
      </c>
      <c r="E3141" s="20">
        <v>9.2896800000000006</v>
      </c>
    </row>
    <row r="3142" spans="1:5" x14ac:dyDescent="0.35">
      <c r="A3142" s="22" t="s">
        <v>37</v>
      </c>
      <c r="B3142" s="22" t="s">
        <v>171</v>
      </c>
      <c r="C3142" s="22" t="s">
        <v>19</v>
      </c>
      <c r="D3142" s="22" t="s">
        <v>55</v>
      </c>
      <c r="E3142" s="20">
        <v>1.7125699999999999</v>
      </c>
    </row>
    <row r="3143" spans="1:5" x14ac:dyDescent="0.35">
      <c r="A3143" s="22" t="s">
        <v>37</v>
      </c>
      <c r="B3143" s="22" t="s">
        <v>171</v>
      </c>
      <c r="C3143" s="22" t="s">
        <v>19</v>
      </c>
      <c r="D3143" s="22" t="s">
        <v>92</v>
      </c>
      <c r="E3143" s="20">
        <v>11.778840000000001</v>
      </c>
    </row>
    <row r="3144" spans="1:5" x14ac:dyDescent="0.35">
      <c r="A3144" s="22" t="s">
        <v>37</v>
      </c>
      <c r="B3144" s="22" t="s">
        <v>171</v>
      </c>
      <c r="C3144" s="22" t="s">
        <v>19</v>
      </c>
      <c r="D3144" s="22" t="s">
        <v>102</v>
      </c>
      <c r="E3144" s="20">
        <v>0.51080000000000003</v>
      </c>
    </row>
    <row r="3145" spans="1:5" x14ac:dyDescent="0.35">
      <c r="A3145" s="22" t="s">
        <v>37</v>
      </c>
      <c r="B3145" s="22" t="s">
        <v>171</v>
      </c>
      <c r="C3145" s="22" t="s">
        <v>19</v>
      </c>
      <c r="D3145" s="22" t="s">
        <v>107</v>
      </c>
      <c r="E3145" s="20">
        <v>0.87175000000000002</v>
      </c>
    </row>
    <row r="3146" spans="1:5" x14ac:dyDescent="0.35">
      <c r="A3146" s="22" t="s">
        <v>37</v>
      </c>
      <c r="B3146" s="22" t="s">
        <v>171</v>
      </c>
      <c r="C3146" s="22" t="s">
        <v>19</v>
      </c>
      <c r="D3146" s="22" t="s">
        <v>30</v>
      </c>
      <c r="E3146" s="20">
        <v>27.448599999999999</v>
      </c>
    </row>
    <row r="3147" spans="1:5" x14ac:dyDescent="0.35">
      <c r="A3147" s="22" t="s">
        <v>37</v>
      </c>
      <c r="B3147" s="22" t="s">
        <v>171</v>
      </c>
      <c r="C3147" s="22" t="s">
        <v>19</v>
      </c>
      <c r="D3147" s="22" t="s">
        <v>31</v>
      </c>
      <c r="E3147" s="20">
        <v>2100.0381299999999</v>
      </c>
    </row>
    <row r="3148" spans="1:5" x14ac:dyDescent="0.35">
      <c r="A3148" s="22" t="s">
        <v>37</v>
      </c>
      <c r="B3148" s="22" t="s">
        <v>171</v>
      </c>
      <c r="C3148" s="22" t="s">
        <v>19</v>
      </c>
      <c r="D3148" s="22" t="s">
        <v>32</v>
      </c>
      <c r="E3148" s="20">
        <v>1.47644</v>
      </c>
    </row>
    <row r="3149" spans="1:5" x14ac:dyDescent="0.35">
      <c r="A3149" s="22" t="s">
        <v>37</v>
      </c>
      <c r="B3149" s="22" t="s">
        <v>171</v>
      </c>
      <c r="C3149" s="22" t="s">
        <v>19</v>
      </c>
      <c r="D3149" s="28" t="s">
        <v>35</v>
      </c>
      <c r="E3149" s="26">
        <v>2289.5139199999999</v>
      </c>
    </row>
    <row r="3150" spans="1:5" x14ac:dyDescent="0.35">
      <c r="A3150" s="22" t="s">
        <v>37</v>
      </c>
      <c r="B3150" s="22" t="s">
        <v>171</v>
      </c>
      <c r="C3150" s="22" t="s">
        <v>161</v>
      </c>
      <c r="D3150" s="22" t="s">
        <v>52</v>
      </c>
      <c r="E3150" s="20">
        <v>1.0034700000000001</v>
      </c>
    </row>
    <row r="3151" spans="1:5" x14ac:dyDescent="0.35">
      <c r="A3151" s="22" t="s">
        <v>37</v>
      </c>
      <c r="B3151" s="22" t="s">
        <v>171</v>
      </c>
      <c r="C3151" s="22" t="s">
        <v>161</v>
      </c>
      <c r="D3151" s="22" t="s">
        <v>27</v>
      </c>
      <c r="E3151" s="20">
        <v>0.17155000000000001</v>
      </c>
    </row>
    <row r="3152" spans="1:5" x14ac:dyDescent="0.35">
      <c r="A3152" s="22" t="s">
        <v>37</v>
      </c>
      <c r="B3152" s="22" t="s">
        <v>171</v>
      </c>
      <c r="C3152" s="22" t="s">
        <v>161</v>
      </c>
      <c r="D3152" s="22" t="s">
        <v>28</v>
      </c>
      <c r="E3152" s="20">
        <v>2.6812299999999998</v>
      </c>
    </row>
    <row r="3153" spans="1:5" x14ac:dyDescent="0.35">
      <c r="A3153" s="22" t="s">
        <v>37</v>
      </c>
      <c r="B3153" s="22" t="s">
        <v>171</v>
      </c>
      <c r="C3153" s="22" t="s">
        <v>161</v>
      </c>
      <c r="D3153" s="22" t="s">
        <v>160</v>
      </c>
      <c r="E3153" s="20">
        <v>5.3844700000000003</v>
      </c>
    </row>
    <row r="3154" spans="1:5" x14ac:dyDescent="0.35">
      <c r="A3154" s="22" t="s">
        <v>37</v>
      </c>
      <c r="B3154" s="22" t="s">
        <v>171</v>
      </c>
      <c r="C3154" s="22" t="s">
        <v>161</v>
      </c>
      <c r="D3154" s="22" t="s">
        <v>31</v>
      </c>
      <c r="E3154" s="20">
        <v>0.79990000000000006</v>
      </c>
    </row>
    <row r="3155" spans="1:5" x14ac:dyDescent="0.35">
      <c r="A3155" s="22" t="s">
        <v>37</v>
      </c>
      <c r="B3155" s="22" t="s">
        <v>171</v>
      </c>
      <c r="C3155" s="22" t="s">
        <v>161</v>
      </c>
      <c r="D3155" s="28" t="s">
        <v>35</v>
      </c>
      <c r="E3155" s="26">
        <v>10.040620000000001</v>
      </c>
    </row>
    <row r="3156" spans="1:5" x14ac:dyDescent="0.35">
      <c r="A3156" s="22" t="s">
        <v>37</v>
      </c>
      <c r="B3156" s="22" t="s">
        <v>171</v>
      </c>
      <c r="C3156" s="120" t="s">
        <v>35</v>
      </c>
      <c r="D3156" s="347"/>
      <c r="E3156" s="26">
        <v>190214.06112</v>
      </c>
    </row>
    <row r="3157" spans="1:5" x14ac:dyDescent="0.35">
      <c r="A3157" s="22" t="s">
        <v>37</v>
      </c>
      <c r="B3157" s="22" t="s">
        <v>172</v>
      </c>
      <c r="C3157" s="22" t="s">
        <v>52</v>
      </c>
      <c r="D3157" s="22" t="s">
        <v>52</v>
      </c>
      <c r="E3157" s="20">
        <v>52.441119999999998</v>
      </c>
    </row>
    <row r="3158" spans="1:5" x14ac:dyDescent="0.35">
      <c r="A3158" s="22" t="s">
        <v>37</v>
      </c>
      <c r="B3158" s="22" t="s">
        <v>172</v>
      </c>
      <c r="C3158" s="22" t="s">
        <v>52</v>
      </c>
      <c r="D3158" s="22" t="s">
        <v>113</v>
      </c>
      <c r="E3158" s="20">
        <v>64.215220000000002</v>
      </c>
    </row>
    <row r="3159" spans="1:5" x14ac:dyDescent="0.35">
      <c r="A3159" s="22" t="s">
        <v>37</v>
      </c>
      <c r="B3159" s="22" t="s">
        <v>172</v>
      </c>
      <c r="C3159" s="22" t="s">
        <v>52</v>
      </c>
      <c r="D3159" s="22" t="s">
        <v>27</v>
      </c>
      <c r="E3159" s="20">
        <v>1537.79603</v>
      </c>
    </row>
    <row r="3160" spans="1:5" x14ac:dyDescent="0.35">
      <c r="A3160" s="22" t="s">
        <v>37</v>
      </c>
      <c r="B3160" s="22" t="s">
        <v>172</v>
      </c>
      <c r="C3160" s="22" t="s">
        <v>52</v>
      </c>
      <c r="D3160" s="22" t="s">
        <v>28</v>
      </c>
      <c r="E3160" s="20">
        <v>98.546499999999995</v>
      </c>
    </row>
    <row r="3161" spans="1:5" x14ac:dyDescent="0.35">
      <c r="A3161" s="22" t="s">
        <v>37</v>
      </c>
      <c r="B3161" s="22" t="s">
        <v>172</v>
      </c>
      <c r="C3161" s="22" t="s">
        <v>52</v>
      </c>
      <c r="D3161" s="22" t="s">
        <v>55</v>
      </c>
      <c r="E3161" s="20">
        <v>1026.28</v>
      </c>
    </row>
    <row r="3162" spans="1:5" x14ac:dyDescent="0.35">
      <c r="A3162" s="22" t="s">
        <v>37</v>
      </c>
      <c r="B3162" s="22" t="s">
        <v>172</v>
      </c>
      <c r="C3162" s="22" t="s">
        <v>52</v>
      </c>
      <c r="D3162" s="22" t="s">
        <v>92</v>
      </c>
      <c r="E3162" s="20">
        <v>510.36196999999999</v>
      </c>
    </row>
    <row r="3163" spans="1:5" x14ac:dyDescent="0.35">
      <c r="A3163" s="22" t="s">
        <v>37</v>
      </c>
      <c r="B3163" s="22" t="s">
        <v>172</v>
      </c>
      <c r="C3163" s="22" t="s">
        <v>52</v>
      </c>
      <c r="D3163" s="22" t="s">
        <v>93</v>
      </c>
      <c r="E3163" s="20">
        <v>51.092359999999999</v>
      </c>
    </row>
    <row r="3164" spans="1:5" x14ac:dyDescent="0.35">
      <c r="A3164" s="22" t="s">
        <v>37</v>
      </c>
      <c r="B3164" s="22" t="s">
        <v>172</v>
      </c>
      <c r="C3164" s="22" t="s">
        <v>52</v>
      </c>
      <c r="D3164" s="22" t="s">
        <v>160</v>
      </c>
      <c r="E3164" s="20">
        <v>413.97293000000002</v>
      </c>
    </row>
    <row r="3165" spans="1:5" x14ac:dyDescent="0.35">
      <c r="A3165" s="22" t="s">
        <v>37</v>
      </c>
      <c r="B3165" s="22" t="s">
        <v>172</v>
      </c>
      <c r="C3165" s="22" t="s">
        <v>52</v>
      </c>
      <c r="D3165" s="22" t="s">
        <v>30</v>
      </c>
      <c r="E3165" s="20">
        <v>551.03808000000004</v>
      </c>
    </row>
    <row r="3166" spans="1:5" x14ac:dyDescent="0.35">
      <c r="A3166" s="22" t="s">
        <v>37</v>
      </c>
      <c r="B3166" s="22" t="s">
        <v>172</v>
      </c>
      <c r="C3166" s="22" t="s">
        <v>52</v>
      </c>
      <c r="D3166" s="22" t="s">
        <v>96</v>
      </c>
      <c r="E3166" s="20">
        <v>34.367820000000002</v>
      </c>
    </row>
    <row r="3167" spans="1:5" x14ac:dyDescent="0.35">
      <c r="A3167" s="22" t="s">
        <v>37</v>
      </c>
      <c r="B3167" s="22" t="s">
        <v>172</v>
      </c>
      <c r="C3167" s="22" t="s">
        <v>52</v>
      </c>
      <c r="D3167" s="22" t="s">
        <v>31</v>
      </c>
      <c r="E3167" s="20">
        <v>1384.77963</v>
      </c>
    </row>
    <row r="3168" spans="1:5" x14ac:dyDescent="0.35">
      <c r="A3168" s="22" t="s">
        <v>37</v>
      </c>
      <c r="B3168" s="22" t="s">
        <v>172</v>
      </c>
      <c r="C3168" s="22" t="s">
        <v>52</v>
      </c>
      <c r="D3168" s="28" t="s">
        <v>35</v>
      </c>
      <c r="E3168" s="26">
        <v>5724.8916600000002</v>
      </c>
    </row>
    <row r="3169" spans="1:5" x14ac:dyDescent="0.35">
      <c r="A3169" s="22" t="s">
        <v>37</v>
      </c>
      <c r="B3169" s="22" t="s">
        <v>172</v>
      </c>
      <c r="C3169" s="22" t="s">
        <v>53</v>
      </c>
      <c r="D3169" s="22" t="s">
        <v>52</v>
      </c>
      <c r="E3169" s="20">
        <v>41.004890000000003</v>
      </c>
    </row>
    <row r="3170" spans="1:5" x14ac:dyDescent="0.35">
      <c r="A3170" s="22" t="s">
        <v>37</v>
      </c>
      <c r="B3170" s="22" t="s">
        <v>172</v>
      </c>
      <c r="C3170" s="22" t="s">
        <v>53</v>
      </c>
      <c r="D3170" s="22" t="s">
        <v>113</v>
      </c>
      <c r="E3170" s="20">
        <v>18.8</v>
      </c>
    </row>
    <row r="3171" spans="1:5" x14ac:dyDescent="0.35">
      <c r="A3171" s="22" t="s">
        <v>37</v>
      </c>
      <c r="B3171" s="22" t="s">
        <v>172</v>
      </c>
      <c r="C3171" s="22" t="s">
        <v>53</v>
      </c>
      <c r="D3171" s="22" t="s">
        <v>53</v>
      </c>
      <c r="E3171" s="20">
        <v>676.35828000000004</v>
      </c>
    </row>
    <row r="3172" spans="1:5" x14ac:dyDescent="0.35">
      <c r="A3172" s="22" t="s">
        <v>37</v>
      </c>
      <c r="B3172" s="22" t="s">
        <v>172</v>
      </c>
      <c r="C3172" s="22" t="s">
        <v>53</v>
      </c>
      <c r="D3172" s="22" t="s">
        <v>27</v>
      </c>
      <c r="E3172" s="20">
        <v>451.36552</v>
      </c>
    </row>
    <row r="3173" spans="1:5" x14ac:dyDescent="0.35">
      <c r="A3173" s="22" t="s">
        <v>37</v>
      </c>
      <c r="B3173" s="22" t="s">
        <v>172</v>
      </c>
      <c r="C3173" s="22" t="s">
        <v>53</v>
      </c>
      <c r="D3173" s="22" t="s">
        <v>28</v>
      </c>
      <c r="E3173" s="20">
        <v>509.07681000000002</v>
      </c>
    </row>
    <row r="3174" spans="1:5" x14ac:dyDescent="0.35">
      <c r="A3174" s="22" t="s">
        <v>37</v>
      </c>
      <c r="B3174" s="22" t="s">
        <v>172</v>
      </c>
      <c r="C3174" s="22" t="s">
        <v>53</v>
      </c>
      <c r="D3174" s="22" t="s">
        <v>55</v>
      </c>
      <c r="E3174" s="20">
        <v>398.77487000000002</v>
      </c>
    </row>
    <row r="3175" spans="1:5" x14ac:dyDescent="0.35">
      <c r="A3175" s="22" t="s">
        <v>37</v>
      </c>
      <c r="B3175" s="22" t="s">
        <v>172</v>
      </c>
      <c r="C3175" s="22" t="s">
        <v>53</v>
      </c>
      <c r="D3175" s="22" t="s">
        <v>92</v>
      </c>
      <c r="E3175" s="20">
        <v>123.47373</v>
      </c>
    </row>
    <row r="3176" spans="1:5" x14ac:dyDescent="0.35">
      <c r="A3176" s="22" t="s">
        <v>37</v>
      </c>
      <c r="B3176" s="22" t="s">
        <v>172</v>
      </c>
      <c r="C3176" s="22" t="s">
        <v>53</v>
      </c>
      <c r="D3176" s="22" t="s">
        <v>107</v>
      </c>
      <c r="E3176" s="20">
        <v>7.5901699999999996</v>
      </c>
    </row>
    <row r="3177" spans="1:5" x14ac:dyDescent="0.35">
      <c r="A3177" s="22" t="s">
        <v>37</v>
      </c>
      <c r="B3177" s="22" t="s">
        <v>172</v>
      </c>
      <c r="C3177" s="22" t="s">
        <v>53</v>
      </c>
      <c r="D3177" s="22" t="s">
        <v>93</v>
      </c>
      <c r="E3177" s="20">
        <v>6.2979099999999999</v>
      </c>
    </row>
    <row r="3178" spans="1:5" x14ac:dyDescent="0.35">
      <c r="A3178" s="22" t="s">
        <v>37</v>
      </c>
      <c r="B3178" s="22" t="s">
        <v>172</v>
      </c>
      <c r="C3178" s="22" t="s">
        <v>53</v>
      </c>
      <c r="D3178" s="22" t="s">
        <v>160</v>
      </c>
      <c r="E3178" s="20">
        <v>8.1776900000000001</v>
      </c>
    </row>
    <row r="3179" spans="1:5" x14ac:dyDescent="0.35">
      <c r="A3179" s="22" t="s">
        <v>37</v>
      </c>
      <c r="B3179" s="22" t="s">
        <v>172</v>
      </c>
      <c r="C3179" s="22" t="s">
        <v>53</v>
      </c>
      <c r="D3179" s="22" t="s">
        <v>30</v>
      </c>
      <c r="E3179" s="20">
        <v>996.51063999999997</v>
      </c>
    </row>
    <row r="3180" spans="1:5" x14ac:dyDescent="0.35">
      <c r="A3180" s="22" t="s">
        <v>37</v>
      </c>
      <c r="B3180" s="22" t="s">
        <v>172</v>
      </c>
      <c r="C3180" s="22" t="s">
        <v>53</v>
      </c>
      <c r="D3180" s="22" t="s">
        <v>96</v>
      </c>
      <c r="E3180" s="20">
        <v>0.17085</v>
      </c>
    </row>
    <row r="3181" spans="1:5" x14ac:dyDescent="0.35">
      <c r="A3181" s="22" t="s">
        <v>37</v>
      </c>
      <c r="B3181" s="22" t="s">
        <v>172</v>
      </c>
      <c r="C3181" s="22" t="s">
        <v>53</v>
      </c>
      <c r="D3181" s="22" t="s">
        <v>97</v>
      </c>
      <c r="E3181" s="20">
        <v>26.641950000000001</v>
      </c>
    </row>
    <row r="3182" spans="1:5" x14ac:dyDescent="0.35">
      <c r="A3182" s="22" t="s">
        <v>37</v>
      </c>
      <c r="B3182" s="22" t="s">
        <v>172</v>
      </c>
      <c r="C3182" s="22" t="s">
        <v>53</v>
      </c>
      <c r="D3182" s="22" t="s">
        <v>31</v>
      </c>
      <c r="E3182" s="20">
        <v>2393.2995299999998</v>
      </c>
    </row>
    <row r="3183" spans="1:5" x14ac:dyDescent="0.35">
      <c r="A3183" s="22" t="s">
        <v>37</v>
      </c>
      <c r="B3183" s="22" t="s">
        <v>172</v>
      </c>
      <c r="C3183" s="22" t="s">
        <v>53</v>
      </c>
      <c r="D3183" s="28" t="s">
        <v>35</v>
      </c>
      <c r="E3183" s="26">
        <v>5657.5428400000001</v>
      </c>
    </row>
    <row r="3184" spans="1:5" x14ac:dyDescent="0.35">
      <c r="A3184" s="22" t="s">
        <v>37</v>
      </c>
      <c r="B3184" s="22" t="s">
        <v>172</v>
      </c>
      <c r="C3184" s="22" t="s">
        <v>12</v>
      </c>
      <c r="D3184" s="22" t="s">
        <v>52</v>
      </c>
      <c r="E3184" s="20">
        <v>54.329920000000001</v>
      </c>
    </row>
    <row r="3185" spans="1:5" x14ac:dyDescent="0.35">
      <c r="A3185" s="22" t="s">
        <v>37</v>
      </c>
      <c r="B3185" s="22" t="s">
        <v>172</v>
      </c>
      <c r="C3185" s="22" t="s">
        <v>12</v>
      </c>
      <c r="D3185" s="22" t="s">
        <v>53</v>
      </c>
      <c r="E3185" s="20">
        <v>10.600020000000001</v>
      </c>
    </row>
    <row r="3186" spans="1:5" x14ac:dyDescent="0.35">
      <c r="A3186" s="22" t="s">
        <v>37</v>
      </c>
      <c r="B3186" s="22" t="s">
        <v>172</v>
      </c>
      <c r="C3186" s="22" t="s">
        <v>12</v>
      </c>
      <c r="D3186" s="22" t="s">
        <v>27</v>
      </c>
      <c r="E3186" s="20">
        <v>6009.9624400000002</v>
      </c>
    </row>
    <row r="3187" spans="1:5" x14ac:dyDescent="0.35">
      <c r="A3187" s="22" t="s">
        <v>37</v>
      </c>
      <c r="B3187" s="22" t="s">
        <v>172</v>
      </c>
      <c r="C3187" s="22" t="s">
        <v>12</v>
      </c>
      <c r="D3187" s="22" t="s">
        <v>28</v>
      </c>
      <c r="E3187" s="20">
        <v>73.508189999999999</v>
      </c>
    </row>
    <row r="3188" spans="1:5" x14ac:dyDescent="0.35">
      <c r="A3188" s="22" t="s">
        <v>37</v>
      </c>
      <c r="B3188" s="22" t="s">
        <v>172</v>
      </c>
      <c r="C3188" s="22" t="s">
        <v>12</v>
      </c>
      <c r="D3188" s="22" t="s">
        <v>55</v>
      </c>
      <c r="E3188" s="20">
        <v>10.64457</v>
      </c>
    </row>
    <row r="3189" spans="1:5" x14ac:dyDescent="0.35">
      <c r="A3189" s="22" t="s">
        <v>37</v>
      </c>
      <c r="B3189" s="22" t="s">
        <v>172</v>
      </c>
      <c r="C3189" s="22" t="s">
        <v>12</v>
      </c>
      <c r="D3189" s="22" t="s">
        <v>92</v>
      </c>
      <c r="E3189" s="20">
        <v>5.0176100000000003</v>
      </c>
    </row>
    <row r="3190" spans="1:5" x14ac:dyDescent="0.35">
      <c r="A3190" s="22" t="s">
        <v>37</v>
      </c>
      <c r="B3190" s="22" t="s">
        <v>172</v>
      </c>
      <c r="C3190" s="22" t="s">
        <v>12</v>
      </c>
      <c r="D3190" s="22" t="s">
        <v>102</v>
      </c>
      <c r="E3190" s="20">
        <v>6.3917799999999998</v>
      </c>
    </row>
    <row r="3191" spans="1:5" x14ac:dyDescent="0.35">
      <c r="A3191" s="22" t="s">
        <v>37</v>
      </c>
      <c r="B3191" s="22" t="s">
        <v>172</v>
      </c>
      <c r="C3191" s="22" t="s">
        <v>12</v>
      </c>
      <c r="D3191" s="22" t="s">
        <v>30</v>
      </c>
      <c r="E3191" s="20">
        <v>32.764360000000003</v>
      </c>
    </row>
    <row r="3192" spans="1:5" x14ac:dyDescent="0.35">
      <c r="A3192" s="22" t="s">
        <v>37</v>
      </c>
      <c r="B3192" s="22" t="s">
        <v>172</v>
      </c>
      <c r="C3192" s="22" t="s">
        <v>12</v>
      </c>
      <c r="D3192" s="22" t="s">
        <v>31</v>
      </c>
      <c r="E3192" s="20">
        <v>1032.5625299999999</v>
      </c>
    </row>
    <row r="3193" spans="1:5" x14ac:dyDescent="0.35">
      <c r="A3193" s="22" t="s">
        <v>37</v>
      </c>
      <c r="B3193" s="22" t="s">
        <v>172</v>
      </c>
      <c r="C3193" s="22" t="s">
        <v>12</v>
      </c>
      <c r="D3193" s="28" t="s">
        <v>35</v>
      </c>
      <c r="E3193" s="26">
        <v>7235.7814200000003</v>
      </c>
    </row>
    <row r="3194" spans="1:5" x14ac:dyDescent="0.35">
      <c r="A3194" s="22" t="s">
        <v>37</v>
      </c>
      <c r="B3194" s="22" t="s">
        <v>172</v>
      </c>
      <c r="C3194" s="22" t="s">
        <v>54</v>
      </c>
      <c r="D3194" s="22" t="s">
        <v>53</v>
      </c>
      <c r="E3194" s="20">
        <v>3.5999999999999997E-2</v>
      </c>
    </row>
    <row r="3195" spans="1:5" x14ac:dyDescent="0.35">
      <c r="A3195" s="22" t="s">
        <v>37</v>
      </c>
      <c r="B3195" s="22" t="s">
        <v>172</v>
      </c>
      <c r="C3195" s="22" t="s">
        <v>54</v>
      </c>
      <c r="D3195" s="22" t="s">
        <v>55</v>
      </c>
      <c r="E3195" s="20">
        <v>236.61618999999999</v>
      </c>
    </row>
    <row r="3196" spans="1:5" x14ac:dyDescent="0.35">
      <c r="A3196" s="22" t="s">
        <v>37</v>
      </c>
      <c r="B3196" s="22" t="s">
        <v>172</v>
      </c>
      <c r="C3196" s="22" t="s">
        <v>54</v>
      </c>
      <c r="D3196" s="22" t="s">
        <v>31</v>
      </c>
      <c r="E3196" s="20">
        <v>15.33942</v>
      </c>
    </row>
    <row r="3197" spans="1:5" x14ac:dyDescent="0.35">
      <c r="A3197" s="22" t="s">
        <v>37</v>
      </c>
      <c r="B3197" s="22" t="s">
        <v>172</v>
      </c>
      <c r="C3197" s="22" t="s">
        <v>54</v>
      </c>
      <c r="D3197" s="28" t="s">
        <v>35</v>
      </c>
      <c r="E3197" s="26">
        <v>251.99161000000001</v>
      </c>
    </row>
    <row r="3198" spans="1:5" x14ac:dyDescent="0.35">
      <c r="A3198" s="22" t="s">
        <v>37</v>
      </c>
      <c r="B3198" s="22" t="s">
        <v>172</v>
      </c>
      <c r="C3198" s="22" t="s">
        <v>13</v>
      </c>
      <c r="D3198" s="22" t="s">
        <v>52</v>
      </c>
      <c r="E3198" s="20">
        <v>84.699700000000007</v>
      </c>
    </row>
    <row r="3199" spans="1:5" x14ac:dyDescent="0.35">
      <c r="A3199" s="22" t="s">
        <v>37</v>
      </c>
      <c r="B3199" s="22" t="s">
        <v>172</v>
      </c>
      <c r="C3199" s="22" t="s">
        <v>13</v>
      </c>
      <c r="D3199" s="22" t="s">
        <v>156</v>
      </c>
      <c r="E3199" s="20">
        <v>3.7149399999999999</v>
      </c>
    </row>
    <row r="3200" spans="1:5" x14ac:dyDescent="0.35">
      <c r="A3200" s="22" t="s">
        <v>37</v>
      </c>
      <c r="B3200" s="22" t="s">
        <v>172</v>
      </c>
      <c r="C3200" s="22" t="s">
        <v>13</v>
      </c>
      <c r="D3200" s="22" t="s">
        <v>53</v>
      </c>
      <c r="E3200" s="20">
        <v>22.607790000000001</v>
      </c>
    </row>
    <row r="3201" spans="1:5" x14ac:dyDescent="0.35">
      <c r="A3201" s="22" t="s">
        <v>37</v>
      </c>
      <c r="B3201" s="22" t="s">
        <v>172</v>
      </c>
      <c r="C3201" s="22" t="s">
        <v>13</v>
      </c>
      <c r="D3201" s="22" t="s">
        <v>27</v>
      </c>
      <c r="E3201" s="20">
        <v>2578.0116200000002</v>
      </c>
    </row>
    <row r="3202" spans="1:5" x14ac:dyDescent="0.35">
      <c r="A3202" s="22" t="s">
        <v>37</v>
      </c>
      <c r="B3202" s="22" t="s">
        <v>172</v>
      </c>
      <c r="C3202" s="22" t="s">
        <v>13</v>
      </c>
      <c r="D3202" s="22" t="s">
        <v>28</v>
      </c>
      <c r="E3202" s="20">
        <v>3733.0952499999999</v>
      </c>
    </row>
    <row r="3203" spans="1:5" x14ac:dyDescent="0.35">
      <c r="A3203" s="22" t="s">
        <v>37</v>
      </c>
      <c r="B3203" s="22" t="s">
        <v>172</v>
      </c>
      <c r="C3203" s="22" t="s">
        <v>13</v>
      </c>
      <c r="D3203" s="22" t="s">
        <v>55</v>
      </c>
      <c r="E3203" s="20">
        <v>36.283290000000001</v>
      </c>
    </row>
    <row r="3204" spans="1:5" x14ac:dyDescent="0.35">
      <c r="A3204" s="22" t="s">
        <v>37</v>
      </c>
      <c r="B3204" s="22" t="s">
        <v>172</v>
      </c>
      <c r="C3204" s="22" t="s">
        <v>13</v>
      </c>
      <c r="D3204" s="22" t="s">
        <v>92</v>
      </c>
      <c r="E3204" s="20">
        <v>9.7921899999999997</v>
      </c>
    </row>
    <row r="3205" spans="1:5" x14ac:dyDescent="0.35">
      <c r="A3205" s="22" t="s">
        <v>37</v>
      </c>
      <c r="B3205" s="22" t="s">
        <v>172</v>
      </c>
      <c r="C3205" s="22" t="s">
        <v>13</v>
      </c>
      <c r="D3205" s="22" t="s">
        <v>102</v>
      </c>
      <c r="E3205" s="20">
        <v>3.2591199999999998</v>
      </c>
    </row>
    <row r="3206" spans="1:5" x14ac:dyDescent="0.35">
      <c r="A3206" s="22" t="s">
        <v>37</v>
      </c>
      <c r="B3206" s="22" t="s">
        <v>172</v>
      </c>
      <c r="C3206" s="22" t="s">
        <v>13</v>
      </c>
      <c r="D3206" s="22" t="s">
        <v>107</v>
      </c>
      <c r="E3206" s="20">
        <v>0.25169000000000002</v>
      </c>
    </row>
    <row r="3207" spans="1:5" x14ac:dyDescent="0.35">
      <c r="A3207" s="22" t="s">
        <v>37</v>
      </c>
      <c r="B3207" s="22" t="s">
        <v>172</v>
      </c>
      <c r="C3207" s="22" t="s">
        <v>13</v>
      </c>
      <c r="D3207" s="22" t="s">
        <v>93</v>
      </c>
      <c r="E3207" s="20">
        <v>6.8718700000000004</v>
      </c>
    </row>
    <row r="3208" spans="1:5" x14ac:dyDescent="0.35">
      <c r="A3208" s="22" t="s">
        <v>37</v>
      </c>
      <c r="B3208" s="22" t="s">
        <v>172</v>
      </c>
      <c r="C3208" s="22" t="s">
        <v>13</v>
      </c>
      <c r="D3208" s="22" t="s">
        <v>30</v>
      </c>
      <c r="E3208" s="20">
        <v>280.33812999999998</v>
      </c>
    </row>
    <row r="3209" spans="1:5" x14ac:dyDescent="0.35">
      <c r="A3209" s="22" t="s">
        <v>37</v>
      </c>
      <c r="B3209" s="22" t="s">
        <v>172</v>
      </c>
      <c r="C3209" s="22" t="s">
        <v>13</v>
      </c>
      <c r="D3209" s="22" t="s">
        <v>110</v>
      </c>
      <c r="E3209" s="20">
        <v>19.170079999999999</v>
      </c>
    </row>
    <row r="3210" spans="1:5" x14ac:dyDescent="0.35">
      <c r="A3210" s="22" t="s">
        <v>37</v>
      </c>
      <c r="B3210" s="22" t="s">
        <v>172</v>
      </c>
      <c r="C3210" s="22" t="s">
        <v>13</v>
      </c>
      <c r="D3210" s="22" t="s">
        <v>31</v>
      </c>
      <c r="E3210" s="20">
        <v>4597.8778300000004</v>
      </c>
    </row>
    <row r="3211" spans="1:5" x14ac:dyDescent="0.35">
      <c r="A3211" s="22" t="s">
        <v>37</v>
      </c>
      <c r="B3211" s="22" t="s">
        <v>172</v>
      </c>
      <c r="C3211" s="22" t="s">
        <v>13</v>
      </c>
      <c r="D3211" s="28" t="s">
        <v>35</v>
      </c>
      <c r="E3211" s="26">
        <v>11375.9735</v>
      </c>
    </row>
    <row r="3212" spans="1:5" x14ac:dyDescent="0.35">
      <c r="A3212" s="22" t="s">
        <v>37</v>
      </c>
      <c r="B3212" s="22" t="s">
        <v>172</v>
      </c>
      <c r="C3212" s="22" t="s">
        <v>55</v>
      </c>
      <c r="D3212" s="22" t="s">
        <v>52</v>
      </c>
      <c r="E3212" s="20">
        <v>1.8678999999999999</v>
      </c>
    </row>
    <row r="3213" spans="1:5" x14ac:dyDescent="0.35">
      <c r="A3213" s="22" t="s">
        <v>37</v>
      </c>
      <c r="B3213" s="22" t="s">
        <v>172</v>
      </c>
      <c r="C3213" s="22" t="s">
        <v>55</v>
      </c>
      <c r="D3213" s="22" t="s">
        <v>113</v>
      </c>
      <c r="E3213" s="20">
        <v>15.03335</v>
      </c>
    </row>
    <row r="3214" spans="1:5" x14ac:dyDescent="0.35">
      <c r="A3214" s="22" t="s">
        <v>37</v>
      </c>
      <c r="B3214" s="22" t="s">
        <v>172</v>
      </c>
      <c r="C3214" s="22" t="s">
        <v>55</v>
      </c>
      <c r="D3214" s="22" t="s">
        <v>53</v>
      </c>
      <c r="E3214" s="20">
        <v>220.55716000000001</v>
      </c>
    </row>
    <row r="3215" spans="1:5" x14ac:dyDescent="0.35">
      <c r="A3215" s="22" t="s">
        <v>37</v>
      </c>
      <c r="B3215" s="22" t="s">
        <v>172</v>
      </c>
      <c r="C3215" s="22" t="s">
        <v>55</v>
      </c>
      <c r="D3215" s="22" t="s">
        <v>27</v>
      </c>
      <c r="E3215" s="20">
        <v>3.0426600000000001</v>
      </c>
    </row>
    <row r="3216" spans="1:5" x14ac:dyDescent="0.35">
      <c r="A3216" s="22" t="s">
        <v>37</v>
      </c>
      <c r="B3216" s="22" t="s">
        <v>172</v>
      </c>
      <c r="C3216" s="22" t="s">
        <v>55</v>
      </c>
      <c r="D3216" s="22" t="s">
        <v>28</v>
      </c>
      <c r="E3216" s="20">
        <v>69.233980000000003</v>
      </c>
    </row>
    <row r="3217" spans="1:5" x14ac:dyDescent="0.35">
      <c r="A3217" s="22" t="s">
        <v>37</v>
      </c>
      <c r="B3217" s="22" t="s">
        <v>172</v>
      </c>
      <c r="C3217" s="22" t="s">
        <v>55</v>
      </c>
      <c r="D3217" s="22" t="s">
        <v>55</v>
      </c>
      <c r="E3217" s="20">
        <v>1554.6926599999999</v>
      </c>
    </row>
    <row r="3218" spans="1:5" x14ac:dyDescent="0.35">
      <c r="A3218" s="22" t="s">
        <v>37</v>
      </c>
      <c r="B3218" s="22" t="s">
        <v>172</v>
      </c>
      <c r="C3218" s="22" t="s">
        <v>55</v>
      </c>
      <c r="D3218" s="22" t="s">
        <v>92</v>
      </c>
      <c r="E3218" s="20">
        <v>302.87903</v>
      </c>
    </row>
    <row r="3219" spans="1:5" x14ac:dyDescent="0.35">
      <c r="A3219" s="22" t="s">
        <v>37</v>
      </c>
      <c r="B3219" s="22" t="s">
        <v>172</v>
      </c>
      <c r="C3219" s="22" t="s">
        <v>55</v>
      </c>
      <c r="D3219" s="22" t="s">
        <v>93</v>
      </c>
      <c r="E3219" s="20">
        <v>34.846760000000003</v>
      </c>
    </row>
    <row r="3220" spans="1:5" x14ac:dyDescent="0.35">
      <c r="A3220" s="22" t="s">
        <v>37</v>
      </c>
      <c r="B3220" s="22" t="s">
        <v>172</v>
      </c>
      <c r="C3220" s="22" t="s">
        <v>55</v>
      </c>
      <c r="D3220" s="22" t="s">
        <v>160</v>
      </c>
      <c r="E3220" s="20">
        <v>4.5833500000000003</v>
      </c>
    </row>
    <row r="3221" spans="1:5" x14ac:dyDescent="0.35">
      <c r="A3221" s="22" t="s">
        <v>37</v>
      </c>
      <c r="B3221" s="22" t="s">
        <v>172</v>
      </c>
      <c r="C3221" s="22" t="s">
        <v>55</v>
      </c>
      <c r="D3221" s="22" t="s">
        <v>30</v>
      </c>
      <c r="E3221" s="20">
        <v>99.536519999999996</v>
      </c>
    </row>
    <row r="3222" spans="1:5" x14ac:dyDescent="0.35">
      <c r="A3222" s="22" t="s">
        <v>37</v>
      </c>
      <c r="B3222" s="22" t="s">
        <v>172</v>
      </c>
      <c r="C3222" s="22" t="s">
        <v>55</v>
      </c>
      <c r="D3222" s="22" t="s">
        <v>31</v>
      </c>
      <c r="E3222" s="20">
        <v>245.85495</v>
      </c>
    </row>
    <row r="3223" spans="1:5" x14ac:dyDescent="0.35">
      <c r="A3223" s="22" t="s">
        <v>37</v>
      </c>
      <c r="B3223" s="22" t="s">
        <v>172</v>
      </c>
      <c r="C3223" s="22" t="s">
        <v>55</v>
      </c>
      <c r="D3223" s="28" t="s">
        <v>35</v>
      </c>
      <c r="E3223" s="26">
        <v>2552.1283199999998</v>
      </c>
    </row>
    <row r="3224" spans="1:5" x14ac:dyDescent="0.35">
      <c r="A3224" s="22" t="s">
        <v>37</v>
      </c>
      <c r="B3224" s="22" t="s">
        <v>172</v>
      </c>
      <c r="C3224" s="22" t="s">
        <v>56</v>
      </c>
      <c r="D3224" s="22" t="s">
        <v>52</v>
      </c>
      <c r="E3224" s="20">
        <v>18.57938</v>
      </c>
    </row>
    <row r="3225" spans="1:5" x14ac:dyDescent="0.35">
      <c r="A3225" s="22" t="s">
        <v>37</v>
      </c>
      <c r="B3225" s="22" t="s">
        <v>172</v>
      </c>
      <c r="C3225" s="22" t="s">
        <v>56</v>
      </c>
      <c r="D3225" s="22" t="s">
        <v>53</v>
      </c>
      <c r="E3225" s="20">
        <v>29.412859999999998</v>
      </c>
    </row>
    <row r="3226" spans="1:5" x14ac:dyDescent="0.35">
      <c r="A3226" s="22" t="s">
        <v>37</v>
      </c>
      <c r="B3226" s="22" t="s">
        <v>172</v>
      </c>
      <c r="C3226" s="22" t="s">
        <v>56</v>
      </c>
      <c r="D3226" s="22" t="s">
        <v>27</v>
      </c>
      <c r="E3226" s="20">
        <v>26.705089999999998</v>
      </c>
    </row>
    <row r="3227" spans="1:5" x14ac:dyDescent="0.35">
      <c r="A3227" s="22" t="s">
        <v>37</v>
      </c>
      <c r="B3227" s="22" t="s">
        <v>172</v>
      </c>
      <c r="C3227" s="22" t="s">
        <v>56</v>
      </c>
      <c r="D3227" s="22" t="s">
        <v>28</v>
      </c>
      <c r="E3227" s="20">
        <v>19.396820000000002</v>
      </c>
    </row>
    <row r="3228" spans="1:5" x14ac:dyDescent="0.35">
      <c r="A3228" s="22" t="s">
        <v>37</v>
      </c>
      <c r="B3228" s="22" t="s">
        <v>172</v>
      </c>
      <c r="C3228" s="22" t="s">
        <v>56</v>
      </c>
      <c r="D3228" s="22" t="s">
        <v>92</v>
      </c>
      <c r="E3228" s="20">
        <v>50.73133</v>
      </c>
    </row>
    <row r="3229" spans="1:5" x14ac:dyDescent="0.35">
      <c r="A3229" s="22" t="s">
        <v>37</v>
      </c>
      <c r="B3229" s="22" t="s">
        <v>172</v>
      </c>
      <c r="C3229" s="22" t="s">
        <v>56</v>
      </c>
      <c r="D3229" s="22" t="s">
        <v>93</v>
      </c>
      <c r="E3229" s="20">
        <v>21.885020000000001</v>
      </c>
    </row>
    <row r="3230" spans="1:5" x14ac:dyDescent="0.35">
      <c r="A3230" s="22" t="s">
        <v>37</v>
      </c>
      <c r="B3230" s="22" t="s">
        <v>172</v>
      </c>
      <c r="C3230" s="22" t="s">
        <v>56</v>
      </c>
      <c r="D3230" s="22" t="s">
        <v>30</v>
      </c>
      <c r="E3230" s="20">
        <v>198.37334999999999</v>
      </c>
    </row>
    <row r="3231" spans="1:5" x14ac:dyDescent="0.35">
      <c r="A3231" s="22" t="s">
        <v>37</v>
      </c>
      <c r="B3231" s="22" t="s">
        <v>172</v>
      </c>
      <c r="C3231" s="22" t="s">
        <v>56</v>
      </c>
      <c r="D3231" s="22" t="s">
        <v>97</v>
      </c>
      <c r="E3231" s="20">
        <v>3.8374799999999998</v>
      </c>
    </row>
    <row r="3232" spans="1:5" x14ac:dyDescent="0.35">
      <c r="A3232" s="22" t="s">
        <v>37</v>
      </c>
      <c r="B3232" s="22" t="s">
        <v>172</v>
      </c>
      <c r="C3232" s="22" t="s">
        <v>56</v>
      </c>
      <c r="D3232" s="22" t="s">
        <v>31</v>
      </c>
      <c r="E3232" s="20">
        <v>79.914169999999999</v>
      </c>
    </row>
    <row r="3233" spans="1:5" x14ac:dyDescent="0.35">
      <c r="A3233" s="22" t="s">
        <v>37</v>
      </c>
      <c r="B3233" s="22" t="s">
        <v>172</v>
      </c>
      <c r="C3233" s="22" t="s">
        <v>56</v>
      </c>
      <c r="D3233" s="28" t="s">
        <v>35</v>
      </c>
      <c r="E3233" s="26">
        <v>448.83550000000002</v>
      </c>
    </row>
    <row r="3234" spans="1:5" x14ac:dyDescent="0.35">
      <c r="A3234" s="22" t="s">
        <v>37</v>
      </c>
      <c r="B3234" s="22" t="s">
        <v>172</v>
      </c>
      <c r="C3234" s="22" t="s">
        <v>57</v>
      </c>
      <c r="D3234" s="22" t="s">
        <v>52</v>
      </c>
      <c r="E3234" s="20">
        <v>220.96134000000001</v>
      </c>
    </row>
    <row r="3235" spans="1:5" x14ac:dyDescent="0.35">
      <c r="A3235" s="22" t="s">
        <v>37</v>
      </c>
      <c r="B3235" s="22" t="s">
        <v>172</v>
      </c>
      <c r="C3235" s="22" t="s">
        <v>57</v>
      </c>
      <c r="D3235" s="22" t="s">
        <v>156</v>
      </c>
      <c r="E3235" s="20">
        <v>3.2098499999999999</v>
      </c>
    </row>
    <row r="3236" spans="1:5" x14ac:dyDescent="0.35">
      <c r="A3236" s="22" t="s">
        <v>37</v>
      </c>
      <c r="B3236" s="22" t="s">
        <v>172</v>
      </c>
      <c r="C3236" s="22" t="s">
        <v>57</v>
      </c>
      <c r="D3236" s="22" t="s">
        <v>113</v>
      </c>
      <c r="E3236" s="20">
        <v>365.06000999999998</v>
      </c>
    </row>
    <row r="3237" spans="1:5" x14ac:dyDescent="0.35">
      <c r="A3237" s="22" t="s">
        <v>37</v>
      </c>
      <c r="B3237" s="22" t="s">
        <v>172</v>
      </c>
      <c r="C3237" s="22" t="s">
        <v>57</v>
      </c>
      <c r="D3237" s="22" t="s">
        <v>53</v>
      </c>
      <c r="E3237" s="20">
        <v>18.388390000000001</v>
      </c>
    </row>
    <row r="3238" spans="1:5" x14ac:dyDescent="0.35">
      <c r="A3238" s="22" t="s">
        <v>37</v>
      </c>
      <c r="B3238" s="22" t="s">
        <v>172</v>
      </c>
      <c r="C3238" s="22" t="s">
        <v>57</v>
      </c>
      <c r="D3238" s="22" t="s">
        <v>27</v>
      </c>
      <c r="E3238" s="20">
        <v>350.52141999999998</v>
      </c>
    </row>
    <row r="3239" spans="1:5" x14ac:dyDescent="0.35">
      <c r="A3239" s="22" t="s">
        <v>37</v>
      </c>
      <c r="B3239" s="22" t="s">
        <v>172</v>
      </c>
      <c r="C3239" s="22" t="s">
        <v>57</v>
      </c>
      <c r="D3239" s="22" t="s">
        <v>28</v>
      </c>
      <c r="E3239" s="20">
        <v>168.65782999999999</v>
      </c>
    </row>
    <row r="3240" spans="1:5" x14ac:dyDescent="0.35">
      <c r="A3240" s="22" t="s">
        <v>37</v>
      </c>
      <c r="B3240" s="22" t="s">
        <v>172</v>
      </c>
      <c r="C3240" s="22" t="s">
        <v>57</v>
      </c>
      <c r="D3240" s="22" t="s">
        <v>55</v>
      </c>
      <c r="E3240" s="20">
        <v>214.09662</v>
      </c>
    </row>
    <row r="3241" spans="1:5" x14ac:dyDescent="0.35">
      <c r="A3241" s="22" t="s">
        <v>37</v>
      </c>
      <c r="B3241" s="22" t="s">
        <v>172</v>
      </c>
      <c r="C3241" s="22" t="s">
        <v>57</v>
      </c>
      <c r="D3241" s="22" t="s">
        <v>92</v>
      </c>
      <c r="E3241" s="20">
        <v>4256.0061500000002</v>
      </c>
    </row>
    <row r="3242" spans="1:5" x14ac:dyDescent="0.35">
      <c r="A3242" s="22" t="s">
        <v>37</v>
      </c>
      <c r="B3242" s="22" t="s">
        <v>172</v>
      </c>
      <c r="C3242" s="22" t="s">
        <v>57</v>
      </c>
      <c r="D3242" s="22" t="s">
        <v>102</v>
      </c>
      <c r="E3242" s="20">
        <v>29.586069999999999</v>
      </c>
    </row>
    <row r="3243" spans="1:5" x14ac:dyDescent="0.35">
      <c r="A3243" s="22" t="s">
        <v>37</v>
      </c>
      <c r="B3243" s="22" t="s">
        <v>172</v>
      </c>
      <c r="C3243" s="22" t="s">
        <v>57</v>
      </c>
      <c r="D3243" s="22" t="s">
        <v>93</v>
      </c>
      <c r="E3243" s="20">
        <v>75.678420000000003</v>
      </c>
    </row>
    <row r="3244" spans="1:5" x14ac:dyDescent="0.35">
      <c r="A3244" s="22" t="s">
        <v>37</v>
      </c>
      <c r="B3244" s="22" t="s">
        <v>172</v>
      </c>
      <c r="C3244" s="22" t="s">
        <v>57</v>
      </c>
      <c r="D3244" s="22" t="s">
        <v>160</v>
      </c>
      <c r="E3244" s="20">
        <v>55.614989999999999</v>
      </c>
    </row>
    <row r="3245" spans="1:5" x14ac:dyDescent="0.35">
      <c r="A3245" s="22" t="s">
        <v>37</v>
      </c>
      <c r="B3245" s="22" t="s">
        <v>172</v>
      </c>
      <c r="C3245" s="22" t="s">
        <v>57</v>
      </c>
      <c r="D3245" s="22" t="s">
        <v>30</v>
      </c>
      <c r="E3245" s="20">
        <v>2110.0205599999999</v>
      </c>
    </row>
    <row r="3246" spans="1:5" x14ac:dyDescent="0.35">
      <c r="A3246" s="22" t="s">
        <v>37</v>
      </c>
      <c r="B3246" s="22" t="s">
        <v>172</v>
      </c>
      <c r="C3246" s="22" t="s">
        <v>57</v>
      </c>
      <c r="D3246" s="22" t="s">
        <v>96</v>
      </c>
      <c r="E3246" s="20">
        <v>32.628740000000001</v>
      </c>
    </row>
    <row r="3247" spans="1:5" x14ac:dyDescent="0.35">
      <c r="A3247" s="22" t="s">
        <v>37</v>
      </c>
      <c r="B3247" s="22" t="s">
        <v>172</v>
      </c>
      <c r="C3247" s="22" t="s">
        <v>57</v>
      </c>
      <c r="D3247" s="22" t="s">
        <v>97</v>
      </c>
      <c r="E3247" s="20">
        <v>4.4200400000000002</v>
      </c>
    </row>
    <row r="3248" spans="1:5" x14ac:dyDescent="0.35">
      <c r="A3248" s="22" t="s">
        <v>37</v>
      </c>
      <c r="B3248" s="22" t="s">
        <v>172</v>
      </c>
      <c r="C3248" s="22" t="s">
        <v>57</v>
      </c>
      <c r="D3248" s="22" t="s">
        <v>31</v>
      </c>
      <c r="E3248" s="20">
        <v>3593.1722599999998</v>
      </c>
    </row>
    <row r="3249" spans="1:5" x14ac:dyDescent="0.35">
      <c r="A3249" s="22" t="s">
        <v>37</v>
      </c>
      <c r="B3249" s="22" t="s">
        <v>172</v>
      </c>
      <c r="C3249" s="22" t="s">
        <v>57</v>
      </c>
      <c r="D3249" s="22" t="s">
        <v>32</v>
      </c>
      <c r="E3249" s="20">
        <v>0.8306</v>
      </c>
    </row>
    <row r="3250" spans="1:5" x14ac:dyDescent="0.35">
      <c r="A3250" s="22" t="s">
        <v>37</v>
      </c>
      <c r="B3250" s="22" t="s">
        <v>172</v>
      </c>
      <c r="C3250" s="22" t="s">
        <v>57</v>
      </c>
      <c r="D3250" s="28" t="s">
        <v>35</v>
      </c>
      <c r="E3250" s="26">
        <v>11498.853289999999</v>
      </c>
    </row>
    <row r="3251" spans="1:5" x14ac:dyDescent="0.35">
      <c r="A3251" s="22" t="s">
        <v>37</v>
      </c>
      <c r="B3251" s="22" t="s">
        <v>172</v>
      </c>
      <c r="C3251" s="22" t="s">
        <v>58</v>
      </c>
      <c r="D3251" s="22" t="s">
        <v>113</v>
      </c>
      <c r="E3251" s="20">
        <v>2.15455</v>
      </c>
    </row>
    <row r="3252" spans="1:5" x14ac:dyDescent="0.35">
      <c r="A3252" s="22" t="s">
        <v>37</v>
      </c>
      <c r="B3252" s="22" t="s">
        <v>172</v>
      </c>
      <c r="C3252" s="22" t="s">
        <v>58</v>
      </c>
      <c r="D3252" s="22" t="s">
        <v>27</v>
      </c>
      <c r="E3252" s="20">
        <v>1.175E-2</v>
      </c>
    </row>
    <row r="3253" spans="1:5" x14ac:dyDescent="0.35">
      <c r="A3253" s="22" t="s">
        <v>37</v>
      </c>
      <c r="B3253" s="22" t="s">
        <v>172</v>
      </c>
      <c r="C3253" s="22" t="s">
        <v>58</v>
      </c>
      <c r="D3253" s="22" t="s">
        <v>28</v>
      </c>
      <c r="E3253" s="20">
        <v>44.847299999999997</v>
      </c>
    </row>
    <row r="3254" spans="1:5" x14ac:dyDescent="0.35">
      <c r="A3254" s="22" t="s">
        <v>37</v>
      </c>
      <c r="B3254" s="22" t="s">
        <v>172</v>
      </c>
      <c r="C3254" s="22" t="s">
        <v>58</v>
      </c>
      <c r="D3254" s="22" t="s">
        <v>55</v>
      </c>
      <c r="E3254" s="20">
        <v>17.300719999999998</v>
      </c>
    </row>
    <row r="3255" spans="1:5" x14ac:dyDescent="0.35">
      <c r="A3255" s="22" t="s">
        <v>37</v>
      </c>
      <c r="B3255" s="22" t="s">
        <v>172</v>
      </c>
      <c r="C3255" s="22" t="s">
        <v>58</v>
      </c>
      <c r="D3255" s="22" t="s">
        <v>92</v>
      </c>
      <c r="E3255" s="20">
        <v>1.20797</v>
      </c>
    </row>
    <row r="3256" spans="1:5" x14ac:dyDescent="0.35">
      <c r="A3256" s="22" t="s">
        <v>37</v>
      </c>
      <c r="B3256" s="22" t="s">
        <v>172</v>
      </c>
      <c r="C3256" s="22" t="s">
        <v>58</v>
      </c>
      <c r="D3256" s="22" t="s">
        <v>112</v>
      </c>
      <c r="E3256" s="20">
        <v>163.49420000000001</v>
      </c>
    </row>
    <row r="3257" spans="1:5" x14ac:dyDescent="0.35">
      <c r="A3257" s="22" t="s">
        <v>37</v>
      </c>
      <c r="B3257" s="22" t="s">
        <v>172</v>
      </c>
      <c r="C3257" s="22" t="s">
        <v>58</v>
      </c>
      <c r="D3257" s="22" t="s">
        <v>97</v>
      </c>
      <c r="E3257" s="20">
        <v>5.2619199999999999</v>
      </c>
    </row>
    <row r="3258" spans="1:5" x14ac:dyDescent="0.35">
      <c r="A3258" s="22" t="s">
        <v>37</v>
      </c>
      <c r="B3258" s="22" t="s">
        <v>172</v>
      </c>
      <c r="C3258" s="22" t="s">
        <v>58</v>
      </c>
      <c r="D3258" s="22" t="s">
        <v>31</v>
      </c>
      <c r="E3258" s="20">
        <v>105.26218</v>
      </c>
    </row>
    <row r="3259" spans="1:5" x14ac:dyDescent="0.35">
      <c r="A3259" s="22" t="s">
        <v>37</v>
      </c>
      <c r="B3259" s="22" t="s">
        <v>172</v>
      </c>
      <c r="C3259" s="22" t="s">
        <v>58</v>
      </c>
      <c r="D3259" s="28" t="s">
        <v>35</v>
      </c>
      <c r="E3259" s="26">
        <v>339.54059000000001</v>
      </c>
    </row>
    <row r="3260" spans="1:5" x14ac:dyDescent="0.35">
      <c r="A3260" s="22" t="s">
        <v>37</v>
      </c>
      <c r="B3260" s="22" t="s">
        <v>172</v>
      </c>
      <c r="C3260" s="22" t="s">
        <v>158</v>
      </c>
      <c r="D3260" s="22" t="s">
        <v>52</v>
      </c>
      <c r="E3260" s="20">
        <v>0.16209000000000001</v>
      </c>
    </row>
    <row r="3261" spans="1:5" x14ac:dyDescent="0.35">
      <c r="A3261" s="22" t="s">
        <v>37</v>
      </c>
      <c r="B3261" s="22" t="s">
        <v>172</v>
      </c>
      <c r="C3261" s="22" t="s">
        <v>158</v>
      </c>
      <c r="D3261" s="22" t="s">
        <v>27</v>
      </c>
      <c r="E3261" s="20">
        <v>31.16948</v>
      </c>
    </row>
    <row r="3262" spans="1:5" x14ac:dyDescent="0.35">
      <c r="A3262" s="22" t="s">
        <v>37</v>
      </c>
      <c r="B3262" s="22" t="s">
        <v>172</v>
      </c>
      <c r="C3262" s="22" t="s">
        <v>158</v>
      </c>
      <c r="D3262" s="22" t="s">
        <v>28</v>
      </c>
      <c r="E3262" s="20">
        <v>89.930750000000003</v>
      </c>
    </row>
    <row r="3263" spans="1:5" x14ac:dyDescent="0.35">
      <c r="A3263" s="22" t="s">
        <v>37</v>
      </c>
      <c r="B3263" s="22" t="s">
        <v>172</v>
      </c>
      <c r="C3263" s="22" t="s">
        <v>158</v>
      </c>
      <c r="D3263" s="22" t="s">
        <v>31</v>
      </c>
      <c r="E3263" s="20">
        <v>60.517910000000001</v>
      </c>
    </row>
    <row r="3264" spans="1:5" x14ac:dyDescent="0.35">
      <c r="A3264" s="22" t="s">
        <v>37</v>
      </c>
      <c r="B3264" s="22" t="s">
        <v>172</v>
      </c>
      <c r="C3264" s="22" t="s">
        <v>158</v>
      </c>
      <c r="D3264" s="28" t="s">
        <v>35</v>
      </c>
      <c r="E3264" s="26">
        <v>181.78022999999999</v>
      </c>
    </row>
    <row r="3265" spans="1:5" x14ac:dyDescent="0.35">
      <c r="A3265" s="22" t="s">
        <v>37</v>
      </c>
      <c r="B3265" s="22" t="s">
        <v>172</v>
      </c>
      <c r="C3265" s="22" t="s">
        <v>14</v>
      </c>
      <c r="D3265" s="22" t="s">
        <v>27</v>
      </c>
      <c r="E3265" s="20">
        <v>9.1875</v>
      </c>
    </row>
    <row r="3266" spans="1:5" x14ac:dyDescent="0.35">
      <c r="A3266" s="22" t="s">
        <v>37</v>
      </c>
      <c r="B3266" s="22" t="s">
        <v>172</v>
      </c>
      <c r="C3266" s="22" t="s">
        <v>14</v>
      </c>
      <c r="D3266" s="22" t="s">
        <v>97</v>
      </c>
      <c r="E3266" s="20">
        <v>1.7005300000000001</v>
      </c>
    </row>
    <row r="3267" spans="1:5" x14ac:dyDescent="0.35">
      <c r="A3267" s="22" t="s">
        <v>37</v>
      </c>
      <c r="B3267" s="22" t="s">
        <v>172</v>
      </c>
      <c r="C3267" s="22" t="s">
        <v>14</v>
      </c>
      <c r="D3267" s="22" t="s">
        <v>31</v>
      </c>
      <c r="E3267" s="20">
        <v>158.52934999999999</v>
      </c>
    </row>
    <row r="3268" spans="1:5" x14ac:dyDescent="0.35">
      <c r="A3268" s="22" t="s">
        <v>37</v>
      </c>
      <c r="B3268" s="22" t="s">
        <v>172</v>
      </c>
      <c r="C3268" s="22" t="s">
        <v>14</v>
      </c>
      <c r="D3268" s="28" t="s">
        <v>35</v>
      </c>
      <c r="E3268" s="26">
        <v>169.41738000000001</v>
      </c>
    </row>
    <row r="3269" spans="1:5" x14ac:dyDescent="0.35">
      <c r="A3269" s="22" t="s">
        <v>37</v>
      </c>
      <c r="B3269" s="22" t="s">
        <v>172</v>
      </c>
      <c r="C3269" s="22" t="s">
        <v>15</v>
      </c>
      <c r="D3269" s="22" t="s">
        <v>52</v>
      </c>
      <c r="E3269" s="20">
        <v>687.35945000000004</v>
      </c>
    </row>
    <row r="3270" spans="1:5" x14ac:dyDescent="0.35">
      <c r="A3270" s="22" t="s">
        <v>37</v>
      </c>
      <c r="B3270" s="22" t="s">
        <v>172</v>
      </c>
      <c r="C3270" s="22" t="s">
        <v>15</v>
      </c>
      <c r="D3270" s="22" t="s">
        <v>115</v>
      </c>
      <c r="E3270" s="20">
        <v>0.77920999999999996</v>
      </c>
    </row>
    <row r="3271" spans="1:5" x14ac:dyDescent="0.35">
      <c r="A3271" s="22" t="s">
        <v>37</v>
      </c>
      <c r="B3271" s="22" t="s">
        <v>172</v>
      </c>
      <c r="C3271" s="22" t="s">
        <v>15</v>
      </c>
      <c r="D3271" s="22" t="s">
        <v>156</v>
      </c>
      <c r="E3271" s="20">
        <v>5.3815999999999997</v>
      </c>
    </row>
    <row r="3272" spans="1:5" x14ac:dyDescent="0.35">
      <c r="A3272" s="22" t="s">
        <v>37</v>
      </c>
      <c r="B3272" s="22" t="s">
        <v>172</v>
      </c>
      <c r="C3272" s="22" t="s">
        <v>15</v>
      </c>
      <c r="D3272" s="22" t="s">
        <v>113</v>
      </c>
      <c r="E3272" s="20">
        <v>7347.5070900000001</v>
      </c>
    </row>
    <row r="3273" spans="1:5" x14ac:dyDescent="0.35">
      <c r="A3273" s="22" t="s">
        <v>37</v>
      </c>
      <c r="B3273" s="22" t="s">
        <v>172</v>
      </c>
      <c r="C3273" s="22" t="s">
        <v>15</v>
      </c>
      <c r="D3273" s="22" t="s">
        <v>53</v>
      </c>
      <c r="E3273" s="20">
        <v>23.902149999999999</v>
      </c>
    </row>
    <row r="3274" spans="1:5" x14ac:dyDescent="0.35">
      <c r="A3274" s="22" t="s">
        <v>37</v>
      </c>
      <c r="B3274" s="22" t="s">
        <v>172</v>
      </c>
      <c r="C3274" s="22" t="s">
        <v>15</v>
      </c>
      <c r="D3274" s="22" t="s">
        <v>27</v>
      </c>
      <c r="E3274" s="20">
        <v>14379.418309999999</v>
      </c>
    </row>
    <row r="3275" spans="1:5" x14ac:dyDescent="0.35">
      <c r="A3275" s="22" t="s">
        <v>37</v>
      </c>
      <c r="B3275" s="22" t="s">
        <v>172</v>
      </c>
      <c r="C3275" s="22" t="s">
        <v>15</v>
      </c>
      <c r="D3275" s="22" t="s">
        <v>28</v>
      </c>
      <c r="E3275" s="20">
        <v>2519.6824099999999</v>
      </c>
    </row>
    <row r="3276" spans="1:5" x14ac:dyDescent="0.35">
      <c r="A3276" s="22" t="s">
        <v>37</v>
      </c>
      <c r="B3276" s="22" t="s">
        <v>172</v>
      </c>
      <c r="C3276" s="22" t="s">
        <v>15</v>
      </c>
      <c r="D3276" s="22" t="s">
        <v>55</v>
      </c>
      <c r="E3276" s="20">
        <v>2255.5940900000001</v>
      </c>
    </row>
    <row r="3277" spans="1:5" x14ac:dyDescent="0.35">
      <c r="A3277" s="22" t="s">
        <v>37</v>
      </c>
      <c r="B3277" s="22" t="s">
        <v>172</v>
      </c>
      <c r="C3277" s="22" t="s">
        <v>15</v>
      </c>
      <c r="D3277" s="22" t="s">
        <v>92</v>
      </c>
      <c r="E3277" s="20">
        <v>6194.8511399999998</v>
      </c>
    </row>
    <row r="3278" spans="1:5" x14ac:dyDescent="0.35">
      <c r="A3278" s="22" t="s">
        <v>37</v>
      </c>
      <c r="B3278" s="22" t="s">
        <v>172</v>
      </c>
      <c r="C3278" s="22" t="s">
        <v>15</v>
      </c>
      <c r="D3278" s="22" t="s">
        <v>102</v>
      </c>
      <c r="E3278" s="20">
        <v>7642.2041099999997</v>
      </c>
    </row>
    <row r="3279" spans="1:5" x14ac:dyDescent="0.35">
      <c r="A3279" s="22" t="s">
        <v>37</v>
      </c>
      <c r="B3279" s="22" t="s">
        <v>172</v>
      </c>
      <c r="C3279" s="22" t="s">
        <v>15</v>
      </c>
      <c r="D3279" s="22" t="s">
        <v>107</v>
      </c>
      <c r="E3279" s="20">
        <v>16.852989999999998</v>
      </c>
    </row>
    <row r="3280" spans="1:5" x14ac:dyDescent="0.35">
      <c r="A3280" s="22" t="s">
        <v>37</v>
      </c>
      <c r="B3280" s="22" t="s">
        <v>172</v>
      </c>
      <c r="C3280" s="22" t="s">
        <v>15</v>
      </c>
      <c r="D3280" s="22" t="s">
        <v>93</v>
      </c>
      <c r="E3280" s="20">
        <v>539.65096000000005</v>
      </c>
    </row>
    <row r="3281" spans="1:5" x14ac:dyDescent="0.35">
      <c r="A3281" s="22" t="s">
        <v>37</v>
      </c>
      <c r="B3281" s="22" t="s">
        <v>172</v>
      </c>
      <c r="C3281" s="22" t="s">
        <v>15</v>
      </c>
      <c r="D3281" s="22" t="s">
        <v>160</v>
      </c>
      <c r="E3281" s="20">
        <v>282.72899999999998</v>
      </c>
    </row>
    <row r="3282" spans="1:5" x14ac:dyDescent="0.35">
      <c r="A3282" s="22" t="s">
        <v>37</v>
      </c>
      <c r="B3282" s="22" t="s">
        <v>172</v>
      </c>
      <c r="C3282" s="22" t="s">
        <v>15</v>
      </c>
      <c r="D3282" s="22" t="s">
        <v>30</v>
      </c>
      <c r="E3282" s="20">
        <v>41463.689509999997</v>
      </c>
    </row>
    <row r="3283" spans="1:5" x14ac:dyDescent="0.35">
      <c r="A3283" s="22" t="s">
        <v>37</v>
      </c>
      <c r="B3283" s="22" t="s">
        <v>172</v>
      </c>
      <c r="C3283" s="22" t="s">
        <v>15</v>
      </c>
      <c r="D3283" s="22" t="s">
        <v>96</v>
      </c>
      <c r="E3283" s="20">
        <v>700.85762</v>
      </c>
    </row>
    <row r="3284" spans="1:5" x14ac:dyDescent="0.35">
      <c r="A3284" s="22" t="s">
        <v>37</v>
      </c>
      <c r="B3284" s="22" t="s">
        <v>172</v>
      </c>
      <c r="C3284" s="22" t="s">
        <v>15</v>
      </c>
      <c r="D3284" s="22" t="s">
        <v>162</v>
      </c>
      <c r="E3284" s="20">
        <v>0.70635999999999999</v>
      </c>
    </row>
    <row r="3285" spans="1:5" x14ac:dyDescent="0.35">
      <c r="A3285" s="22" t="s">
        <v>37</v>
      </c>
      <c r="B3285" s="22" t="s">
        <v>172</v>
      </c>
      <c r="C3285" s="22" t="s">
        <v>15</v>
      </c>
      <c r="D3285" s="22" t="s">
        <v>97</v>
      </c>
      <c r="E3285" s="20">
        <v>15.1381</v>
      </c>
    </row>
    <row r="3286" spans="1:5" x14ac:dyDescent="0.35">
      <c r="A3286" s="22" t="s">
        <v>37</v>
      </c>
      <c r="B3286" s="22" t="s">
        <v>172</v>
      </c>
      <c r="C3286" s="22" t="s">
        <v>15</v>
      </c>
      <c r="D3286" s="22" t="s">
        <v>31</v>
      </c>
      <c r="E3286" s="20">
        <v>21160.698359999999</v>
      </c>
    </row>
    <row r="3287" spans="1:5" x14ac:dyDescent="0.35">
      <c r="A3287" s="22" t="s">
        <v>37</v>
      </c>
      <c r="B3287" s="22" t="s">
        <v>172</v>
      </c>
      <c r="C3287" s="22" t="s">
        <v>15</v>
      </c>
      <c r="D3287" s="28" t="s">
        <v>35</v>
      </c>
      <c r="E3287" s="26">
        <v>105237.00246</v>
      </c>
    </row>
    <row r="3288" spans="1:5" x14ac:dyDescent="0.35">
      <c r="A3288" s="22" t="s">
        <v>37</v>
      </c>
      <c r="B3288" s="22" t="s">
        <v>172</v>
      </c>
      <c r="C3288" s="22" t="s">
        <v>159</v>
      </c>
      <c r="D3288" s="22" t="s">
        <v>52</v>
      </c>
      <c r="E3288" s="20">
        <v>592.79556000000002</v>
      </c>
    </row>
    <row r="3289" spans="1:5" x14ac:dyDescent="0.35">
      <c r="A3289" s="22" t="s">
        <v>37</v>
      </c>
      <c r="B3289" s="22" t="s">
        <v>172</v>
      </c>
      <c r="C3289" s="22" t="s">
        <v>159</v>
      </c>
      <c r="D3289" s="22" t="s">
        <v>115</v>
      </c>
      <c r="E3289" s="20">
        <v>0.40010000000000001</v>
      </c>
    </row>
    <row r="3290" spans="1:5" x14ac:dyDescent="0.35">
      <c r="A3290" s="22" t="s">
        <v>37</v>
      </c>
      <c r="B3290" s="22" t="s">
        <v>172</v>
      </c>
      <c r="C3290" s="22" t="s">
        <v>159</v>
      </c>
      <c r="D3290" s="22" t="s">
        <v>156</v>
      </c>
      <c r="E3290" s="20">
        <v>12.29739</v>
      </c>
    </row>
    <row r="3291" spans="1:5" x14ac:dyDescent="0.35">
      <c r="A3291" s="22" t="s">
        <v>37</v>
      </c>
      <c r="B3291" s="22" t="s">
        <v>172</v>
      </c>
      <c r="C3291" s="22" t="s">
        <v>159</v>
      </c>
      <c r="D3291" s="22" t="s">
        <v>113</v>
      </c>
      <c r="E3291" s="20">
        <v>5.5730000000000002E-2</v>
      </c>
    </row>
    <row r="3292" spans="1:5" x14ac:dyDescent="0.35">
      <c r="A3292" s="22" t="s">
        <v>37</v>
      </c>
      <c r="B3292" s="22" t="s">
        <v>172</v>
      </c>
      <c r="C3292" s="22" t="s">
        <v>159</v>
      </c>
      <c r="D3292" s="22" t="s">
        <v>53</v>
      </c>
      <c r="E3292" s="20">
        <v>20.86092</v>
      </c>
    </row>
    <row r="3293" spans="1:5" x14ac:dyDescent="0.35">
      <c r="A3293" s="22" t="s">
        <v>37</v>
      </c>
      <c r="B3293" s="22" t="s">
        <v>172</v>
      </c>
      <c r="C3293" s="22" t="s">
        <v>159</v>
      </c>
      <c r="D3293" s="22" t="s">
        <v>27</v>
      </c>
      <c r="E3293" s="20">
        <v>1674.74936</v>
      </c>
    </row>
    <row r="3294" spans="1:5" x14ac:dyDescent="0.35">
      <c r="A3294" s="22" t="s">
        <v>37</v>
      </c>
      <c r="B3294" s="22" t="s">
        <v>172</v>
      </c>
      <c r="C3294" s="22" t="s">
        <v>159</v>
      </c>
      <c r="D3294" s="22" t="s">
        <v>28</v>
      </c>
      <c r="E3294" s="20">
        <v>784.99949000000004</v>
      </c>
    </row>
    <row r="3295" spans="1:5" x14ac:dyDescent="0.35">
      <c r="A3295" s="22" t="s">
        <v>37</v>
      </c>
      <c r="B3295" s="22" t="s">
        <v>172</v>
      </c>
      <c r="C3295" s="22" t="s">
        <v>159</v>
      </c>
      <c r="D3295" s="22" t="s">
        <v>55</v>
      </c>
      <c r="E3295" s="20">
        <v>283.81812000000002</v>
      </c>
    </row>
    <row r="3296" spans="1:5" x14ac:dyDescent="0.35">
      <c r="A3296" s="22" t="s">
        <v>37</v>
      </c>
      <c r="B3296" s="22" t="s">
        <v>172</v>
      </c>
      <c r="C3296" s="22" t="s">
        <v>159</v>
      </c>
      <c r="D3296" s="22" t="s">
        <v>92</v>
      </c>
      <c r="E3296" s="20">
        <v>172.88195999999999</v>
      </c>
    </row>
    <row r="3297" spans="1:5" x14ac:dyDescent="0.35">
      <c r="A3297" s="22" t="s">
        <v>37</v>
      </c>
      <c r="B3297" s="22" t="s">
        <v>172</v>
      </c>
      <c r="C3297" s="22" t="s">
        <v>159</v>
      </c>
      <c r="D3297" s="22" t="s">
        <v>102</v>
      </c>
      <c r="E3297" s="20">
        <v>0.38239000000000001</v>
      </c>
    </row>
    <row r="3298" spans="1:5" x14ac:dyDescent="0.35">
      <c r="A3298" s="22" t="s">
        <v>37</v>
      </c>
      <c r="B3298" s="22" t="s">
        <v>172</v>
      </c>
      <c r="C3298" s="22" t="s">
        <v>159</v>
      </c>
      <c r="D3298" s="22" t="s">
        <v>107</v>
      </c>
      <c r="E3298" s="20">
        <v>0.52715999999999996</v>
      </c>
    </row>
    <row r="3299" spans="1:5" x14ac:dyDescent="0.35">
      <c r="A3299" s="22" t="s">
        <v>37</v>
      </c>
      <c r="B3299" s="22" t="s">
        <v>172</v>
      </c>
      <c r="C3299" s="22" t="s">
        <v>159</v>
      </c>
      <c r="D3299" s="22" t="s">
        <v>93</v>
      </c>
      <c r="E3299" s="20">
        <v>13.28424</v>
      </c>
    </row>
    <row r="3300" spans="1:5" x14ac:dyDescent="0.35">
      <c r="A3300" s="22" t="s">
        <v>37</v>
      </c>
      <c r="B3300" s="22" t="s">
        <v>172</v>
      </c>
      <c r="C3300" s="22" t="s">
        <v>159</v>
      </c>
      <c r="D3300" s="22" t="s">
        <v>160</v>
      </c>
      <c r="E3300" s="20">
        <v>15.717359999999999</v>
      </c>
    </row>
    <row r="3301" spans="1:5" x14ac:dyDescent="0.35">
      <c r="A3301" s="22" t="s">
        <v>37</v>
      </c>
      <c r="B3301" s="22" t="s">
        <v>172</v>
      </c>
      <c r="C3301" s="22" t="s">
        <v>159</v>
      </c>
      <c r="D3301" s="22" t="s">
        <v>30</v>
      </c>
      <c r="E3301" s="20">
        <v>639.86540000000002</v>
      </c>
    </row>
    <row r="3302" spans="1:5" x14ac:dyDescent="0.35">
      <c r="A3302" s="22" t="s">
        <v>37</v>
      </c>
      <c r="B3302" s="22" t="s">
        <v>172</v>
      </c>
      <c r="C3302" s="22" t="s">
        <v>159</v>
      </c>
      <c r="D3302" s="22" t="s">
        <v>96</v>
      </c>
      <c r="E3302" s="20">
        <v>3.70919</v>
      </c>
    </row>
    <row r="3303" spans="1:5" x14ac:dyDescent="0.35">
      <c r="A3303" s="22" t="s">
        <v>37</v>
      </c>
      <c r="B3303" s="22" t="s">
        <v>172</v>
      </c>
      <c r="C3303" s="22" t="s">
        <v>159</v>
      </c>
      <c r="D3303" s="22" t="s">
        <v>110</v>
      </c>
      <c r="E3303" s="20">
        <v>1.7002699999999999</v>
      </c>
    </row>
    <row r="3304" spans="1:5" x14ac:dyDescent="0.35">
      <c r="A3304" s="22" t="s">
        <v>37</v>
      </c>
      <c r="B3304" s="22" t="s">
        <v>172</v>
      </c>
      <c r="C3304" s="22" t="s">
        <v>159</v>
      </c>
      <c r="D3304" s="22" t="s">
        <v>97</v>
      </c>
      <c r="E3304" s="20">
        <v>1.0226599999999999</v>
      </c>
    </row>
    <row r="3305" spans="1:5" x14ac:dyDescent="0.35">
      <c r="A3305" s="22" t="s">
        <v>37</v>
      </c>
      <c r="B3305" s="22" t="s">
        <v>172</v>
      </c>
      <c r="C3305" s="22" t="s">
        <v>159</v>
      </c>
      <c r="D3305" s="22" t="s">
        <v>31</v>
      </c>
      <c r="E3305" s="20">
        <v>8166.6277399999999</v>
      </c>
    </row>
    <row r="3306" spans="1:5" x14ac:dyDescent="0.35">
      <c r="A3306" s="22" t="s">
        <v>37</v>
      </c>
      <c r="B3306" s="22" t="s">
        <v>172</v>
      </c>
      <c r="C3306" s="22" t="s">
        <v>159</v>
      </c>
      <c r="D3306" s="28" t="s">
        <v>35</v>
      </c>
      <c r="E3306" s="26">
        <v>12385.695040000001</v>
      </c>
    </row>
    <row r="3307" spans="1:5" x14ac:dyDescent="0.35">
      <c r="A3307" s="22" t="s">
        <v>37</v>
      </c>
      <c r="B3307" s="22" t="s">
        <v>172</v>
      </c>
      <c r="C3307" s="22" t="s">
        <v>59</v>
      </c>
      <c r="D3307" s="22" t="s">
        <v>92</v>
      </c>
      <c r="E3307" s="20">
        <v>23.86956</v>
      </c>
    </row>
    <row r="3308" spans="1:5" x14ac:dyDescent="0.35">
      <c r="A3308" s="22" t="s">
        <v>37</v>
      </c>
      <c r="B3308" s="22" t="s">
        <v>172</v>
      </c>
      <c r="C3308" s="22" t="s">
        <v>59</v>
      </c>
      <c r="D3308" s="22" t="s">
        <v>30</v>
      </c>
      <c r="E3308" s="20">
        <v>450.30311999999998</v>
      </c>
    </row>
    <row r="3309" spans="1:5" x14ac:dyDescent="0.35">
      <c r="A3309" s="22" t="s">
        <v>37</v>
      </c>
      <c r="B3309" s="22" t="s">
        <v>172</v>
      </c>
      <c r="C3309" s="22" t="s">
        <v>59</v>
      </c>
      <c r="D3309" s="22" t="s">
        <v>31</v>
      </c>
      <c r="E3309" s="20">
        <v>-5.2500000000000003E-3</v>
      </c>
    </row>
    <row r="3310" spans="1:5" x14ac:dyDescent="0.35">
      <c r="A3310" s="22" t="s">
        <v>37</v>
      </c>
      <c r="B3310" s="22" t="s">
        <v>172</v>
      </c>
      <c r="C3310" s="22" t="s">
        <v>59</v>
      </c>
      <c r="D3310" s="28" t="s">
        <v>35</v>
      </c>
      <c r="E3310" s="26">
        <v>474.16743000000002</v>
      </c>
    </row>
    <row r="3311" spans="1:5" x14ac:dyDescent="0.35">
      <c r="A3311" s="22" t="s">
        <v>37</v>
      </c>
      <c r="B3311" s="22" t="s">
        <v>172</v>
      </c>
      <c r="C3311" s="22" t="s">
        <v>16</v>
      </c>
      <c r="D3311" s="22" t="s">
        <v>52</v>
      </c>
      <c r="E3311" s="20">
        <v>7600.2956100000001</v>
      </c>
    </row>
    <row r="3312" spans="1:5" x14ac:dyDescent="0.35">
      <c r="A3312" s="22" t="s">
        <v>37</v>
      </c>
      <c r="B3312" s="22" t="s">
        <v>172</v>
      </c>
      <c r="C3312" s="22" t="s">
        <v>16</v>
      </c>
      <c r="D3312" s="22" t="s">
        <v>156</v>
      </c>
      <c r="E3312" s="20">
        <v>11.618550000000001</v>
      </c>
    </row>
    <row r="3313" spans="1:5" x14ac:dyDescent="0.35">
      <c r="A3313" s="22" t="s">
        <v>37</v>
      </c>
      <c r="B3313" s="22" t="s">
        <v>172</v>
      </c>
      <c r="C3313" s="22" t="s">
        <v>16</v>
      </c>
      <c r="D3313" s="22" t="s">
        <v>113</v>
      </c>
      <c r="E3313" s="20">
        <v>21.524360000000001</v>
      </c>
    </row>
    <row r="3314" spans="1:5" x14ac:dyDescent="0.35">
      <c r="A3314" s="22" t="s">
        <v>37</v>
      </c>
      <c r="B3314" s="22" t="s">
        <v>172</v>
      </c>
      <c r="C3314" s="22" t="s">
        <v>16</v>
      </c>
      <c r="D3314" s="22" t="s">
        <v>53</v>
      </c>
      <c r="E3314" s="20">
        <v>33.757919999999999</v>
      </c>
    </row>
    <row r="3315" spans="1:5" x14ac:dyDescent="0.35">
      <c r="A3315" s="22" t="s">
        <v>37</v>
      </c>
      <c r="B3315" s="22" t="s">
        <v>172</v>
      </c>
      <c r="C3315" s="22" t="s">
        <v>16</v>
      </c>
      <c r="D3315" s="22" t="s">
        <v>27</v>
      </c>
      <c r="E3315" s="20">
        <v>2761.8687599999998</v>
      </c>
    </row>
    <row r="3316" spans="1:5" x14ac:dyDescent="0.35">
      <c r="A3316" s="22" t="s">
        <v>37</v>
      </c>
      <c r="B3316" s="22" t="s">
        <v>172</v>
      </c>
      <c r="C3316" s="22" t="s">
        <v>16</v>
      </c>
      <c r="D3316" s="22" t="s">
        <v>28</v>
      </c>
      <c r="E3316" s="20">
        <v>709.57572000000005</v>
      </c>
    </row>
    <row r="3317" spans="1:5" x14ac:dyDescent="0.35">
      <c r="A3317" s="22" t="s">
        <v>37</v>
      </c>
      <c r="B3317" s="22" t="s">
        <v>172</v>
      </c>
      <c r="C3317" s="22" t="s">
        <v>16</v>
      </c>
      <c r="D3317" s="22" t="s">
        <v>55</v>
      </c>
      <c r="E3317" s="20">
        <v>104.25313</v>
      </c>
    </row>
    <row r="3318" spans="1:5" x14ac:dyDescent="0.35">
      <c r="A3318" s="22" t="s">
        <v>37</v>
      </c>
      <c r="B3318" s="22" t="s">
        <v>172</v>
      </c>
      <c r="C3318" s="22" t="s">
        <v>16</v>
      </c>
      <c r="D3318" s="22" t="s">
        <v>92</v>
      </c>
      <c r="E3318" s="20">
        <v>24.802810000000001</v>
      </c>
    </row>
    <row r="3319" spans="1:5" x14ac:dyDescent="0.35">
      <c r="A3319" s="22" t="s">
        <v>37</v>
      </c>
      <c r="B3319" s="22" t="s">
        <v>172</v>
      </c>
      <c r="C3319" s="22" t="s">
        <v>16</v>
      </c>
      <c r="D3319" s="22" t="s">
        <v>102</v>
      </c>
      <c r="E3319" s="20">
        <v>45.712069999999997</v>
      </c>
    </row>
    <row r="3320" spans="1:5" x14ac:dyDescent="0.35">
      <c r="A3320" s="22" t="s">
        <v>37</v>
      </c>
      <c r="B3320" s="22" t="s">
        <v>172</v>
      </c>
      <c r="C3320" s="22" t="s">
        <v>16</v>
      </c>
      <c r="D3320" s="22" t="s">
        <v>107</v>
      </c>
      <c r="E3320" s="20">
        <v>35.738509999999998</v>
      </c>
    </row>
    <row r="3321" spans="1:5" x14ac:dyDescent="0.35">
      <c r="A3321" s="22" t="s">
        <v>37</v>
      </c>
      <c r="B3321" s="22" t="s">
        <v>172</v>
      </c>
      <c r="C3321" s="22" t="s">
        <v>16</v>
      </c>
      <c r="D3321" s="22" t="s">
        <v>93</v>
      </c>
      <c r="E3321" s="20">
        <v>63.235759999999999</v>
      </c>
    </row>
    <row r="3322" spans="1:5" x14ac:dyDescent="0.35">
      <c r="A3322" s="22" t="s">
        <v>37</v>
      </c>
      <c r="B3322" s="22" t="s">
        <v>172</v>
      </c>
      <c r="C3322" s="22" t="s">
        <v>16</v>
      </c>
      <c r="D3322" s="22" t="s">
        <v>160</v>
      </c>
      <c r="E3322" s="20">
        <v>37.36504</v>
      </c>
    </row>
    <row r="3323" spans="1:5" x14ac:dyDescent="0.35">
      <c r="A3323" s="22" t="s">
        <v>37</v>
      </c>
      <c r="B3323" s="22" t="s">
        <v>172</v>
      </c>
      <c r="C3323" s="22" t="s">
        <v>16</v>
      </c>
      <c r="D3323" s="22" t="s">
        <v>30</v>
      </c>
      <c r="E3323" s="20">
        <v>916.98082999999997</v>
      </c>
    </row>
    <row r="3324" spans="1:5" x14ac:dyDescent="0.35">
      <c r="A3324" s="22" t="s">
        <v>37</v>
      </c>
      <c r="B3324" s="22" t="s">
        <v>172</v>
      </c>
      <c r="C3324" s="22" t="s">
        <v>16</v>
      </c>
      <c r="D3324" s="22" t="s">
        <v>96</v>
      </c>
      <c r="E3324" s="20">
        <v>10.03205</v>
      </c>
    </row>
    <row r="3325" spans="1:5" x14ac:dyDescent="0.35">
      <c r="A3325" s="22" t="s">
        <v>37</v>
      </c>
      <c r="B3325" s="22" t="s">
        <v>172</v>
      </c>
      <c r="C3325" s="22" t="s">
        <v>16</v>
      </c>
      <c r="D3325" s="22" t="s">
        <v>97</v>
      </c>
      <c r="E3325" s="20">
        <v>2.1946599999999998</v>
      </c>
    </row>
    <row r="3326" spans="1:5" x14ac:dyDescent="0.35">
      <c r="A3326" s="22" t="s">
        <v>37</v>
      </c>
      <c r="B3326" s="22" t="s">
        <v>172</v>
      </c>
      <c r="C3326" s="22" t="s">
        <v>16</v>
      </c>
      <c r="D3326" s="22" t="s">
        <v>31</v>
      </c>
      <c r="E3326" s="20">
        <v>34534.366520000003</v>
      </c>
    </row>
    <row r="3327" spans="1:5" x14ac:dyDescent="0.35">
      <c r="A3327" s="22" t="s">
        <v>37</v>
      </c>
      <c r="B3327" s="22" t="s">
        <v>172</v>
      </c>
      <c r="C3327" s="22" t="s">
        <v>16</v>
      </c>
      <c r="D3327" s="22" t="s">
        <v>32</v>
      </c>
      <c r="E3327" s="20">
        <v>1.61985</v>
      </c>
    </row>
    <row r="3328" spans="1:5" x14ac:dyDescent="0.35">
      <c r="A3328" s="22" t="s">
        <v>37</v>
      </c>
      <c r="B3328" s="22" t="s">
        <v>172</v>
      </c>
      <c r="C3328" s="22" t="s">
        <v>16</v>
      </c>
      <c r="D3328" s="28" t="s">
        <v>35</v>
      </c>
      <c r="E3328" s="26">
        <v>46914.942150000003</v>
      </c>
    </row>
    <row r="3329" spans="1:5" x14ac:dyDescent="0.35">
      <c r="A3329" s="22" t="s">
        <v>37</v>
      </c>
      <c r="B3329" s="22" t="s">
        <v>172</v>
      </c>
      <c r="C3329" s="22" t="s">
        <v>17</v>
      </c>
      <c r="D3329" s="22" t="s">
        <v>52</v>
      </c>
      <c r="E3329" s="20">
        <v>1278.70183</v>
      </c>
    </row>
    <row r="3330" spans="1:5" x14ac:dyDescent="0.35">
      <c r="A3330" s="22" t="s">
        <v>37</v>
      </c>
      <c r="B3330" s="22" t="s">
        <v>172</v>
      </c>
      <c r="C3330" s="22" t="s">
        <v>17</v>
      </c>
      <c r="D3330" s="22" t="s">
        <v>27</v>
      </c>
      <c r="E3330" s="20">
        <v>29592.227070000001</v>
      </c>
    </row>
    <row r="3331" spans="1:5" x14ac:dyDescent="0.35">
      <c r="A3331" s="22" t="s">
        <v>37</v>
      </c>
      <c r="B3331" s="22" t="s">
        <v>172</v>
      </c>
      <c r="C3331" s="22" t="s">
        <v>17</v>
      </c>
      <c r="D3331" s="22" t="s">
        <v>28</v>
      </c>
      <c r="E3331" s="20">
        <v>4.3610199999999999</v>
      </c>
    </row>
    <row r="3332" spans="1:5" x14ac:dyDescent="0.35">
      <c r="A3332" s="22" t="s">
        <v>37</v>
      </c>
      <c r="B3332" s="22" t="s">
        <v>172</v>
      </c>
      <c r="C3332" s="22" t="s">
        <v>17</v>
      </c>
      <c r="D3332" s="22" t="s">
        <v>92</v>
      </c>
      <c r="E3332" s="20">
        <v>2.0651700000000002</v>
      </c>
    </row>
    <row r="3333" spans="1:5" x14ac:dyDescent="0.35">
      <c r="A3333" s="22" t="s">
        <v>37</v>
      </c>
      <c r="B3333" s="22" t="s">
        <v>172</v>
      </c>
      <c r="C3333" s="22" t="s">
        <v>17</v>
      </c>
      <c r="D3333" s="22" t="s">
        <v>107</v>
      </c>
      <c r="E3333" s="20">
        <v>8.1948899999999991</v>
      </c>
    </row>
    <row r="3334" spans="1:5" x14ac:dyDescent="0.35">
      <c r="A3334" s="22" t="s">
        <v>37</v>
      </c>
      <c r="B3334" s="22" t="s">
        <v>172</v>
      </c>
      <c r="C3334" s="22" t="s">
        <v>17</v>
      </c>
      <c r="D3334" s="22" t="s">
        <v>160</v>
      </c>
      <c r="E3334" s="20">
        <v>0.28270000000000001</v>
      </c>
    </row>
    <row r="3335" spans="1:5" x14ac:dyDescent="0.35">
      <c r="A3335" s="22" t="s">
        <v>37</v>
      </c>
      <c r="B3335" s="22" t="s">
        <v>172</v>
      </c>
      <c r="C3335" s="22" t="s">
        <v>17</v>
      </c>
      <c r="D3335" s="22" t="s">
        <v>31</v>
      </c>
      <c r="E3335" s="20">
        <v>7940.2002899999998</v>
      </c>
    </row>
    <row r="3336" spans="1:5" x14ac:dyDescent="0.35">
      <c r="A3336" s="22" t="s">
        <v>37</v>
      </c>
      <c r="B3336" s="22" t="s">
        <v>172</v>
      </c>
      <c r="C3336" s="22" t="s">
        <v>17</v>
      </c>
      <c r="D3336" s="28" t="s">
        <v>35</v>
      </c>
      <c r="E3336" s="26">
        <v>38826.03297</v>
      </c>
    </row>
    <row r="3337" spans="1:5" x14ac:dyDescent="0.35">
      <c r="A3337" s="22" t="s">
        <v>37</v>
      </c>
      <c r="B3337" s="22" t="s">
        <v>172</v>
      </c>
      <c r="C3337" s="22" t="s">
        <v>18</v>
      </c>
      <c r="D3337" s="22" t="s">
        <v>27</v>
      </c>
      <c r="E3337" s="20">
        <v>12.39583</v>
      </c>
    </row>
    <row r="3338" spans="1:5" x14ac:dyDescent="0.35">
      <c r="A3338" s="22" t="s">
        <v>37</v>
      </c>
      <c r="B3338" s="22" t="s">
        <v>172</v>
      </c>
      <c r="C3338" s="22" t="s">
        <v>18</v>
      </c>
      <c r="D3338" s="22" t="s">
        <v>55</v>
      </c>
      <c r="E3338" s="20">
        <v>46.04607</v>
      </c>
    </row>
    <row r="3339" spans="1:5" x14ac:dyDescent="0.35">
      <c r="A3339" s="22" t="s">
        <v>37</v>
      </c>
      <c r="B3339" s="22" t="s">
        <v>172</v>
      </c>
      <c r="C3339" s="22" t="s">
        <v>18</v>
      </c>
      <c r="D3339" s="22" t="s">
        <v>102</v>
      </c>
      <c r="E3339" s="20">
        <v>1934.9537600000001</v>
      </c>
    </row>
    <row r="3340" spans="1:5" x14ac:dyDescent="0.35">
      <c r="A3340" s="22" t="s">
        <v>37</v>
      </c>
      <c r="B3340" s="22" t="s">
        <v>172</v>
      </c>
      <c r="C3340" s="22" t="s">
        <v>18</v>
      </c>
      <c r="D3340" s="22" t="s">
        <v>160</v>
      </c>
      <c r="E3340" s="20">
        <v>0.67781999999999998</v>
      </c>
    </row>
    <row r="3341" spans="1:5" x14ac:dyDescent="0.35">
      <c r="A3341" s="22" t="s">
        <v>37</v>
      </c>
      <c r="B3341" s="22" t="s">
        <v>172</v>
      </c>
      <c r="C3341" s="22" t="s">
        <v>18</v>
      </c>
      <c r="D3341" s="22" t="s">
        <v>31</v>
      </c>
      <c r="E3341" s="20">
        <v>59.223959999999998</v>
      </c>
    </row>
    <row r="3342" spans="1:5" x14ac:dyDescent="0.35">
      <c r="A3342" s="22" t="s">
        <v>37</v>
      </c>
      <c r="B3342" s="22" t="s">
        <v>172</v>
      </c>
      <c r="C3342" s="22" t="s">
        <v>18</v>
      </c>
      <c r="D3342" s="28" t="s">
        <v>35</v>
      </c>
      <c r="E3342" s="26">
        <v>2053.2974399999998</v>
      </c>
    </row>
    <row r="3343" spans="1:5" x14ac:dyDescent="0.35">
      <c r="A3343" s="22" t="s">
        <v>37</v>
      </c>
      <c r="B3343" s="22" t="s">
        <v>172</v>
      </c>
      <c r="C3343" s="22" t="s">
        <v>19</v>
      </c>
      <c r="D3343" s="22" t="s">
        <v>52</v>
      </c>
      <c r="E3343" s="20">
        <v>100.59704000000001</v>
      </c>
    </row>
    <row r="3344" spans="1:5" x14ac:dyDescent="0.35">
      <c r="A3344" s="22" t="s">
        <v>37</v>
      </c>
      <c r="B3344" s="22" t="s">
        <v>172</v>
      </c>
      <c r="C3344" s="22" t="s">
        <v>19</v>
      </c>
      <c r="D3344" s="22" t="s">
        <v>27</v>
      </c>
      <c r="E3344" s="20">
        <v>70.393919999999994</v>
      </c>
    </row>
    <row r="3345" spans="1:5" x14ac:dyDescent="0.35">
      <c r="A3345" s="22" t="s">
        <v>37</v>
      </c>
      <c r="B3345" s="22" t="s">
        <v>172</v>
      </c>
      <c r="C3345" s="22" t="s">
        <v>19</v>
      </c>
      <c r="D3345" s="22" t="s">
        <v>28</v>
      </c>
      <c r="E3345" s="20">
        <v>8.8400999999999996</v>
      </c>
    </row>
    <row r="3346" spans="1:5" x14ac:dyDescent="0.35">
      <c r="A3346" s="22" t="s">
        <v>37</v>
      </c>
      <c r="B3346" s="22" t="s">
        <v>172</v>
      </c>
      <c r="C3346" s="22" t="s">
        <v>19</v>
      </c>
      <c r="D3346" s="22" t="s">
        <v>55</v>
      </c>
      <c r="E3346" s="20">
        <v>1.4315199999999999</v>
      </c>
    </row>
    <row r="3347" spans="1:5" x14ac:dyDescent="0.35">
      <c r="A3347" s="22" t="s">
        <v>37</v>
      </c>
      <c r="B3347" s="22" t="s">
        <v>172</v>
      </c>
      <c r="C3347" s="22" t="s">
        <v>19</v>
      </c>
      <c r="D3347" s="22" t="s">
        <v>102</v>
      </c>
      <c r="E3347" s="20">
        <v>0.36620999999999998</v>
      </c>
    </row>
    <row r="3348" spans="1:5" x14ac:dyDescent="0.35">
      <c r="A3348" s="22" t="s">
        <v>37</v>
      </c>
      <c r="B3348" s="22" t="s">
        <v>172</v>
      </c>
      <c r="C3348" s="22" t="s">
        <v>19</v>
      </c>
      <c r="D3348" s="22" t="s">
        <v>107</v>
      </c>
      <c r="E3348" s="20">
        <v>1.6831199999999999</v>
      </c>
    </row>
    <row r="3349" spans="1:5" x14ac:dyDescent="0.35">
      <c r="A3349" s="22" t="s">
        <v>37</v>
      </c>
      <c r="B3349" s="22" t="s">
        <v>172</v>
      </c>
      <c r="C3349" s="22" t="s">
        <v>19</v>
      </c>
      <c r="D3349" s="22" t="s">
        <v>30</v>
      </c>
      <c r="E3349" s="20">
        <v>70.576779999999999</v>
      </c>
    </row>
    <row r="3350" spans="1:5" x14ac:dyDescent="0.35">
      <c r="A3350" s="22" t="s">
        <v>37</v>
      </c>
      <c r="B3350" s="22" t="s">
        <v>172</v>
      </c>
      <c r="C3350" s="22" t="s">
        <v>19</v>
      </c>
      <c r="D3350" s="22" t="s">
        <v>31</v>
      </c>
      <c r="E3350" s="20">
        <v>3233.6078900000002</v>
      </c>
    </row>
    <row r="3351" spans="1:5" x14ac:dyDescent="0.35">
      <c r="A3351" s="22" t="s">
        <v>37</v>
      </c>
      <c r="B3351" s="22" t="s">
        <v>172</v>
      </c>
      <c r="C3351" s="22" t="s">
        <v>19</v>
      </c>
      <c r="D3351" s="28" t="s">
        <v>35</v>
      </c>
      <c r="E3351" s="26">
        <v>3487.49658</v>
      </c>
    </row>
    <row r="3352" spans="1:5" x14ac:dyDescent="0.35">
      <c r="A3352" s="22" t="s">
        <v>37</v>
      </c>
      <c r="B3352" s="22" t="s">
        <v>172</v>
      </c>
      <c r="C3352" s="22" t="s">
        <v>161</v>
      </c>
      <c r="D3352" s="22" t="s">
        <v>52</v>
      </c>
      <c r="E3352" s="20">
        <v>2.4659399999999998</v>
      </c>
    </row>
    <row r="3353" spans="1:5" x14ac:dyDescent="0.35">
      <c r="A3353" s="22" t="s">
        <v>37</v>
      </c>
      <c r="B3353" s="22" t="s">
        <v>172</v>
      </c>
      <c r="C3353" s="22" t="s">
        <v>161</v>
      </c>
      <c r="D3353" s="22" t="s">
        <v>53</v>
      </c>
      <c r="E3353" s="20">
        <v>1.01675</v>
      </c>
    </row>
    <row r="3354" spans="1:5" x14ac:dyDescent="0.35">
      <c r="A3354" s="22" t="s">
        <v>37</v>
      </c>
      <c r="B3354" s="22" t="s">
        <v>172</v>
      </c>
      <c r="C3354" s="22" t="s">
        <v>161</v>
      </c>
      <c r="D3354" s="22" t="s">
        <v>27</v>
      </c>
      <c r="E3354" s="20">
        <v>3.8064</v>
      </c>
    </row>
    <row r="3355" spans="1:5" x14ac:dyDescent="0.35">
      <c r="A3355" s="22" t="s">
        <v>37</v>
      </c>
      <c r="B3355" s="22" t="s">
        <v>172</v>
      </c>
      <c r="C3355" s="22" t="s">
        <v>161</v>
      </c>
      <c r="D3355" s="22" t="s">
        <v>28</v>
      </c>
      <c r="E3355" s="20">
        <v>29.725249999999999</v>
      </c>
    </row>
    <row r="3356" spans="1:5" x14ac:dyDescent="0.35">
      <c r="A3356" s="22" t="s">
        <v>37</v>
      </c>
      <c r="B3356" s="22" t="s">
        <v>172</v>
      </c>
      <c r="C3356" s="22" t="s">
        <v>161</v>
      </c>
      <c r="D3356" s="22" t="s">
        <v>31</v>
      </c>
      <c r="E3356" s="20">
        <v>5.8550199999999997</v>
      </c>
    </row>
    <row r="3357" spans="1:5" x14ac:dyDescent="0.35">
      <c r="A3357" s="22" t="s">
        <v>37</v>
      </c>
      <c r="B3357" s="22" t="s">
        <v>172</v>
      </c>
      <c r="C3357" s="22" t="s">
        <v>161</v>
      </c>
      <c r="D3357" s="28" t="s">
        <v>35</v>
      </c>
      <c r="E3357" s="26">
        <v>42.86936</v>
      </c>
    </row>
    <row r="3358" spans="1:5" x14ac:dyDescent="0.35">
      <c r="A3358" s="22" t="s">
        <v>37</v>
      </c>
      <c r="B3358" s="22" t="s">
        <v>172</v>
      </c>
      <c r="C3358" s="120" t="s">
        <v>35</v>
      </c>
      <c r="D3358" s="347"/>
      <c r="E3358" s="26">
        <v>254858.23976999999</v>
      </c>
    </row>
    <row r="3359" spans="1:5" x14ac:dyDescent="0.35">
      <c r="A3359" s="22" t="s">
        <v>37</v>
      </c>
      <c r="B3359" s="22" t="s">
        <v>173</v>
      </c>
      <c r="C3359" s="22" t="s">
        <v>52</v>
      </c>
      <c r="D3359" s="22" t="s">
        <v>52</v>
      </c>
      <c r="E3359" s="20">
        <v>33.253660000000004</v>
      </c>
    </row>
    <row r="3360" spans="1:5" x14ac:dyDescent="0.35">
      <c r="A3360" s="22" t="s">
        <v>37</v>
      </c>
      <c r="B3360" s="22" t="s">
        <v>173</v>
      </c>
      <c r="C3360" s="22" t="s">
        <v>52</v>
      </c>
      <c r="D3360" s="22" t="s">
        <v>113</v>
      </c>
      <c r="E3360" s="20">
        <v>93.193989999999999</v>
      </c>
    </row>
    <row r="3361" spans="1:5" x14ac:dyDescent="0.35">
      <c r="A3361" s="22" t="s">
        <v>37</v>
      </c>
      <c r="B3361" s="22" t="s">
        <v>173</v>
      </c>
      <c r="C3361" s="22" t="s">
        <v>52</v>
      </c>
      <c r="D3361" s="22" t="s">
        <v>27</v>
      </c>
      <c r="E3361" s="20">
        <v>1408.4908399999999</v>
      </c>
    </row>
    <row r="3362" spans="1:5" x14ac:dyDescent="0.35">
      <c r="A3362" s="22" t="s">
        <v>37</v>
      </c>
      <c r="B3362" s="22" t="s">
        <v>173</v>
      </c>
      <c r="C3362" s="22" t="s">
        <v>52</v>
      </c>
      <c r="D3362" s="22" t="s">
        <v>28</v>
      </c>
      <c r="E3362" s="20">
        <v>43.902230000000003</v>
      </c>
    </row>
    <row r="3363" spans="1:5" x14ac:dyDescent="0.35">
      <c r="A3363" s="22" t="s">
        <v>37</v>
      </c>
      <c r="B3363" s="22" t="s">
        <v>173</v>
      </c>
      <c r="C3363" s="22" t="s">
        <v>52</v>
      </c>
      <c r="D3363" s="22" t="s">
        <v>55</v>
      </c>
      <c r="E3363" s="20">
        <v>762.34690000000001</v>
      </c>
    </row>
    <row r="3364" spans="1:5" x14ac:dyDescent="0.35">
      <c r="A3364" s="22" t="s">
        <v>37</v>
      </c>
      <c r="B3364" s="22" t="s">
        <v>173</v>
      </c>
      <c r="C3364" s="22" t="s">
        <v>52</v>
      </c>
      <c r="D3364" s="22" t="s">
        <v>92</v>
      </c>
      <c r="E3364" s="20">
        <v>593.80918999999994</v>
      </c>
    </row>
    <row r="3365" spans="1:5" x14ac:dyDescent="0.35">
      <c r="A3365" s="22" t="s">
        <v>37</v>
      </c>
      <c r="B3365" s="22" t="s">
        <v>173</v>
      </c>
      <c r="C3365" s="22" t="s">
        <v>52</v>
      </c>
      <c r="D3365" s="22" t="s">
        <v>102</v>
      </c>
      <c r="E3365" s="20">
        <v>14.50582</v>
      </c>
    </row>
    <row r="3366" spans="1:5" x14ac:dyDescent="0.35">
      <c r="A3366" s="22" t="s">
        <v>37</v>
      </c>
      <c r="B3366" s="22" t="s">
        <v>173</v>
      </c>
      <c r="C3366" s="22" t="s">
        <v>52</v>
      </c>
      <c r="D3366" s="22" t="s">
        <v>93</v>
      </c>
      <c r="E3366" s="20">
        <v>53.234679999999997</v>
      </c>
    </row>
    <row r="3367" spans="1:5" x14ac:dyDescent="0.35">
      <c r="A3367" s="22" t="s">
        <v>37</v>
      </c>
      <c r="B3367" s="22" t="s">
        <v>173</v>
      </c>
      <c r="C3367" s="22" t="s">
        <v>52</v>
      </c>
      <c r="D3367" s="22" t="s">
        <v>160</v>
      </c>
      <c r="E3367" s="20">
        <v>4.4942399999999996</v>
      </c>
    </row>
    <row r="3368" spans="1:5" x14ac:dyDescent="0.35">
      <c r="A3368" s="22" t="s">
        <v>37</v>
      </c>
      <c r="B3368" s="22" t="s">
        <v>173</v>
      </c>
      <c r="C3368" s="22" t="s">
        <v>52</v>
      </c>
      <c r="D3368" s="22" t="s">
        <v>30</v>
      </c>
      <c r="E3368" s="20">
        <v>239.11928</v>
      </c>
    </row>
    <row r="3369" spans="1:5" x14ac:dyDescent="0.35">
      <c r="A3369" s="22" t="s">
        <v>37</v>
      </c>
      <c r="B3369" s="22" t="s">
        <v>173</v>
      </c>
      <c r="C3369" s="22" t="s">
        <v>52</v>
      </c>
      <c r="D3369" s="22" t="s">
        <v>96</v>
      </c>
      <c r="E3369" s="20">
        <v>3.1526999999999998</v>
      </c>
    </row>
    <row r="3370" spans="1:5" x14ac:dyDescent="0.35">
      <c r="A3370" s="22" t="s">
        <v>37</v>
      </c>
      <c r="B3370" s="22" t="s">
        <v>173</v>
      </c>
      <c r="C3370" s="22" t="s">
        <v>52</v>
      </c>
      <c r="D3370" s="22" t="s">
        <v>31</v>
      </c>
      <c r="E3370" s="20">
        <v>853.79912999999999</v>
      </c>
    </row>
    <row r="3371" spans="1:5" x14ac:dyDescent="0.35">
      <c r="A3371" s="22" t="s">
        <v>37</v>
      </c>
      <c r="B3371" s="22" t="s">
        <v>173</v>
      </c>
      <c r="C3371" s="22" t="s">
        <v>52</v>
      </c>
      <c r="D3371" s="28" t="s">
        <v>35</v>
      </c>
      <c r="E3371" s="26">
        <v>4103.3026600000003</v>
      </c>
    </row>
    <row r="3372" spans="1:5" x14ac:dyDescent="0.35">
      <c r="A3372" s="22" t="s">
        <v>37</v>
      </c>
      <c r="B3372" s="22" t="s">
        <v>173</v>
      </c>
      <c r="C3372" s="22" t="s">
        <v>53</v>
      </c>
      <c r="D3372" s="22" t="s">
        <v>52</v>
      </c>
      <c r="E3372" s="20">
        <v>59.43721</v>
      </c>
    </row>
    <row r="3373" spans="1:5" x14ac:dyDescent="0.35">
      <c r="A3373" s="22" t="s">
        <v>37</v>
      </c>
      <c r="B3373" s="22" t="s">
        <v>173</v>
      </c>
      <c r="C3373" s="22" t="s">
        <v>53</v>
      </c>
      <c r="D3373" s="22" t="s">
        <v>113</v>
      </c>
      <c r="E3373" s="20">
        <v>74.068160000000006</v>
      </c>
    </row>
    <row r="3374" spans="1:5" x14ac:dyDescent="0.35">
      <c r="A3374" s="22" t="s">
        <v>37</v>
      </c>
      <c r="B3374" s="22" t="s">
        <v>173</v>
      </c>
      <c r="C3374" s="22" t="s">
        <v>53</v>
      </c>
      <c r="D3374" s="22" t="s">
        <v>53</v>
      </c>
      <c r="E3374" s="20">
        <v>526.16045999999994</v>
      </c>
    </row>
    <row r="3375" spans="1:5" x14ac:dyDescent="0.35">
      <c r="A3375" s="22" t="s">
        <v>37</v>
      </c>
      <c r="B3375" s="22" t="s">
        <v>173</v>
      </c>
      <c r="C3375" s="22" t="s">
        <v>53</v>
      </c>
      <c r="D3375" s="22" t="s">
        <v>27</v>
      </c>
      <c r="E3375" s="20">
        <v>292.15228000000002</v>
      </c>
    </row>
    <row r="3376" spans="1:5" x14ac:dyDescent="0.35">
      <c r="A3376" s="22" t="s">
        <v>37</v>
      </c>
      <c r="B3376" s="22" t="s">
        <v>173</v>
      </c>
      <c r="C3376" s="22" t="s">
        <v>53</v>
      </c>
      <c r="D3376" s="22" t="s">
        <v>28</v>
      </c>
      <c r="E3376" s="20">
        <v>595.07650999999998</v>
      </c>
    </row>
    <row r="3377" spans="1:5" x14ac:dyDescent="0.35">
      <c r="A3377" s="22" t="s">
        <v>37</v>
      </c>
      <c r="B3377" s="22" t="s">
        <v>173</v>
      </c>
      <c r="C3377" s="22" t="s">
        <v>53</v>
      </c>
      <c r="D3377" s="22" t="s">
        <v>55</v>
      </c>
      <c r="E3377" s="20">
        <v>474.55966999999998</v>
      </c>
    </row>
    <row r="3378" spans="1:5" x14ac:dyDescent="0.35">
      <c r="A3378" s="22" t="s">
        <v>37</v>
      </c>
      <c r="B3378" s="22" t="s">
        <v>173</v>
      </c>
      <c r="C3378" s="22" t="s">
        <v>53</v>
      </c>
      <c r="D3378" s="22" t="s">
        <v>92</v>
      </c>
      <c r="E3378" s="20">
        <v>288.35340000000002</v>
      </c>
    </row>
    <row r="3379" spans="1:5" x14ac:dyDescent="0.35">
      <c r="A3379" s="22" t="s">
        <v>37</v>
      </c>
      <c r="B3379" s="22" t="s">
        <v>173</v>
      </c>
      <c r="C3379" s="22" t="s">
        <v>53</v>
      </c>
      <c r="D3379" s="22" t="s">
        <v>107</v>
      </c>
      <c r="E3379" s="20">
        <v>24.960529999999999</v>
      </c>
    </row>
    <row r="3380" spans="1:5" x14ac:dyDescent="0.35">
      <c r="A3380" s="22" t="s">
        <v>37</v>
      </c>
      <c r="B3380" s="22" t="s">
        <v>173</v>
      </c>
      <c r="C3380" s="22" t="s">
        <v>53</v>
      </c>
      <c r="D3380" s="22" t="s">
        <v>93</v>
      </c>
      <c r="E3380" s="20">
        <v>12.7766</v>
      </c>
    </row>
    <row r="3381" spans="1:5" x14ac:dyDescent="0.35">
      <c r="A3381" s="22" t="s">
        <v>37</v>
      </c>
      <c r="B3381" s="22" t="s">
        <v>173</v>
      </c>
      <c r="C3381" s="22" t="s">
        <v>53</v>
      </c>
      <c r="D3381" s="22" t="s">
        <v>160</v>
      </c>
      <c r="E3381" s="20">
        <v>7.2057799999999999</v>
      </c>
    </row>
    <row r="3382" spans="1:5" x14ac:dyDescent="0.35">
      <c r="A3382" s="22" t="s">
        <v>37</v>
      </c>
      <c r="B3382" s="22" t="s">
        <v>173</v>
      </c>
      <c r="C3382" s="22" t="s">
        <v>53</v>
      </c>
      <c r="D3382" s="22" t="s">
        <v>30</v>
      </c>
      <c r="E3382" s="20">
        <v>543.00234999999998</v>
      </c>
    </row>
    <row r="3383" spans="1:5" x14ac:dyDescent="0.35">
      <c r="A3383" s="22" t="s">
        <v>37</v>
      </c>
      <c r="B3383" s="22" t="s">
        <v>173</v>
      </c>
      <c r="C3383" s="22" t="s">
        <v>53</v>
      </c>
      <c r="D3383" s="22" t="s">
        <v>96</v>
      </c>
      <c r="E3383" s="20">
        <v>3.5186299999999999</v>
      </c>
    </row>
    <row r="3384" spans="1:5" x14ac:dyDescent="0.35">
      <c r="A3384" s="22" t="s">
        <v>37</v>
      </c>
      <c r="B3384" s="22" t="s">
        <v>173</v>
      </c>
      <c r="C3384" s="22" t="s">
        <v>53</v>
      </c>
      <c r="D3384" s="22" t="s">
        <v>112</v>
      </c>
      <c r="E3384" s="20">
        <v>11.155950000000001</v>
      </c>
    </row>
    <row r="3385" spans="1:5" x14ac:dyDescent="0.35">
      <c r="A3385" s="22" t="s">
        <v>37</v>
      </c>
      <c r="B3385" s="22" t="s">
        <v>173</v>
      </c>
      <c r="C3385" s="22" t="s">
        <v>53</v>
      </c>
      <c r="D3385" s="22" t="s">
        <v>97</v>
      </c>
      <c r="E3385" s="20">
        <v>22.027650000000001</v>
      </c>
    </row>
    <row r="3386" spans="1:5" x14ac:dyDescent="0.35">
      <c r="A3386" s="22" t="s">
        <v>37</v>
      </c>
      <c r="B3386" s="22" t="s">
        <v>173</v>
      </c>
      <c r="C3386" s="22" t="s">
        <v>53</v>
      </c>
      <c r="D3386" s="22" t="s">
        <v>31</v>
      </c>
      <c r="E3386" s="20">
        <v>2230.2917900000002</v>
      </c>
    </row>
    <row r="3387" spans="1:5" x14ac:dyDescent="0.35">
      <c r="A3387" s="22" t="s">
        <v>37</v>
      </c>
      <c r="B3387" s="22" t="s">
        <v>173</v>
      </c>
      <c r="C3387" s="22" t="s">
        <v>53</v>
      </c>
      <c r="D3387" s="28" t="s">
        <v>35</v>
      </c>
      <c r="E3387" s="26">
        <v>5164.7469700000001</v>
      </c>
    </row>
    <row r="3388" spans="1:5" x14ac:dyDescent="0.35">
      <c r="A3388" s="22" t="s">
        <v>37</v>
      </c>
      <c r="B3388" s="22" t="s">
        <v>173</v>
      </c>
      <c r="C3388" s="22" t="s">
        <v>12</v>
      </c>
      <c r="D3388" s="22" t="s">
        <v>52</v>
      </c>
      <c r="E3388" s="20">
        <v>78.558710000000005</v>
      </c>
    </row>
    <row r="3389" spans="1:5" x14ac:dyDescent="0.35">
      <c r="A3389" s="22" t="s">
        <v>37</v>
      </c>
      <c r="B3389" s="22" t="s">
        <v>173</v>
      </c>
      <c r="C3389" s="22" t="s">
        <v>12</v>
      </c>
      <c r="D3389" s="22" t="s">
        <v>53</v>
      </c>
      <c r="E3389" s="20">
        <v>11.21449</v>
      </c>
    </row>
    <row r="3390" spans="1:5" x14ac:dyDescent="0.35">
      <c r="A3390" s="22" t="s">
        <v>37</v>
      </c>
      <c r="B3390" s="22" t="s">
        <v>173</v>
      </c>
      <c r="C3390" s="22" t="s">
        <v>12</v>
      </c>
      <c r="D3390" s="22" t="s">
        <v>27</v>
      </c>
      <c r="E3390" s="20">
        <v>5500.2038499999999</v>
      </c>
    </row>
    <row r="3391" spans="1:5" x14ac:dyDescent="0.35">
      <c r="A3391" s="22" t="s">
        <v>37</v>
      </c>
      <c r="B3391" s="22" t="s">
        <v>173</v>
      </c>
      <c r="C3391" s="22" t="s">
        <v>12</v>
      </c>
      <c r="D3391" s="22" t="s">
        <v>28</v>
      </c>
      <c r="E3391" s="20">
        <v>24.695219999999999</v>
      </c>
    </row>
    <row r="3392" spans="1:5" x14ac:dyDescent="0.35">
      <c r="A3392" s="22" t="s">
        <v>37</v>
      </c>
      <c r="B3392" s="22" t="s">
        <v>173</v>
      </c>
      <c r="C3392" s="22" t="s">
        <v>12</v>
      </c>
      <c r="D3392" s="22" t="s">
        <v>55</v>
      </c>
      <c r="E3392" s="20">
        <v>81.623819999999995</v>
      </c>
    </row>
    <row r="3393" spans="1:5" x14ac:dyDescent="0.35">
      <c r="A3393" s="22" t="s">
        <v>37</v>
      </c>
      <c r="B3393" s="22" t="s">
        <v>173</v>
      </c>
      <c r="C3393" s="22" t="s">
        <v>12</v>
      </c>
      <c r="D3393" s="22" t="s">
        <v>102</v>
      </c>
      <c r="E3393" s="20">
        <v>10.349729999999999</v>
      </c>
    </row>
    <row r="3394" spans="1:5" x14ac:dyDescent="0.35">
      <c r="A3394" s="22" t="s">
        <v>37</v>
      </c>
      <c r="B3394" s="22" t="s">
        <v>173</v>
      </c>
      <c r="C3394" s="22" t="s">
        <v>12</v>
      </c>
      <c r="D3394" s="22" t="s">
        <v>107</v>
      </c>
      <c r="E3394" s="20">
        <v>0.31879000000000002</v>
      </c>
    </row>
    <row r="3395" spans="1:5" x14ac:dyDescent="0.35">
      <c r="A3395" s="22" t="s">
        <v>37</v>
      </c>
      <c r="B3395" s="22" t="s">
        <v>173</v>
      </c>
      <c r="C3395" s="22" t="s">
        <v>12</v>
      </c>
      <c r="D3395" s="22" t="s">
        <v>30</v>
      </c>
      <c r="E3395" s="20">
        <v>44.599089999999997</v>
      </c>
    </row>
    <row r="3396" spans="1:5" x14ac:dyDescent="0.35">
      <c r="A3396" s="22" t="s">
        <v>37</v>
      </c>
      <c r="B3396" s="22" t="s">
        <v>173</v>
      </c>
      <c r="C3396" s="22" t="s">
        <v>12</v>
      </c>
      <c r="D3396" s="22" t="s">
        <v>97</v>
      </c>
      <c r="E3396" s="20">
        <v>8.0772099999999991</v>
      </c>
    </row>
    <row r="3397" spans="1:5" x14ac:dyDescent="0.35">
      <c r="A3397" s="22" t="s">
        <v>37</v>
      </c>
      <c r="B3397" s="22" t="s">
        <v>173</v>
      </c>
      <c r="C3397" s="22" t="s">
        <v>12</v>
      </c>
      <c r="D3397" s="22" t="s">
        <v>31</v>
      </c>
      <c r="E3397" s="20">
        <v>1308.5417299999999</v>
      </c>
    </row>
    <row r="3398" spans="1:5" x14ac:dyDescent="0.35">
      <c r="A3398" s="22" t="s">
        <v>37</v>
      </c>
      <c r="B3398" s="22" t="s">
        <v>173</v>
      </c>
      <c r="C3398" s="22" t="s">
        <v>12</v>
      </c>
      <c r="D3398" s="28" t="s">
        <v>35</v>
      </c>
      <c r="E3398" s="26">
        <v>7068.18264</v>
      </c>
    </row>
    <row r="3399" spans="1:5" x14ac:dyDescent="0.35">
      <c r="A3399" s="22" t="s">
        <v>37</v>
      </c>
      <c r="B3399" s="22" t="s">
        <v>173</v>
      </c>
      <c r="C3399" s="22" t="s">
        <v>54</v>
      </c>
      <c r="D3399" s="22" t="s">
        <v>55</v>
      </c>
      <c r="E3399" s="20">
        <v>299.50202999999999</v>
      </c>
    </row>
    <row r="3400" spans="1:5" x14ac:dyDescent="0.35">
      <c r="A3400" s="22" t="s">
        <v>37</v>
      </c>
      <c r="B3400" s="22" t="s">
        <v>173</v>
      </c>
      <c r="C3400" s="22" t="s">
        <v>54</v>
      </c>
      <c r="D3400" s="22" t="s">
        <v>92</v>
      </c>
      <c r="E3400" s="20">
        <v>7.4801700000000002</v>
      </c>
    </row>
    <row r="3401" spans="1:5" x14ac:dyDescent="0.35">
      <c r="A3401" s="22" t="s">
        <v>37</v>
      </c>
      <c r="B3401" s="22" t="s">
        <v>173</v>
      </c>
      <c r="C3401" s="22" t="s">
        <v>54</v>
      </c>
      <c r="D3401" s="22" t="s">
        <v>97</v>
      </c>
      <c r="E3401" s="20">
        <v>2.6270099999999998</v>
      </c>
    </row>
    <row r="3402" spans="1:5" x14ac:dyDescent="0.35">
      <c r="A3402" s="22" t="s">
        <v>37</v>
      </c>
      <c r="B3402" s="22" t="s">
        <v>173</v>
      </c>
      <c r="C3402" s="22" t="s">
        <v>54</v>
      </c>
      <c r="D3402" s="22" t="s">
        <v>31</v>
      </c>
      <c r="E3402" s="20">
        <v>15.993639999999999</v>
      </c>
    </row>
    <row r="3403" spans="1:5" x14ac:dyDescent="0.35">
      <c r="A3403" s="22" t="s">
        <v>37</v>
      </c>
      <c r="B3403" s="22" t="s">
        <v>173</v>
      </c>
      <c r="C3403" s="22" t="s">
        <v>54</v>
      </c>
      <c r="D3403" s="28" t="s">
        <v>35</v>
      </c>
      <c r="E3403" s="26">
        <v>325.60284999999999</v>
      </c>
    </row>
    <row r="3404" spans="1:5" x14ac:dyDescent="0.35">
      <c r="A3404" s="22" t="s">
        <v>37</v>
      </c>
      <c r="B3404" s="22" t="s">
        <v>173</v>
      </c>
      <c r="C3404" s="22" t="s">
        <v>13</v>
      </c>
      <c r="D3404" s="22" t="s">
        <v>52</v>
      </c>
      <c r="E3404" s="20">
        <v>131.62365</v>
      </c>
    </row>
    <row r="3405" spans="1:5" x14ac:dyDescent="0.35">
      <c r="A3405" s="22" t="s">
        <v>37</v>
      </c>
      <c r="B3405" s="22" t="s">
        <v>173</v>
      </c>
      <c r="C3405" s="22" t="s">
        <v>13</v>
      </c>
      <c r="D3405" s="22" t="s">
        <v>53</v>
      </c>
      <c r="E3405" s="20">
        <v>13.39608</v>
      </c>
    </row>
    <row r="3406" spans="1:5" x14ac:dyDescent="0.35">
      <c r="A3406" s="22" t="s">
        <v>37</v>
      </c>
      <c r="B3406" s="22" t="s">
        <v>173</v>
      </c>
      <c r="C3406" s="22" t="s">
        <v>13</v>
      </c>
      <c r="D3406" s="22" t="s">
        <v>27</v>
      </c>
      <c r="E3406" s="20">
        <v>2976.64597</v>
      </c>
    </row>
    <row r="3407" spans="1:5" x14ac:dyDescent="0.35">
      <c r="A3407" s="22" t="s">
        <v>37</v>
      </c>
      <c r="B3407" s="22" t="s">
        <v>173</v>
      </c>
      <c r="C3407" s="22" t="s">
        <v>13</v>
      </c>
      <c r="D3407" s="22" t="s">
        <v>28</v>
      </c>
      <c r="E3407" s="20">
        <v>3633.2962299999999</v>
      </c>
    </row>
    <row r="3408" spans="1:5" x14ac:dyDescent="0.35">
      <c r="A3408" s="22" t="s">
        <v>37</v>
      </c>
      <c r="B3408" s="22" t="s">
        <v>173</v>
      </c>
      <c r="C3408" s="22" t="s">
        <v>13</v>
      </c>
      <c r="D3408" s="22" t="s">
        <v>55</v>
      </c>
      <c r="E3408" s="20">
        <v>12.84707</v>
      </c>
    </row>
    <row r="3409" spans="1:5" x14ac:dyDescent="0.35">
      <c r="A3409" s="22" t="s">
        <v>37</v>
      </c>
      <c r="B3409" s="22" t="s">
        <v>173</v>
      </c>
      <c r="C3409" s="22" t="s">
        <v>13</v>
      </c>
      <c r="D3409" s="22" t="s">
        <v>92</v>
      </c>
      <c r="E3409" s="20">
        <v>19.565449999999998</v>
      </c>
    </row>
    <row r="3410" spans="1:5" x14ac:dyDescent="0.35">
      <c r="A3410" s="22" t="s">
        <v>37</v>
      </c>
      <c r="B3410" s="22" t="s">
        <v>173</v>
      </c>
      <c r="C3410" s="22" t="s">
        <v>13</v>
      </c>
      <c r="D3410" s="22" t="s">
        <v>102</v>
      </c>
      <c r="E3410" s="20">
        <v>1.8639300000000001</v>
      </c>
    </row>
    <row r="3411" spans="1:5" x14ac:dyDescent="0.35">
      <c r="A3411" s="22" t="s">
        <v>37</v>
      </c>
      <c r="B3411" s="22" t="s">
        <v>173</v>
      </c>
      <c r="C3411" s="22" t="s">
        <v>13</v>
      </c>
      <c r="D3411" s="22" t="s">
        <v>107</v>
      </c>
      <c r="E3411" s="20">
        <v>0.54296</v>
      </c>
    </row>
    <row r="3412" spans="1:5" x14ac:dyDescent="0.35">
      <c r="A3412" s="22" t="s">
        <v>37</v>
      </c>
      <c r="B3412" s="22" t="s">
        <v>173</v>
      </c>
      <c r="C3412" s="22" t="s">
        <v>13</v>
      </c>
      <c r="D3412" s="22" t="s">
        <v>30</v>
      </c>
      <c r="E3412" s="20">
        <v>251.63294999999999</v>
      </c>
    </row>
    <row r="3413" spans="1:5" x14ac:dyDescent="0.35">
      <c r="A3413" s="22" t="s">
        <v>37</v>
      </c>
      <c r="B3413" s="22" t="s">
        <v>173</v>
      </c>
      <c r="C3413" s="22" t="s">
        <v>13</v>
      </c>
      <c r="D3413" s="22" t="s">
        <v>31</v>
      </c>
      <c r="E3413" s="20">
        <v>4025.14311</v>
      </c>
    </row>
    <row r="3414" spans="1:5" x14ac:dyDescent="0.35">
      <c r="A3414" s="22" t="s">
        <v>37</v>
      </c>
      <c r="B3414" s="22" t="s">
        <v>173</v>
      </c>
      <c r="C3414" s="22" t="s">
        <v>13</v>
      </c>
      <c r="D3414" s="28" t="s">
        <v>35</v>
      </c>
      <c r="E3414" s="26">
        <v>11066.5574</v>
      </c>
    </row>
    <row r="3415" spans="1:5" x14ac:dyDescent="0.35">
      <c r="A3415" s="22" t="s">
        <v>37</v>
      </c>
      <c r="B3415" s="22" t="s">
        <v>173</v>
      </c>
      <c r="C3415" s="22" t="s">
        <v>55</v>
      </c>
      <c r="D3415" s="22" t="s">
        <v>52</v>
      </c>
      <c r="E3415" s="20">
        <v>56.476349999999996</v>
      </c>
    </row>
    <row r="3416" spans="1:5" x14ac:dyDescent="0.35">
      <c r="A3416" s="22" t="s">
        <v>37</v>
      </c>
      <c r="B3416" s="22" t="s">
        <v>173</v>
      </c>
      <c r="C3416" s="22" t="s">
        <v>55</v>
      </c>
      <c r="D3416" s="22" t="s">
        <v>113</v>
      </c>
      <c r="E3416" s="20">
        <v>22.365790000000001</v>
      </c>
    </row>
    <row r="3417" spans="1:5" x14ac:dyDescent="0.35">
      <c r="A3417" s="22" t="s">
        <v>37</v>
      </c>
      <c r="B3417" s="22" t="s">
        <v>173</v>
      </c>
      <c r="C3417" s="22" t="s">
        <v>55</v>
      </c>
      <c r="D3417" s="22" t="s">
        <v>53</v>
      </c>
      <c r="E3417" s="20">
        <v>496.27742000000001</v>
      </c>
    </row>
    <row r="3418" spans="1:5" x14ac:dyDescent="0.35">
      <c r="A3418" s="22" t="s">
        <v>37</v>
      </c>
      <c r="B3418" s="22" t="s">
        <v>173</v>
      </c>
      <c r="C3418" s="22" t="s">
        <v>55</v>
      </c>
      <c r="D3418" s="22" t="s">
        <v>27</v>
      </c>
      <c r="E3418" s="20">
        <v>12.99851</v>
      </c>
    </row>
    <row r="3419" spans="1:5" x14ac:dyDescent="0.35">
      <c r="A3419" s="22" t="s">
        <v>37</v>
      </c>
      <c r="B3419" s="22" t="s">
        <v>173</v>
      </c>
      <c r="C3419" s="22" t="s">
        <v>55</v>
      </c>
      <c r="D3419" s="22" t="s">
        <v>28</v>
      </c>
      <c r="E3419" s="20">
        <v>36.295070000000003</v>
      </c>
    </row>
    <row r="3420" spans="1:5" x14ac:dyDescent="0.35">
      <c r="A3420" s="22" t="s">
        <v>37</v>
      </c>
      <c r="B3420" s="22" t="s">
        <v>173</v>
      </c>
      <c r="C3420" s="22" t="s">
        <v>55</v>
      </c>
      <c r="D3420" s="22" t="s">
        <v>55</v>
      </c>
      <c r="E3420" s="20">
        <v>2438.7939700000002</v>
      </c>
    </row>
    <row r="3421" spans="1:5" x14ac:dyDescent="0.35">
      <c r="A3421" s="22" t="s">
        <v>37</v>
      </c>
      <c r="B3421" s="22" t="s">
        <v>173</v>
      </c>
      <c r="C3421" s="22" t="s">
        <v>55</v>
      </c>
      <c r="D3421" s="22" t="s">
        <v>92</v>
      </c>
      <c r="E3421" s="20">
        <v>270.23660000000001</v>
      </c>
    </row>
    <row r="3422" spans="1:5" x14ac:dyDescent="0.35">
      <c r="A3422" s="22" t="s">
        <v>37</v>
      </c>
      <c r="B3422" s="22" t="s">
        <v>173</v>
      </c>
      <c r="C3422" s="22" t="s">
        <v>55</v>
      </c>
      <c r="D3422" s="22" t="s">
        <v>93</v>
      </c>
      <c r="E3422" s="20">
        <v>116.91417</v>
      </c>
    </row>
    <row r="3423" spans="1:5" x14ac:dyDescent="0.35">
      <c r="A3423" s="22" t="s">
        <v>37</v>
      </c>
      <c r="B3423" s="22" t="s">
        <v>173</v>
      </c>
      <c r="C3423" s="22" t="s">
        <v>55</v>
      </c>
      <c r="D3423" s="22" t="s">
        <v>160</v>
      </c>
      <c r="E3423" s="20">
        <v>9.0328900000000001</v>
      </c>
    </row>
    <row r="3424" spans="1:5" x14ac:dyDescent="0.35">
      <c r="A3424" s="22" t="s">
        <v>37</v>
      </c>
      <c r="B3424" s="22" t="s">
        <v>173</v>
      </c>
      <c r="C3424" s="22" t="s">
        <v>55</v>
      </c>
      <c r="D3424" s="22" t="s">
        <v>30</v>
      </c>
      <c r="E3424" s="20">
        <v>57.00441</v>
      </c>
    </row>
    <row r="3425" spans="1:5" x14ac:dyDescent="0.35">
      <c r="A3425" s="22" t="s">
        <v>37</v>
      </c>
      <c r="B3425" s="22" t="s">
        <v>173</v>
      </c>
      <c r="C3425" s="22" t="s">
        <v>55</v>
      </c>
      <c r="D3425" s="22" t="s">
        <v>96</v>
      </c>
      <c r="E3425" s="20">
        <v>6.1725000000000003</v>
      </c>
    </row>
    <row r="3426" spans="1:5" x14ac:dyDescent="0.35">
      <c r="A3426" s="22" t="s">
        <v>37</v>
      </c>
      <c r="B3426" s="22" t="s">
        <v>173</v>
      </c>
      <c r="C3426" s="22" t="s">
        <v>55</v>
      </c>
      <c r="D3426" s="22" t="s">
        <v>97</v>
      </c>
      <c r="E3426" s="20">
        <v>7.1169099999999998</v>
      </c>
    </row>
    <row r="3427" spans="1:5" x14ac:dyDescent="0.35">
      <c r="A3427" s="22" t="s">
        <v>37</v>
      </c>
      <c r="B3427" s="22" t="s">
        <v>173</v>
      </c>
      <c r="C3427" s="22" t="s">
        <v>55</v>
      </c>
      <c r="D3427" s="22" t="s">
        <v>31</v>
      </c>
      <c r="E3427" s="20">
        <v>255.31841</v>
      </c>
    </row>
    <row r="3428" spans="1:5" x14ac:dyDescent="0.35">
      <c r="A3428" s="22" t="s">
        <v>37</v>
      </c>
      <c r="B3428" s="22" t="s">
        <v>173</v>
      </c>
      <c r="C3428" s="22" t="s">
        <v>55</v>
      </c>
      <c r="D3428" s="28" t="s">
        <v>35</v>
      </c>
      <c r="E3428" s="26">
        <v>3785.0030000000002</v>
      </c>
    </row>
    <row r="3429" spans="1:5" x14ac:dyDescent="0.35">
      <c r="A3429" s="22" t="s">
        <v>37</v>
      </c>
      <c r="B3429" s="22" t="s">
        <v>173</v>
      </c>
      <c r="C3429" s="22" t="s">
        <v>56</v>
      </c>
      <c r="D3429" s="22" t="s">
        <v>52</v>
      </c>
      <c r="E3429" s="20">
        <v>62.065190000000001</v>
      </c>
    </row>
    <row r="3430" spans="1:5" x14ac:dyDescent="0.35">
      <c r="A3430" s="22" t="s">
        <v>37</v>
      </c>
      <c r="B3430" s="22" t="s">
        <v>173</v>
      </c>
      <c r="C3430" s="22" t="s">
        <v>56</v>
      </c>
      <c r="D3430" s="22" t="s">
        <v>53</v>
      </c>
      <c r="E3430" s="20">
        <v>28.903210000000001</v>
      </c>
    </row>
    <row r="3431" spans="1:5" x14ac:dyDescent="0.35">
      <c r="A3431" s="22" t="s">
        <v>37</v>
      </c>
      <c r="B3431" s="22" t="s">
        <v>173</v>
      </c>
      <c r="C3431" s="22" t="s">
        <v>56</v>
      </c>
      <c r="D3431" s="22" t="s">
        <v>27</v>
      </c>
      <c r="E3431" s="20">
        <v>6.09863</v>
      </c>
    </row>
    <row r="3432" spans="1:5" x14ac:dyDescent="0.35">
      <c r="A3432" s="22" t="s">
        <v>37</v>
      </c>
      <c r="B3432" s="22" t="s">
        <v>173</v>
      </c>
      <c r="C3432" s="22" t="s">
        <v>56</v>
      </c>
      <c r="D3432" s="22" t="s">
        <v>28</v>
      </c>
      <c r="E3432" s="20">
        <v>35.666110000000003</v>
      </c>
    </row>
    <row r="3433" spans="1:5" x14ac:dyDescent="0.35">
      <c r="A3433" s="22" t="s">
        <v>37</v>
      </c>
      <c r="B3433" s="22" t="s">
        <v>173</v>
      </c>
      <c r="C3433" s="22" t="s">
        <v>56</v>
      </c>
      <c r="D3433" s="22" t="s">
        <v>92</v>
      </c>
      <c r="E3433" s="20">
        <v>9.9246999999999996</v>
      </c>
    </row>
    <row r="3434" spans="1:5" x14ac:dyDescent="0.35">
      <c r="A3434" s="22" t="s">
        <v>37</v>
      </c>
      <c r="B3434" s="22" t="s">
        <v>173</v>
      </c>
      <c r="C3434" s="22" t="s">
        <v>56</v>
      </c>
      <c r="D3434" s="22" t="s">
        <v>93</v>
      </c>
      <c r="E3434" s="20">
        <v>1.3846400000000001</v>
      </c>
    </row>
    <row r="3435" spans="1:5" x14ac:dyDescent="0.35">
      <c r="A3435" s="22" t="s">
        <v>37</v>
      </c>
      <c r="B3435" s="22" t="s">
        <v>173</v>
      </c>
      <c r="C3435" s="22" t="s">
        <v>56</v>
      </c>
      <c r="D3435" s="22" t="s">
        <v>30</v>
      </c>
      <c r="E3435" s="20">
        <v>301.11201999999997</v>
      </c>
    </row>
    <row r="3436" spans="1:5" x14ac:dyDescent="0.35">
      <c r="A3436" s="22" t="s">
        <v>37</v>
      </c>
      <c r="B3436" s="22" t="s">
        <v>173</v>
      </c>
      <c r="C3436" s="22" t="s">
        <v>56</v>
      </c>
      <c r="D3436" s="22" t="s">
        <v>97</v>
      </c>
      <c r="E3436" s="20">
        <v>4.5245600000000001</v>
      </c>
    </row>
    <row r="3437" spans="1:5" x14ac:dyDescent="0.35">
      <c r="A3437" s="22" t="s">
        <v>37</v>
      </c>
      <c r="B3437" s="22" t="s">
        <v>173</v>
      </c>
      <c r="C3437" s="22" t="s">
        <v>56</v>
      </c>
      <c r="D3437" s="22" t="s">
        <v>31</v>
      </c>
      <c r="E3437" s="20">
        <v>325.57740000000001</v>
      </c>
    </row>
    <row r="3438" spans="1:5" x14ac:dyDescent="0.35">
      <c r="A3438" s="22" t="s">
        <v>37</v>
      </c>
      <c r="B3438" s="22" t="s">
        <v>173</v>
      </c>
      <c r="C3438" s="22" t="s">
        <v>56</v>
      </c>
      <c r="D3438" s="28" t="s">
        <v>35</v>
      </c>
      <c r="E3438" s="26">
        <v>775.25645999999995</v>
      </c>
    </row>
    <row r="3439" spans="1:5" x14ac:dyDescent="0.35">
      <c r="A3439" s="22" t="s">
        <v>37</v>
      </c>
      <c r="B3439" s="22" t="s">
        <v>173</v>
      </c>
      <c r="C3439" s="22" t="s">
        <v>57</v>
      </c>
      <c r="D3439" s="22" t="s">
        <v>52</v>
      </c>
      <c r="E3439" s="20">
        <v>104.95641000000001</v>
      </c>
    </row>
    <row r="3440" spans="1:5" x14ac:dyDescent="0.35">
      <c r="A3440" s="22" t="s">
        <v>37</v>
      </c>
      <c r="B3440" s="22" t="s">
        <v>173</v>
      </c>
      <c r="C3440" s="22" t="s">
        <v>57</v>
      </c>
      <c r="D3440" s="22" t="s">
        <v>113</v>
      </c>
      <c r="E3440" s="20">
        <v>16.823260000000001</v>
      </c>
    </row>
    <row r="3441" spans="1:5" x14ac:dyDescent="0.35">
      <c r="A3441" s="22" t="s">
        <v>37</v>
      </c>
      <c r="B3441" s="22" t="s">
        <v>173</v>
      </c>
      <c r="C3441" s="22" t="s">
        <v>57</v>
      </c>
      <c r="D3441" s="22" t="s">
        <v>53</v>
      </c>
      <c r="E3441" s="20">
        <v>51.366709999999998</v>
      </c>
    </row>
    <row r="3442" spans="1:5" x14ac:dyDescent="0.35">
      <c r="A3442" s="22" t="s">
        <v>37</v>
      </c>
      <c r="B3442" s="22" t="s">
        <v>173</v>
      </c>
      <c r="C3442" s="22" t="s">
        <v>57</v>
      </c>
      <c r="D3442" s="22" t="s">
        <v>27</v>
      </c>
      <c r="E3442" s="20">
        <v>250.09797</v>
      </c>
    </row>
    <row r="3443" spans="1:5" x14ac:dyDescent="0.35">
      <c r="A3443" s="22" t="s">
        <v>37</v>
      </c>
      <c r="B3443" s="22" t="s">
        <v>173</v>
      </c>
      <c r="C3443" s="22" t="s">
        <v>57</v>
      </c>
      <c r="D3443" s="22" t="s">
        <v>28</v>
      </c>
      <c r="E3443" s="20">
        <v>115.41473999999999</v>
      </c>
    </row>
    <row r="3444" spans="1:5" x14ac:dyDescent="0.35">
      <c r="A3444" s="22" t="s">
        <v>37</v>
      </c>
      <c r="B3444" s="22" t="s">
        <v>173</v>
      </c>
      <c r="C3444" s="22" t="s">
        <v>57</v>
      </c>
      <c r="D3444" s="22" t="s">
        <v>55</v>
      </c>
      <c r="E3444" s="20">
        <v>178.13291000000001</v>
      </c>
    </row>
    <row r="3445" spans="1:5" x14ac:dyDescent="0.35">
      <c r="A3445" s="22" t="s">
        <v>37</v>
      </c>
      <c r="B3445" s="22" t="s">
        <v>173</v>
      </c>
      <c r="C3445" s="22" t="s">
        <v>57</v>
      </c>
      <c r="D3445" s="22" t="s">
        <v>92</v>
      </c>
      <c r="E3445" s="20">
        <v>4682.2723999999998</v>
      </c>
    </row>
    <row r="3446" spans="1:5" x14ac:dyDescent="0.35">
      <c r="A3446" s="22" t="s">
        <v>37</v>
      </c>
      <c r="B3446" s="22" t="s">
        <v>173</v>
      </c>
      <c r="C3446" s="22" t="s">
        <v>57</v>
      </c>
      <c r="D3446" s="22" t="s">
        <v>102</v>
      </c>
      <c r="E3446" s="20">
        <v>79.165949999999995</v>
      </c>
    </row>
    <row r="3447" spans="1:5" x14ac:dyDescent="0.35">
      <c r="A3447" s="22" t="s">
        <v>37</v>
      </c>
      <c r="B3447" s="22" t="s">
        <v>173</v>
      </c>
      <c r="C3447" s="22" t="s">
        <v>57</v>
      </c>
      <c r="D3447" s="22" t="s">
        <v>107</v>
      </c>
      <c r="E3447" s="20">
        <v>1.07365</v>
      </c>
    </row>
    <row r="3448" spans="1:5" x14ac:dyDescent="0.35">
      <c r="A3448" s="22" t="s">
        <v>37</v>
      </c>
      <c r="B3448" s="22" t="s">
        <v>173</v>
      </c>
      <c r="C3448" s="22" t="s">
        <v>57</v>
      </c>
      <c r="D3448" s="22" t="s">
        <v>93</v>
      </c>
      <c r="E3448" s="20">
        <v>223.37298999999999</v>
      </c>
    </row>
    <row r="3449" spans="1:5" x14ac:dyDescent="0.35">
      <c r="A3449" s="22" t="s">
        <v>37</v>
      </c>
      <c r="B3449" s="22" t="s">
        <v>173</v>
      </c>
      <c r="C3449" s="22" t="s">
        <v>57</v>
      </c>
      <c r="D3449" s="22" t="s">
        <v>160</v>
      </c>
      <c r="E3449" s="20">
        <v>2.1042399999999999</v>
      </c>
    </row>
    <row r="3450" spans="1:5" x14ac:dyDescent="0.35">
      <c r="A3450" s="22" t="s">
        <v>37</v>
      </c>
      <c r="B3450" s="22" t="s">
        <v>173</v>
      </c>
      <c r="C3450" s="22" t="s">
        <v>57</v>
      </c>
      <c r="D3450" s="22" t="s">
        <v>30</v>
      </c>
      <c r="E3450" s="20">
        <v>1314.7384500000001</v>
      </c>
    </row>
    <row r="3451" spans="1:5" x14ac:dyDescent="0.35">
      <c r="A3451" s="22" t="s">
        <v>37</v>
      </c>
      <c r="B3451" s="22" t="s">
        <v>173</v>
      </c>
      <c r="C3451" s="22" t="s">
        <v>57</v>
      </c>
      <c r="D3451" s="22" t="s">
        <v>96</v>
      </c>
      <c r="E3451" s="20">
        <v>11.24396</v>
      </c>
    </row>
    <row r="3452" spans="1:5" x14ac:dyDescent="0.35">
      <c r="A3452" s="22" t="s">
        <v>37</v>
      </c>
      <c r="B3452" s="22" t="s">
        <v>173</v>
      </c>
      <c r="C3452" s="22" t="s">
        <v>57</v>
      </c>
      <c r="D3452" s="22" t="s">
        <v>97</v>
      </c>
      <c r="E3452" s="20">
        <v>10.3238</v>
      </c>
    </row>
    <row r="3453" spans="1:5" x14ac:dyDescent="0.35">
      <c r="A3453" s="22" t="s">
        <v>37</v>
      </c>
      <c r="B3453" s="22" t="s">
        <v>173</v>
      </c>
      <c r="C3453" s="22" t="s">
        <v>57</v>
      </c>
      <c r="D3453" s="22" t="s">
        <v>31</v>
      </c>
      <c r="E3453" s="20">
        <v>4057.20993</v>
      </c>
    </row>
    <row r="3454" spans="1:5" x14ac:dyDescent="0.35">
      <c r="A3454" s="22" t="s">
        <v>37</v>
      </c>
      <c r="B3454" s="22" t="s">
        <v>173</v>
      </c>
      <c r="C3454" s="22" t="s">
        <v>57</v>
      </c>
      <c r="D3454" s="22" t="s">
        <v>32</v>
      </c>
      <c r="E3454" s="20">
        <v>0.64951999999999999</v>
      </c>
    </row>
    <row r="3455" spans="1:5" x14ac:dyDescent="0.35">
      <c r="A3455" s="22" t="s">
        <v>37</v>
      </c>
      <c r="B3455" s="22" t="s">
        <v>173</v>
      </c>
      <c r="C3455" s="22" t="s">
        <v>57</v>
      </c>
      <c r="D3455" s="28" t="s">
        <v>35</v>
      </c>
      <c r="E3455" s="26">
        <v>11098.946889999999</v>
      </c>
    </row>
    <row r="3456" spans="1:5" x14ac:dyDescent="0.35">
      <c r="A3456" s="22" t="s">
        <v>37</v>
      </c>
      <c r="B3456" s="22" t="s">
        <v>173</v>
      </c>
      <c r="C3456" s="22" t="s">
        <v>58</v>
      </c>
      <c r="D3456" s="22" t="s">
        <v>113</v>
      </c>
      <c r="E3456" s="20">
        <v>2.5009899999999998</v>
      </c>
    </row>
    <row r="3457" spans="1:5" x14ac:dyDescent="0.35">
      <c r="A3457" s="22" t="s">
        <v>37</v>
      </c>
      <c r="B3457" s="22" t="s">
        <v>173</v>
      </c>
      <c r="C3457" s="22" t="s">
        <v>58</v>
      </c>
      <c r="D3457" s="22" t="s">
        <v>53</v>
      </c>
      <c r="E3457" s="20">
        <v>3.7610899999999998</v>
      </c>
    </row>
    <row r="3458" spans="1:5" x14ac:dyDescent="0.35">
      <c r="A3458" s="22" t="s">
        <v>37</v>
      </c>
      <c r="B3458" s="22" t="s">
        <v>173</v>
      </c>
      <c r="C3458" s="22" t="s">
        <v>58</v>
      </c>
      <c r="D3458" s="22" t="s">
        <v>27</v>
      </c>
      <c r="E3458" s="20">
        <v>1.43405</v>
      </c>
    </row>
    <row r="3459" spans="1:5" x14ac:dyDescent="0.35">
      <c r="A3459" s="22" t="s">
        <v>37</v>
      </c>
      <c r="B3459" s="22" t="s">
        <v>173</v>
      </c>
      <c r="C3459" s="22" t="s">
        <v>58</v>
      </c>
      <c r="D3459" s="22" t="s">
        <v>28</v>
      </c>
      <c r="E3459" s="20">
        <v>32.812609999999999</v>
      </c>
    </row>
    <row r="3460" spans="1:5" x14ac:dyDescent="0.35">
      <c r="A3460" s="22" t="s">
        <v>37</v>
      </c>
      <c r="B3460" s="22" t="s">
        <v>173</v>
      </c>
      <c r="C3460" s="22" t="s">
        <v>58</v>
      </c>
      <c r="D3460" s="22" t="s">
        <v>55</v>
      </c>
      <c r="E3460" s="20">
        <v>13.66268</v>
      </c>
    </row>
    <row r="3461" spans="1:5" x14ac:dyDescent="0.35">
      <c r="A3461" s="22" t="s">
        <v>37</v>
      </c>
      <c r="B3461" s="22" t="s">
        <v>173</v>
      </c>
      <c r="C3461" s="22" t="s">
        <v>58</v>
      </c>
      <c r="D3461" s="22" t="s">
        <v>92</v>
      </c>
      <c r="E3461" s="20">
        <v>2.3638400000000002</v>
      </c>
    </row>
    <row r="3462" spans="1:5" x14ac:dyDescent="0.35">
      <c r="A3462" s="22" t="s">
        <v>37</v>
      </c>
      <c r="B3462" s="22" t="s">
        <v>173</v>
      </c>
      <c r="C3462" s="22" t="s">
        <v>58</v>
      </c>
      <c r="D3462" s="22" t="s">
        <v>30</v>
      </c>
      <c r="E3462" s="20">
        <v>0.54178000000000004</v>
      </c>
    </row>
    <row r="3463" spans="1:5" x14ac:dyDescent="0.35">
      <c r="A3463" s="22" t="s">
        <v>37</v>
      </c>
      <c r="B3463" s="22" t="s">
        <v>173</v>
      </c>
      <c r="C3463" s="22" t="s">
        <v>58</v>
      </c>
      <c r="D3463" s="22" t="s">
        <v>112</v>
      </c>
      <c r="E3463" s="20">
        <v>75.247609999999995</v>
      </c>
    </row>
    <row r="3464" spans="1:5" x14ac:dyDescent="0.35">
      <c r="A3464" s="22" t="s">
        <v>37</v>
      </c>
      <c r="B3464" s="22" t="s">
        <v>173</v>
      </c>
      <c r="C3464" s="22" t="s">
        <v>58</v>
      </c>
      <c r="D3464" s="22" t="s">
        <v>97</v>
      </c>
      <c r="E3464" s="20">
        <v>15.137449999999999</v>
      </c>
    </row>
    <row r="3465" spans="1:5" x14ac:dyDescent="0.35">
      <c r="A3465" s="22" t="s">
        <v>37</v>
      </c>
      <c r="B3465" s="22" t="s">
        <v>173</v>
      </c>
      <c r="C3465" s="22" t="s">
        <v>58</v>
      </c>
      <c r="D3465" s="22" t="s">
        <v>31</v>
      </c>
      <c r="E3465" s="20">
        <v>111.29432</v>
      </c>
    </row>
    <row r="3466" spans="1:5" x14ac:dyDescent="0.35">
      <c r="A3466" s="22" t="s">
        <v>37</v>
      </c>
      <c r="B3466" s="22" t="s">
        <v>173</v>
      </c>
      <c r="C3466" s="22" t="s">
        <v>58</v>
      </c>
      <c r="D3466" s="28" t="s">
        <v>35</v>
      </c>
      <c r="E3466" s="26">
        <v>258.75641999999999</v>
      </c>
    </row>
    <row r="3467" spans="1:5" x14ac:dyDescent="0.35">
      <c r="A3467" s="22" t="s">
        <v>37</v>
      </c>
      <c r="B3467" s="22" t="s">
        <v>173</v>
      </c>
      <c r="C3467" s="22" t="s">
        <v>158</v>
      </c>
      <c r="D3467" s="22" t="s">
        <v>52</v>
      </c>
      <c r="E3467" s="20">
        <v>4.2574800000000002</v>
      </c>
    </row>
    <row r="3468" spans="1:5" x14ac:dyDescent="0.35">
      <c r="A3468" s="22" t="s">
        <v>37</v>
      </c>
      <c r="B3468" s="22" t="s">
        <v>173</v>
      </c>
      <c r="C3468" s="22" t="s">
        <v>158</v>
      </c>
      <c r="D3468" s="22" t="s">
        <v>27</v>
      </c>
      <c r="E3468" s="20">
        <v>21.719830000000002</v>
      </c>
    </row>
    <row r="3469" spans="1:5" x14ac:dyDescent="0.35">
      <c r="A3469" s="22" t="s">
        <v>37</v>
      </c>
      <c r="B3469" s="22" t="s">
        <v>173</v>
      </c>
      <c r="C3469" s="22" t="s">
        <v>158</v>
      </c>
      <c r="D3469" s="22" t="s">
        <v>28</v>
      </c>
      <c r="E3469" s="20">
        <v>2.7072699999999998</v>
      </c>
    </row>
    <row r="3470" spans="1:5" x14ac:dyDescent="0.35">
      <c r="A3470" s="22" t="s">
        <v>37</v>
      </c>
      <c r="B3470" s="22" t="s">
        <v>173</v>
      </c>
      <c r="C3470" s="22" t="s">
        <v>158</v>
      </c>
      <c r="D3470" s="22" t="s">
        <v>31</v>
      </c>
      <c r="E3470" s="20">
        <v>22.67267</v>
      </c>
    </row>
    <row r="3471" spans="1:5" x14ac:dyDescent="0.35">
      <c r="A3471" s="22" t="s">
        <v>37</v>
      </c>
      <c r="B3471" s="22" t="s">
        <v>173</v>
      </c>
      <c r="C3471" s="22" t="s">
        <v>158</v>
      </c>
      <c r="D3471" s="28" t="s">
        <v>35</v>
      </c>
      <c r="E3471" s="26">
        <v>51.357250000000001</v>
      </c>
    </row>
    <row r="3472" spans="1:5" x14ac:dyDescent="0.35">
      <c r="A3472" s="22" t="s">
        <v>37</v>
      </c>
      <c r="B3472" s="22" t="s">
        <v>173</v>
      </c>
      <c r="C3472" s="22" t="s">
        <v>14</v>
      </c>
      <c r="D3472" s="22" t="s">
        <v>27</v>
      </c>
      <c r="E3472" s="20">
        <v>12.48311</v>
      </c>
    </row>
    <row r="3473" spans="1:5" x14ac:dyDescent="0.35">
      <c r="A3473" s="22" t="s">
        <v>37</v>
      </c>
      <c r="B3473" s="22" t="s">
        <v>173</v>
      </c>
      <c r="C3473" s="22" t="s">
        <v>14</v>
      </c>
      <c r="D3473" s="22" t="s">
        <v>97</v>
      </c>
      <c r="E3473" s="20">
        <v>21.160679999999999</v>
      </c>
    </row>
    <row r="3474" spans="1:5" x14ac:dyDescent="0.35">
      <c r="A3474" s="22" t="s">
        <v>37</v>
      </c>
      <c r="B3474" s="22" t="s">
        <v>173</v>
      </c>
      <c r="C3474" s="22" t="s">
        <v>14</v>
      </c>
      <c r="D3474" s="22" t="s">
        <v>31</v>
      </c>
      <c r="E3474" s="20">
        <v>88.680269999999993</v>
      </c>
    </row>
    <row r="3475" spans="1:5" x14ac:dyDescent="0.35">
      <c r="A3475" s="22" t="s">
        <v>37</v>
      </c>
      <c r="B3475" s="22" t="s">
        <v>173</v>
      </c>
      <c r="C3475" s="22" t="s">
        <v>14</v>
      </c>
      <c r="D3475" s="28" t="s">
        <v>35</v>
      </c>
      <c r="E3475" s="26">
        <v>122.32406</v>
      </c>
    </row>
    <row r="3476" spans="1:5" x14ac:dyDescent="0.35">
      <c r="A3476" s="22" t="s">
        <v>37</v>
      </c>
      <c r="B3476" s="22" t="s">
        <v>173</v>
      </c>
      <c r="C3476" s="22" t="s">
        <v>15</v>
      </c>
      <c r="D3476" s="22" t="s">
        <v>52</v>
      </c>
      <c r="E3476" s="20">
        <v>2849.6203999999998</v>
      </c>
    </row>
    <row r="3477" spans="1:5" x14ac:dyDescent="0.35">
      <c r="A3477" s="22" t="s">
        <v>37</v>
      </c>
      <c r="B3477" s="22" t="s">
        <v>173</v>
      </c>
      <c r="C3477" s="22" t="s">
        <v>15</v>
      </c>
      <c r="D3477" s="22" t="s">
        <v>115</v>
      </c>
      <c r="E3477" s="20">
        <v>3.11544</v>
      </c>
    </row>
    <row r="3478" spans="1:5" x14ac:dyDescent="0.35">
      <c r="A3478" s="22" t="s">
        <v>37</v>
      </c>
      <c r="B3478" s="22" t="s">
        <v>173</v>
      </c>
      <c r="C3478" s="22" t="s">
        <v>15</v>
      </c>
      <c r="D3478" s="22" t="s">
        <v>156</v>
      </c>
      <c r="E3478" s="20">
        <v>1.36256</v>
      </c>
    </row>
    <row r="3479" spans="1:5" x14ac:dyDescent="0.35">
      <c r="A3479" s="22" t="s">
        <v>37</v>
      </c>
      <c r="B3479" s="22" t="s">
        <v>173</v>
      </c>
      <c r="C3479" s="22" t="s">
        <v>15</v>
      </c>
      <c r="D3479" s="22" t="s">
        <v>113</v>
      </c>
      <c r="E3479" s="20">
        <v>5880.7529500000001</v>
      </c>
    </row>
    <row r="3480" spans="1:5" x14ac:dyDescent="0.35">
      <c r="A3480" s="22" t="s">
        <v>37</v>
      </c>
      <c r="B3480" s="22" t="s">
        <v>173</v>
      </c>
      <c r="C3480" s="22" t="s">
        <v>15</v>
      </c>
      <c r="D3480" s="22" t="s">
        <v>53</v>
      </c>
      <c r="E3480" s="20">
        <v>81.775279999999995</v>
      </c>
    </row>
    <row r="3481" spans="1:5" x14ac:dyDescent="0.35">
      <c r="A3481" s="22" t="s">
        <v>37</v>
      </c>
      <c r="B3481" s="22" t="s">
        <v>173</v>
      </c>
      <c r="C3481" s="22" t="s">
        <v>15</v>
      </c>
      <c r="D3481" s="22" t="s">
        <v>27</v>
      </c>
      <c r="E3481" s="20">
        <v>15770.33711</v>
      </c>
    </row>
    <row r="3482" spans="1:5" x14ac:dyDescent="0.35">
      <c r="A3482" s="22" t="s">
        <v>37</v>
      </c>
      <c r="B3482" s="22" t="s">
        <v>173</v>
      </c>
      <c r="C3482" s="22" t="s">
        <v>15</v>
      </c>
      <c r="D3482" s="22" t="s">
        <v>28</v>
      </c>
      <c r="E3482" s="20">
        <v>4316.7759699999997</v>
      </c>
    </row>
    <row r="3483" spans="1:5" x14ac:dyDescent="0.35">
      <c r="A3483" s="22" t="s">
        <v>37</v>
      </c>
      <c r="B3483" s="22" t="s">
        <v>173</v>
      </c>
      <c r="C3483" s="22" t="s">
        <v>15</v>
      </c>
      <c r="D3483" s="22" t="s">
        <v>55</v>
      </c>
      <c r="E3483" s="20">
        <v>1930.8926899999999</v>
      </c>
    </row>
    <row r="3484" spans="1:5" x14ac:dyDescent="0.35">
      <c r="A3484" s="22" t="s">
        <v>37</v>
      </c>
      <c r="B3484" s="22" t="s">
        <v>173</v>
      </c>
      <c r="C3484" s="22" t="s">
        <v>15</v>
      </c>
      <c r="D3484" s="22" t="s">
        <v>92</v>
      </c>
      <c r="E3484" s="20">
        <v>6148.4041699999998</v>
      </c>
    </row>
    <row r="3485" spans="1:5" x14ac:dyDescent="0.35">
      <c r="A3485" s="22" t="s">
        <v>37</v>
      </c>
      <c r="B3485" s="22" t="s">
        <v>173</v>
      </c>
      <c r="C3485" s="22" t="s">
        <v>15</v>
      </c>
      <c r="D3485" s="22" t="s">
        <v>102</v>
      </c>
      <c r="E3485" s="20">
        <v>6112.3260899999996</v>
      </c>
    </row>
    <row r="3486" spans="1:5" x14ac:dyDescent="0.35">
      <c r="A3486" s="22" t="s">
        <v>37</v>
      </c>
      <c r="B3486" s="22" t="s">
        <v>173</v>
      </c>
      <c r="C3486" s="22" t="s">
        <v>15</v>
      </c>
      <c r="D3486" s="22" t="s">
        <v>107</v>
      </c>
      <c r="E3486" s="20">
        <v>20.908249999999999</v>
      </c>
    </row>
    <row r="3487" spans="1:5" x14ac:dyDescent="0.35">
      <c r="A3487" s="22" t="s">
        <v>37</v>
      </c>
      <c r="B3487" s="22" t="s">
        <v>173</v>
      </c>
      <c r="C3487" s="22" t="s">
        <v>15</v>
      </c>
      <c r="D3487" s="22" t="s">
        <v>93</v>
      </c>
      <c r="E3487" s="20">
        <v>1361.25523</v>
      </c>
    </row>
    <row r="3488" spans="1:5" x14ac:dyDescent="0.35">
      <c r="A3488" s="22" t="s">
        <v>37</v>
      </c>
      <c r="B3488" s="22" t="s">
        <v>173</v>
      </c>
      <c r="C3488" s="22" t="s">
        <v>15</v>
      </c>
      <c r="D3488" s="22" t="s">
        <v>160</v>
      </c>
      <c r="E3488" s="20">
        <v>238.37962999999999</v>
      </c>
    </row>
    <row r="3489" spans="1:5" x14ac:dyDescent="0.35">
      <c r="A3489" s="22" t="s">
        <v>37</v>
      </c>
      <c r="B3489" s="22" t="s">
        <v>173</v>
      </c>
      <c r="C3489" s="22" t="s">
        <v>15</v>
      </c>
      <c r="D3489" s="22" t="s">
        <v>30</v>
      </c>
      <c r="E3489" s="20">
        <v>42724.1731</v>
      </c>
    </row>
    <row r="3490" spans="1:5" x14ac:dyDescent="0.35">
      <c r="A3490" s="22" t="s">
        <v>37</v>
      </c>
      <c r="B3490" s="22" t="s">
        <v>173</v>
      </c>
      <c r="C3490" s="22" t="s">
        <v>15</v>
      </c>
      <c r="D3490" s="22" t="s">
        <v>96</v>
      </c>
      <c r="E3490" s="20">
        <v>283.37689999999998</v>
      </c>
    </row>
    <row r="3491" spans="1:5" x14ac:dyDescent="0.35">
      <c r="A3491" s="22" t="s">
        <v>37</v>
      </c>
      <c r="B3491" s="22" t="s">
        <v>173</v>
      </c>
      <c r="C3491" s="22" t="s">
        <v>15</v>
      </c>
      <c r="D3491" s="22" t="s">
        <v>97</v>
      </c>
      <c r="E3491" s="20">
        <v>153.30430000000001</v>
      </c>
    </row>
    <row r="3492" spans="1:5" x14ac:dyDescent="0.35">
      <c r="A3492" s="22" t="s">
        <v>37</v>
      </c>
      <c r="B3492" s="22" t="s">
        <v>173</v>
      </c>
      <c r="C3492" s="22" t="s">
        <v>15</v>
      </c>
      <c r="D3492" s="22" t="s">
        <v>31</v>
      </c>
      <c r="E3492" s="20">
        <v>33547.013989999999</v>
      </c>
    </row>
    <row r="3493" spans="1:5" x14ac:dyDescent="0.35">
      <c r="A3493" s="22" t="s">
        <v>37</v>
      </c>
      <c r="B3493" s="22" t="s">
        <v>173</v>
      </c>
      <c r="C3493" s="22" t="s">
        <v>15</v>
      </c>
      <c r="D3493" s="28" t="s">
        <v>35</v>
      </c>
      <c r="E3493" s="26">
        <v>121423.77406</v>
      </c>
    </row>
    <row r="3494" spans="1:5" x14ac:dyDescent="0.35">
      <c r="A3494" s="22" t="s">
        <v>37</v>
      </c>
      <c r="B3494" s="22" t="s">
        <v>173</v>
      </c>
      <c r="C3494" s="22" t="s">
        <v>159</v>
      </c>
      <c r="D3494" s="22" t="s">
        <v>52</v>
      </c>
      <c r="E3494" s="20">
        <v>812.33244999999999</v>
      </c>
    </row>
    <row r="3495" spans="1:5" x14ac:dyDescent="0.35">
      <c r="A3495" s="22" t="s">
        <v>37</v>
      </c>
      <c r="B3495" s="22" t="s">
        <v>173</v>
      </c>
      <c r="C3495" s="22" t="s">
        <v>159</v>
      </c>
      <c r="D3495" s="22" t="s">
        <v>115</v>
      </c>
      <c r="E3495" s="20">
        <v>0.38346000000000002</v>
      </c>
    </row>
    <row r="3496" spans="1:5" x14ac:dyDescent="0.35">
      <c r="A3496" s="22" t="s">
        <v>37</v>
      </c>
      <c r="B3496" s="22" t="s">
        <v>173</v>
      </c>
      <c r="C3496" s="22" t="s">
        <v>159</v>
      </c>
      <c r="D3496" s="22" t="s">
        <v>156</v>
      </c>
      <c r="E3496" s="20">
        <v>1.1540900000000001</v>
      </c>
    </row>
    <row r="3497" spans="1:5" x14ac:dyDescent="0.35">
      <c r="A3497" s="22" t="s">
        <v>37</v>
      </c>
      <c r="B3497" s="22" t="s">
        <v>173</v>
      </c>
      <c r="C3497" s="22" t="s">
        <v>159</v>
      </c>
      <c r="D3497" s="22" t="s">
        <v>113</v>
      </c>
      <c r="E3497" s="20">
        <v>1.5764100000000001</v>
      </c>
    </row>
    <row r="3498" spans="1:5" x14ac:dyDescent="0.35">
      <c r="A3498" s="22" t="s">
        <v>37</v>
      </c>
      <c r="B3498" s="22" t="s">
        <v>173</v>
      </c>
      <c r="C3498" s="22" t="s">
        <v>159</v>
      </c>
      <c r="D3498" s="22" t="s">
        <v>53</v>
      </c>
      <c r="E3498" s="20">
        <v>36.094140000000003</v>
      </c>
    </row>
    <row r="3499" spans="1:5" x14ac:dyDescent="0.35">
      <c r="A3499" s="22" t="s">
        <v>37</v>
      </c>
      <c r="B3499" s="22" t="s">
        <v>173</v>
      </c>
      <c r="C3499" s="22" t="s">
        <v>159</v>
      </c>
      <c r="D3499" s="22" t="s">
        <v>27</v>
      </c>
      <c r="E3499" s="20">
        <v>2193.5141899999999</v>
      </c>
    </row>
    <row r="3500" spans="1:5" x14ac:dyDescent="0.35">
      <c r="A3500" s="22" t="s">
        <v>37</v>
      </c>
      <c r="B3500" s="22" t="s">
        <v>173</v>
      </c>
      <c r="C3500" s="22" t="s">
        <v>159</v>
      </c>
      <c r="D3500" s="22" t="s">
        <v>28</v>
      </c>
      <c r="E3500" s="20">
        <v>825.03456000000006</v>
      </c>
    </row>
    <row r="3501" spans="1:5" x14ac:dyDescent="0.35">
      <c r="A3501" s="22" t="s">
        <v>37</v>
      </c>
      <c r="B3501" s="22" t="s">
        <v>173</v>
      </c>
      <c r="C3501" s="22" t="s">
        <v>159</v>
      </c>
      <c r="D3501" s="22" t="s">
        <v>55</v>
      </c>
      <c r="E3501" s="20">
        <v>202.97781000000001</v>
      </c>
    </row>
    <row r="3502" spans="1:5" x14ac:dyDescent="0.35">
      <c r="A3502" s="22" t="s">
        <v>37</v>
      </c>
      <c r="B3502" s="22" t="s">
        <v>173</v>
      </c>
      <c r="C3502" s="22" t="s">
        <v>159</v>
      </c>
      <c r="D3502" s="22" t="s">
        <v>92</v>
      </c>
      <c r="E3502" s="20">
        <v>186.40607</v>
      </c>
    </row>
    <row r="3503" spans="1:5" x14ac:dyDescent="0.35">
      <c r="A3503" s="22" t="s">
        <v>37</v>
      </c>
      <c r="B3503" s="22" t="s">
        <v>173</v>
      </c>
      <c r="C3503" s="22" t="s">
        <v>159</v>
      </c>
      <c r="D3503" s="22" t="s">
        <v>102</v>
      </c>
      <c r="E3503" s="20">
        <v>0.28317999999999999</v>
      </c>
    </row>
    <row r="3504" spans="1:5" x14ac:dyDescent="0.35">
      <c r="A3504" s="22" t="s">
        <v>37</v>
      </c>
      <c r="B3504" s="22" t="s">
        <v>173</v>
      </c>
      <c r="C3504" s="22" t="s">
        <v>159</v>
      </c>
      <c r="D3504" s="22" t="s">
        <v>107</v>
      </c>
      <c r="E3504" s="20">
        <v>15.592140000000001</v>
      </c>
    </row>
    <row r="3505" spans="1:5" x14ac:dyDescent="0.35">
      <c r="A3505" s="22" t="s">
        <v>37</v>
      </c>
      <c r="B3505" s="22" t="s">
        <v>173</v>
      </c>
      <c r="C3505" s="22" t="s">
        <v>159</v>
      </c>
      <c r="D3505" s="22" t="s">
        <v>93</v>
      </c>
      <c r="E3505" s="20">
        <v>53.480440000000002</v>
      </c>
    </row>
    <row r="3506" spans="1:5" x14ac:dyDescent="0.35">
      <c r="A3506" s="22" t="s">
        <v>37</v>
      </c>
      <c r="B3506" s="22" t="s">
        <v>173</v>
      </c>
      <c r="C3506" s="22" t="s">
        <v>159</v>
      </c>
      <c r="D3506" s="22" t="s">
        <v>160</v>
      </c>
      <c r="E3506" s="20">
        <v>6.6487800000000004</v>
      </c>
    </row>
    <row r="3507" spans="1:5" x14ac:dyDescent="0.35">
      <c r="A3507" s="22" t="s">
        <v>37</v>
      </c>
      <c r="B3507" s="22" t="s">
        <v>173</v>
      </c>
      <c r="C3507" s="22" t="s">
        <v>159</v>
      </c>
      <c r="D3507" s="22" t="s">
        <v>30</v>
      </c>
      <c r="E3507" s="20">
        <v>957.6259</v>
      </c>
    </row>
    <row r="3508" spans="1:5" x14ac:dyDescent="0.35">
      <c r="A3508" s="22" t="s">
        <v>37</v>
      </c>
      <c r="B3508" s="22" t="s">
        <v>173</v>
      </c>
      <c r="C3508" s="22" t="s">
        <v>159</v>
      </c>
      <c r="D3508" s="22" t="s">
        <v>96</v>
      </c>
      <c r="E3508" s="20">
        <v>1.6625799999999999</v>
      </c>
    </row>
    <row r="3509" spans="1:5" x14ac:dyDescent="0.35">
      <c r="A3509" s="22" t="s">
        <v>37</v>
      </c>
      <c r="B3509" s="22" t="s">
        <v>173</v>
      </c>
      <c r="C3509" s="22" t="s">
        <v>159</v>
      </c>
      <c r="D3509" s="22" t="s">
        <v>110</v>
      </c>
      <c r="E3509" s="20">
        <v>0.62602999999999998</v>
      </c>
    </row>
    <row r="3510" spans="1:5" x14ac:dyDescent="0.35">
      <c r="A3510" s="22" t="s">
        <v>37</v>
      </c>
      <c r="B3510" s="22" t="s">
        <v>173</v>
      </c>
      <c r="C3510" s="22" t="s">
        <v>159</v>
      </c>
      <c r="D3510" s="22" t="s">
        <v>112</v>
      </c>
      <c r="E3510" s="20">
        <v>25.213940000000001</v>
      </c>
    </row>
    <row r="3511" spans="1:5" x14ac:dyDescent="0.35">
      <c r="A3511" s="22" t="s">
        <v>37</v>
      </c>
      <c r="B3511" s="22" t="s">
        <v>173</v>
      </c>
      <c r="C3511" s="22" t="s">
        <v>159</v>
      </c>
      <c r="D3511" s="22" t="s">
        <v>97</v>
      </c>
      <c r="E3511" s="20">
        <v>3.0769899999999999</v>
      </c>
    </row>
    <row r="3512" spans="1:5" x14ac:dyDescent="0.35">
      <c r="A3512" s="22" t="s">
        <v>37</v>
      </c>
      <c r="B3512" s="22" t="s">
        <v>173</v>
      </c>
      <c r="C3512" s="22" t="s">
        <v>159</v>
      </c>
      <c r="D3512" s="22" t="s">
        <v>31</v>
      </c>
      <c r="E3512" s="20">
        <v>9149.8066199999994</v>
      </c>
    </row>
    <row r="3513" spans="1:5" x14ac:dyDescent="0.35">
      <c r="A3513" s="22" t="s">
        <v>37</v>
      </c>
      <c r="B3513" s="22" t="s">
        <v>173</v>
      </c>
      <c r="C3513" s="22" t="s">
        <v>159</v>
      </c>
      <c r="D3513" s="28" t="s">
        <v>35</v>
      </c>
      <c r="E3513" s="26">
        <v>14473.48978</v>
      </c>
    </row>
    <row r="3514" spans="1:5" x14ac:dyDescent="0.35">
      <c r="A3514" s="22" t="s">
        <v>37</v>
      </c>
      <c r="B3514" s="22" t="s">
        <v>173</v>
      </c>
      <c r="C3514" s="22" t="s">
        <v>59</v>
      </c>
      <c r="D3514" s="22" t="s">
        <v>52</v>
      </c>
      <c r="E3514" s="20">
        <v>5.2858099999999997</v>
      </c>
    </row>
    <row r="3515" spans="1:5" x14ac:dyDescent="0.35">
      <c r="A3515" s="22" t="s">
        <v>37</v>
      </c>
      <c r="B3515" s="22" t="s">
        <v>173</v>
      </c>
      <c r="C3515" s="22" t="s">
        <v>59</v>
      </c>
      <c r="D3515" s="22" t="s">
        <v>92</v>
      </c>
      <c r="E3515" s="20">
        <v>93.57826</v>
      </c>
    </row>
    <row r="3516" spans="1:5" x14ac:dyDescent="0.35">
      <c r="A3516" s="22" t="s">
        <v>37</v>
      </c>
      <c r="B3516" s="22" t="s">
        <v>173</v>
      </c>
      <c r="C3516" s="22" t="s">
        <v>59</v>
      </c>
      <c r="D3516" s="22" t="s">
        <v>30</v>
      </c>
      <c r="E3516" s="20">
        <v>314.18876999999998</v>
      </c>
    </row>
    <row r="3517" spans="1:5" x14ac:dyDescent="0.35">
      <c r="A3517" s="22" t="s">
        <v>37</v>
      </c>
      <c r="B3517" s="22" t="s">
        <v>173</v>
      </c>
      <c r="C3517" s="22" t="s">
        <v>59</v>
      </c>
      <c r="D3517" s="22" t="s">
        <v>31</v>
      </c>
      <c r="E3517" s="20">
        <v>30.871120000000001</v>
      </c>
    </row>
    <row r="3518" spans="1:5" x14ac:dyDescent="0.35">
      <c r="A3518" s="22" t="s">
        <v>37</v>
      </c>
      <c r="B3518" s="22" t="s">
        <v>173</v>
      </c>
      <c r="C3518" s="22" t="s">
        <v>59</v>
      </c>
      <c r="D3518" s="28" t="s">
        <v>35</v>
      </c>
      <c r="E3518" s="26">
        <v>443.92396000000002</v>
      </c>
    </row>
    <row r="3519" spans="1:5" x14ac:dyDescent="0.35">
      <c r="A3519" s="22" t="s">
        <v>37</v>
      </c>
      <c r="B3519" s="22" t="s">
        <v>173</v>
      </c>
      <c r="C3519" s="22" t="s">
        <v>16</v>
      </c>
      <c r="D3519" s="22" t="s">
        <v>52</v>
      </c>
      <c r="E3519" s="20">
        <v>8424.4691899999998</v>
      </c>
    </row>
    <row r="3520" spans="1:5" x14ac:dyDescent="0.35">
      <c r="A3520" s="22" t="s">
        <v>37</v>
      </c>
      <c r="B3520" s="22" t="s">
        <v>173</v>
      </c>
      <c r="C3520" s="22" t="s">
        <v>16</v>
      </c>
      <c r="D3520" s="22" t="s">
        <v>156</v>
      </c>
      <c r="E3520" s="20">
        <v>1.1211800000000001</v>
      </c>
    </row>
    <row r="3521" spans="1:5" x14ac:dyDescent="0.35">
      <c r="A3521" s="22" t="s">
        <v>37</v>
      </c>
      <c r="B3521" s="22" t="s">
        <v>173</v>
      </c>
      <c r="C3521" s="22" t="s">
        <v>16</v>
      </c>
      <c r="D3521" s="22" t="s">
        <v>113</v>
      </c>
      <c r="E3521" s="20">
        <v>42.610610000000001</v>
      </c>
    </row>
    <row r="3522" spans="1:5" x14ac:dyDescent="0.35">
      <c r="A3522" s="22" t="s">
        <v>37</v>
      </c>
      <c r="B3522" s="22" t="s">
        <v>173</v>
      </c>
      <c r="C3522" s="22" t="s">
        <v>16</v>
      </c>
      <c r="D3522" s="22" t="s">
        <v>53</v>
      </c>
      <c r="E3522" s="20">
        <v>92.149349999999998</v>
      </c>
    </row>
    <row r="3523" spans="1:5" x14ac:dyDescent="0.35">
      <c r="A3523" s="22" t="s">
        <v>37</v>
      </c>
      <c r="B3523" s="22" t="s">
        <v>173</v>
      </c>
      <c r="C3523" s="22" t="s">
        <v>16</v>
      </c>
      <c r="D3523" s="22" t="s">
        <v>27</v>
      </c>
      <c r="E3523" s="20">
        <v>3145.65661</v>
      </c>
    </row>
    <row r="3524" spans="1:5" x14ac:dyDescent="0.35">
      <c r="A3524" s="22" t="s">
        <v>37</v>
      </c>
      <c r="B3524" s="22" t="s">
        <v>173</v>
      </c>
      <c r="C3524" s="22" t="s">
        <v>16</v>
      </c>
      <c r="D3524" s="22" t="s">
        <v>28</v>
      </c>
      <c r="E3524" s="20">
        <v>731.65513999999996</v>
      </c>
    </row>
    <row r="3525" spans="1:5" x14ac:dyDescent="0.35">
      <c r="A3525" s="22" t="s">
        <v>37</v>
      </c>
      <c r="B3525" s="22" t="s">
        <v>173</v>
      </c>
      <c r="C3525" s="22" t="s">
        <v>16</v>
      </c>
      <c r="D3525" s="22" t="s">
        <v>55</v>
      </c>
      <c r="E3525" s="20">
        <v>84.060310000000001</v>
      </c>
    </row>
    <row r="3526" spans="1:5" x14ac:dyDescent="0.35">
      <c r="A3526" s="22" t="s">
        <v>37</v>
      </c>
      <c r="B3526" s="22" t="s">
        <v>173</v>
      </c>
      <c r="C3526" s="22" t="s">
        <v>16</v>
      </c>
      <c r="D3526" s="22" t="s">
        <v>92</v>
      </c>
      <c r="E3526" s="20">
        <v>44.907490000000003</v>
      </c>
    </row>
    <row r="3527" spans="1:5" x14ac:dyDescent="0.35">
      <c r="A3527" s="22" t="s">
        <v>37</v>
      </c>
      <c r="B3527" s="22" t="s">
        <v>173</v>
      </c>
      <c r="C3527" s="22" t="s">
        <v>16</v>
      </c>
      <c r="D3527" s="22" t="s">
        <v>102</v>
      </c>
      <c r="E3527" s="20">
        <v>2.1388199999999999</v>
      </c>
    </row>
    <row r="3528" spans="1:5" x14ac:dyDescent="0.35">
      <c r="A3528" s="22" t="s">
        <v>37</v>
      </c>
      <c r="B3528" s="22" t="s">
        <v>173</v>
      </c>
      <c r="C3528" s="22" t="s">
        <v>16</v>
      </c>
      <c r="D3528" s="22" t="s">
        <v>107</v>
      </c>
      <c r="E3528" s="20">
        <v>113.43321</v>
      </c>
    </row>
    <row r="3529" spans="1:5" x14ac:dyDescent="0.35">
      <c r="A3529" s="22" t="s">
        <v>37</v>
      </c>
      <c r="B3529" s="22" t="s">
        <v>173</v>
      </c>
      <c r="C3529" s="22" t="s">
        <v>16</v>
      </c>
      <c r="D3529" s="22" t="s">
        <v>93</v>
      </c>
      <c r="E3529" s="20">
        <v>59.715850000000003</v>
      </c>
    </row>
    <row r="3530" spans="1:5" x14ac:dyDescent="0.35">
      <c r="A3530" s="22" t="s">
        <v>37</v>
      </c>
      <c r="B3530" s="22" t="s">
        <v>173</v>
      </c>
      <c r="C3530" s="22" t="s">
        <v>16</v>
      </c>
      <c r="D3530" s="22" t="s">
        <v>160</v>
      </c>
      <c r="E3530" s="20">
        <v>21.4009</v>
      </c>
    </row>
    <row r="3531" spans="1:5" x14ac:dyDescent="0.35">
      <c r="A3531" s="22" t="s">
        <v>37</v>
      </c>
      <c r="B3531" s="22" t="s">
        <v>173</v>
      </c>
      <c r="C3531" s="22" t="s">
        <v>16</v>
      </c>
      <c r="D3531" s="22" t="s">
        <v>30</v>
      </c>
      <c r="E3531" s="20">
        <v>806.04943000000003</v>
      </c>
    </row>
    <row r="3532" spans="1:5" x14ac:dyDescent="0.35">
      <c r="A3532" s="22" t="s">
        <v>37</v>
      </c>
      <c r="B3532" s="22" t="s">
        <v>173</v>
      </c>
      <c r="C3532" s="22" t="s">
        <v>16</v>
      </c>
      <c r="D3532" s="22" t="s">
        <v>96</v>
      </c>
      <c r="E3532" s="20">
        <v>4.96875</v>
      </c>
    </row>
    <row r="3533" spans="1:5" x14ac:dyDescent="0.35">
      <c r="A3533" s="22" t="s">
        <v>37</v>
      </c>
      <c r="B3533" s="22" t="s">
        <v>173</v>
      </c>
      <c r="C3533" s="22" t="s">
        <v>16</v>
      </c>
      <c r="D3533" s="22" t="s">
        <v>97</v>
      </c>
      <c r="E3533" s="20">
        <v>3.6193900000000001</v>
      </c>
    </row>
    <row r="3534" spans="1:5" x14ac:dyDescent="0.35">
      <c r="A3534" s="22" t="s">
        <v>37</v>
      </c>
      <c r="B3534" s="22" t="s">
        <v>173</v>
      </c>
      <c r="C3534" s="22" t="s">
        <v>16</v>
      </c>
      <c r="D3534" s="22" t="s">
        <v>31</v>
      </c>
      <c r="E3534" s="20">
        <v>31462.774570000001</v>
      </c>
    </row>
    <row r="3535" spans="1:5" x14ac:dyDescent="0.35">
      <c r="A3535" s="22" t="s">
        <v>37</v>
      </c>
      <c r="B3535" s="22" t="s">
        <v>173</v>
      </c>
      <c r="C3535" s="22" t="s">
        <v>16</v>
      </c>
      <c r="D3535" s="22" t="s">
        <v>32</v>
      </c>
      <c r="E3535" s="20">
        <v>2.0291199999999998</v>
      </c>
    </row>
    <row r="3536" spans="1:5" x14ac:dyDescent="0.35">
      <c r="A3536" s="22" t="s">
        <v>37</v>
      </c>
      <c r="B3536" s="22" t="s">
        <v>173</v>
      </c>
      <c r="C3536" s="22" t="s">
        <v>16</v>
      </c>
      <c r="D3536" s="28" t="s">
        <v>35</v>
      </c>
      <c r="E3536" s="26">
        <v>45042.759919999997</v>
      </c>
    </row>
    <row r="3537" spans="1:5" x14ac:dyDescent="0.35">
      <c r="A3537" s="22" t="s">
        <v>37</v>
      </c>
      <c r="B3537" s="22" t="s">
        <v>173</v>
      </c>
      <c r="C3537" s="22" t="s">
        <v>17</v>
      </c>
      <c r="D3537" s="22" t="s">
        <v>52</v>
      </c>
      <c r="E3537" s="20">
        <v>182.01992999999999</v>
      </c>
    </row>
    <row r="3538" spans="1:5" x14ac:dyDescent="0.35">
      <c r="A3538" s="22" t="s">
        <v>37</v>
      </c>
      <c r="B3538" s="22" t="s">
        <v>173</v>
      </c>
      <c r="C3538" s="22" t="s">
        <v>17</v>
      </c>
      <c r="D3538" s="22" t="s">
        <v>27</v>
      </c>
      <c r="E3538" s="20">
        <v>46416.8891</v>
      </c>
    </row>
    <row r="3539" spans="1:5" x14ac:dyDescent="0.35">
      <c r="A3539" s="22" t="s">
        <v>37</v>
      </c>
      <c r="B3539" s="22" t="s">
        <v>173</v>
      </c>
      <c r="C3539" s="22" t="s">
        <v>17</v>
      </c>
      <c r="D3539" s="22" t="s">
        <v>28</v>
      </c>
      <c r="E3539" s="20">
        <v>27.216000000000001</v>
      </c>
    </row>
    <row r="3540" spans="1:5" x14ac:dyDescent="0.35">
      <c r="A3540" s="22" t="s">
        <v>37</v>
      </c>
      <c r="B3540" s="22" t="s">
        <v>173</v>
      </c>
      <c r="C3540" s="22" t="s">
        <v>17</v>
      </c>
      <c r="D3540" s="22" t="s">
        <v>55</v>
      </c>
      <c r="E3540" s="20">
        <v>1.8419999999999999E-2</v>
      </c>
    </row>
    <row r="3541" spans="1:5" x14ac:dyDescent="0.35">
      <c r="A3541" s="22" t="s">
        <v>37</v>
      </c>
      <c r="B3541" s="22" t="s">
        <v>173</v>
      </c>
      <c r="C3541" s="22" t="s">
        <v>17</v>
      </c>
      <c r="D3541" s="22" t="s">
        <v>107</v>
      </c>
      <c r="E3541" s="20">
        <v>9.3923299999999994</v>
      </c>
    </row>
    <row r="3542" spans="1:5" x14ac:dyDescent="0.35">
      <c r="A3542" s="22" t="s">
        <v>37</v>
      </c>
      <c r="B3542" s="22" t="s">
        <v>173</v>
      </c>
      <c r="C3542" s="22" t="s">
        <v>17</v>
      </c>
      <c r="D3542" s="22" t="s">
        <v>30</v>
      </c>
      <c r="E3542" s="20">
        <v>34.82443</v>
      </c>
    </row>
    <row r="3543" spans="1:5" x14ac:dyDescent="0.35">
      <c r="A3543" s="22" t="s">
        <v>37</v>
      </c>
      <c r="B3543" s="22" t="s">
        <v>173</v>
      </c>
      <c r="C3543" s="22" t="s">
        <v>17</v>
      </c>
      <c r="D3543" s="22" t="s">
        <v>31</v>
      </c>
      <c r="E3543" s="20">
        <v>7988.3287399999999</v>
      </c>
    </row>
    <row r="3544" spans="1:5" x14ac:dyDescent="0.35">
      <c r="A3544" s="22" t="s">
        <v>37</v>
      </c>
      <c r="B3544" s="22" t="s">
        <v>173</v>
      </c>
      <c r="C3544" s="22" t="s">
        <v>17</v>
      </c>
      <c r="D3544" s="28" t="s">
        <v>35</v>
      </c>
      <c r="E3544" s="26">
        <v>54658.688950000003</v>
      </c>
    </row>
    <row r="3545" spans="1:5" x14ac:dyDescent="0.35">
      <c r="A3545" s="22" t="s">
        <v>37</v>
      </c>
      <c r="B3545" s="22" t="s">
        <v>173</v>
      </c>
      <c r="C3545" s="22" t="s">
        <v>18</v>
      </c>
      <c r="D3545" s="22" t="s">
        <v>52</v>
      </c>
      <c r="E3545" s="20">
        <v>3.6524000000000001</v>
      </c>
    </row>
    <row r="3546" spans="1:5" x14ac:dyDescent="0.35">
      <c r="A3546" s="22" t="s">
        <v>37</v>
      </c>
      <c r="B3546" s="22" t="s">
        <v>173</v>
      </c>
      <c r="C3546" s="22" t="s">
        <v>18</v>
      </c>
      <c r="D3546" s="22" t="s">
        <v>27</v>
      </c>
      <c r="E3546" s="20">
        <v>6.3529400000000003</v>
      </c>
    </row>
    <row r="3547" spans="1:5" x14ac:dyDescent="0.35">
      <c r="A3547" s="22" t="s">
        <v>37</v>
      </c>
      <c r="B3547" s="22" t="s">
        <v>173</v>
      </c>
      <c r="C3547" s="22" t="s">
        <v>18</v>
      </c>
      <c r="D3547" s="22" t="s">
        <v>55</v>
      </c>
      <c r="E3547" s="20">
        <v>40.058120000000002</v>
      </c>
    </row>
    <row r="3548" spans="1:5" x14ac:dyDescent="0.35">
      <c r="A3548" s="22" t="s">
        <v>37</v>
      </c>
      <c r="B3548" s="22" t="s">
        <v>173</v>
      </c>
      <c r="C3548" s="22" t="s">
        <v>18</v>
      </c>
      <c r="D3548" s="22" t="s">
        <v>92</v>
      </c>
      <c r="E3548" s="20">
        <v>1.7204600000000001</v>
      </c>
    </row>
    <row r="3549" spans="1:5" x14ac:dyDescent="0.35">
      <c r="A3549" s="22" t="s">
        <v>37</v>
      </c>
      <c r="B3549" s="22" t="s">
        <v>173</v>
      </c>
      <c r="C3549" s="22" t="s">
        <v>18</v>
      </c>
      <c r="D3549" s="22" t="s">
        <v>102</v>
      </c>
      <c r="E3549" s="20">
        <v>269.20263</v>
      </c>
    </row>
    <row r="3550" spans="1:5" x14ac:dyDescent="0.35">
      <c r="A3550" s="22" t="s">
        <v>37</v>
      </c>
      <c r="B3550" s="22" t="s">
        <v>173</v>
      </c>
      <c r="C3550" s="22" t="s">
        <v>18</v>
      </c>
      <c r="D3550" s="22" t="s">
        <v>31</v>
      </c>
      <c r="E3550" s="20">
        <v>60.355060000000002</v>
      </c>
    </row>
    <row r="3551" spans="1:5" x14ac:dyDescent="0.35">
      <c r="A3551" s="22" t="s">
        <v>37</v>
      </c>
      <c r="B3551" s="22" t="s">
        <v>173</v>
      </c>
      <c r="C3551" s="22" t="s">
        <v>18</v>
      </c>
      <c r="D3551" s="28" t="s">
        <v>35</v>
      </c>
      <c r="E3551" s="26">
        <v>381.34161</v>
      </c>
    </row>
    <row r="3552" spans="1:5" x14ac:dyDescent="0.35">
      <c r="A3552" s="22" t="s">
        <v>37</v>
      </c>
      <c r="B3552" s="22" t="s">
        <v>173</v>
      </c>
      <c r="C3552" s="22" t="s">
        <v>19</v>
      </c>
      <c r="D3552" s="22" t="s">
        <v>52</v>
      </c>
      <c r="E3552" s="20">
        <v>122.97902999999999</v>
      </c>
    </row>
    <row r="3553" spans="1:5" x14ac:dyDescent="0.35">
      <c r="A3553" s="22" t="s">
        <v>37</v>
      </c>
      <c r="B3553" s="22" t="s">
        <v>173</v>
      </c>
      <c r="C3553" s="22" t="s">
        <v>19</v>
      </c>
      <c r="D3553" s="22" t="s">
        <v>53</v>
      </c>
      <c r="E3553" s="20">
        <v>0.10238999999999999</v>
      </c>
    </row>
    <row r="3554" spans="1:5" x14ac:dyDescent="0.35">
      <c r="A3554" s="22" t="s">
        <v>37</v>
      </c>
      <c r="B3554" s="22" t="s">
        <v>173</v>
      </c>
      <c r="C3554" s="22" t="s">
        <v>19</v>
      </c>
      <c r="D3554" s="22" t="s">
        <v>27</v>
      </c>
      <c r="E3554" s="20">
        <v>122.65648</v>
      </c>
    </row>
    <row r="3555" spans="1:5" x14ac:dyDescent="0.35">
      <c r="A3555" s="22" t="s">
        <v>37</v>
      </c>
      <c r="B3555" s="22" t="s">
        <v>173</v>
      </c>
      <c r="C3555" s="22" t="s">
        <v>19</v>
      </c>
      <c r="D3555" s="22" t="s">
        <v>28</v>
      </c>
      <c r="E3555" s="20">
        <v>34.13496</v>
      </c>
    </row>
    <row r="3556" spans="1:5" x14ac:dyDescent="0.35">
      <c r="A3556" s="22" t="s">
        <v>37</v>
      </c>
      <c r="B3556" s="22" t="s">
        <v>173</v>
      </c>
      <c r="C3556" s="22" t="s">
        <v>19</v>
      </c>
      <c r="D3556" s="22" t="s">
        <v>55</v>
      </c>
      <c r="E3556" s="20">
        <v>1.1647799999999999</v>
      </c>
    </row>
    <row r="3557" spans="1:5" x14ac:dyDescent="0.35">
      <c r="A3557" s="22" t="s">
        <v>37</v>
      </c>
      <c r="B3557" s="22" t="s">
        <v>173</v>
      </c>
      <c r="C3557" s="22" t="s">
        <v>19</v>
      </c>
      <c r="D3557" s="22" t="s">
        <v>102</v>
      </c>
      <c r="E3557" s="20">
        <v>211.48924</v>
      </c>
    </row>
    <row r="3558" spans="1:5" x14ac:dyDescent="0.35">
      <c r="A3558" s="22" t="s">
        <v>37</v>
      </c>
      <c r="B3558" s="22" t="s">
        <v>173</v>
      </c>
      <c r="C3558" s="22" t="s">
        <v>19</v>
      </c>
      <c r="D3558" s="22" t="s">
        <v>107</v>
      </c>
      <c r="E3558" s="20">
        <v>2.4278200000000001</v>
      </c>
    </row>
    <row r="3559" spans="1:5" x14ac:dyDescent="0.35">
      <c r="A3559" s="22" t="s">
        <v>37</v>
      </c>
      <c r="B3559" s="22" t="s">
        <v>173</v>
      </c>
      <c r="C3559" s="22" t="s">
        <v>19</v>
      </c>
      <c r="D3559" s="22" t="s">
        <v>30</v>
      </c>
      <c r="E3559" s="20">
        <v>90.23245</v>
      </c>
    </row>
    <row r="3560" spans="1:5" x14ac:dyDescent="0.35">
      <c r="A3560" s="22" t="s">
        <v>37</v>
      </c>
      <c r="B3560" s="22" t="s">
        <v>173</v>
      </c>
      <c r="C3560" s="22" t="s">
        <v>19</v>
      </c>
      <c r="D3560" s="22" t="s">
        <v>31</v>
      </c>
      <c r="E3560" s="20">
        <v>5621.8644299999996</v>
      </c>
    </row>
    <row r="3561" spans="1:5" x14ac:dyDescent="0.35">
      <c r="A3561" s="22" t="s">
        <v>37</v>
      </c>
      <c r="B3561" s="22" t="s">
        <v>173</v>
      </c>
      <c r="C3561" s="22" t="s">
        <v>19</v>
      </c>
      <c r="D3561" s="28" t="s">
        <v>35</v>
      </c>
      <c r="E3561" s="26">
        <v>6207.0515800000003</v>
      </c>
    </row>
    <row r="3562" spans="1:5" x14ac:dyDescent="0.35">
      <c r="A3562" s="22" t="s">
        <v>37</v>
      </c>
      <c r="B3562" s="22" t="s">
        <v>173</v>
      </c>
      <c r="C3562" s="22" t="s">
        <v>161</v>
      </c>
      <c r="D3562" s="22" t="s">
        <v>52</v>
      </c>
      <c r="E3562" s="20">
        <v>0.35354999999999998</v>
      </c>
    </row>
    <row r="3563" spans="1:5" x14ac:dyDescent="0.35">
      <c r="A3563" s="22" t="s">
        <v>37</v>
      </c>
      <c r="B3563" s="22" t="s">
        <v>173</v>
      </c>
      <c r="C3563" s="22" t="s">
        <v>161</v>
      </c>
      <c r="D3563" s="22" t="s">
        <v>27</v>
      </c>
      <c r="E3563" s="20">
        <v>2.9508999999999999</v>
      </c>
    </row>
    <row r="3564" spans="1:5" x14ac:dyDescent="0.35">
      <c r="A3564" s="22" t="s">
        <v>37</v>
      </c>
      <c r="B3564" s="22" t="s">
        <v>173</v>
      </c>
      <c r="C3564" s="22" t="s">
        <v>161</v>
      </c>
      <c r="D3564" s="22" t="s">
        <v>28</v>
      </c>
      <c r="E3564" s="20">
        <v>11.03786</v>
      </c>
    </row>
    <row r="3565" spans="1:5" x14ac:dyDescent="0.35">
      <c r="A3565" s="22" t="s">
        <v>37</v>
      </c>
      <c r="B3565" s="22" t="s">
        <v>173</v>
      </c>
      <c r="C3565" s="22" t="s">
        <v>161</v>
      </c>
      <c r="D3565" s="22" t="s">
        <v>31</v>
      </c>
      <c r="E3565" s="20">
        <v>2.7258800000000001</v>
      </c>
    </row>
    <row r="3566" spans="1:5" x14ac:dyDescent="0.35">
      <c r="A3566" s="22" t="s">
        <v>37</v>
      </c>
      <c r="B3566" s="22" t="s">
        <v>173</v>
      </c>
      <c r="C3566" s="22" t="s">
        <v>161</v>
      </c>
      <c r="D3566" s="28" t="s">
        <v>35</v>
      </c>
      <c r="E3566" s="26">
        <v>17.068190000000001</v>
      </c>
    </row>
    <row r="3567" spans="1:5" x14ac:dyDescent="0.35">
      <c r="A3567" s="22" t="s">
        <v>37</v>
      </c>
      <c r="B3567" s="22" t="s">
        <v>173</v>
      </c>
      <c r="C3567" s="120" t="s">
        <v>35</v>
      </c>
      <c r="D3567" s="347"/>
      <c r="E3567" s="26">
        <v>286468.13465000002</v>
      </c>
    </row>
    <row r="3568" spans="1:5" ht="21.5" x14ac:dyDescent="0.35">
      <c r="A3568" s="22" t="s">
        <v>37</v>
      </c>
      <c r="B3568" s="23" t="s">
        <v>48</v>
      </c>
      <c r="C3568" s="22" t="s">
        <v>52</v>
      </c>
      <c r="D3568" s="22" t="s">
        <v>52</v>
      </c>
      <c r="E3568" s="20">
        <v>34.581569999999999</v>
      </c>
    </row>
    <row r="3569" spans="1:5" ht="21.5" x14ac:dyDescent="0.35">
      <c r="A3569" s="22" t="s">
        <v>37</v>
      </c>
      <c r="B3569" s="23" t="s">
        <v>48</v>
      </c>
      <c r="C3569" s="22" t="s">
        <v>52</v>
      </c>
      <c r="D3569" s="22" t="s">
        <v>113</v>
      </c>
      <c r="E3569" s="20">
        <v>37.536000000000001</v>
      </c>
    </row>
    <row r="3570" spans="1:5" ht="21.5" x14ac:dyDescent="0.35">
      <c r="A3570" s="22" t="s">
        <v>37</v>
      </c>
      <c r="B3570" s="23" t="s">
        <v>48</v>
      </c>
      <c r="C3570" s="22" t="s">
        <v>52</v>
      </c>
      <c r="D3570" s="22" t="s">
        <v>27</v>
      </c>
      <c r="E3570" s="20">
        <v>2744.1184899999998</v>
      </c>
    </row>
    <row r="3571" spans="1:5" ht="21.5" x14ac:dyDescent="0.35">
      <c r="A3571" s="22" t="s">
        <v>37</v>
      </c>
      <c r="B3571" s="23" t="s">
        <v>48</v>
      </c>
      <c r="C3571" s="22" t="s">
        <v>52</v>
      </c>
      <c r="D3571" s="22" t="s">
        <v>28</v>
      </c>
      <c r="E3571" s="20">
        <v>51.694800000000001</v>
      </c>
    </row>
    <row r="3572" spans="1:5" ht="21.5" x14ac:dyDescent="0.35">
      <c r="A3572" s="22" t="s">
        <v>37</v>
      </c>
      <c r="B3572" s="23" t="s">
        <v>48</v>
      </c>
      <c r="C3572" s="22" t="s">
        <v>52</v>
      </c>
      <c r="D3572" s="22" t="s">
        <v>55</v>
      </c>
      <c r="E3572" s="20">
        <v>402.42840000000001</v>
      </c>
    </row>
    <row r="3573" spans="1:5" ht="21.5" x14ac:dyDescent="0.35">
      <c r="A3573" s="22" t="s">
        <v>37</v>
      </c>
      <c r="B3573" s="23" t="s">
        <v>48</v>
      </c>
      <c r="C3573" s="22" t="s">
        <v>52</v>
      </c>
      <c r="D3573" s="22" t="s">
        <v>92</v>
      </c>
      <c r="E3573" s="20">
        <v>645.41359</v>
      </c>
    </row>
    <row r="3574" spans="1:5" ht="21.5" x14ac:dyDescent="0.35">
      <c r="A3574" s="22" t="s">
        <v>37</v>
      </c>
      <c r="B3574" s="23" t="s">
        <v>48</v>
      </c>
      <c r="C3574" s="22" t="s">
        <v>52</v>
      </c>
      <c r="D3574" s="22" t="s">
        <v>93</v>
      </c>
      <c r="E3574" s="20">
        <v>72.112790000000004</v>
      </c>
    </row>
    <row r="3575" spans="1:5" ht="21.5" x14ac:dyDescent="0.35">
      <c r="A3575" s="22" t="s">
        <v>37</v>
      </c>
      <c r="B3575" s="23" t="s">
        <v>48</v>
      </c>
      <c r="C3575" s="22" t="s">
        <v>52</v>
      </c>
      <c r="D3575" s="22" t="s">
        <v>160</v>
      </c>
      <c r="E3575" s="20">
        <v>59.999989999999997</v>
      </c>
    </row>
    <row r="3576" spans="1:5" ht="21.5" x14ac:dyDescent="0.35">
      <c r="A3576" s="22" t="s">
        <v>37</v>
      </c>
      <c r="B3576" s="23" t="s">
        <v>48</v>
      </c>
      <c r="C3576" s="22" t="s">
        <v>52</v>
      </c>
      <c r="D3576" s="22" t="s">
        <v>30</v>
      </c>
      <c r="E3576" s="20">
        <v>409.29676999999998</v>
      </c>
    </row>
    <row r="3577" spans="1:5" ht="21.5" x14ac:dyDescent="0.35">
      <c r="A3577" s="22" t="s">
        <v>37</v>
      </c>
      <c r="B3577" s="23" t="s">
        <v>48</v>
      </c>
      <c r="C3577" s="22" t="s">
        <v>52</v>
      </c>
      <c r="D3577" s="22" t="s">
        <v>96</v>
      </c>
      <c r="E3577" s="20">
        <v>34.799999999999997</v>
      </c>
    </row>
    <row r="3578" spans="1:5" ht="21.5" x14ac:dyDescent="0.35">
      <c r="A3578" s="22" t="s">
        <v>37</v>
      </c>
      <c r="B3578" s="23" t="s">
        <v>48</v>
      </c>
      <c r="C3578" s="22" t="s">
        <v>52</v>
      </c>
      <c r="D3578" s="22" t="s">
        <v>31</v>
      </c>
      <c r="E3578" s="20">
        <v>977.90350999999998</v>
      </c>
    </row>
    <row r="3579" spans="1:5" ht="21.5" x14ac:dyDescent="0.35">
      <c r="A3579" s="22" t="s">
        <v>37</v>
      </c>
      <c r="B3579" s="23" t="s">
        <v>48</v>
      </c>
      <c r="C3579" s="22" t="s">
        <v>52</v>
      </c>
      <c r="D3579" s="28" t="s">
        <v>35</v>
      </c>
      <c r="E3579" s="26">
        <v>5469.88591</v>
      </c>
    </row>
    <row r="3580" spans="1:5" ht="21.5" x14ac:dyDescent="0.35">
      <c r="A3580" s="22" t="s">
        <v>37</v>
      </c>
      <c r="B3580" s="23" t="s">
        <v>48</v>
      </c>
      <c r="C3580" s="22" t="s">
        <v>53</v>
      </c>
      <c r="D3580" s="22" t="s">
        <v>52</v>
      </c>
      <c r="E3580" s="20">
        <v>66.411190000000005</v>
      </c>
    </row>
    <row r="3581" spans="1:5" ht="21.5" x14ac:dyDescent="0.35">
      <c r="A3581" s="22" t="s">
        <v>37</v>
      </c>
      <c r="B3581" s="23" t="s">
        <v>48</v>
      </c>
      <c r="C3581" s="22" t="s">
        <v>53</v>
      </c>
      <c r="D3581" s="22" t="s">
        <v>113</v>
      </c>
      <c r="E3581" s="20">
        <v>66</v>
      </c>
    </row>
    <row r="3582" spans="1:5" ht="21.5" x14ac:dyDescent="0.35">
      <c r="A3582" s="22" t="s">
        <v>37</v>
      </c>
      <c r="B3582" s="23" t="s">
        <v>48</v>
      </c>
      <c r="C3582" s="22" t="s">
        <v>53</v>
      </c>
      <c r="D3582" s="22" t="s">
        <v>53</v>
      </c>
      <c r="E3582" s="20">
        <v>719.09802000000002</v>
      </c>
    </row>
    <row r="3583" spans="1:5" ht="21.5" x14ac:dyDescent="0.35">
      <c r="A3583" s="22" t="s">
        <v>37</v>
      </c>
      <c r="B3583" s="23" t="s">
        <v>48</v>
      </c>
      <c r="C3583" s="22" t="s">
        <v>53</v>
      </c>
      <c r="D3583" s="22" t="s">
        <v>27</v>
      </c>
      <c r="E3583" s="20">
        <v>324.16856000000001</v>
      </c>
    </row>
    <row r="3584" spans="1:5" ht="21.5" x14ac:dyDescent="0.35">
      <c r="A3584" s="22" t="s">
        <v>37</v>
      </c>
      <c r="B3584" s="23" t="s">
        <v>48</v>
      </c>
      <c r="C3584" s="22" t="s">
        <v>53</v>
      </c>
      <c r="D3584" s="22" t="s">
        <v>28</v>
      </c>
      <c r="E3584" s="20">
        <v>492.78744</v>
      </c>
    </row>
    <row r="3585" spans="1:5" ht="21.5" x14ac:dyDescent="0.35">
      <c r="A3585" s="22" t="s">
        <v>37</v>
      </c>
      <c r="B3585" s="23" t="s">
        <v>48</v>
      </c>
      <c r="C3585" s="22" t="s">
        <v>53</v>
      </c>
      <c r="D3585" s="22" t="s">
        <v>55</v>
      </c>
      <c r="E3585" s="20">
        <v>432.73324000000002</v>
      </c>
    </row>
    <row r="3586" spans="1:5" ht="21.5" x14ac:dyDescent="0.35">
      <c r="A3586" s="22" t="s">
        <v>37</v>
      </c>
      <c r="B3586" s="23" t="s">
        <v>48</v>
      </c>
      <c r="C3586" s="22" t="s">
        <v>53</v>
      </c>
      <c r="D3586" s="22" t="s">
        <v>92</v>
      </c>
      <c r="E3586" s="20">
        <v>114.88370999999999</v>
      </c>
    </row>
    <row r="3587" spans="1:5" ht="21.5" x14ac:dyDescent="0.35">
      <c r="A3587" s="22" t="s">
        <v>37</v>
      </c>
      <c r="B3587" s="23" t="s">
        <v>48</v>
      </c>
      <c r="C3587" s="22" t="s">
        <v>53</v>
      </c>
      <c r="D3587" s="22" t="s">
        <v>107</v>
      </c>
      <c r="E3587" s="20">
        <v>28.867830000000001</v>
      </c>
    </row>
    <row r="3588" spans="1:5" ht="21.5" x14ac:dyDescent="0.35">
      <c r="A3588" s="22" t="s">
        <v>37</v>
      </c>
      <c r="B3588" s="23" t="s">
        <v>48</v>
      </c>
      <c r="C3588" s="22" t="s">
        <v>53</v>
      </c>
      <c r="D3588" s="22" t="s">
        <v>93</v>
      </c>
      <c r="E3588" s="20">
        <v>2.9596800000000001</v>
      </c>
    </row>
    <row r="3589" spans="1:5" ht="21.5" x14ac:dyDescent="0.35">
      <c r="A3589" s="22" t="s">
        <v>37</v>
      </c>
      <c r="B3589" s="23" t="s">
        <v>48</v>
      </c>
      <c r="C3589" s="22" t="s">
        <v>53</v>
      </c>
      <c r="D3589" s="22" t="s">
        <v>160</v>
      </c>
      <c r="E3589" s="20">
        <v>5.3593799999999998</v>
      </c>
    </row>
    <row r="3590" spans="1:5" ht="21.5" x14ac:dyDescent="0.35">
      <c r="A3590" s="22" t="s">
        <v>37</v>
      </c>
      <c r="B3590" s="23" t="s">
        <v>48</v>
      </c>
      <c r="C3590" s="22" t="s">
        <v>53</v>
      </c>
      <c r="D3590" s="22" t="s">
        <v>30</v>
      </c>
      <c r="E3590" s="20">
        <v>709.54562999999996</v>
      </c>
    </row>
    <row r="3591" spans="1:5" ht="21.5" x14ac:dyDescent="0.35">
      <c r="A3591" s="22" t="s">
        <v>37</v>
      </c>
      <c r="B3591" s="23" t="s">
        <v>48</v>
      </c>
      <c r="C3591" s="22" t="s">
        <v>53</v>
      </c>
      <c r="D3591" s="22" t="s">
        <v>96</v>
      </c>
      <c r="E3591" s="20">
        <v>0.58799999999999997</v>
      </c>
    </row>
    <row r="3592" spans="1:5" ht="21.5" x14ac:dyDescent="0.35">
      <c r="A3592" s="22" t="s">
        <v>37</v>
      </c>
      <c r="B3592" s="23" t="s">
        <v>48</v>
      </c>
      <c r="C3592" s="22" t="s">
        <v>53</v>
      </c>
      <c r="D3592" s="22" t="s">
        <v>112</v>
      </c>
      <c r="E3592" s="20">
        <v>5.4734999999999996</v>
      </c>
    </row>
    <row r="3593" spans="1:5" ht="21.5" x14ac:dyDescent="0.35">
      <c r="A3593" s="22" t="s">
        <v>37</v>
      </c>
      <c r="B3593" s="23" t="s">
        <v>48</v>
      </c>
      <c r="C3593" s="22" t="s">
        <v>53</v>
      </c>
      <c r="D3593" s="22" t="s">
        <v>97</v>
      </c>
      <c r="E3593" s="20">
        <v>22.342079999999999</v>
      </c>
    </row>
    <row r="3594" spans="1:5" ht="21.5" x14ac:dyDescent="0.35">
      <c r="A3594" s="22" t="s">
        <v>37</v>
      </c>
      <c r="B3594" s="23" t="s">
        <v>48</v>
      </c>
      <c r="C3594" s="22" t="s">
        <v>53</v>
      </c>
      <c r="D3594" s="22" t="s">
        <v>31</v>
      </c>
      <c r="E3594" s="20">
        <v>2577.1570700000002</v>
      </c>
    </row>
    <row r="3595" spans="1:5" ht="21.5" x14ac:dyDescent="0.35">
      <c r="A3595" s="22" t="s">
        <v>37</v>
      </c>
      <c r="B3595" s="23" t="s">
        <v>48</v>
      </c>
      <c r="C3595" s="22" t="s">
        <v>53</v>
      </c>
      <c r="D3595" s="28" t="s">
        <v>35</v>
      </c>
      <c r="E3595" s="26">
        <v>5568.3753299999998</v>
      </c>
    </row>
    <row r="3596" spans="1:5" ht="21.5" x14ac:dyDescent="0.35">
      <c r="A3596" s="22" t="s">
        <v>37</v>
      </c>
      <c r="B3596" s="23" t="s">
        <v>48</v>
      </c>
      <c r="C3596" s="22" t="s">
        <v>12</v>
      </c>
      <c r="D3596" s="22" t="s">
        <v>52</v>
      </c>
      <c r="E3596" s="20">
        <v>100.57386</v>
      </c>
    </row>
    <row r="3597" spans="1:5" ht="21.5" x14ac:dyDescent="0.35">
      <c r="A3597" s="22" t="s">
        <v>37</v>
      </c>
      <c r="B3597" s="23" t="s">
        <v>48</v>
      </c>
      <c r="C3597" s="22" t="s">
        <v>12</v>
      </c>
      <c r="D3597" s="22" t="s">
        <v>53</v>
      </c>
      <c r="E3597" s="20">
        <v>12.52</v>
      </c>
    </row>
    <row r="3598" spans="1:5" ht="21.5" x14ac:dyDescent="0.35">
      <c r="A3598" s="22" t="s">
        <v>37</v>
      </c>
      <c r="B3598" s="23" t="s">
        <v>48</v>
      </c>
      <c r="C3598" s="22" t="s">
        <v>12</v>
      </c>
      <c r="D3598" s="22" t="s">
        <v>27</v>
      </c>
      <c r="E3598" s="20">
        <v>4641.7570699999997</v>
      </c>
    </row>
    <row r="3599" spans="1:5" ht="21.5" x14ac:dyDescent="0.35">
      <c r="A3599" s="22" t="s">
        <v>37</v>
      </c>
      <c r="B3599" s="23" t="s">
        <v>48</v>
      </c>
      <c r="C3599" s="22" t="s">
        <v>12</v>
      </c>
      <c r="D3599" s="22" t="s">
        <v>28</v>
      </c>
      <c r="E3599" s="20">
        <v>35.800040000000003</v>
      </c>
    </row>
    <row r="3600" spans="1:5" ht="21.5" x14ac:dyDescent="0.35">
      <c r="A3600" s="22" t="s">
        <v>37</v>
      </c>
      <c r="B3600" s="23" t="s">
        <v>48</v>
      </c>
      <c r="C3600" s="22" t="s">
        <v>12</v>
      </c>
      <c r="D3600" s="22" t="s">
        <v>55</v>
      </c>
      <c r="E3600" s="20">
        <v>42.24</v>
      </c>
    </row>
    <row r="3601" spans="1:5" ht="21.5" x14ac:dyDescent="0.35">
      <c r="A3601" s="22" t="s">
        <v>37</v>
      </c>
      <c r="B3601" s="23" t="s">
        <v>48</v>
      </c>
      <c r="C3601" s="22" t="s">
        <v>12</v>
      </c>
      <c r="D3601" s="22" t="s">
        <v>102</v>
      </c>
      <c r="E3601" s="20">
        <v>8.2649799999999995</v>
      </c>
    </row>
    <row r="3602" spans="1:5" ht="21.5" x14ac:dyDescent="0.35">
      <c r="A3602" s="22" t="s">
        <v>37</v>
      </c>
      <c r="B3602" s="23" t="s">
        <v>48</v>
      </c>
      <c r="C3602" s="22" t="s">
        <v>12</v>
      </c>
      <c r="D3602" s="22" t="s">
        <v>107</v>
      </c>
      <c r="E3602" s="20">
        <v>4.7893999999999997</v>
      </c>
    </row>
    <row r="3603" spans="1:5" ht="21.5" x14ac:dyDescent="0.35">
      <c r="A3603" s="22" t="s">
        <v>37</v>
      </c>
      <c r="B3603" s="23" t="s">
        <v>48</v>
      </c>
      <c r="C3603" s="22" t="s">
        <v>12</v>
      </c>
      <c r="D3603" s="22" t="s">
        <v>30</v>
      </c>
      <c r="E3603" s="20">
        <v>37.182209999999998</v>
      </c>
    </row>
    <row r="3604" spans="1:5" ht="21.5" x14ac:dyDescent="0.35">
      <c r="A3604" s="22" t="s">
        <v>37</v>
      </c>
      <c r="B3604" s="23" t="s">
        <v>48</v>
      </c>
      <c r="C3604" s="22" t="s">
        <v>12</v>
      </c>
      <c r="D3604" s="22" t="s">
        <v>97</v>
      </c>
      <c r="E3604" s="20">
        <v>29.379100000000001</v>
      </c>
    </row>
    <row r="3605" spans="1:5" ht="21.5" x14ac:dyDescent="0.35">
      <c r="A3605" s="22" t="s">
        <v>37</v>
      </c>
      <c r="B3605" s="23" t="s">
        <v>48</v>
      </c>
      <c r="C3605" s="22" t="s">
        <v>12</v>
      </c>
      <c r="D3605" s="22" t="s">
        <v>31</v>
      </c>
      <c r="E3605" s="20">
        <v>1818.4555</v>
      </c>
    </row>
    <row r="3606" spans="1:5" ht="21.5" x14ac:dyDescent="0.35">
      <c r="A3606" s="22" t="s">
        <v>37</v>
      </c>
      <c r="B3606" s="23" t="s">
        <v>48</v>
      </c>
      <c r="C3606" s="22" t="s">
        <v>12</v>
      </c>
      <c r="D3606" s="28" t="s">
        <v>35</v>
      </c>
      <c r="E3606" s="26">
        <v>6730.96216</v>
      </c>
    </row>
    <row r="3607" spans="1:5" ht="21.5" x14ac:dyDescent="0.35">
      <c r="A3607" s="22" t="s">
        <v>37</v>
      </c>
      <c r="B3607" s="23" t="s">
        <v>48</v>
      </c>
      <c r="C3607" s="22" t="s">
        <v>54</v>
      </c>
      <c r="D3607" s="22" t="s">
        <v>55</v>
      </c>
      <c r="E3607" s="20">
        <v>218.249</v>
      </c>
    </row>
    <row r="3608" spans="1:5" ht="21.5" x14ac:dyDescent="0.35">
      <c r="A3608" s="22" t="s">
        <v>37</v>
      </c>
      <c r="B3608" s="23" t="s">
        <v>48</v>
      </c>
      <c r="C3608" s="22" t="s">
        <v>54</v>
      </c>
      <c r="D3608" s="22" t="s">
        <v>97</v>
      </c>
      <c r="E3608" s="20">
        <v>12.58501</v>
      </c>
    </row>
    <row r="3609" spans="1:5" ht="21.5" x14ac:dyDescent="0.35">
      <c r="A3609" s="22" t="s">
        <v>37</v>
      </c>
      <c r="B3609" s="23" t="s">
        <v>48</v>
      </c>
      <c r="C3609" s="22" t="s">
        <v>54</v>
      </c>
      <c r="D3609" s="22" t="s">
        <v>31</v>
      </c>
      <c r="E3609" s="20">
        <v>20.178599999999999</v>
      </c>
    </row>
    <row r="3610" spans="1:5" ht="21.5" x14ac:dyDescent="0.35">
      <c r="A3610" s="22" t="s">
        <v>37</v>
      </c>
      <c r="B3610" s="23" t="s">
        <v>48</v>
      </c>
      <c r="C3610" s="22" t="s">
        <v>54</v>
      </c>
      <c r="D3610" s="28" t="s">
        <v>35</v>
      </c>
      <c r="E3610" s="26">
        <v>251.01261</v>
      </c>
    </row>
    <row r="3611" spans="1:5" ht="21.5" x14ac:dyDescent="0.35">
      <c r="A3611" s="22" t="s">
        <v>37</v>
      </c>
      <c r="B3611" s="23" t="s">
        <v>48</v>
      </c>
      <c r="C3611" s="22" t="s">
        <v>13</v>
      </c>
      <c r="D3611" s="22" t="s">
        <v>52</v>
      </c>
      <c r="E3611" s="20">
        <v>168.29042000000001</v>
      </c>
    </row>
    <row r="3612" spans="1:5" ht="21.5" x14ac:dyDescent="0.35">
      <c r="A3612" s="22" t="s">
        <v>37</v>
      </c>
      <c r="B3612" s="23" t="s">
        <v>48</v>
      </c>
      <c r="C3612" s="22" t="s">
        <v>13</v>
      </c>
      <c r="D3612" s="22" t="s">
        <v>53</v>
      </c>
      <c r="E3612" s="20">
        <v>11.044140000000001</v>
      </c>
    </row>
    <row r="3613" spans="1:5" ht="21.5" x14ac:dyDescent="0.35">
      <c r="A3613" s="22" t="s">
        <v>37</v>
      </c>
      <c r="B3613" s="23" t="s">
        <v>48</v>
      </c>
      <c r="C3613" s="22" t="s">
        <v>13</v>
      </c>
      <c r="D3613" s="22" t="s">
        <v>27</v>
      </c>
      <c r="E3613" s="20">
        <v>3307.93046</v>
      </c>
    </row>
    <row r="3614" spans="1:5" ht="21.5" x14ac:dyDescent="0.35">
      <c r="A3614" s="22" t="s">
        <v>37</v>
      </c>
      <c r="B3614" s="23" t="s">
        <v>48</v>
      </c>
      <c r="C3614" s="22" t="s">
        <v>13</v>
      </c>
      <c r="D3614" s="22" t="s">
        <v>28</v>
      </c>
      <c r="E3614" s="20">
        <v>4240.4737699999996</v>
      </c>
    </row>
    <row r="3615" spans="1:5" ht="21.5" x14ac:dyDescent="0.35">
      <c r="A3615" s="22" t="s">
        <v>37</v>
      </c>
      <c r="B3615" s="23" t="s">
        <v>48</v>
      </c>
      <c r="C3615" s="22" t="s">
        <v>13</v>
      </c>
      <c r="D3615" s="22" t="s">
        <v>55</v>
      </c>
      <c r="E3615" s="20">
        <v>11.631159999999999</v>
      </c>
    </row>
    <row r="3616" spans="1:5" ht="21.5" x14ac:dyDescent="0.35">
      <c r="A3616" s="22" t="s">
        <v>37</v>
      </c>
      <c r="B3616" s="23" t="s">
        <v>48</v>
      </c>
      <c r="C3616" s="22" t="s">
        <v>13</v>
      </c>
      <c r="D3616" s="22" t="s">
        <v>92</v>
      </c>
      <c r="E3616" s="20">
        <v>0.47099999999999997</v>
      </c>
    </row>
    <row r="3617" spans="1:5" ht="21.5" x14ac:dyDescent="0.35">
      <c r="A3617" s="22" t="s">
        <v>37</v>
      </c>
      <c r="B3617" s="23" t="s">
        <v>48</v>
      </c>
      <c r="C3617" s="22" t="s">
        <v>13</v>
      </c>
      <c r="D3617" s="22" t="s">
        <v>102</v>
      </c>
      <c r="E3617" s="20">
        <v>3.5031599999999998</v>
      </c>
    </row>
    <row r="3618" spans="1:5" ht="21.5" x14ac:dyDescent="0.35">
      <c r="A3618" s="22" t="s">
        <v>37</v>
      </c>
      <c r="B3618" s="23" t="s">
        <v>48</v>
      </c>
      <c r="C3618" s="22" t="s">
        <v>13</v>
      </c>
      <c r="D3618" s="22" t="s">
        <v>107</v>
      </c>
      <c r="E3618" s="20">
        <v>0.76297000000000004</v>
      </c>
    </row>
    <row r="3619" spans="1:5" ht="21.5" x14ac:dyDescent="0.35">
      <c r="A3619" s="22" t="s">
        <v>37</v>
      </c>
      <c r="B3619" s="23" t="s">
        <v>48</v>
      </c>
      <c r="C3619" s="22" t="s">
        <v>13</v>
      </c>
      <c r="D3619" s="22" t="s">
        <v>93</v>
      </c>
      <c r="E3619" s="20">
        <v>3.15</v>
      </c>
    </row>
    <row r="3620" spans="1:5" ht="21.5" x14ac:dyDescent="0.35">
      <c r="A3620" s="22" t="s">
        <v>37</v>
      </c>
      <c r="B3620" s="23" t="s">
        <v>48</v>
      </c>
      <c r="C3620" s="22" t="s">
        <v>13</v>
      </c>
      <c r="D3620" s="22" t="s">
        <v>30</v>
      </c>
      <c r="E3620" s="20">
        <v>177.94732999999999</v>
      </c>
    </row>
    <row r="3621" spans="1:5" ht="21.5" x14ac:dyDescent="0.35">
      <c r="A3621" s="22" t="s">
        <v>37</v>
      </c>
      <c r="B3621" s="23" t="s">
        <v>48</v>
      </c>
      <c r="C3621" s="22" t="s">
        <v>13</v>
      </c>
      <c r="D3621" s="22" t="s">
        <v>31</v>
      </c>
      <c r="E3621" s="20">
        <v>3479.9268200000001</v>
      </c>
    </row>
    <row r="3622" spans="1:5" ht="21.5" x14ac:dyDescent="0.35">
      <c r="A3622" s="22" t="s">
        <v>37</v>
      </c>
      <c r="B3622" s="23" t="s">
        <v>48</v>
      </c>
      <c r="C3622" s="22" t="s">
        <v>13</v>
      </c>
      <c r="D3622" s="28" t="s">
        <v>35</v>
      </c>
      <c r="E3622" s="26">
        <v>11405.131230000001</v>
      </c>
    </row>
    <row r="3623" spans="1:5" ht="21.5" x14ac:dyDescent="0.35">
      <c r="A3623" s="22" t="s">
        <v>37</v>
      </c>
      <c r="B3623" s="23" t="s">
        <v>48</v>
      </c>
      <c r="C3623" s="22" t="s">
        <v>55</v>
      </c>
      <c r="D3623" s="22" t="s">
        <v>52</v>
      </c>
      <c r="E3623" s="20">
        <v>60.604799999999997</v>
      </c>
    </row>
    <row r="3624" spans="1:5" ht="21.5" x14ac:dyDescent="0.35">
      <c r="A3624" s="22" t="s">
        <v>37</v>
      </c>
      <c r="B3624" s="23" t="s">
        <v>48</v>
      </c>
      <c r="C3624" s="22" t="s">
        <v>55</v>
      </c>
      <c r="D3624" s="22" t="s">
        <v>53</v>
      </c>
      <c r="E3624" s="20">
        <v>516.34177999999997</v>
      </c>
    </row>
    <row r="3625" spans="1:5" ht="21.5" x14ac:dyDescent="0.35">
      <c r="A3625" s="22" t="s">
        <v>37</v>
      </c>
      <c r="B3625" s="23" t="s">
        <v>48</v>
      </c>
      <c r="C3625" s="22" t="s">
        <v>55</v>
      </c>
      <c r="D3625" s="22" t="s">
        <v>28</v>
      </c>
      <c r="E3625" s="20">
        <v>28.532969999999999</v>
      </c>
    </row>
    <row r="3626" spans="1:5" ht="21.5" x14ac:dyDescent="0.35">
      <c r="A3626" s="22" t="s">
        <v>37</v>
      </c>
      <c r="B3626" s="23" t="s">
        <v>48</v>
      </c>
      <c r="C3626" s="22" t="s">
        <v>55</v>
      </c>
      <c r="D3626" s="22" t="s">
        <v>55</v>
      </c>
      <c r="E3626" s="20">
        <v>2315.3869599999998</v>
      </c>
    </row>
    <row r="3627" spans="1:5" ht="21.5" x14ac:dyDescent="0.35">
      <c r="A3627" s="22" t="s">
        <v>37</v>
      </c>
      <c r="B3627" s="23" t="s">
        <v>48</v>
      </c>
      <c r="C3627" s="22" t="s">
        <v>55</v>
      </c>
      <c r="D3627" s="22" t="s">
        <v>92</v>
      </c>
      <c r="E3627" s="20">
        <v>209.23766000000001</v>
      </c>
    </row>
    <row r="3628" spans="1:5" ht="21.5" x14ac:dyDescent="0.35">
      <c r="A3628" s="22" t="s">
        <v>37</v>
      </c>
      <c r="B3628" s="23" t="s">
        <v>48</v>
      </c>
      <c r="C3628" s="22" t="s">
        <v>55</v>
      </c>
      <c r="D3628" s="22" t="s">
        <v>93</v>
      </c>
      <c r="E3628" s="20">
        <v>129.40501</v>
      </c>
    </row>
    <row r="3629" spans="1:5" ht="21.5" x14ac:dyDescent="0.35">
      <c r="A3629" s="22" t="s">
        <v>37</v>
      </c>
      <c r="B3629" s="23" t="s">
        <v>48</v>
      </c>
      <c r="C3629" s="22" t="s">
        <v>55</v>
      </c>
      <c r="D3629" s="22" t="s">
        <v>160</v>
      </c>
      <c r="E3629" s="20">
        <v>62.8</v>
      </c>
    </row>
    <row r="3630" spans="1:5" ht="21.5" x14ac:dyDescent="0.35">
      <c r="A3630" s="22" t="s">
        <v>37</v>
      </c>
      <c r="B3630" s="23" t="s">
        <v>48</v>
      </c>
      <c r="C3630" s="22" t="s">
        <v>55</v>
      </c>
      <c r="D3630" s="22" t="s">
        <v>30</v>
      </c>
      <c r="E3630" s="20">
        <v>113.56147</v>
      </c>
    </row>
    <row r="3631" spans="1:5" ht="21.5" x14ac:dyDescent="0.35">
      <c r="A3631" s="22" t="s">
        <v>37</v>
      </c>
      <c r="B3631" s="23" t="s">
        <v>48</v>
      </c>
      <c r="C3631" s="22" t="s">
        <v>55</v>
      </c>
      <c r="D3631" s="22" t="s">
        <v>96</v>
      </c>
      <c r="E3631" s="20">
        <v>15.350009999999999</v>
      </c>
    </row>
    <row r="3632" spans="1:5" ht="21.5" x14ac:dyDescent="0.35">
      <c r="A3632" s="22" t="s">
        <v>37</v>
      </c>
      <c r="B3632" s="23" t="s">
        <v>48</v>
      </c>
      <c r="C3632" s="22" t="s">
        <v>55</v>
      </c>
      <c r="D3632" s="22" t="s">
        <v>97</v>
      </c>
      <c r="E3632" s="20">
        <v>1.3064100000000001</v>
      </c>
    </row>
    <row r="3633" spans="1:5" ht="21.5" x14ac:dyDescent="0.35">
      <c r="A3633" s="22" t="s">
        <v>37</v>
      </c>
      <c r="B3633" s="23" t="s">
        <v>48</v>
      </c>
      <c r="C3633" s="22" t="s">
        <v>55</v>
      </c>
      <c r="D3633" s="22" t="s">
        <v>31</v>
      </c>
      <c r="E3633" s="20">
        <v>302.89936999999998</v>
      </c>
    </row>
    <row r="3634" spans="1:5" ht="21.5" x14ac:dyDescent="0.35">
      <c r="A3634" s="22" t="s">
        <v>37</v>
      </c>
      <c r="B3634" s="23" t="s">
        <v>48</v>
      </c>
      <c r="C3634" s="22" t="s">
        <v>55</v>
      </c>
      <c r="D3634" s="28" t="s">
        <v>35</v>
      </c>
      <c r="E3634" s="26">
        <v>3755.4264400000002</v>
      </c>
    </row>
    <row r="3635" spans="1:5" ht="21.5" x14ac:dyDescent="0.35">
      <c r="A3635" s="22" t="s">
        <v>37</v>
      </c>
      <c r="B3635" s="23" t="s">
        <v>48</v>
      </c>
      <c r="C3635" s="22" t="s">
        <v>56</v>
      </c>
      <c r="D3635" s="22" t="s">
        <v>52</v>
      </c>
      <c r="E3635" s="20">
        <v>33.548389999999998</v>
      </c>
    </row>
    <row r="3636" spans="1:5" ht="21.5" x14ac:dyDescent="0.35">
      <c r="A3636" s="22" t="s">
        <v>37</v>
      </c>
      <c r="B3636" s="23" t="s">
        <v>48</v>
      </c>
      <c r="C3636" s="22" t="s">
        <v>56</v>
      </c>
      <c r="D3636" s="22" t="s">
        <v>53</v>
      </c>
      <c r="E3636" s="20">
        <v>35.000230000000002</v>
      </c>
    </row>
    <row r="3637" spans="1:5" ht="21.5" x14ac:dyDescent="0.35">
      <c r="A3637" s="22" t="s">
        <v>37</v>
      </c>
      <c r="B3637" s="23" t="s">
        <v>48</v>
      </c>
      <c r="C3637" s="22" t="s">
        <v>56</v>
      </c>
      <c r="D3637" s="22" t="s">
        <v>27</v>
      </c>
      <c r="E3637" s="20">
        <v>6.7799899999999997</v>
      </c>
    </row>
    <row r="3638" spans="1:5" ht="21.5" x14ac:dyDescent="0.35">
      <c r="A3638" s="22" t="s">
        <v>37</v>
      </c>
      <c r="B3638" s="23" t="s">
        <v>48</v>
      </c>
      <c r="C3638" s="22" t="s">
        <v>56</v>
      </c>
      <c r="D3638" s="22" t="s">
        <v>28</v>
      </c>
      <c r="E3638" s="20">
        <v>35.119999999999997</v>
      </c>
    </row>
    <row r="3639" spans="1:5" ht="21.5" x14ac:dyDescent="0.35">
      <c r="A3639" s="22" t="s">
        <v>37</v>
      </c>
      <c r="B3639" s="23" t="s">
        <v>48</v>
      </c>
      <c r="C3639" s="22" t="s">
        <v>56</v>
      </c>
      <c r="D3639" s="22" t="s">
        <v>92</v>
      </c>
      <c r="E3639" s="20">
        <v>40.350079999999998</v>
      </c>
    </row>
    <row r="3640" spans="1:5" ht="21.5" x14ac:dyDescent="0.35">
      <c r="A3640" s="22" t="s">
        <v>37</v>
      </c>
      <c r="B3640" s="23" t="s">
        <v>48</v>
      </c>
      <c r="C3640" s="22" t="s">
        <v>56</v>
      </c>
      <c r="D3640" s="22" t="s">
        <v>30</v>
      </c>
      <c r="E3640" s="20">
        <v>416.41253999999998</v>
      </c>
    </row>
    <row r="3641" spans="1:5" ht="21.5" x14ac:dyDescent="0.35">
      <c r="A3641" s="22" t="s">
        <v>37</v>
      </c>
      <c r="B3641" s="23" t="s">
        <v>48</v>
      </c>
      <c r="C3641" s="22" t="s">
        <v>56</v>
      </c>
      <c r="D3641" s="22" t="s">
        <v>97</v>
      </c>
      <c r="E3641" s="20">
        <v>5.4944899999999999</v>
      </c>
    </row>
    <row r="3642" spans="1:5" ht="21.5" x14ac:dyDescent="0.35">
      <c r="A3642" s="22" t="s">
        <v>37</v>
      </c>
      <c r="B3642" s="23" t="s">
        <v>48</v>
      </c>
      <c r="C3642" s="22" t="s">
        <v>56</v>
      </c>
      <c r="D3642" s="22" t="s">
        <v>31</v>
      </c>
      <c r="E3642" s="20">
        <v>377.74829</v>
      </c>
    </row>
    <row r="3643" spans="1:5" ht="21.5" x14ac:dyDescent="0.35">
      <c r="A3643" s="22" t="s">
        <v>37</v>
      </c>
      <c r="B3643" s="23" t="s">
        <v>48</v>
      </c>
      <c r="C3643" s="22" t="s">
        <v>56</v>
      </c>
      <c r="D3643" s="28" t="s">
        <v>35</v>
      </c>
      <c r="E3643" s="26">
        <v>950.45401000000004</v>
      </c>
    </row>
    <row r="3644" spans="1:5" ht="21.5" x14ac:dyDescent="0.35">
      <c r="A3644" s="22" t="s">
        <v>37</v>
      </c>
      <c r="B3644" s="23" t="s">
        <v>48</v>
      </c>
      <c r="C3644" s="22" t="s">
        <v>57</v>
      </c>
      <c r="D3644" s="22" t="s">
        <v>52</v>
      </c>
      <c r="E3644" s="20">
        <v>982.31055000000003</v>
      </c>
    </row>
    <row r="3645" spans="1:5" ht="21.5" x14ac:dyDescent="0.35">
      <c r="A3645" s="22" t="s">
        <v>37</v>
      </c>
      <c r="B3645" s="23" t="s">
        <v>48</v>
      </c>
      <c r="C3645" s="22" t="s">
        <v>57</v>
      </c>
      <c r="D3645" s="22" t="s">
        <v>113</v>
      </c>
      <c r="E3645" s="20">
        <v>1233</v>
      </c>
    </row>
    <row r="3646" spans="1:5" ht="21.5" x14ac:dyDescent="0.35">
      <c r="A3646" s="22" t="s">
        <v>37</v>
      </c>
      <c r="B3646" s="23" t="s">
        <v>48</v>
      </c>
      <c r="C3646" s="22" t="s">
        <v>57</v>
      </c>
      <c r="D3646" s="22" t="s">
        <v>53</v>
      </c>
      <c r="E3646" s="20">
        <v>148.33186000000001</v>
      </c>
    </row>
    <row r="3647" spans="1:5" ht="21.5" x14ac:dyDescent="0.35">
      <c r="A3647" s="22" t="s">
        <v>37</v>
      </c>
      <c r="B3647" s="23" t="s">
        <v>48</v>
      </c>
      <c r="C3647" s="22" t="s">
        <v>57</v>
      </c>
      <c r="D3647" s="22" t="s">
        <v>27</v>
      </c>
      <c r="E3647" s="20">
        <v>212.02691999999999</v>
      </c>
    </row>
    <row r="3648" spans="1:5" ht="21.5" x14ac:dyDescent="0.35">
      <c r="A3648" s="22" t="s">
        <v>37</v>
      </c>
      <c r="B3648" s="23" t="s">
        <v>48</v>
      </c>
      <c r="C3648" s="22" t="s">
        <v>57</v>
      </c>
      <c r="D3648" s="22" t="s">
        <v>28</v>
      </c>
      <c r="E3648" s="20">
        <v>156.54583</v>
      </c>
    </row>
    <row r="3649" spans="1:5" ht="21.5" x14ac:dyDescent="0.35">
      <c r="A3649" s="22" t="s">
        <v>37</v>
      </c>
      <c r="B3649" s="23" t="s">
        <v>48</v>
      </c>
      <c r="C3649" s="22" t="s">
        <v>57</v>
      </c>
      <c r="D3649" s="22" t="s">
        <v>55</v>
      </c>
      <c r="E3649" s="20">
        <v>246.18093999999999</v>
      </c>
    </row>
    <row r="3650" spans="1:5" ht="21.5" x14ac:dyDescent="0.35">
      <c r="A3650" s="22" t="s">
        <v>37</v>
      </c>
      <c r="B3650" s="23" t="s">
        <v>48</v>
      </c>
      <c r="C3650" s="22" t="s">
        <v>57</v>
      </c>
      <c r="D3650" s="22" t="s">
        <v>92</v>
      </c>
      <c r="E3650" s="20">
        <v>3880.03451</v>
      </c>
    </row>
    <row r="3651" spans="1:5" ht="21.5" x14ac:dyDescent="0.35">
      <c r="A3651" s="22" t="s">
        <v>37</v>
      </c>
      <c r="B3651" s="23" t="s">
        <v>48</v>
      </c>
      <c r="C3651" s="22" t="s">
        <v>57</v>
      </c>
      <c r="D3651" s="22" t="s">
        <v>102</v>
      </c>
      <c r="E3651" s="20">
        <v>295.19999000000001</v>
      </c>
    </row>
    <row r="3652" spans="1:5" ht="21.5" x14ac:dyDescent="0.35">
      <c r="A3652" s="22" t="s">
        <v>37</v>
      </c>
      <c r="B3652" s="23" t="s">
        <v>48</v>
      </c>
      <c r="C3652" s="22" t="s">
        <v>57</v>
      </c>
      <c r="D3652" s="22" t="s">
        <v>107</v>
      </c>
      <c r="E3652" s="20">
        <v>1.2864899999999999</v>
      </c>
    </row>
    <row r="3653" spans="1:5" ht="21.5" x14ac:dyDescent="0.35">
      <c r="A3653" s="22" t="s">
        <v>37</v>
      </c>
      <c r="B3653" s="23" t="s">
        <v>48</v>
      </c>
      <c r="C3653" s="22" t="s">
        <v>57</v>
      </c>
      <c r="D3653" s="22" t="s">
        <v>93</v>
      </c>
      <c r="E3653" s="20">
        <v>329.44252999999998</v>
      </c>
    </row>
    <row r="3654" spans="1:5" ht="21.5" x14ac:dyDescent="0.35">
      <c r="A3654" s="22" t="s">
        <v>37</v>
      </c>
      <c r="B3654" s="23" t="s">
        <v>48</v>
      </c>
      <c r="C3654" s="22" t="s">
        <v>57</v>
      </c>
      <c r="D3654" s="22" t="s">
        <v>160</v>
      </c>
      <c r="E3654" s="20">
        <v>2.1549999999999998</v>
      </c>
    </row>
    <row r="3655" spans="1:5" ht="21.5" x14ac:dyDescent="0.35">
      <c r="A3655" s="22" t="s">
        <v>37</v>
      </c>
      <c r="B3655" s="23" t="s">
        <v>48</v>
      </c>
      <c r="C3655" s="22" t="s">
        <v>57</v>
      </c>
      <c r="D3655" s="22" t="s">
        <v>30</v>
      </c>
      <c r="E3655" s="20">
        <v>1263.9237800000001</v>
      </c>
    </row>
    <row r="3656" spans="1:5" ht="21.5" x14ac:dyDescent="0.35">
      <c r="A3656" s="22" t="s">
        <v>37</v>
      </c>
      <c r="B3656" s="23" t="s">
        <v>48</v>
      </c>
      <c r="C3656" s="22" t="s">
        <v>57</v>
      </c>
      <c r="D3656" s="22" t="s">
        <v>96</v>
      </c>
      <c r="E3656" s="20">
        <v>23</v>
      </c>
    </row>
    <row r="3657" spans="1:5" ht="21.5" x14ac:dyDescent="0.35">
      <c r="A3657" s="22" t="s">
        <v>37</v>
      </c>
      <c r="B3657" s="23" t="s">
        <v>48</v>
      </c>
      <c r="C3657" s="22" t="s">
        <v>57</v>
      </c>
      <c r="D3657" s="22" t="s">
        <v>97</v>
      </c>
      <c r="E3657" s="20">
        <v>11.84545</v>
      </c>
    </row>
    <row r="3658" spans="1:5" ht="21.5" x14ac:dyDescent="0.35">
      <c r="A3658" s="22" t="s">
        <v>37</v>
      </c>
      <c r="B3658" s="23" t="s">
        <v>48</v>
      </c>
      <c r="C3658" s="22" t="s">
        <v>57</v>
      </c>
      <c r="D3658" s="22" t="s">
        <v>31</v>
      </c>
      <c r="E3658" s="20">
        <v>4914.8679400000001</v>
      </c>
    </row>
    <row r="3659" spans="1:5" ht="21.5" x14ac:dyDescent="0.35">
      <c r="A3659" s="22" t="s">
        <v>37</v>
      </c>
      <c r="B3659" s="23" t="s">
        <v>48</v>
      </c>
      <c r="C3659" s="22" t="s">
        <v>57</v>
      </c>
      <c r="D3659" s="22" t="s">
        <v>32</v>
      </c>
      <c r="E3659" s="20">
        <v>0.89249999999999996</v>
      </c>
    </row>
    <row r="3660" spans="1:5" ht="21.5" x14ac:dyDescent="0.35">
      <c r="A3660" s="22" t="s">
        <v>37</v>
      </c>
      <c r="B3660" s="23" t="s">
        <v>48</v>
      </c>
      <c r="C3660" s="22" t="s">
        <v>57</v>
      </c>
      <c r="D3660" s="28" t="s">
        <v>35</v>
      </c>
      <c r="E3660" s="26">
        <v>13701.04429</v>
      </c>
    </row>
    <row r="3661" spans="1:5" ht="21.5" x14ac:dyDescent="0.35">
      <c r="A3661" s="22" t="s">
        <v>37</v>
      </c>
      <c r="B3661" s="23" t="s">
        <v>48</v>
      </c>
      <c r="C3661" s="22" t="s">
        <v>58</v>
      </c>
      <c r="D3661" s="22" t="s">
        <v>113</v>
      </c>
      <c r="E3661" s="20">
        <v>2.2694999999999999</v>
      </c>
    </row>
    <row r="3662" spans="1:5" ht="21.5" x14ac:dyDescent="0.35">
      <c r="A3662" s="22" t="s">
        <v>37</v>
      </c>
      <c r="B3662" s="23" t="s">
        <v>48</v>
      </c>
      <c r="C3662" s="22" t="s">
        <v>58</v>
      </c>
      <c r="D3662" s="22" t="s">
        <v>28</v>
      </c>
      <c r="E3662" s="20">
        <v>37.276130000000002</v>
      </c>
    </row>
    <row r="3663" spans="1:5" ht="21.5" x14ac:dyDescent="0.35">
      <c r="A3663" s="22" t="s">
        <v>37</v>
      </c>
      <c r="B3663" s="23" t="s">
        <v>48</v>
      </c>
      <c r="C3663" s="22" t="s">
        <v>58</v>
      </c>
      <c r="D3663" s="22" t="s">
        <v>55</v>
      </c>
      <c r="E3663" s="20">
        <v>10.796900000000001</v>
      </c>
    </row>
    <row r="3664" spans="1:5" ht="21.5" x14ac:dyDescent="0.35">
      <c r="A3664" s="22" t="s">
        <v>37</v>
      </c>
      <c r="B3664" s="23" t="s">
        <v>48</v>
      </c>
      <c r="C3664" s="22" t="s">
        <v>58</v>
      </c>
      <c r="D3664" s="22" t="s">
        <v>92</v>
      </c>
      <c r="E3664" s="20">
        <v>3.0345</v>
      </c>
    </row>
    <row r="3665" spans="1:5" ht="21.5" x14ac:dyDescent="0.35">
      <c r="A3665" s="22" t="s">
        <v>37</v>
      </c>
      <c r="B3665" s="23" t="s">
        <v>48</v>
      </c>
      <c r="C3665" s="22" t="s">
        <v>58</v>
      </c>
      <c r="D3665" s="22" t="s">
        <v>112</v>
      </c>
      <c r="E3665" s="20">
        <v>89.37</v>
      </c>
    </row>
    <row r="3666" spans="1:5" ht="21.5" x14ac:dyDescent="0.35">
      <c r="A3666" s="22" t="s">
        <v>37</v>
      </c>
      <c r="B3666" s="23" t="s">
        <v>48</v>
      </c>
      <c r="C3666" s="22" t="s">
        <v>58</v>
      </c>
      <c r="D3666" s="22" t="s">
        <v>97</v>
      </c>
      <c r="E3666" s="20">
        <v>13.3169</v>
      </c>
    </row>
    <row r="3667" spans="1:5" ht="21.5" x14ac:dyDescent="0.35">
      <c r="A3667" s="22" t="s">
        <v>37</v>
      </c>
      <c r="B3667" s="23" t="s">
        <v>48</v>
      </c>
      <c r="C3667" s="22" t="s">
        <v>58</v>
      </c>
      <c r="D3667" s="22" t="s">
        <v>31</v>
      </c>
      <c r="E3667" s="20">
        <v>105.32829</v>
      </c>
    </row>
    <row r="3668" spans="1:5" ht="21.5" x14ac:dyDescent="0.35">
      <c r="A3668" s="22" t="s">
        <v>37</v>
      </c>
      <c r="B3668" s="23" t="s">
        <v>48</v>
      </c>
      <c r="C3668" s="22" t="s">
        <v>58</v>
      </c>
      <c r="D3668" s="28" t="s">
        <v>35</v>
      </c>
      <c r="E3668" s="26">
        <v>261.39222000000001</v>
      </c>
    </row>
    <row r="3669" spans="1:5" ht="21.5" x14ac:dyDescent="0.35">
      <c r="A3669" s="22" t="s">
        <v>37</v>
      </c>
      <c r="B3669" s="23" t="s">
        <v>48</v>
      </c>
      <c r="C3669" s="22" t="s">
        <v>158</v>
      </c>
      <c r="D3669" s="22" t="s">
        <v>52</v>
      </c>
      <c r="E3669" s="20">
        <v>5.1918699999999998</v>
      </c>
    </row>
    <row r="3670" spans="1:5" ht="21.5" x14ac:dyDescent="0.35">
      <c r="A3670" s="22" t="s">
        <v>37</v>
      </c>
      <c r="B3670" s="23" t="s">
        <v>48</v>
      </c>
      <c r="C3670" s="22" t="s">
        <v>158</v>
      </c>
      <c r="D3670" s="22" t="s">
        <v>27</v>
      </c>
      <c r="E3670" s="20">
        <v>53.948999999999998</v>
      </c>
    </row>
    <row r="3671" spans="1:5" ht="21.5" x14ac:dyDescent="0.35">
      <c r="A3671" s="22" t="s">
        <v>37</v>
      </c>
      <c r="B3671" s="23" t="s">
        <v>48</v>
      </c>
      <c r="C3671" s="22" t="s">
        <v>158</v>
      </c>
      <c r="D3671" s="22" t="s">
        <v>28</v>
      </c>
      <c r="E3671" s="20">
        <v>2.4239999999999999</v>
      </c>
    </row>
    <row r="3672" spans="1:5" ht="21.5" x14ac:dyDescent="0.35">
      <c r="A3672" s="22" t="s">
        <v>37</v>
      </c>
      <c r="B3672" s="23" t="s">
        <v>48</v>
      </c>
      <c r="C3672" s="22" t="s">
        <v>158</v>
      </c>
      <c r="D3672" s="22" t="s">
        <v>31</v>
      </c>
      <c r="E3672" s="20">
        <v>23.110710000000001</v>
      </c>
    </row>
    <row r="3673" spans="1:5" ht="21.5" x14ac:dyDescent="0.35">
      <c r="A3673" s="22" t="s">
        <v>37</v>
      </c>
      <c r="B3673" s="23" t="s">
        <v>48</v>
      </c>
      <c r="C3673" s="22" t="s">
        <v>158</v>
      </c>
      <c r="D3673" s="28" t="s">
        <v>35</v>
      </c>
      <c r="E3673" s="26">
        <v>84.675579999999997</v>
      </c>
    </row>
    <row r="3674" spans="1:5" ht="21.5" x14ac:dyDescent="0.35">
      <c r="A3674" s="22" t="s">
        <v>37</v>
      </c>
      <c r="B3674" s="23" t="s">
        <v>48</v>
      </c>
      <c r="C3674" s="22" t="s">
        <v>14</v>
      </c>
      <c r="D3674" s="22" t="s">
        <v>97</v>
      </c>
      <c r="E3674" s="20">
        <v>1.5088999999999999</v>
      </c>
    </row>
    <row r="3675" spans="1:5" ht="21.5" x14ac:dyDescent="0.35">
      <c r="A3675" s="22" t="s">
        <v>37</v>
      </c>
      <c r="B3675" s="23" t="s">
        <v>48</v>
      </c>
      <c r="C3675" s="22" t="s">
        <v>14</v>
      </c>
      <c r="D3675" s="22" t="s">
        <v>31</v>
      </c>
      <c r="E3675" s="20">
        <v>0.21840000000000001</v>
      </c>
    </row>
    <row r="3676" spans="1:5" ht="21.5" x14ac:dyDescent="0.35">
      <c r="A3676" s="22" t="s">
        <v>37</v>
      </c>
      <c r="B3676" s="23" t="s">
        <v>48</v>
      </c>
      <c r="C3676" s="22" t="s">
        <v>14</v>
      </c>
      <c r="D3676" s="28" t="s">
        <v>35</v>
      </c>
      <c r="E3676" s="26">
        <v>1.7273000000000001</v>
      </c>
    </row>
    <row r="3677" spans="1:5" ht="21.5" x14ac:dyDescent="0.35">
      <c r="A3677" s="22" t="s">
        <v>37</v>
      </c>
      <c r="B3677" s="23" t="s">
        <v>48</v>
      </c>
      <c r="C3677" s="22" t="s">
        <v>15</v>
      </c>
      <c r="D3677" s="22" t="s">
        <v>52</v>
      </c>
      <c r="E3677" s="20">
        <v>1429.7961399999999</v>
      </c>
    </row>
    <row r="3678" spans="1:5" ht="21.5" x14ac:dyDescent="0.35">
      <c r="A3678" s="22" t="s">
        <v>37</v>
      </c>
      <c r="B3678" s="23" t="s">
        <v>48</v>
      </c>
      <c r="C3678" s="22" t="s">
        <v>15</v>
      </c>
      <c r="D3678" s="22" t="s">
        <v>115</v>
      </c>
      <c r="E3678" s="20">
        <v>6</v>
      </c>
    </row>
    <row r="3679" spans="1:5" ht="21.5" x14ac:dyDescent="0.35">
      <c r="A3679" s="22" t="s">
        <v>37</v>
      </c>
      <c r="B3679" s="23" t="s">
        <v>48</v>
      </c>
      <c r="C3679" s="22" t="s">
        <v>15</v>
      </c>
      <c r="D3679" s="22" t="s">
        <v>113</v>
      </c>
      <c r="E3679" s="20">
        <v>5287.5060100000001</v>
      </c>
    </row>
    <row r="3680" spans="1:5" ht="21.5" x14ac:dyDescent="0.35">
      <c r="A3680" s="22" t="s">
        <v>37</v>
      </c>
      <c r="B3680" s="23" t="s">
        <v>48</v>
      </c>
      <c r="C3680" s="22" t="s">
        <v>15</v>
      </c>
      <c r="D3680" s="22" t="s">
        <v>53</v>
      </c>
      <c r="E3680" s="20">
        <v>51.971870000000003</v>
      </c>
    </row>
    <row r="3681" spans="1:5" ht="21.5" x14ac:dyDescent="0.35">
      <c r="A3681" s="22" t="s">
        <v>37</v>
      </c>
      <c r="B3681" s="23" t="s">
        <v>48</v>
      </c>
      <c r="C3681" s="22" t="s">
        <v>15</v>
      </c>
      <c r="D3681" s="22" t="s">
        <v>27</v>
      </c>
      <c r="E3681" s="20">
        <v>15771.98876</v>
      </c>
    </row>
    <row r="3682" spans="1:5" ht="21.5" x14ac:dyDescent="0.35">
      <c r="A3682" s="22" t="s">
        <v>37</v>
      </c>
      <c r="B3682" s="23" t="s">
        <v>48</v>
      </c>
      <c r="C3682" s="22" t="s">
        <v>15</v>
      </c>
      <c r="D3682" s="22" t="s">
        <v>28</v>
      </c>
      <c r="E3682" s="20">
        <v>3695.57294</v>
      </c>
    </row>
    <row r="3683" spans="1:5" ht="21.5" x14ac:dyDescent="0.35">
      <c r="A3683" s="22" t="s">
        <v>37</v>
      </c>
      <c r="B3683" s="23" t="s">
        <v>48</v>
      </c>
      <c r="C3683" s="22" t="s">
        <v>15</v>
      </c>
      <c r="D3683" s="22" t="s">
        <v>55</v>
      </c>
      <c r="E3683" s="20">
        <v>2869.6690800000001</v>
      </c>
    </row>
    <row r="3684" spans="1:5" ht="21.5" x14ac:dyDescent="0.35">
      <c r="A3684" s="22" t="s">
        <v>37</v>
      </c>
      <c r="B3684" s="23" t="s">
        <v>48</v>
      </c>
      <c r="C3684" s="22" t="s">
        <v>15</v>
      </c>
      <c r="D3684" s="22" t="s">
        <v>92</v>
      </c>
      <c r="E3684" s="20">
        <v>4666.9422100000002</v>
      </c>
    </row>
    <row r="3685" spans="1:5" ht="21.5" x14ac:dyDescent="0.35">
      <c r="A3685" s="22" t="s">
        <v>37</v>
      </c>
      <c r="B3685" s="23" t="s">
        <v>48</v>
      </c>
      <c r="C3685" s="22" t="s">
        <v>15</v>
      </c>
      <c r="D3685" s="22" t="s">
        <v>102</v>
      </c>
      <c r="E3685" s="20">
        <v>8671.0277900000001</v>
      </c>
    </row>
    <row r="3686" spans="1:5" ht="21.5" x14ac:dyDescent="0.35">
      <c r="A3686" s="22" t="s">
        <v>37</v>
      </c>
      <c r="B3686" s="23" t="s">
        <v>48</v>
      </c>
      <c r="C3686" s="22" t="s">
        <v>15</v>
      </c>
      <c r="D3686" s="22" t="s">
        <v>107</v>
      </c>
      <c r="E3686" s="20">
        <v>17.091470000000001</v>
      </c>
    </row>
    <row r="3687" spans="1:5" ht="21.5" x14ac:dyDescent="0.35">
      <c r="A3687" s="22" t="s">
        <v>37</v>
      </c>
      <c r="B3687" s="23" t="s">
        <v>48</v>
      </c>
      <c r="C3687" s="22" t="s">
        <v>15</v>
      </c>
      <c r="D3687" s="22" t="s">
        <v>93</v>
      </c>
      <c r="E3687" s="20">
        <v>1428.0784900000001</v>
      </c>
    </row>
    <row r="3688" spans="1:5" ht="21.5" x14ac:dyDescent="0.35">
      <c r="A3688" s="22" t="s">
        <v>37</v>
      </c>
      <c r="B3688" s="23" t="s">
        <v>48</v>
      </c>
      <c r="C3688" s="22" t="s">
        <v>15</v>
      </c>
      <c r="D3688" s="22" t="s">
        <v>160</v>
      </c>
      <c r="E3688" s="20">
        <v>233.95001999999999</v>
      </c>
    </row>
    <row r="3689" spans="1:5" ht="21.5" x14ac:dyDescent="0.35">
      <c r="A3689" s="22" t="s">
        <v>37</v>
      </c>
      <c r="B3689" s="23" t="s">
        <v>48</v>
      </c>
      <c r="C3689" s="22" t="s">
        <v>15</v>
      </c>
      <c r="D3689" s="22" t="s">
        <v>30</v>
      </c>
      <c r="E3689" s="20">
        <v>40198.571550000001</v>
      </c>
    </row>
    <row r="3690" spans="1:5" ht="21.5" x14ac:dyDescent="0.35">
      <c r="A3690" s="22" t="s">
        <v>37</v>
      </c>
      <c r="B3690" s="23" t="s">
        <v>48</v>
      </c>
      <c r="C3690" s="22" t="s">
        <v>15</v>
      </c>
      <c r="D3690" s="22" t="s">
        <v>96</v>
      </c>
      <c r="E3690" s="20">
        <v>180.71136999999999</v>
      </c>
    </row>
    <row r="3691" spans="1:5" ht="21.5" x14ac:dyDescent="0.35">
      <c r="A3691" s="22" t="s">
        <v>37</v>
      </c>
      <c r="B3691" s="23" t="s">
        <v>48</v>
      </c>
      <c r="C3691" s="22" t="s">
        <v>15</v>
      </c>
      <c r="D3691" s="22" t="s">
        <v>162</v>
      </c>
      <c r="E3691" s="20">
        <v>0.76976</v>
      </c>
    </row>
    <row r="3692" spans="1:5" ht="21.5" x14ac:dyDescent="0.35">
      <c r="A3692" s="22" t="s">
        <v>37</v>
      </c>
      <c r="B3692" s="23" t="s">
        <v>48</v>
      </c>
      <c r="C3692" s="22" t="s">
        <v>15</v>
      </c>
      <c r="D3692" s="22" t="s">
        <v>97</v>
      </c>
      <c r="E3692" s="20">
        <v>175.19069999999999</v>
      </c>
    </row>
    <row r="3693" spans="1:5" ht="21.5" x14ac:dyDescent="0.35">
      <c r="A3693" s="22" t="s">
        <v>37</v>
      </c>
      <c r="B3693" s="23" t="s">
        <v>48</v>
      </c>
      <c r="C3693" s="22" t="s">
        <v>15</v>
      </c>
      <c r="D3693" s="22" t="s">
        <v>31</v>
      </c>
      <c r="E3693" s="20">
        <v>31083.02837</v>
      </c>
    </row>
    <row r="3694" spans="1:5" ht="21.5" x14ac:dyDescent="0.35">
      <c r="A3694" s="22" t="s">
        <v>37</v>
      </c>
      <c r="B3694" s="23" t="s">
        <v>48</v>
      </c>
      <c r="C3694" s="22" t="s">
        <v>15</v>
      </c>
      <c r="D3694" s="28" t="s">
        <v>35</v>
      </c>
      <c r="E3694" s="26">
        <v>115767.86653</v>
      </c>
    </row>
    <row r="3695" spans="1:5" ht="21.5" x14ac:dyDescent="0.35">
      <c r="A3695" s="22" t="s">
        <v>37</v>
      </c>
      <c r="B3695" s="23" t="s">
        <v>48</v>
      </c>
      <c r="C3695" s="22" t="s">
        <v>159</v>
      </c>
      <c r="D3695" s="22" t="s">
        <v>52</v>
      </c>
      <c r="E3695" s="20">
        <v>1005.2911800000001</v>
      </c>
    </row>
    <row r="3696" spans="1:5" ht="21.5" x14ac:dyDescent="0.35">
      <c r="A3696" s="22" t="s">
        <v>37</v>
      </c>
      <c r="B3696" s="23" t="s">
        <v>48</v>
      </c>
      <c r="C3696" s="22" t="s">
        <v>159</v>
      </c>
      <c r="D3696" s="22" t="s">
        <v>115</v>
      </c>
      <c r="E3696" s="20">
        <v>0.34478999999999999</v>
      </c>
    </row>
    <row r="3697" spans="1:5" ht="21.5" x14ac:dyDescent="0.35">
      <c r="A3697" s="22" t="s">
        <v>37</v>
      </c>
      <c r="B3697" s="23" t="s">
        <v>48</v>
      </c>
      <c r="C3697" s="22" t="s">
        <v>159</v>
      </c>
      <c r="D3697" s="22" t="s">
        <v>156</v>
      </c>
      <c r="E3697" s="20">
        <v>0.97928000000000004</v>
      </c>
    </row>
    <row r="3698" spans="1:5" ht="21.5" x14ac:dyDescent="0.35">
      <c r="A3698" s="22" t="s">
        <v>37</v>
      </c>
      <c r="B3698" s="23" t="s">
        <v>48</v>
      </c>
      <c r="C3698" s="22" t="s">
        <v>159</v>
      </c>
      <c r="D3698" s="22" t="s">
        <v>53</v>
      </c>
      <c r="E3698" s="20">
        <v>65.867500000000007</v>
      </c>
    </row>
    <row r="3699" spans="1:5" ht="21.5" x14ac:dyDescent="0.35">
      <c r="A3699" s="22" t="s">
        <v>37</v>
      </c>
      <c r="B3699" s="23" t="s">
        <v>48</v>
      </c>
      <c r="C3699" s="22" t="s">
        <v>159</v>
      </c>
      <c r="D3699" s="22" t="s">
        <v>27</v>
      </c>
      <c r="E3699" s="20">
        <v>1668.6624899999999</v>
      </c>
    </row>
    <row r="3700" spans="1:5" ht="21.5" x14ac:dyDescent="0.35">
      <c r="A3700" s="22" t="s">
        <v>37</v>
      </c>
      <c r="B3700" s="23" t="s">
        <v>48</v>
      </c>
      <c r="C3700" s="22" t="s">
        <v>159</v>
      </c>
      <c r="D3700" s="22" t="s">
        <v>28</v>
      </c>
      <c r="E3700" s="20">
        <v>934.53034000000002</v>
      </c>
    </row>
    <row r="3701" spans="1:5" ht="21.5" x14ac:dyDescent="0.35">
      <c r="A3701" s="22" t="s">
        <v>37</v>
      </c>
      <c r="B3701" s="23" t="s">
        <v>48</v>
      </c>
      <c r="C3701" s="22" t="s">
        <v>159</v>
      </c>
      <c r="D3701" s="22" t="s">
        <v>55</v>
      </c>
      <c r="E3701" s="20">
        <v>264.46361000000002</v>
      </c>
    </row>
    <row r="3702" spans="1:5" ht="21.5" x14ac:dyDescent="0.35">
      <c r="A3702" s="22" t="s">
        <v>37</v>
      </c>
      <c r="B3702" s="23" t="s">
        <v>48</v>
      </c>
      <c r="C3702" s="22" t="s">
        <v>159</v>
      </c>
      <c r="D3702" s="22" t="s">
        <v>92</v>
      </c>
      <c r="E3702" s="20">
        <v>163.22629000000001</v>
      </c>
    </row>
    <row r="3703" spans="1:5" ht="21.5" x14ac:dyDescent="0.35">
      <c r="A3703" s="22" t="s">
        <v>37</v>
      </c>
      <c r="B3703" s="23" t="s">
        <v>48</v>
      </c>
      <c r="C3703" s="22" t="s">
        <v>159</v>
      </c>
      <c r="D3703" s="22" t="s">
        <v>102</v>
      </c>
      <c r="E3703" s="20">
        <v>0.29475000000000001</v>
      </c>
    </row>
    <row r="3704" spans="1:5" ht="21.5" x14ac:dyDescent="0.35">
      <c r="A3704" s="22" t="s">
        <v>37</v>
      </c>
      <c r="B3704" s="23" t="s">
        <v>48</v>
      </c>
      <c r="C3704" s="22" t="s">
        <v>159</v>
      </c>
      <c r="D3704" s="22" t="s">
        <v>107</v>
      </c>
      <c r="E3704" s="20">
        <v>16.27439</v>
      </c>
    </row>
    <row r="3705" spans="1:5" ht="21.5" x14ac:dyDescent="0.35">
      <c r="A3705" s="22" t="s">
        <v>37</v>
      </c>
      <c r="B3705" s="23" t="s">
        <v>48</v>
      </c>
      <c r="C3705" s="22" t="s">
        <v>159</v>
      </c>
      <c r="D3705" s="22" t="s">
        <v>93</v>
      </c>
      <c r="E3705" s="20">
        <v>60.681269999999998</v>
      </c>
    </row>
    <row r="3706" spans="1:5" ht="21.5" x14ac:dyDescent="0.35">
      <c r="A3706" s="22" t="s">
        <v>37</v>
      </c>
      <c r="B3706" s="23" t="s">
        <v>48</v>
      </c>
      <c r="C3706" s="22" t="s">
        <v>159</v>
      </c>
      <c r="D3706" s="22" t="s">
        <v>160</v>
      </c>
      <c r="E3706" s="20">
        <v>2.5282499999999999</v>
      </c>
    </row>
    <row r="3707" spans="1:5" ht="21.5" x14ac:dyDescent="0.35">
      <c r="A3707" s="22" t="s">
        <v>37</v>
      </c>
      <c r="B3707" s="23" t="s">
        <v>48</v>
      </c>
      <c r="C3707" s="22" t="s">
        <v>159</v>
      </c>
      <c r="D3707" s="22" t="s">
        <v>30</v>
      </c>
      <c r="E3707" s="20">
        <v>1077.93976</v>
      </c>
    </row>
    <row r="3708" spans="1:5" ht="21.5" x14ac:dyDescent="0.35">
      <c r="A3708" s="22" t="s">
        <v>37</v>
      </c>
      <c r="B3708" s="23" t="s">
        <v>48</v>
      </c>
      <c r="C3708" s="22" t="s">
        <v>159</v>
      </c>
      <c r="D3708" s="22" t="s">
        <v>96</v>
      </c>
      <c r="E3708" s="20">
        <v>1.35002</v>
      </c>
    </row>
    <row r="3709" spans="1:5" ht="21.5" x14ac:dyDescent="0.35">
      <c r="A3709" s="22" t="s">
        <v>37</v>
      </c>
      <c r="B3709" s="23" t="s">
        <v>48</v>
      </c>
      <c r="C3709" s="22" t="s">
        <v>159</v>
      </c>
      <c r="D3709" s="22" t="s">
        <v>110</v>
      </c>
      <c r="E3709" s="20">
        <v>1.3611200000000001</v>
      </c>
    </row>
    <row r="3710" spans="1:5" ht="21.5" x14ac:dyDescent="0.35">
      <c r="A3710" s="22" t="s">
        <v>37</v>
      </c>
      <c r="B3710" s="23" t="s">
        <v>48</v>
      </c>
      <c r="C3710" s="22" t="s">
        <v>159</v>
      </c>
      <c r="D3710" s="22" t="s">
        <v>112</v>
      </c>
      <c r="E3710" s="20">
        <v>5.9872800000000002</v>
      </c>
    </row>
    <row r="3711" spans="1:5" ht="21.5" x14ac:dyDescent="0.35">
      <c r="A3711" s="22" t="s">
        <v>37</v>
      </c>
      <c r="B3711" s="23" t="s">
        <v>48</v>
      </c>
      <c r="C3711" s="22" t="s">
        <v>159</v>
      </c>
      <c r="D3711" s="22" t="s">
        <v>97</v>
      </c>
      <c r="E3711" s="20">
        <v>3.1384799999999999</v>
      </c>
    </row>
    <row r="3712" spans="1:5" ht="21.5" x14ac:dyDescent="0.35">
      <c r="A3712" s="22" t="s">
        <v>37</v>
      </c>
      <c r="B3712" s="23" t="s">
        <v>48</v>
      </c>
      <c r="C3712" s="22" t="s">
        <v>159</v>
      </c>
      <c r="D3712" s="22" t="s">
        <v>31</v>
      </c>
      <c r="E3712" s="20">
        <v>10618.66173</v>
      </c>
    </row>
    <row r="3713" spans="1:5" ht="21.5" x14ac:dyDescent="0.35">
      <c r="A3713" s="22" t="s">
        <v>37</v>
      </c>
      <c r="B3713" s="23" t="s">
        <v>48</v>
      </c>
      <c r="C3713" s="22" t="s">
        <v>159</v>
      </c>
      <c r="D3713" s="28" t="s">
        <v>35</v>
      </c>
      <c r="E3713" s="26">
        <v>15891.58253</v>
      </c>
    </row>
    <row r="3714" spans="1:5" ht="21.5" x14ac:dyDescent="0.35">
      <c r="A3714" s="22" t="s">
        <v>37</v>
      </c>
      <c r="B3714" s="23" t="s">
        <v>48</v>
      </c>
      <c r="C3714" s="22" t="s">
        <v>59</v>
      </c>
      <c r="D3714" s="22" t="s">
        <v>30</v>
      </c>
      <c r="E3714" s="20">
        <v>360.10613000000001</v>
      </c>
    </row>
    <row r="3715" spans="1:5" ht="21.5" x14ac:dyDescent="0.35">
      <c r="A3715" s="22" t="s">
        <v>37</v>
      </c>
      <c r="B3715" s="23" t="s">
        <v>48</v>
      </c>
      <c r="C3715" s="22" t="s">
        <v>59</v>
      </c>
      <c r="D3715" s="28" t="s">
        <v>35</v>
      </c>
      <c r="E3715" s="26">
        <v>360.10613000000001</v>
      </c>
    </row>
    <row r="3716" spans="1:5" ht="21.5" x14ac:dyDescent="0.35">
      <c r="A3716" s="22" t="s">
        <v>37</v>
      </c>
      <c r="B3716" s="23" t="s">
        <v>48</v>
      </c>
      <c r="C3716" s="22" t="s">
        <v>16</v>
      </c>
      <c r="D3716" s="22" t="s">
        <v>52</v>
      </c>
      <c r="E3716" s="20">
        <v>7917.4751999999999</v>
      </c>
    </row>
    <row r="3717" spans="1:5" ht="21.5" x14ac:dyDescent="0.35">
      <c r="A3717" s="22" t="s">
        <v>37</v>
      </c>
      <c r="B3717" s="23" t="s">
        <v>48</v>
      </c>
      <c r="C3717" s="22" t="s">
        <v>16</v>
      </c>
      <c r="D3717" s="22" t="s">
        <v>113</v>
      </c>
      <c r="E3717" s="20">
        <v>36.500070000000001</v>
      </c>
    </row>
    <row r="3718" spans="1:5" ht="21.5" x14ac:dyDescent="0.35">
      <c r="A3718" s="22" t="s">
        <v>37</v>
      </c>
      <c r="B3718" s="23" t="s">
        <v>48</v>
      </c>
      <c r="C3718" s="22" t="s">
        <v>16</v>
      </c>
      <c r="D3718" s="22" t="s">
        <v>53</v>
      </c>
      <c r="E3718" s="20">
        <v>80.136849999999995</v>
      </c>
    </row>
    <row r="3719" spans="1:5" ht="21.5" x14ac:dyDescent="0.35">
      <c r="A3719" s="22" t="s">
        <v>37</v>
      </c>
      <c r="B3719" s="23" t="s">
        <v>48</v>
      </c>
      <c r="C3719" s="22" t="s">
        <v>16</v>
      </c>
      <c r="D3719" s="22" t="s">
        <v>27</v>
      </c>
      <c r="E3719" s="20">
        <v>3356.5162799999998</v>
      </c>
    </row>
    <row r="3720" spans="1:5" ht="21.5" x14ac:dyDescent="0.35">
      <c r="A3720" s="22" t="s">
        <v>37</v>
      </c>
      <c r="B3720" s="23" t="s">
        <v>48</v>
      </c>
      <c r="C3720" s="22" t="s">
        <v>16</v>
      </c>
      <c r="D3720" s="22" t="s">
        <v>28</v>
      </c>
      <c r="E3720" s="20">
        <v>805.23141999999996</v>
      </c>
    </row>
    <row r="3721" spans="1:5" ht="21.5" x14ac:dyDescent="0.35">
      <c r="A3721" s="22" t="s">
        <v>37</v>
      </c>
      <c r="B3721" s="23" t="s">
        <v>48</v>
      </c>
      <c r="C3721" s="22" t="s">
        <v>16</v>
      </c>
      <c r="D3721" s="22" t="s">
        <v>55</v>
      </c>
      <c r="E3721" s="20">
        <v>110.39774</v>
      </c>
    </row>
    <row r="3722" spans="1:5" ht="21.5" x14ac:dyDescent="0.35">
      <c r="A3722" s="22" t="s">
        <v>37</v>
      </c>
      <c r="B3722" s="23" t="s">
        <v>48</v>
      </c>
      <c r="C3722" s="22" t="s">
        <v>16</v>
      </c>
      <c r="D3722" s="22" t="s">
        <v>92</v>
      </c>
      <c r="E3722" s="20">
        <v>63.175739999999998</v>
      </c>
    </row>
    <row r="3723" spans="1:5" ht="21.5" x14ac:dyDescent="0.35">
      <c r="A3723" s="22" t="s">
        <v>37</v>
      </c>
      <c r="B3723" s="23" t="s">
        <v>48</v>
      </c>
      <c r="C3723" s="22" t="s">
        <v>16</v>
      </c>
      <c r="D3723" s="22" t="s">
        <v>102</v>
      </c>
      <c r="E3723" s="20">
        <v>2.82158</v>
      </c>
    </row>
    <row r="3724" spans="1:5" ht="21.5" x14ac:dyDescent="0.35">
      <c r="A3724" s="22" t="s">
        <v>37</v>
      </c>
      <c r="B3724" s="23" t="s">
        <v>48</v>
      </c>
      <c r="C3724" s="22" t="s">
        <v>16</v>
      </c>
      <c r="D3724" s="22" t="s">
        <v>107</v>
      </c>
      <c r="E3724" s="20">
        <v>126.40622999999999</v>
      </c>
    </row>
    <row r="3725" spans="1:5" ht="21.5" x14ac:dyDescent="0.35">
      <c r="A3725" s="22" t="s">
        <v>37</v>
      </c>
      <c r="B3725" s="23" t="s">
        <v>48</v>
      </c>
      <c r="C3725" s="22" t="s">
        <v>16</v>
      </c>
      <c r="D3725" s="22" t="s">
        <v>93</v>
      </c>
      <c r="E3725" s="20">
        <v>69.699969999999993</v>
      </c>
    </row>
    <row r="3726" spans="1:5" ht="21.5" x14ac:dyDescent="0.35">
      <c r="A3726" s="22" t="s">
        <v>37</v>
      </c>
      <c r="B3726" s="23" t="s">
        <v>48</v>
      </c>
      <c r="C3726" s="22" t="s">
        <v>16</v>
      </c>
      <c r="D3726" s="22" t="s">
        <v>160</v>
      </c>
      <c r="E3726" s="20">
        <v>29.508510000000001</v>
      </c>
    </row>
    <row r="3727" spans="1:5" ht="21.5" x14ac:dyDescent="0.35">
      <c r="A3727" s="22" t="s">
        <v>37</v>
      </c>
      <c r="B3727" s="23" t="s">
        <v>48</v>
      </c>
      <c r="C3727" s="22" t="s">
        <v>16</v>
      </c>
      <c r="D3727" s="22" t="s">
        <v>30</v>
      </c>
      <c r="E3727" s="20">
        <v>840.81417999999996</v>
      </c>
    </row>
    <row r="3728" spans="1:5" ht="21.5" x14ac:dyDescent="0.35">
      <c r="A3728" s="22" t="s">
        <v>37</v>
      </c>
      <c r="B3728" s="23" t="s">
        <v>48</v>
      </c>
      <c r="C3728" s="22" t="s">
        <v>16</v>
      </c>
      <c r="D3728" s="22" t="s">
        <v>96</v>
      </c>
      <c r="E3728" s="20">
        <v>6.6368099999999997</v>
      </c>
    </row>
    <row r="3729" spans="1:5" ht="21.5" x14ac:dyDescent="0.35">
      <c r="A3729" s="22" t="s">
        <v>37</v>
      </c>
      <c r="B3729" s="23" t="s">
        <v>48</v>
      </c>
      <c r="C3729" s="22" t="s">
        <v>16</v>
      </c>
      <c r="D3729" s="22" t="s">
        <v>97</v>
      </c>
      <c r="E3729" s="20">
        <v>2.7508599999999999</v>
      </c>
    </row>
    <row r="3730" spans="1:5" ht="21.5" x14ac:dyDescent="0.35">
      <c r="A3730" s="22" t="s">
        <v>37</v>
      </c>
      <c r="B3730" s="23" t="s">
        <v>48</v>
      </c>
      <c r="C3730" s="22" t="s">
        <v>16</v>
      </c>
      <c r="D3730" s="22" t="s">
        <v>31</v>
      </c>
      <c r="E3730" s="20">
        <v>34847.478620000002</v>
      </c>
    </row>
    <row r="3731" spans="1:5" ht="21.5" x14ac:dyDescent="0.35">
      <c r="A3731" s="22" t="s">
        <v>37</v>
      </c>
      <c r="B3731" s="23" t="s">
        <v>48</v>
      </c>
      <c r="C3731" s="22" t="s">
        <v>16</v>
      </c>
      <c r="D3731" s="22" t="s">
        <v>32</v>
      </c>
      <c r="E3731" s="20">
        <v>1.89828</v>
      </c>
    </row>
    <row r="3732" spans="1:5" ht="21.5" x14ac:dyDescent="0.35">
      <c r="A3732" s="22" t="s">
        <v>37</v>
      </c>
      <c r="B3732" s="23" t="s">
        <v>48</v>
      </c>
      <c r="C3732" s="22" t="s">
        <v>16</v>
      </c>
      <c r="D3732" s="28" t="s">
        <v>35</v>
      </c>
      <c r="E3732" s="26">
        <v>48297.448340000003</v>
      </c>
    </row>
    <row r="3733" spans="1:5" ht="21.5" x14ac:dyDescent="0.35">
      <c r="A3733" s="22" t="s">
        <v>37</v>
      </c>
      <c r="B3733" s="23" t="s">
        <v>48</v>
      </c>
      <c r="C3733" s="22" t="s">
        <v>17</v>
      </c>
      <c r="D3733" s="22" t="s">
        <v>52</v>
      </c>
      <c r="E3733" s="20">
        <v>153.66394</v>
      </c>
    </row>
    <row r="3734" spans="1:5" ht="21.5" x14ac:dyDescent="0.35">
      <c r="A3734" s="22" t="s">
        <v>37</v>
      </c>
      <c r="B3734" s="23" t="s">
        <v>48</v>
      </c>
      <c r="C3734" s="22" t="s">
        <v>17</v>
      </c>
      <c r="D3734" s="22" t="s">
        <v>27</v>
      </c>
      <c r="E3734" s="20">
        <v>49431.038769999999</v>
      </c>
    </row>
    <row r="3735" spans="1:5" ht="21.5" x14ac:dyDescent="0.35">
      <c r="A3735" s="22" t="s">
        <v>37</v>
      </c>
      <c r="B3735" s="23" t="s">
        <v>48</v>
      </c>
      <c r="C3735" s="22" t="s">
        <v>17</v>
      </c>
      <c r="D3735" s="22" t="s">
        <v>28</v>
      </c>
      <c r="E3735" s="20">
        <v>38.553310000000003</v>
      </c>
    </row>
    <row r="3736" spans="1:5" ht="21.5" x14ac:dyDescent="0.35">
      <c r="A3736" s="22" t="s">
        <v>37</v>
      </c>
      <c r="B3736" s="23" t="s">
        <v>48</v>
      </c>
      <c r="C3736" s="22" t="s">
        <v>17</v>
      </c>
      <c r="D3736" s="22" t="s">
        <v>107</v>
      </c>
      <c r="E3736" s="20">
        <v>10.040620000000001</v>
      </c>
    </row>
    <row r="3737" spans="1:5" ht="21.5" x14ac:dyDescent="0.35">
      <c r="A3737" s="22" t="s">
        <v>37</v>
      </c>
      <c r="B3737" s="23" t="s">
        <v>48</v>
      </c>
      <c r="C3737" s="22" t="s">
        <v>17</v>
      </c>
      <c r="D3737" s="22" t="s">
        <v>30</v>
      </c>
      <c r="E3737" s="20">
        <v>71.599969999999999</v>
      </c>
    </row>
    <row r="3738" spans="1:5" ht="21.5" x14ac:dyDescent="0.35">
      <c r="A3738" s="22" t="s">
        <v>37</v>
      </c>
      <c r="B3738" s="23" t="s">
        <v>48</v>
      </c>
      <c r="C3738" s="22" t="s">
        <v>17</v>
      </c>
      <c r="D3738" s="22" t="s">
        <v>31</v>
      </c>
      <c r="E3738" s="20">
        <v>9220.8632400000006</v>
      </c>
    </row>
    <row r="3739" spans="1:5" ht="21.5" x14ac:dyDescent="0.35">
      <c r="A3739" s="22" t="s">
        <v>37</v>
      </c>
      <c r="B3739" s="23" t="s">
        <v>48</v>
      </c>
      <c r="C3739" s="22" t="s">
        <v>17</v>
      </c>
      <c r="D3739" s="28" t="s">
        <v>35</v>
      </c>
      <c r="E3739" s="26">
        <v>58925.759850000002</v>
      </c>
    </row>
    <row r="3740" spans="1:5" ht="21.5" x14ac:dyDescent="0.35">
      <c r="A3740" s="22" t="s">
        <v>37</v>
      </c>
      <c r="B3740" s="23" t="s">
        <v>48</v>
      </c>
      <c r="C3740" s="22" t="s">
        <v>18</v>
      </c>
      <c r="D3740" s="22" t="s">
        <v>27</v>
      </c>
      <c r="E3740" s="20">
        <v>7.9694099999999999</v>
      </c>
    </row>
    <row r="3741" spans="1:5" ht="21.5" x14ac:dyDescent="0.35">
      <c r="A3741" s="22" t="s">
        <v>37</v>
      </c>
      <c r="B3741" s="23" t="s">
        <v>48</v>
      </c>
      <c r="C3741" s="22" t="s">
        <v>18</v>
      </c>
      <c r="D3741" s="22" t="s">
        <v>55</v>
      </c>
      <c r="E3741" s="20">
        <v>31.861689999999999</v>
      </c>
    </row>
    <row r="3742" spans="1:5" ht="21.5" x14ac:dyDescent="0.35">
      <c r="A3742" s="22" t="s">
        <v>37</v>
      </c>
      <c r="B3742" s="23" t="s">
        <v>48</v>
      </c>
      <c r="C3742" s="22" t="s">
        <v>18</v>
      </c>
      <c r="D3742" s="22" t="s">
        <v>92</v>
      </c>
      <c r="E3742" s="20">
        <v>2.4649899999999998</v>
      </c>
    </row>
    <row r="3743" spans="1:5" ht="21.5" x14ac:dyDescent="0.35">
      <c r="A3743" s="22" t="s">
        <v>37</v>
      </c>
      <c r="B3743" s="23" t="s">
        <v>48</v>
      </c>
      <c r="C3743" s="22" t="s">
        <v>18</v>
      </c>
      <c r="D3743" s="22" t="s">
        <v>102</v>
      </c>
      <c r="E3743" s="20">
        <v>454.83819999999997</v>
      </c>
    </row>
    <row r="3744" spans="1:5" ht="21.5" x14ac:dyDescent="0.35">
      <c r="A3744" s="22" t="s">
        <v>37</v>
      </c>
      <c r="B3744" s="23" t="s">
        <v>48</v>
      </c>
      <c r="C3744" s="22" t="s">
        <v>18</v>
      </c>
      <c r="D3744" s="22" t="s">
        <v>31</v>
      </c>
      <c r="E3744" s="20">
        <v>61.237180000000002</v>
      </c>
    </row>
    <row r="3745" spans="1:5" ht="21.5" x14ac:dyDescent="0.35">
      <c r="A3745" s="22" t="s">
        <v>37</v>
      </c>
      <c r="B3745" s="23" t="s">
        <v>48</v>
      </c>
      <c r="C3745" s="22" t="s">
        <v>18</v>
      </c>
      <c r="D3745" s="28" t="s">
        <v>35</v>
      </c>
      <c r="E3745" s="26">
        <v>558.37147000000004</v>
      </c>
    </row>
    <row r="3746" spans="1:5" ht="21.5" x14ac:dyDescent="0.35">
      <c r="A3746" s="22" t="s">
        <v>37</v>
      </c>
      <c r="B3746" s="23" t="s">
        <v>48</v>
      </c>
      <c r="C3746" s="22" t="s">
        <v>19</v>
      </c>
      <c r="D3746" s="22" t="s">
        <v>52</v>
      </c>
      <c r="E3746" s="20">
        <v>126.43823999999999</v>
      </c>
    </row>
    <row r="3747" spans="1:5" ht="21.5" x14ac:dyDescent="0.35">
      <c r="A3747" s="22" t="s">
        <v>37</v>
      </c>
      <c r="B3747" s="23" t="s">
        <v>48</v>
      </c>
      <c r="C3747" s="22" t="s">
        <v>19</v>
      </c>
      <c r="D3747" s="22" t="s">
        <v>27</v>
      </c>
      <c r="E3747" s="20">
        <v>145.31720000000001</v>
      </c>
    </row>
    <row r="3748" spans="1:5" ht="21.5" x14ac:dyDescent="0.35">
      <c r="A3748" s="22" t="s">
        <v>37</v>
      </c>
      <c r="B3748" s="23" t="s">
        <v>48</v>
      </c>
      <c r="C3748" s="22" t="s">
        <v>19</v>
      </c>
      <c r="D3748" s="22" t="s">
        <v>28</v>
      </c>
      <c r="E3748" s="20">
        <v>43.778799999999997</v>
      </c>
    </row>
    <row r="3749" spans="1:5" ht="21.5" x14ac:dyDescent="0.35">
      <c r="A3749" s="22" t="s">
        <v>37</v>
      </c>
      <c r="B3749" s="23" t="s">
        <v>48</v>
      </c>
      <c r="C3749" s="22" t="s">
        <v>19</v>
      </c>
      <c r="D3749" s="22" t="s">
        <v>55</v>
      </c>
      <c r="E3749" s="20">
        <v>0.59399999999999997</v>
      </c>
    </row>
    <row r="3750" spans="1:5" ht="21.5" x14ac:dyDescent="0.35">
      <c r="A3750" s="22" t="s">
        <v>37</v>
      </c>
      <c r="B3750" s="23" t="s">
        <v>48</v>
      </c>
      <c r="C3750" s="22" t="s">
        <v>19</v>
      </c>
      <c r="D3750" s="22" t="s">
        <v>102</v>
      </c>
      <c r="E3750" s="20">
        <v>1.4696100000000001</v>
      </c>
    </row>
    <row r="3751" spans="1:5" ht="21.5" x14ac:dyDescent="0.35">
      <c r="A3751" s="22" t="s">
        <v>37</v>
      </c>
      <c r="B3751" s="23" t="s">
        <v>48</v>
      </c>
      <c r="C3751" s="22" t="s">
        <v>19</v>
      </c>
      <c r="D3751" s="22" t="s">
        <v>107</v>
      </c>
      <c r="E3751" s="20">
        <v>1.9426000000000001</v>
      </c>
    </row>
    <row r="3752" spans="1:5" ht="21.5" x14ac:dyDescent="0.35">
      <c r="A3752" s="22" t="s">
        <v>37</v>
      </c>
      <c r="B3752" s="23" t="s">
        <v>48</v>
      </c>
      <c r="C3752" s="22" t="s">
        <v>19</v>
      </c>
      <c r="D3752" s="22" t="s">
        <v>30</v>
      </c>
      <c r="E3752" s="20">
        <v>57.934359999999998</v>
      </c>
    </row>
    <row r="3753" spans="1:5" ht="21.5" x14ac:dyDescent="0.35">
      <c r="A3753" s="22" t="s">
        <v>37</v>
      </c>
      <c r="B3753" s="23" t="s">
        <v>48</v>
      </c>
      <c r="C3753" s="22" t="s">
        <v>19</v>
      </c>
      <c r="D3753" s="22" t="s">
        <v>31</v>
      </c>
      <c r="E3753" s="20">
        <v>5876.0437400000001</v>
      </c>
    </row>
    <row r="3754" spans="1:5" ht="21.5" x14ac:dyDescent="0.35">
      <c r="A3754" s="22" t="s">
        <v>37</v>
      </c>
      <c r="B3754" s="23" t="s">
        <v>48</v>
      </c>
      <c r="C3754" s="22" t="s">
        <v>19</v>
      </c>
      <c r="D3754" s="28" t="s">
        <v>35</v>
      </c>
      <c r="E3754" s="26">
        <v>6253.5185499999998</v>
      </c>
    </row>
    <row r="3755" spans="1:5" ht="21.5" x14ac:dyDescent="0.35">
      <c r="A3755" s="22" t="s">
        <v>37</v>
      </c>
      <c r="B3755" s="23" t="s">
        <v>48</v>
      </c>
      <c r="C3755" s="22" t="s">
        <v>161</v>
      </c>
      <c r="D3755" s="22" t="s">
        <v>52</v>
      </c>
      <c r="E3755" s="20">
        <v>219.01999000000001</v>
      </c>
    </row>
    <row r="3756" spans="1:5" ht="21.5" x14ac:dyDescent="0.35">
      <c r="A3756" s="22" t="s">
        <v>37</v>
      </c>
      <c r="B3756" s="23" t="s">
        <v>48</v>
      </c>
      <c r="C3756" s="22" t="s">
        <v>161</v>
      </c>
      <c r="D3756" s="22" t="s">
        <v>53</v>
      </c>
      <c r="E3756" s="20">
        <v>40.159999999999997</v>
      </c>
    </row>
    <row r="3757" spans="1:5" ht="21.5" x14ac:dyDescent="0.35">
      <c r="A3757" s="22" t="s">
        <v>37</v>
      </c>
      <c r="B3757" s="23" t="s">
        <v>48</v>
      </c>
      <c r="C3757" s="22" t="s">
        <v>161</v>
      </c>
      <c r="D3757" s="22" t="s">
        <v>27</v>
      </c>
      <c r="E3757" s="20">
        <v>1613.85005</v>
      </c>
    </row>
    <row r="3758" spans="1:5" ht="21.5" x14ac:dyDescent="0.35">
      <c r="A3758" s="22" t="s">
        <v>37</v>
      </c>
      <c r="B3758" s="23" t="s">
        <v>48</v>
      </c>
      <c r="C3758" s="22" t="s">
        <v>161</v>
      </c>
      <c r="D3758" s="22" t="s">
        <v>28</v>
      </c>
      <c r="E3758" s="20">
        <v>314.82997</v>
      </c>
    </row>
    <row r="3759" spans="1:5" ht="21.5" x14ac:dyDescent="0.35">
      <c r="A3759" s="22" t="s">
        <v>37</v>
      </c>
      <c r="B3759" s="23" t="s">
        <v>48</v>
      </c>
      <c r="C3759" s="22" t="s">
        <v>161</v>
      </c>
      <c r="D3759" s="22" t="s">
        <v>55</v>
      </c>
      <c r="E3759" s="20">
        <v>1124.2301500000001</v>
      </c>
    </row>
    <row r="3760" spans="1:5" ht="21.5" x14ac:dyDescent="0.35">
      <c r="A3760" s="22" t="s">
        <v>37</v>
      </c>
      <c r="B3760" s="23" t="s">
        <v>48</v>
      </c>
      <c r="C3760" s="22" t="s">
        <v>161</v>
      </c>
      <c r="D3760" s="22" t="s">
        <v>92</v>
      </c>
      <c r="E3760" s="20">
        <v>910.95996000000002</v>
      </c>
    </row>
    <row r="3761" spans="1:5" ht="21.5" x14ac:dyDescent="0.35">
      <c r="A3761" s="22" t="s">
        <v>37</v>
      </c>
      <c r="B3761" s="23" t="s">
        <v>48</v>
      </c>
      <c r="C3761" s="22" t="s">
        <v>161</v>
      </c>
      <c r="D3761" s="22" t="s">
        <v>102</v>
      </c>
      <c r="E3761" s="20">
        <v>67.5</v>
      </c>
    </row>
    <row r="3762" spans="1:5" ht="21.5" x14ac:dyDescent="0.35">
      <c r="A3762" s="22" t="s">
        <v>37</v>
      </c>
      <c r="B3762" s="23" t="s">
        <v>48</v>
      </c>
      <c r="C3762" s="22" t="s">
        <v>161</v>
      </c>
      <c r="D3762" s="22" t="s">
        <v>93</v>
      </c>
      <c r="E3762" s="20">
        <v>404.50002000000001</v>
      </c>
    </row>
    <row r="3763" spans="1:5" ht="21.5" x14ac:dyDescent="0.35">
      <c r="A3763" s="22" t="s">
        <v>37</v>
      </c>
      <c r="B3763" s="23" t="s">
        <v>48</v>
      </c>
      <c r="C3763" s="22" t="s">
        <v>161</v>
      </c>
      <c r="D3763" s="22" t="s">
        <v>160</v>
      </c>
      <c r="E3763" s="20">
        <v>11.99999</v>
      </c>
    </row>
    <row r="3764" spans="1:5" ht="21.5" x14ac:dyDescent="0.35">
      <c r="A3764" s="22" t="s">
        <v>37</v>
      </c>
      <c r="B3764" s="23" t="s">
        <v>48</v>
      </c>
      <c r="C3764" s="22" t="s">
        <v>161</v>
      </c>
      <c r="D3764" s="22" t="s">
        <v>30</v>
      </c>
      <c r="E3764" s="20">
        <v>2499.9999800000001</v>
      </c>
    </row>
    <row r="3765" spans="1:5" ht="21.5" x14ac:dyDescent="0.35">
      <c r="A3765" s="22" t="s">
        <v>37</v>
      </c>
      <c r="B3765" s="23" t="s">
        <v>48</v>
      </c>
      <c r="C3765" s="22" t="s">
        <v>161</v>
      </c>
      <c r="D3765" s="22" t="s">
        <v>97</v>
      </c>
      <c r="E3765" s="20">
        <v>125</v>
      </c>
    </row>
    <row r="3766" spans="1:5" ht="21.5" x14ac:dyDescent="0.35">
      <c r="A3766" s="22" t="s">
        <v>37</v>
      </c>
      <c r="B3766" s="23" t="s">
        <v>48</v>
      </c>
      <c r="C3766" s="22" t="s">
        <v>161</v>
      </c>
      <c r="D3766" s="22" t="s">
        <v>31</v>
      </c>
      <c r="E3766" s="20">
        <v>1542.70955</v>
      </c>
    </row>
    <row r="3767" spans="1:5" ht="21.5" x14ac:dyDescent="0.35">
      <c r="A3767" s="22" t="s">
        <v>37</v>
      </c>
      <c r="B3767" s="23" t="s">
        <v>48</v>
      </c>
      <c r="C3767" s="22" t="s">
        <v>161</v>
      </c>
      <c r="D3767" s="28" t="s">
        <v>35</v>
      </c>
      <c r="E3767" s="26">
        <v>8874.7596599999997</v>
      </c>
    </row>
    <row r="3768" spans="1:5" ht="21.5" x14ac:dyDescent="0.35">
      <c r="A3768" s="22" t="s">
        <v>37</v>
      </c>
      <c r="B3768" s="23" t="s">
        <v>48</v>
      </c>
      <c r="C3768" s="120" t="s">
        <v>35</v>
      </c>
      <c r="D3768" s="347"/>
      <c r="E3768" s="26">
        <v>303109.50014000002</v>
      </c>
    </row>
    <row r="3769" spans="1:5" x14ac:dyDescent="0.35">
      <c r="A3769" s="22" t="s">
        <v>37</v>
      </c>
      <c r="B3769" s="22" t="s">
        <v>178</v>
      </c>
      <c r="C3769" s="22" t="s">
        <v>52</v>
      </c>
      <c r="D3769" s="22" t="s">
        <v>52</v>
      </c>
      <c r="E3769" s="20">
        <v>78.492580000000004</v>
      </c>
    </row>
    <row r="3770" spans="1:5" x14ac:dyDescent="0.35">
      <c r="A3770" s="22" t="s">
        <v>37</v>
      </c>
      <c r="B3770" s="22" t="s">
        <v>178</v>
      </c>
      <c r="C3770" s="22" t="s">
        <v>52</v>
      </c>
      <c r="D3770" s="22" t="s">
        <v>156</v>
      </c>
      <c r="E3770" s="20">
        <v>2.1411500000000001</v>
      </c>
    </row>
    <row r="3771" spans="1:5" x14ac:dyDescent="0.35">
      <c r="A3771" s="22" t="s">
        <v>37</v>
      </c>
      <c r="B3771" s="22" t="s">
        <v>178</v>
      </c>
      <c r="C3771" s="22" t="s">
        <v>52</v>
      </c>
      <c r="D3771" s="22" t="s">
        <v>113</v>
      </c>
      <c r="E3771" s="20">
        <v>38.975389999999997</v>
      </c>
    </row>
    <row r="3772" spans="1:5" x14ac:dyDescent="0.35">
      <c r="A3772" s="22" t="s">
        <v>37</v>
      </c>
      <c r="B3772" s="22" t="s">
        <v>178</v>
      </c>
      <c r="C3772" s="22" t="s">
        <v>52</v>
      </c>
      <c r="D3772" s="22" t="s">
        <v>27</v>
      </c>
      <c r="E3772" s="20">
        <v>838.39841999999999</v>
      </c>
    </row>
    <row r="3773" spans="1:5" x14ac:dyDescent="0.35">
      <c r="A3773" s="22" t="s">
        <v>37</v>
      </c>
      <c r="B3773" s="22" t="s">
        <v>178</v>
      </c>
      <c r="C3773" s="22" t="s">
        <v>52</v>
      </c>
      <c r="D3773" s="22" t="s">
        <v>28</v>
      </c>
      <c r="E3773" s="20">
        <v>12.6172</v>
      </c>
    </row>
    <row r="3774" spans="1:5" x14ac:dyDescent="0.35">
      <c r="A3774" s="22" t="s">
        <v>37</v>
      </c>
      <c r="B3774" s="22" t="s">
        <v>178</v>
      </c>
      <c r="C3774" s="22" t="s">
        <v>52</v>
      </c>
      <c r="D3774" s="22" t="s">
        <v>55</v>
      </c>
      <c r="E3774" s="20">
        <v>119.00897999999999</v>
      </c>
    </row>
    <row r="3775" spans="1:5" x14ac:dyDescent="0.35">
      <c r="A3775" s="22" t="s">
        <v>37</v>
      </c>
      <c r="B3775" s="22" t="s">
        <v>178</v>
      </c>
      <c r="C3775" s="22" t="s">
        <v>52</v>
      </c>
      <c r="D3775" s="22" t="s">
        <v>92</v>
      </c>
      <c r="E3775" s="20">
        <v>422.42415</v>
      </c>
    </row>
    <row r="3776" spans="1:5" x14ac:dyDescent="0.35">
      <c r="A3776" s="22" t="s">
        <v>37</v>
      </c>
      <c r="B3776" s="22" t="s">
        <v>178</v>
      </c>
      <c r="C3776" s="22" t="s">
        <v>52</v>
      </c>
      <c r="D3776" s="22" t="s">
        <v>102</v>
      </c>
      <c r="E3776" s="20">
        <v>0.19433</v>
      </c>
    </row>
    <row r="3777" spans="1:5" x14ac:dyDescent="0.35">
      <c r="A3777" s="22" t="s">
        <v>37</v>
      </c>
      <c r="B3777" s="22" t="s">
        <v>178</v>
      </c>
      <c r="C3777" s="22" t="s">
        <v>52</v>
      </c>
      <c r="D3777" s="22" t="s">
        <v>93</v>
      </c>
      <c r="E3777" s="20">
        <v>54.667470000000002</v>
      </c>
    </row>
    <row r="3778" spans="1:5" x14ac:dyDescent="0.35">
      <c r="A3778" s="22" t="s">
        <v>37</v>
      </c>
      <c r="B3778" s="22" t="s">
        <v>178</v>
      </c>
      <c r="C3778" s="22" t="s">
        <v>52</v>
      </c>
      <c r="D3778" s="22" t="s">
        <v>30</v>
      </c>
      <c r="E3778" s="20">
        <v>73.943190000000001</v>
      </c>
    </row>
    <row r="3779" spans="1:5" x14ac:dyDescent="0.35">
      <c r="A3779" s="22" t="s">
        <v>37</v>
      </c>
      <c r="B3779" s="22" t="s">
        <v>178</v>
      </c>
      <c r="C3779" s="22" t="s">
        <v>52</v>
      </c>
      <c r="D3779" s="22" t="s">
        <v>96</v>
      </c>
      <c r="E3779" s="20">
        <v>-0.33984999999999999</v>
      </c>
    </row>
    <row r="3780" spans="1:5" x14ac:dyDescent="0.35">
      <c r="A3780" s="22" t="s">
        <v>37</v>
      </c>
      <c r="B3780" s="22" t="s">
        <v>178</v>
      </c>
      <c r="C3780" s="22" t="s">
        <v>52</v>
      </c>
      <c r="D3780" s="22" t="s">
        <v>112</v>
      </c>
      <c r="E3780" s="20">
        <v>1.2189999999999999E-2</v>
      </c>
    </row>
    <row r="3781" spans="1:5" x14ac:dyDescent="0.35">
      <c r="A3781" s="22" t="s">
        <v>37</v>
      </c>
      <c r="B3781" s="22" t="s">
        <v>178</v>
      </c>
      <c r="C3781" s="22" t="s">
        <v>52</v>
      </c>
      <c r="D3781" s="22" t="s">
        <v>31</v>
      </c>
      <c r="E3781" s="20">
        <v>539.02725999999996</v>
      </c>
    </row>
    <row r="3782" spans="1:5" x14ac:dyDescent="0.35">
      <c r="A3782" s="22" t="s">
        <v>37</v>
      </c>
      <c r="B3782" s="22" t="s">
        <v>178</v>
      </c>
      <c r="C3782" s="22" t="s">
        <v>52</v>
      </c>
      <c r="D3782" s="28" t="s">
        <v>35</v>
      </c>
      <c r="E3782" s="26">
        <v>2179.5624600000001</v>
      </c>
    </row>
    <row r="3783" spans="1:5" x14ac:dyDescent="0.35">
      <c r="A3783" s="22" t="s">
        <v>37</v>
      </c>
      <c r="B3783" s="22" t="s">
        <v>178</v>
      </c>
      <c r="C3783" s="22" t="s">
        <v>53</v>
      </c>
      <c r="D3783" s="22" t="s">
        <v>52</v>
      </c>
      <c r="E3783" s="20">
        <v>19.789429999999999</v>
      </c>
    </row>
    <row r="3784" spans="1:5" x14ac:dyDescent="0.35">
      <c r="A3784" s="22" t="s">
        <v>37</v>
      </c>
      <c r="B3784" s="22" t="s">
        <v>178</v>
      </c>
      <c r="C3784" s="22" t="s">
        <v>53</v>
      </c>
      <c r="D3784" s="22" t="s">
        <v>53</v>
      </c>
      <c r="E3784" s="20">
        <v>222.78272000000001</v>
      </c>
    </row>
    <row r="3785" spans="1:5" x14ac:dyDescent="0.35">
      <c r="A3785" s="22" t="s">
        <v>37</v>
      </c>
      <c r="B3785" s="22" t="s">
        <v>178</v>
      </c>
      <c r="C3785" s="22" t="s">
        <v>53</v>
      </c>
      <c r="D3785" s="22" t="s">
        <v>27</v>
      </c>
      <c r="E3785" s="20">
        <v>82.684539999999998</v>
      </c>
    </row>
    <row r="3786" spans="1:5" x14ac:dyDescent="0.35">
      <c r="A3786" s="22" t="s">
        <v>37</v>
      </c>
      <c r="B3786" s="22" t="s">
        <v>178</v>
      </c>
      <c r="C3786" s="22" t="s">
        <v>53</v>
      </c>
      <c r="D3786" s="22" t="s">
        <v>28</v>
      </c>
      <c r="E3786" s="20">
        <v>216.84354999999999</v>
      </c>
    </row>
    <row r="3787" spans="1:5" x14ac:dyDescent="0.35">
      <c r="A3787" s="22" t="s">
        <v>37</v>
      </c>
      <c r="B3787" s="22" t="s">
        <v>178</v>
      </c>
      <c r="C3787" s="22" t="s">
        <v>53</v>
      </c>
      <c r="D3787" s="22" t="s">
        <v>55</v>
      </c>
      <c r="E3787" s="20">
        <v>167.73204000000001</v>
      </c>
    </row>
    <row r="3788" spans="1:5" x14ac:dyDescent="0.35">
      <c r="A3788" s="22" t="s">
        <v>37</v>
      </c>
      <c r="B3788" s="22" t="s">
        <v>178</v>
      </c>
      <c r="C3788" s="22" t="s">
        <v>53</v>
      </c>
      <c r="D3788" s="22" t="s">
        <v>92</v>
      </c>
      <c r="E3788" s="20">
        <v>33.803919999999998</v>
      </c>
    </row>
    <row r="3789" spans="1:5" x14ac:dyDescent="0.35">
      <c r="A3789" s="22" t="s">
        <v>37</v>
      </c>
      <c r="B3789" s="22" t="s">
        <v>178</v>
      </c>
      <c r="C3789" s="22" t="s">
        <v>53</v>
      </c>
      <c r="D3789" s="22" t="s">
        <v>107</v>
      </c>
      <c r="E3789" s="20">
        <v>0.28854000000000002</v>
      </c>
    </row>
    <row r="3790" spans="1:5" x14ac:dyDescent="0.35">
      <c r="A3790" s="22" t="s">
        <v>37</v>
      </c>
      <c r="B3790" s="22" t="s">
        <v>178</v>
      </c>
      <c r="C3790" s="22" t="s">
        <v>53</v>
      </c>
      <c r="D3790" s="22" t="s">
        <v>160</v>
      </c>
      <c r="E3790" s="20">
        <v>9.8608700000000002</v>
      </c>
    </row>
    <row r="3791" spans="1:5" x14ac:dyDescent="0.35">
      <c r="A3791" s="22" t="s">
        <v>37</v>
      </c>
      <c r="B3791" s="22" t="s">
        <v>178</v>
      </c>
      <c r="C3791" s="22" t="s">
        <v>53</v>
      </c>
      <c r="D3791" s="22" t="s">
        <v>30</v>
      </c>
      <c r="E3791" s="20">
        <v>414.33345000000003</v>
      </c>
    </row>
    <row r="3792" spans="1:5" x14ac:dyDescent="0.35">
      <c r="A3792" s="22" t="s">
        <v>37</v>
      </c>
      <c r="B3792" s="22" t="s">
        <v>178</v>
      </c>
      <c r="C3792" s="22" t="s">
        <v>53</v>
      </c>
      <c r="D3792" s="22" t="s">
        <v>96</v>
      </c>
      <c r="E3792" s="20">
        <v>1.4234800000000001</v>
      </c>
    </row>
    <row r="3793" spans="1:5" x14ac:dyDescent="0.35">
      <c r="A3793" s="22" t="s">
        <v>37</v>
      </c>
      <c r="B3793" s="22" t="s">
        <v>178</v>
      </c>
      <c r="C3793" s="22" t="s">
        <v>53</v>
      </c>
      <c r="D3793" s="22" t="s">
        <v>112</v>
      </c>
      <c r="E3793" s="20">
        <v>21.796559999999999</v>
      </c>
    </row>
    <row r="3794" spans="1:5" x14ac:dyDescent="0.35">
      <c r="A3794" s="22" t="s">
        <v>37</v>
      </c>
      <c r="B3794" s="22" t="s">
        <v>178</v>
      </c>
      <c r="C3794" s="22" t="s">
        <v>53</v>
      </c>
      <c r="D3794" s="22" t="s">
        <v>97</v>
      </c>
      <c r="E3794" s="20">
        <v>6.6910400000000001</v>
      </c>
    </row>
    <row r="3795" spans="1:5" x14ac:dyDescent="0.35">
      <c r="A3795" s="22" t="s">
        <v>37</v>
      </c>
      <c r="B3795" s="22" t="s">
        <v>178</v>
      </c>
      <c r="C3795" s="22" t="s">
        <v>53</v>
      </c>
      <c r="D3795" s="22" t="s">
        <v>31</v>
      </c>
      <c r="E3795" s="20">
        <v>920.76932999999997</v>
      </c>
    </row>
    <row r="3796" spans="1:5" x14ac:dyDescent="0.35">
      <c r="A3796" s="22" t="s">
        <v>37</v>
      </c>
      <c r="B3796" s="22" t="s">
        <v>178</v>
      </c>
      <c r="C3796" s="22" t="s">
        <v>53</v>
      </c>
      <c r="D3796" s="28" t="s">
        <v>35</v>
      </c>
      <c r="E3796" s="26">
        <v>2118.7994699999999</v>
      </c>
    </row>
    <row r="3797" spans="1:5" x14ac:dyDescent="0.35">
      <c r="A3797" s="22" t="s">
        <v>37</v>
      </c>
      <c r="B3797" s="22" t="s">
        <v>178</v>
      </c>
      <c r="C3797" s="22" t="s">
        <v>12</v>
      </c>
      <c r="D3797" s="22" t="s">
        <v>52</v>
      </c>
      <c r="E3797" s="20">
        <v>24.88016</v>
      </c>
    </row>
    <row r="3798" spans="1:5" x14ac:dyDescent="0.35">
      <c r="A3798" s="22" t="s">
        <v>37</v>
      </c>
      <c r="B3798" s="22" t="s">
        <v>178</v>
      </c>
      <c r="C3798" s="22" t="s">
        <v>12</v>
      </c>
      <c r="D3798" s="22" t="s">
        <v>53</v>
      </c>
      <c r="E3798" s="20">
        <v>3.2099099999999998</v>
      </c>
    </row>
    <row r="3799" spans="1:5" x14ac:dyDescent="0.35">
      <c r="A3799" s="22" t="s">
        <v>37</v>
      </c>
      <c r="B3799" s="22" t="s">
        <v>178</v>
      </c>
      <c r="C3799" s="22" t="s">
        <v>12</v>
      </c>
      <c r="D3799" s="22" t="s">
        <v>27</v>
      </c>
      <c r="E3799" s="20">
        <v>2514.73839</v>
      </c>
    </row>
    <row r="3800" spans="1:5" x14ac:dyDescent="0.35">
      <c r="A3800" s="22" t="s">
        <v>37</v>
      </c>
      <c r="B3800" s="22" t="s">
        <v>178</v>
      </c>
      <c r="C3800" s="22" t="s">
        <v>12</v>
      </c>
      <c r="D3800" s="22" t="s">
        <v>28</v>
      </c>
      <c r="E3800" s="20">
        <v>18.082979999999999</v>
      </c>
    </row>
    <row r="3801" spans="1:5" x14ac:dyDescent="0.35">
      <c r="A3801" s="22" t="s">
        <v>37</v>
      </c>
      <c r="B3801" s="22" t="s">
        <v>178</v>
      </c>
      <c r="C3801" s="22" t="s">
        <v>12</v>
      </c>
      <c r="D3801" s="22" t="s">
        <v>55</v>
      </c>
      <c r="E3801" s="20">
        <v>34.53781</v>
      </c>
    </row>
    <row r="3802" spans="1:5" x14ac:dyDescent="0.35">
      <c r="A3802" s="22" t="s">
        <v>37</v>
      </c>
      <c r="B3802" s="22" t="s">
        <v>178</v>
      </c>
      <c r="C3802" s="22" t="s">
        <v>12</v>
      </c>
      <c r="D3802" s="22" t="s">
        <v>92</v>
      </c>
      <c r="E3802" s="20">
        <v>5.4861399999999998</v>
      </c>
    </row>
    <row r="3803" spans="1:5" x14ac:dyDescent="0.35">
      <c r="A3803" s="22" t="s">
        <v>37</v>
      </c>
      <c r="B3803" s="22" t="s">
        <v>178</v>
      </c>
      <c r="C3803" s="22" t="s">
        <v>12</v>
      </c>
      <c r="D3803" s="22" t="s">
        <v>102</v>
      </c>
      <c r="E3803" s="20">
        <v>7.1827699999999997</v>
      </c>
    </row>
    <row r="3804" spans="1:5" x14ac:dyDescent="0.35">
      <c r="A3804" s="22" t="s">
        <v>37</v>
      </c>
      <c r="B3804" s="22" t="s">
        <v>178</v>
      </c>
      <c r="C3804" s="22" t="s">
        <v>12</v>
      </c>
      <c r="D3804" s="22" t="s">
        <v>107</v>
      </c>
      <c r="E3804" s="20">
        <v>7.1323400000000001</v>
      </c>
    </row>
    <row r="3805" spans="1:5" x14ac:dyDescent="0.35">
      <c r="A3805" s="22" t="s">
        <v>37</v>
      </c>
      <c r="B3805" s="22" t="s">
        <v>178</v>
      </c>
      <c r="C3805" s="22" t="s">
        <v>12</v>
      </c>
      <c r="D3805" s="22" t="s">
        <v>30</v>
      </c>
      <c r="E3805" s="20">
        <v>33.311520000000002</v>
      </c>
    </row>
    <row r="3806" spans="1:5" x14ac:dyDescent="0.35">
      <c r="A3806" s="22" t="s">
        <v>37</v>
      </c>
      <c r="B3806" s="22" t="s">
        <v>178</v>
      </c>
      <c r="C3806" s="22" t="s">
        <v>12</v>
      </c>
      <c r="D3806" s="22" t="s">
        <v>97</v>
      </c>
      <c r="E3806" s="20">
        <v>29.5913</v>
      </c>
    </row>
    <row r="3807" spans="1:5" x14ac:dyDescent="0.35">
      <c r="A3807" s="22" t="s">
        <v>37</v>
      </c>
      <c r="B3807" s="22" t="s">
        <v>178</v>
      </c>
      <c r="C3807" s="22" t="s">
        <v>12</v>
      </c>
      <c r="D3807" s="22" t="s">
        <v>31</v>
      </c>
      <c r="E3807" s="20">
        <v>335.17941999999999</v>
      </c>
    </row>
    <row r="3808" spans="1:5" x14ac:dyDescent="0.35">
      <c r="A3808" s="22" t="s">
        <v>37</v>
      </c>
      <c r="B3808" s="22" t="s">
        <v>178</v>
      </c>
      <c r="C3808" s="22" t="s">
        <v>12</v>
      </c>
      <c r="D3808" s="28" t="s">
        <v>35</v>
      </c>
      <c r="E3808" s="26">
        <v>3013.3327399999998</v>
      </c>
    </row>
    <row r="3809" spans="1:5" x14ac:dyDescent="0.35">
      <c r="A3809" s="22" t="s">
        <v>37</v>
      </c>
      <c r="B3809" s="22" t="s">
        <v>178</v>
      </c>
      <c r="C3809" s="22" t="s">
        <v>54</v>
      </c>
      <c r="D3809" s="22" t="s">
        <v>28</v>
      </c>
      <c r="E3809" s="20">
        <v>5.7700000000000001E-2</v>
      </c>
    </row>
    <row r="3810" spans="1:5" x14ac:dyDescent="0.35">
      <c r="A3810" s="22" t="s">
        <v>37</v>
      </c>
      <c r="B3810" s="22" t="s">
        <v>178</v>
      </c>
      <c r="C3810" s="22" t="s">
        <v>54</v>
      </c>
      <c r="D3810" s="22" t="s">
        <v>55</v>
      </c>
      <c r="E3810" s="20">
        <v>205.94609</v>
      </c>
    </row>
    <row r="3811" spans="1:5" x14ac:dyDescent="0.35">
      <c r="A3811" s="22" t="s">
        <v>37</v>
      </c>
      <c r="B3811" s="22" t="s">
        <v>178</v>
      </c>
      <c r="C3811" s="22" t="s">
        <v>54</v>
      </c>
      <c r="D3811" s="22" t="s">
        <v>97</v>
      </c>
      <c r="E3811" s="20">
        <v>10.97401</v>
      </c>
    </row>
    <row r="3812" spans="1:5" x14ac:dyDescent="0.35">
      <c r="A3812" s="22" t="s">
        <v>37</v>
      </c>
      <c r="B3812" s="22" t="s">
        <v>178</v>
      </c>
      <c r="C3812" s="22" t="s">
        <v>54</v>
      </c>
      <c r="D3812" s="22" t="s">
        <v>31</v>
      </c>
      <c r="E3812" s="20">
        <v>11.346170000000001</v>
      </c>
    </row>
    <row r="3813" spans="1:5" x14ac:dyDescent="0.35">
      <c r="A3813" s="22" t="s">
        <v>37</v>
      </c>
      <c r="B3813" s="22" t="s">
        <v>178</v>
      </c>
      <c r="C3813" s="22" t="s">
        <v>54</v>
      </c>
      <c r="D3813" s="28" t="s">
        <v>35</v>
      </c>
      <c r="E3813" s="26">
        <v>228.32397</v>
      </c>
    </row>
    <row r="3814" spans="1:5" x14ac:dyDescent="0.35">
      <c r="A3814" s="22" t="s">
        <v>37</v>
      </c>
      <c r="B3814" s="22" t="s">
        <v>178</v>
      </c>
      <c r="C3814" s="22" t="s">
        <v>13</v>
      </c>
      <c r="D3814" s="22" t="s">
        <v>52</v>
      </c>
      <c r="E3814" s="20">
        <v>63.273310000000002</v>
      </c>
    </row>
    <row r="3815" spans="1:5" x14ac:dyDescent="0.35">
      <c r="A3815" s="22" t="s">
        <v>37</v>
      </c>
      <c r="B3815" s="22" t="s">
        <v>178</v>
      </c>
      <c r="C3815" s="22" t="s">
        <v>13</v>
      </c>
      <c r="D3815" s="22" t="s">
        <v>113</v>
      </c>
      <c r="E3815" s="20">
        <v>0.52612000000000003</v>
      </c>
    </row>
    <row r="3816" spans="1:5" x14ac:dyDescent="0.35">
      <c r="A3816" s="22" t="s">
        <v>37</v>
      </c>
      <c r="B3816" s="22" t="s">
        <v>178</v>
      </c>
      <c r="C3816" s="22" t="s">
        <v>13</v>
      </c>
      <c r="D3816" s="22" t="s">
        <v>53</v>
      </c>
      <c r="E3816" s="20">
        <v>4.2045899999999996</v>
      </c>
    </row>
    <row r="3817" spans="1:5" x14ac:dyDescent="0.35">
      <c r="A3817" s="22" t="s">
        <v>37</v>
      </c>
      <c r="B3817" s="22" t="s">
        <v>178</v>
      </c>
      <c r="C3817" s="22" t="s">
        <v>13</v>
      </c>
      <c r="D3817" s="22" t="s">
        <v>27</v>
      </c>
      <c r="E3817" s="20">
        <v>1485.4130600000001</v>
      </c>
    </row>
    <row r="3818" spans="1:5" x14ac:dyDescent="0.35">
      <c r="A3818" s="22" t="s">
        <v>37</v>
      </c>
      <c r="B3818" s="22" t="s">
        <v>178</v>
      </c>
      <c r="C3818" s="22" t="s">
        <v>13</v>
      </c>
      <c r="D3818" s="22" t="s">
        <v>28</v>
      </c>
      <c r="E3818" s="20">
        <v>1654.6828599999999</v>
      </c>
    </row>
    <row r="3819" spans="1:5" x14ac:dyDescent="0.35">
      <c r="A3819" s="22" t="s">
        <v>37</v>
      </c>
      <c r="B3819" s="22" t="s">
        <v>178</v>
      </c>
      <c r="C3819" s="22" t="s">
        <v>13</v>
      </c>
      <c r="D3819" s="22" t="s">
        <v>55</v>
      </c>
      <c r="E3819" s="20">
        <v>5.6277999999999997</v>
      </c>
    </row>
    <row r="3820" spans="1:5" x14ac:dyDescent="0.35">
      <c r="A3820" s="22" t="s">
        <v>37</v>
      </c>
      <c r="B3820" s="22" t="s">
        <v>178</v>
      </c>
      <c r="C3820" s="22" t="s">
        <v>13</v>
      </c>
      <c r="D3820" s="22" t="s">
        <v>92</v>
      </c>
      <c r="E3820" s="20">
        <v>17.995360000000002</v>
      </c>
    </row>
    <row r="3821" spans="1:5" x14ac:dyDescent="0.35">
      <c r="A3821" s="22" t="s">
        <v>37</v>
      </c>
      <c r="B3821" s="22" t="s">
        <v>178</v>
      </c>
      <c r="C3821" s="22" t="s">
        <v>13</v>
      </c>
      <c r="D3821" s="22" t="s">
        <v>107</v>
      </c>
      <c r="E3821" s="20">
        <v>0.49717</v>
      </c>
    </row>
    <row r="3822" spans="1:5" x14ac:dyDescent="0.35">
      <c r="A3822" s="22" t="s">
        <v>37</v>
      </c>
      <c r="B3822" s="22" t="s">
        <v>178</v>
      </c>
      <c r="C3822" s="22" t="s">
        <v>13</v>
      </c>
      <c r="D3822" s="22" t="s">
        <v>93</v>
      </c>
      <c r="E3822" s="20">
        <v>1.41171</v>
      </c>
    </row>
    <row r="3823" spans="1:5" x14ac:dyDescent="0.35">
      <c r="A3823" s="22" t="s">
        <v>37</v>
      </c>
      <c r="B3823" s="22" t="s">
        <v>178</v>
      </c>
      <c r="C3823" s="22" t="s">
        <v>13</v>
      </c>
      <c r="D3823" s="22" t="s">
        <v>30</v>
      </c>
      <c r="E3823" s="20">
        <v>98.760170000000002</v>
      </c>
    </row>
    <row r="3824" spans="1:5" x14ac:dyDescent="0.35">
      <c r="A3824" s="22" t="s">
        <v>37</v>
      </c>
      <c r="B3824" s="22" t="s">
        <v>178</v>
      </c>
      <c r="C3824" s="22" t="s">
        <v>13</v>
      </c>
      <c r="D3824" s="22" t="s">
        <v>31</v>
      </c>
      <c r="E3824" s="20">
        <v>1579.57626</v>
      </c>
    </row>
    <row r="3825" spans="1:5" x14ac:dyDescent="0.35">
      <c r="A3825" s="22" t="s">
        <v>37</v>
      </c>
      <c r="B3825" s="22" t="s">
        <v>178</v>
      </c>
      <c r="C3825" s="22" t="s">
        <v>13</v>
      </c>
      <c r="D3825" s="28" t="s">
        <v>35</v>
      </c>
      <c r="E3825" s="26">
        <v>4911.9684100000004</v>
      </c>
    </row>
    <row r="3826" spans="1:5" x14ac:dyDescent="0.35">
      <c r="A3826" s="22" t="s">
        <v>37</v>
      </c>
      <c r="B3826" s="22" t="s">
        <v>178</v>
      </c>
      <c r="C3826" s="22" t="s">
        <v>55</v>
      </c>
      <c r="D3826" s="22" t="s">
        <v>52</v>
      </c>
      <c r="E3826" s="20">
        <v>0.70343</v>
      </c>
    </row>
    <row r="3827" spans="1:5" x14ac:dyDescent="0.35">
      <c r="A3827" s="22" t="s">
        <v>37</v>
      </c>
      <c r="B3827" s="22" t="s">
        <v>178</v>
      </c>
      <c r="C3827" s="22" t="s">
        <v>55</v>
      </c>
      <c r="D3827" s="22" t="s">
        <v>53</v>
      </c>
      <c r="E3827" s="20">
        <v>409.45773000000003</v>
      </c>
    </row>
    <row r="3828" spans="1:5" x14ac:dyDescent="0.35">
      <c r="A3828" s="22" t="s">
        <v>37</v>
      </c>
      <c r="B3828" s="22" t="s">
        <v>178</v>
      </c>
      <c r="C3828" s="22" t="s">
        <v>55</v>
      </c>
      <c r="D3828" s="22" t="s">
        <v>27</v>
      </c>
      <c r="E3828" s="20">
        <v>20.659610000000001</v>
      </c>
    </row>
    <row r="3829" spans="1:5" x14ac:dyDescent="0.35">
      <c r="A3829" s="22" t="s">
        <v>37</v>
      </c>
      <c r="B3829" s="22" t="s">
        <v>178</v>
      </c>
      <c r="C3829" s="22" t="s">
        <v>55</v>
      </c>
      <c r="D3829" s="22" t="s">
        <v>28</v>
      </c>
      <c r="E3829" s="20">
        <v>4.9601499999999996</v>
      </c>
    </row>
    <row r="3830" spans="1:5" x14ac:dyDescent="0.35">
      <c r="A3830" s="22" t="s">
        <v>37</v>
      </c>
      <c r="B3830" s="22" t="s">
        <v>178</v>
      </c>
      <c r="C3830" s="22" t="s">
        <v>55</v>
      </c>
      <c r="D3830" s="22" t="s">
        <v>55</v>
      </c>
      <c r="E3830" s="20">
        <v>1050.3404</v>
      </c>
    </row>
    <row r="3831" spans="1:5" x14ac:dyDescent="0.35">
      <c r="A3831" s="22" t="s">
        <v>37</v>
      </c>
      <c r="B3831" s="22" t="s">
        <v>178</v>
      </c>
      <c r="C3831" s="22" t="s">
        <v>55</v>
      </c>
      <c r="D3831" s="22" t="s">
        <v>92</v>
      </c>
      <c r="E3831" s="20">
        <v>96.695229999999995</v>
      </c>
    </row>
    <row r="3832" spans="1:5" x14ac:dyDescent="0.35">
      <c r="A3832" s="22" t="s">
        <v>37</v>
      </c>
      <c r="B3832" s="22" t="s">
        <v>178</v>
      </c>
      <c r="C3832" s="22" t="s">
        <v>55</v>
      </c>
      <c r="D3832" s="22" t="s">
        <v>93</v>
      </c>
      <c r="E3832" s="20">
        <v>74.188209999999998</v>
      </c>
    </row>
    <row r="3833" spans="1:5" x14ac:dyDescent="0.35">
      <c r="A3833" s="22" t="s">
        <v>37</v>
      </c>
      <c r="B3833" s="22" t="s">
        <v>178</v>
      </c>
      <c r="C3833" s="22" t="s">
        <v>55</v>
      </c>
      <c r="D3833" s="22" t="s">
        <v>160</v>
      </c>
      <c r="E3833" s="20">
        <v>9.6680000000000002E-2</v>
      </c>
    </row>
    <row r="3834" spans="1:5" x14ac:dyDescent="0.35">
      <c r="A3834" s="22" t="s">
        <v>37</v>
      </c>
      <c r="B3834" s="22" t="s">
        <v>178</v>
      </c>
      <c r="C3834" s="22" t="s">
        <v>55</v>
      </c>
      <c r="D3834" s="22" t="s">
        <v>30</v>
      </c>
      <c r="E3834" s="20">
        <v>30.331189999999999</v>
      </c>
    </row>
    <row r="3835" spans="1:5" x14ac:dyDescent="0.35">
      <c r="A3835" s="22" t="s">
        <v>37</v>
      </c>
      <c r="B3835" s="22" t="s">
        <v>178</v>
      </c>
      <c r="C3835" s="22" t="s">
        <v>55</v>
      </c>
      <c r="D3835" s="22" t="s">
        <v>97</v>
      </c>
      <c r="E3835" s="20">
        <v>5.3249899999999997</v>
      </c>
    </row>
    <row r="3836" spans="1:5" x14ac:dyDescent="0.35">
      <c r="A3836" s="22" t="s">
        <v>37</v>
      </c>
      <c r="B3836" s="22" t="s">
        <v>178</v>
      </c>
      <c r="C3836" s="22" t="s">
        <v>55</v>
      </c>
      <c r="D3836" s="22" t="s">
        <v>31</v>
      </c>
      <c r="E3836" s="20">
        <v>185.27592000000001</v>
      </c>
    </row>
    <row r="3837" spans="1:5" x14ac:dyDescent="0.35">
      <c r="A3837" s="22" t="s">
        <v>37</v>
      </c>
      <c r="B3837" s="22" t="s">
        <v>178</v>
      </c>
      <c r="C3837" s="22" t="s">
        <v>55</v>
      </c>
      <c r="D3837" s="28" t="s">
        <v>35</v>
      </c>
      <c r="E3837" s="26">
        <v>1878.0335399999999</v>
      </c>
    </row>
    <row r="3838" spans="1:5" x14ac:dyDescent="0.35">
      <c r="A3838" s="22" t="s">
        <v>37</v>
      </c>
      <c r="B3838" s="22" t="s">
        <v>178</v>
      </c>
      <c r="C3838" s="22" t="s">
        <v>56</v>
      </c>
      <c r="D3838" s="22" t="s">
        <v>53</v>
      </c>
      <c r="E3838" s="20">
        <v>4.98203</v>
      </c>
    </row>
    <row r="3839" spans="1:5" x14ac:dyDescent="0.35">
      <c r="A3839" s="22" t="s">
        <v>37</v>
      </c>
      <c r="B3839" s="22" t="s">
        <v>178</v>
      </c>
      <c r="C3839" s="22" t="s">
        <v>56</v>
      </c>
      <c r="D3839" s="22" t="s">
        <v>27</v>
      </c>
      <c r="E3839" s="20">
        <v>8.6198399999999999</v>
      </c>
    </row>
    <row r="3840" spans="1:5" x14ac:dyDescent="0.35">
      <c r="A3840" s="22" t="s">
        <v>37</v>
      </c>
      <c r="B3840" s="22" t="s">
        <v>178</v>
      </c>
      <c r="C3840" s="22" t="s">
        <v>56</v>
      </c>
      <c r="D3840" s="22" t="s">
        <v>28</v>
      </c>
      <c r="E3840" s="20">
        <v>19.81523</v>
      </c>
    </row>
    <row r="3841" spans="1:5" x14ac:dyDescent="0.35">
      <c r="A3841" s="22" t="s">
        <v>37</v>
      </c>
      <c r="B3841" s="22" t="s">
        <v>178</v>
      </c>
      <c r="C3841" s="22" t="s">
        <v>56</v>
      </c>
      <c r="D3841" s="22" t="s">
        <v>55</v>
      </c>
      <c r="E3841" s="20">
        <v>7.37852</v>
      </c>
    </row>
    <row r="3842" spans="1:5" x14ac:dyDescent="0.35">
      <c r="A3842" s="22" t="s">
        <v>37</v>
      </c>
      <c r="B3842" s="22" t="s">
        <v>178</v>
      </c>
      <c r="C3842" s="22" t="s">
        <v>56</v>
      </c>
      <c r="D3842" s="22" t="s">
        <v>92</v>
      </c>
      <c r="E3842" s="20">
        <v>3.0848599999999999</v>
      </c>
    </row>
    <row r="3843" spans="1:5" x14ac:dyDescent="0.35">
      <c r="A3843" s="22" t="s">
        <v>37</v>
      </c>
      <c r="B3843" s="22" t="s">
        <v>178</v>
      </c>
      <c r="C3843" s="22" t="s">
        <v>56</v>
      </c>
      <c r="D3843" s="22" t="s">
        <v>30</v>
      </c>
      <c r="E3843" s="20">
        <v>141.88749999999999</v>
      </c>
    </row>
    <row r="3844" spans="1:5" x14ac:dyDescent="0.35">
      <c r="A3844" s="22" t="s">
        <v>37</v>
      </c>
      <c r="B3844" s="22" t="s">
        <v>178</v>
      </c>
      <c r="C3844" s="22" t="s">
        <v>56</v>
      </c>
      <c r="D3844" s="22" t="s">
        <v>97</v>
      </c>
      <c r="E3844" s="20">
        <v>2.9645199999999998</v>
      </c>
    </row>
    <row r="3845" spans="1:5" x14ac:dyDescent="0.35">
      <c r="A3845" s="22" t="s">
        <v>37</v>
      </c>
      <c r="B3845" s="22" t="s">
        <v>178</v>
      </c>
      <c r="C3845" s="22" t="s">
        <v>56</v>
      </c>
      <c r="D3845" s="22" t="s">
        <v>31</v>
      </c>
      <c r="E3845" s="20">
        <v>316.32483999999999</v>
      </c>
    </row>
    <row r="3846" spans="1:5" x14ac:dyDescent="0.35">
      <c r="A3846" s="22" t="s">
        <v>37</v>
      </c>
      <c r="B3846" s="22" t="s">
        <v>178</v>
      </c>
      <c r="C3846" s="22" t="s">
        <v>56</v>
      </c>
      <c r="D3846" s="28" t="s">
        <v>35</v>
      </c>
      <c r="E3846" s="26">
        <v>505.05734000000001</v>
      </c>
    </row>
    <row r="3847" spans="1:5" x14ac:dyDescent="0.35">
      <c r="A3847" s="22" t="s">
        <v>37</v>
      </c>
      <c r="B3847" s="22" t="s">
        <v>178</v>
      </c>
      <c r="C3847" s="22" t="s">
        <v>57</v>
      </c>
      <c r="D3847" s="22" t="s">
        <v>52</v>
      </c>
      <c r="E3847" s="20">
        <v>73.115780000000001</v>
      </c>
    </row>
    <row r="3848" spans="1:5" x14ac:dyDescent="0.35">
      <c r="A3848" s="22" t="s">
        <v>37</v>
      </c>
      <c r="B3848" s="22" t="s">
        <v>178</v>
      </c>
      <c r="C3848" s="22" t="s">
        <v>57</v>
      </c>
      <c r="D3848" s="22" t="s">
        <v>113</v>
      </c>
      <c r="E3848" s="20">
        <v>14.741070000000001</v>
      </c>
    </row>
    <row r="3849" spans="1:5" x14ac:dyDescent="0.35">
      <c r="A3849" s="22" t="s">
        <v>37</v>
      </c>
      <c r="B3849" s="22" t="s">
        <v>178</v>
      </c>
      <c r="C3849" s="22" t="s">
        <v>57</v>
      </c>
      <c r="D3849" s="22" t="s">
        <v>53</v>
      </c>
      <c r="E3849" s="20">
        <v>56.76567</v>
      </c>
    </row>
    <row r="3850" spans="1:5" x14ac:dyDescent="0.35">
      <c r="A3850" s="22" t="s">
        <v>37</v>
      </c>
      <c r="B3850" s="22" t="s">
        <v>178</v>
      </c>
      <c r="C3850" s="22" t="s">
        <v>57</v>
      </c>
      <c r="D3850" s="22" t="s">
        <v>27</v>
      </c>
      <c r="E3850" s="20">
        <v>98.930199999999999</v>
      </c>
    </row>
    <row r="3851" spans="1:5" x14ac:dyDescent="0.35">
      <c r="A3851" s="22" t="s">
        <v>37</v>
      </c>
      <c r="B3851" s="22" t="s">
        <v>178</v>
      </c>
      <c r="C3851" s="22" t="s">
        <v>57</v>
      </c>
      <c r="D3851" s="22" t="s">
        <v>28</v>
      </c>
      <c r="E3851" s="20">
        <v>47.373910000000002</v>
      </c>
    </row>
    <row r="3852" spans="1:5" x14ac:dyDescent="0.35">
      <c r="A3852" s="22" t="s">
        <v>37</v>
      </c>
      <c r="B3852" s="22" t="s">
        <v>178</v>
      </c>
      <c r="C3852" s="22" t="s">
        <v>57</v>
      </c>
      <c r="D3852" s="22" t="s">
        <v>55</v>
      </c>
      <c r="E3852" s="20">
        <v>110.07032</v>
      </c>
    </row>
    <row r="3853" spans="1:5" x14ac:dyDescent="0.35">
      <c r="A3853" s="22" t="s">
        <v>37</v>
      </c>
      <c r="B3853" s="22" t="s">
        <v>178</v>
      </c>
      <c r="C3853" s="22" t="s">
        <v>57</v>
      </c>
      <c r="D3853" s="22" t="s">
        <v>92</v>
      </c>
      <c r="E3853" s="20">
        <v>1810.7123200000001</v>
      </c>
    </row>
    <row r="3854" spans="1:5" x14ac:dyDescent="0.35">
      <c r="A3854" s="22" t="s">
        <v>37</v>
      </c>
      <c r="B3854" s="22" t="s">
        <v>178</v>
      </c>
      <c r="C3854" s="22" t="s">
        <v>57</v>
      </c>
      <c r="D3854" s="22" t="s">
        <v>102</v>
      </c>
      <c r="E3854" s="20">
        <v>177.47057000000001</v>
      </c>
    </row>
    <row r="3855" spans="1:5" x14ac:dyDescent="0.35">
      <c r="A3855" s="22" t="s">
        <v>37</v>
      </c>
      <c r="B3855" s="22" t="s">
        <v>178</v>
      </c>
      <c r="C3855" s="22" t="s">
        <v>57</v>
      </c>
      <c r="D3855" s="22" t="s">
        <v>93</v>
      </c>
      <c r="E3855" s="20">
        <v>404.28321999999997</v>
      </c>
    </row>
    <row r="3856" spans="1:5" x14ac:dyDescent="0.35">
      <c r="A3856" s="22" t="s">
        <v>37</v>
      </c>
      <c r="B3856" s="22" t="s">
        <v>178</v>
      </c>
      <c r="C3856" s="22" t="s">
        <v>57</v>
      </c>
      <c r="D3856" s="22" t="s">
        <v>160</v>
      </c>
      <c r="E3856" s="20">
        <v>4.5724200000000002</v>
      </c>
    </row>
    <row r="3857" spans="1:5" x14ac:dyDescent="0.35">
      <c r="A3857" s="22" t="s">
        <v>37</v>
      </c>
      <c r="B3857" s="22" t="s">
        <v>178</v>
      </c>
      <c r="C3857" s="22" t="s">
        <v>57</v>
      </c>
      <c r="D3857" s="22" t="s">
        <v>30</v>
      </c>
      <c r="E3857" s="20">
        <v>752.93300999999997</v>
      </c>
    </row>
    <row r="3858" spans="1:5" x14ac:dyDescent="0.35">
      <c r="A3858" s="22" t="s">
        <v>37</v>
      </c>
      <c r="B3858" s="22" t="s">
        <v>178</v>
      </c>
      <c r="C3858" s="22" t="s">
        <v>57</v>
      </c>
      <c r="D3858" s="22" t="s">
        <v>97</v>
      </c>
      <c r="E3858" s="20">
        <v>0.34577999999999998</v>
      </c>
    </row>
    <row r="3859" spans="1:5" x14ac:dyDescent="0.35">
      <c r="A3859" s="22" t="s">
        <v>37</v>
      </c>
      <c r="B3859" s="22" t="s">
        <v>178</v>
      </c>
      <c r="C3859" s="22" t="s">
        <v>57</v>
      </c>
      <c r="D3859" s="22" t="s">
        <v>31</v>
      </c>
      <c r="E3859" s="20">
        <v>1815.1156800000001</v>
      </c>
    </row>
    <row r="3860" spans="1:5" x14ac:dyDescent="0.35">
      <c r="A3860" s="22" t="s">
        <v>37</v>
      </c>
      <c r="B3860" s="22" t="s">
        <v>178</v>
      </c>
      <c r="C3860" s="22" t="s">
        <v>57</v>
      </c>
      <c r="D3860" s="22" t="s">
        <v>32</v>
      </c>
      <c r="E3860" s="20">
        <v>0.68255999999999994</v>
      </c>
    </row>
    <row r="3861" spans="1:5" x14ac:dyDescent="0.35">
      <c r="A3861" s="22" t="s">
        <v>37</v>
      </c>
      <c r="B3861" s="22" t="s">
        <v>178</v>
      </c>
      <c r="C3861" s="22" t="s">
        <v>57</v>
      </c>
      <c r="D3861" s="28" t="s">
        <v>35</v>
      </c>
      <c r="E3861" s="26">
        <v>5367.1125099999999</v>
      </c>
    </row>
    <row r="3862" spans="1:5" x14ac:dyDescent="0.35">
      <c r="A3862" s="22" t="s">
        <v>37</v>
      </c>
      <c r="B3862" s="22" t="s">
        <v>178</v>
      </c>
      <c r="C3862" s="22" t="s">
        <v>58</v>
      </c>
      <c r="D3862" s="22" t="s">
        <v>113</v>
      </c>
      <c r="E3862" s="20">
        <v>2.8057300000000001</v>
      </c>
    </row>
    <row r="3863" spans="1:5" x14ac:dyDescent="0.35">
      <c r="A3863" s="22" t="s">
        <v>37</v>
      </c>
      <c r="B3863" s="22" t="s">
        <v>178</v>
      </c>
      <c r="C3863" s="22" t="s">
        <v>58</v>
      </c>
      <c r="D3863" s="22" t="s">
        <v>53</v>
      </c>
      <c r="E3863" s="20">
        <v>1.89602</v>
      </c>
    </row>
    <row r="3864" spans="1:5" x14ac:dyDescent="0.35">
      <c r="A3864" s="22" t="s">
        <v>37</v>
      </c>
      <c r="B3864" s="22" t="s">
        <v>178</v>
      </c>
      <c r="C3864" s="22" t="s">
        <v>58</v>
      </c>
      <c r="D3864" s="22" t="s">
        <v>27</v>
      </c>
      <c r="E3864" s="20">
        <v>0.83065</v>
      </c>
    </row>
    <row r="3865" spans="1:5" x14ac:dyDescent="0.35">
      <c r="A3865" s="22" t="s">
        <v>37</v>
      </c>
      <c r="B3865" s="22" t="s">
        <v>178</v>
      </c>
      <c r="C3865" s="22" t="s">
        <v>58</v>
      </c>
      <c r="D3865" s="22" t="s">
        <v>28</v>
      </c>
      <c r="E3865" s="20">
        <v>12.86314</v>
      </c>
    </row>
    <row r="3866" spans="1:5" x14ac:dyDescent="0.35">
      <c r="A3866" s="22" t="s">
        <v>37</v>
      </c>
      <c r="B3866" s="22" t="s">
        <v>178</v>
      </c>
      <c r="C3866" s="22" t="s">
        <v>58</v>
      </c>
      <c r="D3866" s="22" t="s">
        <v>92</v>
      </c>
      <c r="E3866" s="20">
        <v>1.46885</v>
      </c>
    </row>
    <row r="3867" spans="1:5" x14ac:dyDescent="0.35">
      <c r="A3867" s="22" t="s">
        <v>37</v>
      </c>
      <c r="B3867" s="22" t="s">
        <v>178</v>
      </c>
      <c r="C3867" s="22" t="s">
        <v>58</v>
      </c>
      <c r="D3867" s="22" t="s">
        <v>30</v>
      </c>
      <c r="E3867" s="20">
        <v>0.58230999999999999</v>
      </c>
    </row>
    <row r="3868" spans="1:5" x14ac:dyDescent="0.35">
      <c r="A3868" s="22" t="s">
        <v>37</v>
      </c>
      <c r="B3868" s="22" t="s">
        <v>178</v>
      </c>
      <c r="C3868" s="22" t="s">
        <v>58</v>
      </c>
      <c r="D3868" s="22" t="s">
        <v>112</v>
      </c>
      <c r="E3868" s="20">
        <v>77.375919999999994</v>
      </c>
    </row>
    <row r="3869" spans="1:5" x14ac:dyDescent="0.35">
      <c r="A3869" s="22" t="s">
        <v>37</v>
      </c>
      <c r="B3869" s="22" t="s">
        <v>178</v>
      </c>
      <c r="C3869" s="22" t="s">
        <v>58</v>
      </c>
      <c r="D3869" s="22" t="s">
        <v>97</v>
      </c>
      <c r="E3869" s="20">
        <v>7.7734500000000004</v>
      </c>
    </row>
    <row r="3870" spans="1:5" x14ac:dyDescent="0.35">
      <c r="A3870" s="22" t="s">
        <v>37</v>
      </c>
      <c r="B3870" s="22" t="s">
        <v>178</v>
      </c>
      <c r="C3870" s="22" t="s">
        <v>58</v>
      </c>
      <c r="D3870" s="22" t="s">
        <v>31</v>
      </c>
      <c r="E3870" s="20">
        <v>96.405990000000003</v>
      </c>
    </row>
    <row r="3871" spans="1:5" x14ac:dyDescent="0.35">
      <c r="A3871" s="22" t="s">
        <v>37</v>
      </c>
      <c r="B3871" s="22" t="s">
        <v>178</v>
      </c>
      <c r="C3871" s="22" t="s">
        <v>58</v>
      </c>
      <c r="D3871" s="28" t="s">
        <v>35</v>
      </c>
      <c r="E3871" s="26">
        <v>202.00206</v>
      </c>
    </row>
    <row r="3872" spans="1:5" x14ac:dyDescent="0.35">
      <c r="A3872" s="22" t="s">
        <v>37</v>
      </c>
      <c r="B3872" s="22" t="s">
        <v>178</v>
      </c>
      <c r="C3872" s="22" t="s">
        <v>158</v>
      </c>
      <c r="D3872" s="22" t="s">
        <v>52</v>
      </c>
      <c r="E3872" s="20">
        <v>1.909</v>
      </c>
    </row>
    <row r="3873" spans="1:5" x14ac:dyDescent="0.35">
      <c r="A3873" s="22" t="s">
        <v>37</v>
      </c>
      <c r="B3873" s="22" t="s">
        <v>178</v>
      </c>
      <c r="C3873" s="22" t="s">
        <v>158</v>
      </c>
      <c r="D3873" s="22" t="s">
        <v>27</v>
      </c>
      <c r="E3873" s="20">
        <v>5.8919199999999998</v>
      </c>
    </row>
    <row r="3874" spans="1:5" x14ac:dyDescent="0.35">
      <c r="A3874" s="22" t="s">
        <v>37</v>
      </c>
      <c r="B3874" s="22" t="s">
        <v>178</v>
      </c>
      <c r="C3874" s="22" t="s">
        <v>158</v>
      </c>
      <c r="D3874" s="22" t="s">
        <v>28</v>
      </c>
      <c r="E3874" s="20">
        <v>1.4032500000000001</v>
      </c>
    </row>
    <row r="3875" spans="1:5" x14ac:dyDescent="0.35">
      <c r="A3875" s="22" t="s">
        <v>37</v>
      </c>
      <c r="B3875" s="22" t="s">
        <v>178</v>
      </c>
      <c r="C3875" s="22" t="s">
        <v>158</v>
      </c>
      <c r="D3875" s="22" t="s">
        <v>31</v>
      </c>
      <c r="E3875" s="20">
        <v>10.12837</v>
      </c>
    </row>
    <row r="3876" spans="1:5" x14ac:dyDescent="0.35">
      <c r="A3876" s="22" t="s">
        <v>37</v>
      </c>
      <c r="B3876" s="22" t="s">
        <v>178</v>
      </c>
      <c r="C3876" s="22" t="s">
        <v>158</v>
      </c>
      <c r="D3876" s="28" t="s">
        <v>35</v>
      </c>
      <c r="E3876" s="26">
        <v>19.332540000000002</v>
      </c>
    </row>
    <row r="3877" spans="1:5" x14ac:dyDescent="0.35">
      <c r="A3877" s="22" t="s">
        <v>37</v>
      </c>
      <c r="B3877" s="22" t="s">
        <v>178</v>
      </c>
      <c r="C3877" s="22" t="s">
        <v>14</v>
      </c>
      <c r="D3877" s="22" t="s">
        <v>92</v>
      </c>
      <c r="E3877" s="20">
        <v>1.4628300000000001</v>
      </c>
    </row>
    <row r="3878" spans="1:5" x14ac:dyDescent="0.35">
      <c r="A3878" s="22" t="s">
        <v>37</v>
      </c>
      <c r="B3878" s="22" t="s">
        <v>178</v>
      </c>
      <c r="C3878" s="22" t="s">
        <v>14</v>
      </c>
      <c r="D3878" s="22" t="s">
        <v>97</v>
      </c>
      <c r="E3878" s="20">
        <v>4.4771900000000002</v>
      </c>
    </row>
    <row r="3879" spans="1:5" x14ac:dyDescent="0.35">
      <c r="A3879" s="22" t="s">
        <v>37</v>
      </c>
      <c r="B3879" s="22" t="s">
        <v>178</v>
      </c>
      <c r="C3879" s="22" t="s">
        <v>14</v>
      </c>
      <c r="D3879" s="28" t="s">
        <v>35</v>
      </c>
      <c r="E3879" s="26">
        <v>5.9400199999999996</v>
      </c>
    </row>
    <row r="3880" spans="1:5" x14ac:dyDescent="0.35">
      <c r="A3880" s="22" t="s">
        <v>37</v>
      </c>
      <c r="B3880" s="22" t="s">
        <v>178</v>
      </c>
      <c r="C3880" s="22" t="s">
        <v>15</v>
      </c>
      <c r="D3880" s="22" t="s">
        <v>52</v>
      </c>
      <c r="E3880" s="20">
        <v>846.80871000000002</v>
      </c>
    </row>
    <row r="3881" spans="1:5" x14ac:dyDescent="0.35">
      <c r="A3881" s="22" t="s">
        <v>37</v>
      </c>
      <c r="B3881" s="22" t="s">
        <v>178</v>
      </c>
      <c r="C3881" s="22" t="s">
        <v>15</v>
      </c>
      <c r="D3881" s="22" t="s">
        <v>113</v>
      </c>
      <c r="E3881" s="20">
        <v>1697.0533</v>
      </c>
    </row>
    <row r="3882" spans="1:5" x14ac:dyDescent="0.35">
      <c r="A3882" s="22" t="s">
        <v>37</v>
      </c>
      <c r="B3882" s="22" t="s">
        <v>178</v>
      </c>
      <c r="C3882" s="22" t="s">
        <v>15</v>
      </c>
      <c r="D3882" s="22" t="s">
        <v>53</v>
      </c>
      <c r="E3882" s="20">
        <v>33.395249999999997</v>
      </c>
    </row>
    <row r="3883" spans="1:5" x14ac:dyDescent="0.35">
      <c r="A3883" s="22" t="s">
        <v>37</v>
      </c>
      <c r="B3883" s="22" t="s">
        <v>178</v>
      </c>
      <c r="C3883" s="22" t="s">
        <v>15</v>
      </c>
      <c r="D3883" s="22" t="s">
        <v>27</v>
      </c>
      <c r="E3883" s="20">
        <v>6606.6764700000003</v>
      </c>
    </row>
    <row r="3884" spans="1:5" x14ac:dyDescent="0.35">
      <c r="A3884" s="22" t="s">
        <v>37</v>
      </c>
      <c r="B3884" s="22" t="s">
        <v>178</v>
      </c>
      <c r="C3884" s="22" t="s">
        <v>15</v>
      </c>
      <c r="D3884" s="22" t="s">
        <v>28</v>
      </c>
      <c r="E3884" s="20">
        <v>1695.52584</v>
      </c>
    </row>
    <row r="3885" spans="1:5" x14ac:dyDescent="0.35">
      <c r="A3885" s="22" t="s">
        <v>37</v>
      </c>
      <c r="B3885" s="22" t="s">
        <v>178</v>
      </c>
      <c r="C3885" s="22" t="s">
        <v>15</v>
      </c>
      <c r="D3885" s="22" t="s">
        <v>55</v>
      </c>
      <c r="E3885" s="20">
        <v>429.20695000000001</v>
      </c>
    </row>
    <row r="3886" spans="1:5" x14ac:dyDescent="0.35">
      <c r="A3886" s="22" t="s">
        <v>37</v>
      </c>
      <c r="B3886" s="22" t="s">
        <v>178</v>
      </c>
      <c r="C3886" s="22" t="s">
        <v>15</v>
      </c>
      <c r="D3886" s="22" t="s">
        <v>92</v>
      </c>
      <c r="E3886" s="20">
        <v>2128.1395400000001</v>
      </c>
    </row>
    <row r="3887" spans="1:5" x14ac:dyDescent="0.35">
      <c r="A3887" s="22" t="s">
        <v>37</v>
      </c>
      <c r="B3887" s="22" t="s">
        <v>178</v>
      </c>
      <c r="C3887" s="22" t="s">
        <v>15</v>
      </c>
      <c r="D3887" s="22" t="s">
        <v>102</v>
      </c>
      <c r="E3887" s="20">
        <v>1270.0310999999999</v>
      </c>
    </row>
    <row r="3888" spans="1:5" x14ac:dyDescent="0.35">
      <c r="A3888" s="22" t="s">
        <v>37</v>
      </c>
      <c r="B3888" s="22" t="s">
        <v>178</v>
      </c>
      <c r="C3888" s="22" t="s">
        <v>15</v>
      </c>
      <c r="D3888" s="22" t="s">
        <v>107</v>
      </c>
      <c r="E3888" s="20">
        <v>8.8531999999999993</v>
      </c>
    </row>
    <row r="3889" spans="1:5" x14ac:dyDescent="0.35">
      <c r="A3889" s="22" t="s">
        <v>37</v>
      </c>
      <c r="B3889" s="22" t="s">
        <v>178</v>
      </c>
      <c r="C3889" s="22" t="s">
        <v>15</v>
      </c>
      <c r="D3889" s="22" t="s">
        <v>93</v>
      </c>
      <c r="E3889" s="20">
        <v>450.05984999999998</v>
      </c>
    </row>
    <row r="3890" spans="1:5" x14ac:dyDescent="0.35">
      <c r="A3890" s="22" t="s">
        <v>37</v>
      </c>
      <c r="B3890" s="22" t="s">
        <v>178</v>
      </c>
      <c r="C3890" s="22" t="s">
        <v>15</v>
      </c>
      <c r="D3890" s="22" t="s">
        <v>160</v>
      </c>
      <c r="E3890" s="20">
        <v>112.34274000000001</v>
      </c>
    </row>
    <row r="3891" spans="1:5" x14ac:dyDescent="0.35">
      <c r="A3891" s="22" t="s">
        <v>37</v>
      </c>
      <c r="B3891" s="22" t="s">
        <v>178</v>
      </c>
      <c r="C3891" s="22" t="s">
        <v>15</v>
      </c>
      <c r="D3891" s="22" t="s">
        <v>30</v>
      </c>
      <c r="E3891" s="20">
        <v>18503.158200000002</v>
      </c>
    </row>
    <row r="3892" spans="1:5" x14ac:dyDescent="0.35">
      <c r="A3892" s="22" t="s">
        <v>37</v>
      </c>
      <c r="B3892" s="22" t="s">
        <v>178</v>
      </c>
      <c r="C3892" s="22" t="s">
        <v>15</v>
      </c>
      <c r="D3892" s="22" t="s">
        <v>96</v>
      </c>
      <c r="E3892" s="20">
        <v>58.292619999999999</v>
      </c>
    </row>
    <row r="3893" spans="1:5" x14ac:dyDescent="0.35">
      <c r="A3893" s="22" t="s">
        <v>37</v>
      </c>
      <c r="B3893" s="22" t="s">
        <v>178</v>
      </c>
      <c r="C3893" s="22" t="s">
        <v>15</v>
      </c>
      <c r="D3893" s="22" t="s">
        <v>97</v>
      </c>
      <c r="E3893" s="20">
        <v>136.47182000000001</v>
      </c>
    </row>
    <row r="3894" spans="1:5" x14ac:dyDescent="0.35">
      <c r="A3894" s="22" t="s">
        <v>37</v>
      </c>
      <c r="B3894" s="22" t="s">
        <v>178</v>
      </c>
      <c r="C3894" s="22" t="s">
        <v>15</v>
      </c>
      <c r="D3894" s="22" t="s">
        <v>31</v>
      </c>
      <c r="E3894" s="20">
        <v>13959.953589999999</v>
      </c>
    </row>
    <row r="3895" spans="1:5" x14ac:dyDescent="0.35">
      <c r="A3895" s="22" t="s">
        <v>37</v>
      </c>
      <c r="B3895" s="22" t="s">
        <v>178</v>
      </c>
      <c r="C3895" s="22" t="s">
        <v>15</v>
      </c>
      <c r="D3895" s="28" t="s">
        <v>35</v>
      </c>
      <c r="E3895" s="26">
        <v>47935.96918</v>
      </c>
    </row>
    <row r="3896" spans="1:5" x14ac:dyDescent="0.35">
      <c r="A3896" s="22" t="s">
        <v>37</v>
      </c>
      <c r="B3896" s="22" t="s">
        <v>178</v>
      </c>
      <c r="C3896" s="22" t="s">
        <v>159</v>
      </c>
      <c r="D3896" s="22" t="s">
        <v>52</v>
      </c>
      <c r="E3896" s="20">
        <v>246.71106</v>
      </c>
    </row>
    <row r="3897" spans="1:5" x14ac:dyDescent="0.35">
      <c r="A3897" s="22" t="s">
        <v>37</v>
      </c>
      <c r="B3897" s="22" t="s">
        <v>178</v>
      </c>
      <c r="C3897" s="22" t="s">
        <v>159</v>
      </c>
      <c r="D3897" s="22" t="s">
        <v>104</v>
      </c>
      <c r="E3897" s="20">
        <v>1.5958000000000001</v>
      </c>
    </row>
    <row r="3898" spans="1:5" x14ac:dyDescent="0.35">
      <c r="A3898" s="22" t="s">
        <v>37</v>
      </c>
      <c r="B3898" s="22" t="s">
        <v>178</v>
      </c>
      <c r="C3898" s="22" t="s">
        <v>159</v>
      </c>
      <c r="D3898" s="22" t="s">
        <v>156</v>
      </c>
      <c r="E3898" s="20">
        <v>13.20018</v>
      </c>
    </row>
    <row r="3899" spans="1:5" x14ac:dyDescent="0.35">
      <c r="A3899" s="22" t="s">
        <v>37</v>
      </c>
      <c r="B3899" s="22" t="s">
        <v>178</v>
      </c>
      <c r="C3899" s="22" t="s">
        <v>159</v>
      </c>
      <c r="D3899" s="22" t="s">
        <v>53</v>
      </c>
      <c r="E3899" s="20">
        <v>23.368929999999999</v>
      </c>
    </row>
    <row r="3900" spans="1:5" x14ac:dyDescent="0.35">
      <c r="A3900" s="22" t="s">
        <v>37</v>
      </c>
      <c r="B3900" s="22" t="s">
        <v>178</v>
      </c>
      <c r="C3900" s="22" t="s">
        <v>159</v>
      </c>
      <c r="D3900" s="22" t="s">
        <v>27</v>
      </c>
      <c r="E3900" s="20">
        <v>991.86371999999994</v>
      </c>
    </row>
    <row r="3901" spans="1:5" x14ac:dyDescent="0.35">
      <c r="A3901" s="22" t="s">
        <v>37</v>
      </c>
      <c r="B3901" s="22" t="s">
        <v>178</v>
      </c>
      <c r="C3901" s="22" t="s">
        <v>159</v>
      </c>
      <c r="D3901" s="22" t="s">
        <v>28</v>
      </c>
      <c r="E3901" s="20">
        <v>290.54361999999998</v>
      </c>
    </row>
    <row r="3902" spans="1:5" x14ac:dyDescent="0.35">
      <c r="A3902" s="22" t="s">
        <v>37</v>
      </c>
      <c r="B3902" s="22" t="s">
        <v>178</v>
      </c>
      <c r="C3902" s="22" t="s">
        <v>159</v>
      </c>
      <c r="D3902" s="22" t="s">
        <v>55</v>
      </c>
      <c r="E3902" s="20">
        <v>180.61335</v>
      </c>
    </row>
    <row r="3903" spans="1:5" x14ac:dyDescent="0.35">
      <c r="A3903" s="22" t="s">
        <v>37</v>
      </c>
      <c r="B3903" s="22" t="s">
        <v>178</v>
      </c>
      <c r="C3903" s="22" t="s">
        <v>159</v>
      </c>
      <c r="D3903" s="22" t="s">
        <v>92</v>
      </c>
      <c r="E3903" s="20">
        <v>99.442970000000003</v>
      </c>
    </row>
    <row r="3904" spans="1:5" x14ac:dyDescent="0.35">
      <c r="A3904" s="22" t="s">
        <v>37</v>
      </c>
      <c r="B3904" s="22" t="s">
        <v>178</v>
      </c>
      <c r="C3904" s="22" t="s">
        <v>159</v>
      </c>
      <c r="D3904" s="22" t="s">
        <v>102</v>
      </c>
      <c r="E3904" s="20">
        <v>6.1080000000000002E-2</v>
      </c>
    </row>
    <row r="3905" spans="1:5" x14ac:dyDescent="0.35">
      <c r="A3905" s="22" t="s">
        <v>37</v>
      </c>
      <c r="B3905" s="22" t="s">
        <v>178</v>
      </c>
      <c r="C3905" s="22" t="s">
        <v>159</v>
      </c>
      <c r="D3905" s="22" t="s">
        <v>107</v>
      </c>
      <c r="E3905" s="20">
        <v>5.5511799999999996</v>
      </c>
    </row>
    <row r="3906" spans="1:5" x14ac:dyDescent="0.35">
      <c r="A3906" s="22" t="s">
        <v>37</v>
      </c>
      <c r="B3906" s="22" t="s">
        <v>178</v>
      </c>
      <c r="C3906" s="22" t="s">
        <v>159</v>
      </c>
      <c r="D3906" s="22" t="s">
        <v>93</v>
      </c>
      <c r="E3906" s="20">
        <v>51.17454</v>
      </c>
    </row>
    <row r="3907" spans="1:5" x14ac:dyDescent="0.35">
      <c r="A3907" s="22" t="s">
        <v>37</v>
      </c>
      <c r="B3907" s="22" t="s">
        <v>178</v>
      </c>
      <c r="C3907" s="22" t="s">
        <v>159</v>
      </c>
      <c r="D3907" s="22" t="s">
        <v>160</v>
      </c>
      <c r="E3907" s="20">
        <v>2.7595700000000001</v>
      </c>
    </row>
    <row r="3908" spans="1:5" x14ac:dyDescent="0.35">
      <c r="A3908" s="22" t="s">
        <v>37</v>
      </c>
      <c r="B3908" s="22" t="s">
        <v>178</v>
      </c>
      <c r="C3908" s="22" t="s">
        <v>159</v>
      </c>
      <c r="D3908" s="22" t="s">
        <v>30</v>
      </c>
      <c r="E3908" s="20">
        <v>506.20589999999999</v>
      </c>
    </row>
    <row r="3909" spans="1:5" x14ac:dyDescent="0.35">
      <c r="A3909" s="22" t="s">
        <v>37</v>
      </c>
      <c r="B3909" s="22" t="s">
        <v>178</v>
      </c>
      <c r="C3909" s="22" t="s">
        <v>159</v>
      </c>
      <c r="D3909" s="22" t="s">
        <v>110</v>
      </c>
      <c r="E3909" s="20">
        <v>0.31813999999999998</v>
      </c>
    </row>
    <row r="3910" spans="1:5" x14ac:dyDescent="0.35">
      <c r="A3910" s="22" t="s">
        <v>37</v>
      </c>
      <c r="B3910" s="22" t="s">
        <v>178</v>
      </c>
      <c r="C3910" s="22" t="s">
        <v>159</v>
      </c>
      <c r="D3910" s="22" t="s">
        <v>112</v>
      </c>
      <c r="E3910" s="20">
        <v>12.47364</v>
      </c>
    </row>
    <row r="3911" spans="1:5" x14ac:dyDescent="0.35">
      <c r="A3911" s="22" t="s">
        <v>37</v>
      </c>
      <c r="B3911" s="22" t="s">
        <v>178</v>
      </c>
      <c r="C3911" s="22" t="s">
        <v>159</v>
      </c>
      <c r="D3911" s="22" t="s">
        <v>97</v>
      </c>
      <c r="E3911" s="20">
        <v>1.1246400000000001</v>
      </c>
    </row>
    <row r="3912" spans="1:5" x14ac:dyDescent="0.35">
      <c r="A3912" s="22" t="s">
        <v>37</v>
      </c>
      <c r="B3912" s="22" t="s">
        <v>178</v>
      </c>
      <c r="C3912" s="22" t="s">
        <v>159</v>
      </c>
      <c r="D3912" s="22" t="s">
        <v>31</v>
      </c>
      <c r="E3912" s="20">
        <v>4337.9764400000004</v>
      </c>
    </row>
    <row r="3913" spans="1:5" x14ac:dyDescent="0.35">
      <c r="A3913" s="22" t="s">
        <v>37</v>
      </c>
      <c r="B3913" s="22" t="s">
        <v>178</v>
      </c>
      <c r="C3913" s="22" t="s">
        <v>159</v>
      </c>
      <c r="D3913" s="28" t="s">
        <v>35</v>
      </c>
      <c r="E3913" s="26">
        <v>6764.9847600000003</v>
      </c>
    </row>
    <row r="3914" spans="1:5" x14ac:dyDescent="0.35">
      <c r="A3914" s="22" t="s">
        <v>37</v>
      </c>
      <c r="B3914" s="22" t="s">
        <v>178</v>
      </c>
      <c r="C3914" s="22" t="s">
        <v>59</v>
      </c>
      <c r="D3914" s="22" t="s">
        <v>92</v>
      </c>
      <c r="E3914" s="20">
        <v>37.889580000000002</v>
      </c>
    </row>
    <row r="3915" spans="1:5" x14ac:dyDescent="0.35">
      <c r="A3915" s="22" t="s">
        <v>37</v>
      </c>
      <c r="B3915" s="22" t="s">
        <v>178</v>
      </c>
      <c r="C3915" s="22" t="s">
        <v>59</v>
      </c>
      <c r="D3915" s="22" t="s">
        <v>30</v>
      </c>
      <c r="E3915" s="20">
        <v>140.65</v>
      </c>
    </row>
    <row r="3916" spans="1:5" x14ac:dyDescent="0.35">
      <c r="A3916" s="22" t="s">
        <v>37</v>
      </c>
      <c r="B3916" s="22" t="s">
        <v>178</v>
      </c>
      <c r="C3916" s="22" t="s">
        <v>59</v>
      </c>
      <c r="D3916" s="22" t="s">
        <v>31</v>
      </c>
      <c r="E3916" s="20">
        <v>46.220489999999998</v>
      </c>
    </row>
    <row r="3917" spans="1:5" x14ac:dyDescent="0.35">
      <c r="A3917" s="22" t="s">
        <v>37</v>
      </c>
      <c r="B3917" s="22" t="s">
        <v>178</v>
      </c>
      <c r="C3917" s="22" t="s">
        <v>59</v>
      </c>
      <c r="D3917" s="28" t="s">
        <v>35</v>
      </c>
      <c r="E3917" s="26">
        <v>224.76007000000001</v>
      </c>
    </row>
    <row r="3918" spans="1:5" x14ac:dyDescent="0.35">
      <c r="A3918" s="22" t="s">
        <v>37</v>
      </c>
      <c r="B3918" s="22" t="s">
        <v>178</v>
      </c>
      <c r="C3918" s="22" t="s">
        <v>16</v>
      </c>
      <c r="D3918" s="22" t="s">
        <v>52</v>
      </c>
      <c r="E3918" s="20">
        <v>2406.7380199999998</v>
      </c>
    </row>
    <row r="3919" spans="1:5" x14ac:dyDescent="0.35">
      <c r="A3919" s="22" t="s">
        <v>37</v>
      </c>
      <c r="B3919" s="22" t="s">
        <v>178</v>
      </c>
      <c r="C3919" s="22" t="s">
        <v>16</v>
      </c>
      <c r="D3919" s="22" t="s">
        <v>113</v>
      </c>
      <c r="E3919" s="20">
        <v>19.155439999999999</v>
      </c>
    </row>
    <row r="3920" spans="1:5" x14ac:dyDescent="0.35">
      <c r="A3920" s="22" t="s">
        <v>37</v>
      </c>
      <c r="B3920" s="22" t="s">
        <v>178</v>
      </c>
      <c r="C3920" s="22" t="s">
        <v>16</v>
      </c>
      <c r="D3920" s="22" t="s">
        <v>53</v>
      </c>
      <c r="E3920" s="20">
        <v>52.974780000000003</v>
      </c>
    </row>
    <row r="3921" spans="1:5" x14ac:dyDescent="0.35">
      <c r="A3921" s="22" t="s">
        <v>37</v>
      </c>
      <c r="B3921" s="22" t="s">
        <v>178</v>
      </c>
      <c r="C3921" s="22" t="s">
        <v>16</v>
      </c>
      <c r="D3921" s="22" t="s">
        <v>27</v>
      </c>
      <c r="E3921" s="20">
        <v>1733.5915600000001</v>
      </c>
    </row>
    <row r="3922" spans="1:5" x14ac:dyDescent="0.35">
      <c r="A3922" s="22" t="s">
        <v>37</v>
      </c>
      <c r="B3922" s="22" t="s">
        <v>178</v>
      </c>
      <c r="C3922" s="22" t="s">
        <v>16</v>
      </c>
      <c r="D3922" s="22" t="s">
        <v>28</v>
      </c>
      <c r="E3922" s="20">
        <v>231.71928</v>
      </c>
    </row>
    <row r="3923" spans="1:5" x14ac:dyDescent="0.35">
      <c r="A3923" s="22" t="s">
        <v>37</v>
      </c>
      <c r="B3923" s="22" t="s">
        <v>178</v>
      </c>
      <c r="C3923" s="22" t="s">
        <v>16</v>
      </c>
      <c r="D3923" s="22" t="s">
        <v>55</v>
      </c>
      <c r="E3923" s="20">
        <v>65.870170000000002</v>
      </c>
    </row>
    <row r="3924" spans="1:5" x14ac:dyDescent="0.35">
      <c r="A3924" s="22" t="s">
        <v>37</v>
      </c>
      <c r="B3924" s="22" t="s">
        <v>178</v>
      </c>
      <c r="C3924" s="22" t="s">
        <v>16</v>
      </c>
      <c r="D3924" s="22" t="s">
        <v>92</v>
      </c>
      <c r="E3924" s="20">
        <v>39.631259999999997</v>
      </c>
    </row>
    <row r="3925" spans="1:5" x14ac:dyDescent="0.35">
      <c r="A3925" s="22" t="s">
        <v>37</v>
      </c>
      <c r="B3925" s="22" t="s">
        <v>178</v>
      </c>
      <c r="C3925" s="22" t="s">
        <v>16</v>
      </c>
      <c r="D3925" s="22" t="s">
        <v>102</v>
      </c>
      <c r="E3925" s="20">
        <v>15.86955</v>
      </c>
    </row>
    <row r="3926" spans="1:5" x14ac:dyDescent="0.35">
      <c r="A3926" s="22" t="s">
        <v>37</v>
      </c>
      <c r="B3926" s="22" t="s">
        <v>178</v>
      </c>
      <c r="C3926" s="22" t="s">
        <v>16</v>
      </c>
      <c r="D3926" s="22" t="s">
        <v>107</v>
      </c>
      <c r="E3926" s="20">
        <v>22.876580000000001</v>
      </c>
    </row>
    <row r="3927" spans="1:5" x14ac:dyDescent="0.35">
      <c r="A3927" s="22" t="s">
        <v>37</v>
      </c>
      <c r="B3927" s="22" t="s">
        <v>178</v>
      </c>
      <c r="C3927" s="22" t="s">
        <v>16</v>
      </c>
      <c r="D3927" s="22" t="s">
        <v>93</v>
      </c>
      <c r="E3927" s="20">
        <v>28.338650000000001</v>
      </c>
    </row>
    <row r="3928" spans="1:5" x14ac:dyDescent="0.35">
      <c r="A3928" s="22" t="s">
        <v>37</v>
      </c>
      <c r="B3928" s="22" t="s">
        <v>178</v>
      </c>
      <c r="C3928" s="22" t="s">
        <v>16</v>
      </c>
      <c r="D3928" s="22" t="s">
        <v>160</v>
      </c>
      <c r="E3928" s="20">
        <v>5.73916</v>
      </c>
    </row>
    <row r="3929" spans="1:5" x14ac:dyDescent="0.35">
      <c r="A3929" s="22" t="s">
        <v>37</v>
      </c>
      <c r="B3929" s="22" t="s">
        <v>178</v>
      </c>
      <c r="C3929" s="22" t="s">
        <v>16</v>
      </c>
      <c r="D3929" s="22" t="s">
        <v>30</v>
      </c>
      <c r="E3929" s="20">
        <v>519.20755999999994</v>
      </c>
    </row>
    <row r="3930" spans="1:5" x14ac:dyDescent="0.35">
      <c r="A3930" s="22" t="s">
        <v>37</v>
      </c>
      <c r="B3930" s="22" t="s">
        <v>178</v>
      </c>
      <c r="C3930" s="22" t="s">
        <v>16</v>
      </c>
      <c r="D3930" s="22" t="s">
        <v>96</v>
      </c>
      <c r="E3930" s="20">
        <v>2.2413699999999999</v>
      </c>
    </row>
    <row r="3931" spans="1:5" x14ac:dyDescent="0.35">
      <c r="A3931" s="22" t="s">
        <v>37</v>
      </c>
      <c r="B3931" s="22" t="s">
        <v>178</v>
      </c>
      <c r="C3931" s="22" t="s">
        <v>16</v>
      </c>
      <c r="D3931" s="22" t="s">
        <v>97</v>
      </c>
      <c r="E3931" s="20">
        <v>3.1291000000000002</v>
      </c>
    </row>
    <row r="3932" spans="1:5" x14ac:dyDescent="0.35">
      <c r="A3932" s="22" t="s">
        <v>37</v>
      </c>
      <c r="B3932" s="22" t="s">
        <v>178</v>
      </c>
      <c r="C3932" s="22" t="s">
        <v>16</v>
      </c>
      <c r="D3932" s="22" t="s">
        <v>31</v>
      </c>
      <c r="E3932" s="20">
        <v>14751.90401</v>
      </c>
    </row>
    <row r="3933" spans="1:5" x14ac:dyDescent="0.35">
      <c r="A3933" s="22" t="s">
        <v>37</v>
      </c>
      <c r="B3933" s="22" t="s">
        <v>178</v>
      </c>
      <c r="C3933" s="22" t="s">
        <v>16</v>
      </c>
      <c r="D3933" s="22" t="s">
        <v>32</v>
      </c>
      <c r="E3933" s="20">
        <v>0.62856000000000001</v>
      </c>
    </row>
    <row r="3934" spans="1:5" x14ac:dyDescent="0.35">
      <c r="A3934" s="22" t="s">
        <v>37</v>
      </c>
      <c r="B3934" s="22" t="s">
        <v>178</v>
      </c>
      <c r="C3934" s="22" t="s">
        <v>16</v>
      </c>
      <c r="D3934" s="28" t="s">
        <v>35</v>
      </c>
      <c r="E3934" s="26">
        <v>19899.61505</v>
      </c>
    </row>
    <row r="3935" spans="1:5" x14ac:dyDescent="0.35">
      <c r="A3935" s="22" t="s">
        <v>37</v>
      </c>
      <c r="B3935" s="22" t="s">
        <v>178</v>
      </c>
      <c r="C3935" s="22" t="s">
        <v>17</v>
      </c>
      <c r="D3935" s="22" t="s">
        <v>52</v>
      </c>
      <c r="E3935" s="20">
        <v>52.680489999999999</v>
      </c>
    </row>
    <row r="3936" spans="1:5" x14ac:dyDescent="0.35">
      <c r="A3936" s="22" t="s">
        <v>37</v>
      </c>
      <c r="B3936" s="22" t="s">
        <v>178</v>
      </c>
      <c r="C3936" s="22" t="s">
        <v>17</v>
      </c>
      <c r="D3936" s="22" t="s">
        <v>27</v>
      </c>
      <c r="E3936" s="20">
        <v>20630.264449999999</v>
      </c>
    </row>
    <row r="3937" spans="1:5" x14ac:dyDescent="0.35">
      <c r="A3937" s="22" t="s">
        <v>37</v>
      </c>
      <c r="B3937" s="22" t="s">
        <v>178</v>
      </c>
      <c r="C3937" s="22" t="s">
        <v>17</v>
      </c>
      <c r="D3937" s="22" t="s">
        <v>28</v>
      </c>
      <c r="E3937" s="20">
        <v>9.16723</v>
      </c>
    </row>
    <row r="3938" spans="1:5" x14ac:dyDescent="0.35">
      <c r="A3938" s="22" t="s">
        <v>37</v>
      </c>
      <c r="B3938" s="22" t="s">
        <v>178</v>
      </c>
      <c r="C3938" s="22" t="s">
        <v>17</v>
      </c>
      <c r="D3938" s="22" t="s">
        <v>107</v>
      </c>
      <c r="E3938" s="20">
        <v>4.8466100000000001</v>
      </c>
    </row>
    <row r="3939" spans="1:5" x14ac:dyDescent="0.35">
      <c r="A3939" s="22" t="s">
        <v>37</v>
      </c>
      <c r="B3939" s="22" t="s">
        <v>178</v>
      </c>
      <c r="C3939" s="22" t="s">
        <v>17</v>
      </c>
      <c r="D3939" s="22" t="s">
        <v>30</v>
      </c>
      <c r="E3939" s="20">
        <v>36.996510000000001</v>
      </c>
    </row>
    <row r="3940" spans="1:5" x14ac:dyDescent="0.35">
      <c r="A3940" s="22" t="s">
        <v>37</v>
      </c>
      <c r="B3940" s="22" t="s">
        <v>178</v>
      </c>
      <c r="C3940" s="22" t="s">
        <v>17</v>
      </c>
      <c r="D3940" s="22" t="s">
        <v>31</v>
      </c>
      <c r="E3940" s="20">
        <v>5876.1411500000004</v>
      </c>
    </row>
    <row r="3941" spans="1:5" x14ac:dyDescent="0.35">
      <c r="A3941" s="22" t="s">
        <v>37</v>
      </c>
      <c r="B3941" s="22" t="s">
        <v>178</v>
      </c>
      <c r="C3941" s="22" t="s">
        <v>17</v>
      </c>
      <c r="D3941" s="28" t="s">
        <v>35</v>
      </c>
      <c r="E3941" s="26">
        <v>26610.096440000001</v>
      </c>
    </row>
    <row r="3942" spans="1:5" x14ac:dyDescent="0.35">
      <c r="A3942" s="22" t="s">
        <v>37</v>
      </c>
      <c r="B3942" s="22" t="s">
        <v>178</v>
      </c>
      <c r="C3942" s="22" t="s">
        <v>18</v>
      </c>
      <c r="D3942" s="22" t="s">
        <v>27</v>
      </c>
      <c r="E3942" s="20">
        <v>0.91008</v>
      </c>
    </row>
    <row r="3943" spans="1:5" x14ac:dyDescent="0.35">
      <c r="A3943" s="22" t="s">
        <v>37</v>
      </c>
      <c r="B3943" s="22" t="s">
        <v>178</v>
      </c>
      <c r="C3943" s="22" t="s">
        <v>18</v>
      </c>
      <c r="D3943" s="22" t="s">
        <v>55</v>
      </c>
      <c r="E3943" s="20">
        <v>22.85041</v>
      </c>
    </row>
    <row r="3944" spans="1:5" x14ac:dyDescent="0.35">
      <c r="A3944" s="22" t="s">
        <v>37</v>
      </c>
      <c r="B3944" s="22" t="s">
        <v>178</v>
      </c>
      <c r="C3944" s="22" t="s">
        <v>18</v>
      </c>
      <c r="D3944" s="22" t="s">
        <v>92</v>
      </c>
      <c r="E3944" s="20">
        <v>3.7490899999999998</v>
      </c>
    </row>
    <row r="3945" spans="1:5" x14ac:dyDescent="0.35">
      <c r="A3945" s="22" t="s">
        <v>37</v>
      </c>
      <c r="B3945" s="22" t="s">
        <v>178</v>
      </c>
      <c r="C3945" s="22" t="s">
        <v>18</v>
      </c>
      <c r="D3945" s="22" t="s">
        <v>102</v>
      </c>
      <c r="E3945" s="20">
        <v>93.28528</v>
      </c>
    </row>
    <row r="3946" spans="1:5" x14ac:dyDescent="0.35">
      <c r="A3946" s="22" t="s">
        <v>37</v>
      </c>
      <c r="B3946" s="22" t="s">
        <v>178</v>
      </c>
      <c r="C3946" s="22" t="s">
        <v>18</v>
      </c>
      <c r="D3946" s="22" t="s">
        <v>31</v>
      </c>
      <c r="E3946" s="20">
        <v>27.623799999999999</v>
      </c>
    </row>
    <row r="3947" spans="1:5" x14ac:dyDescent="0.35">
      <c r="A3947" s="22" t="s">
        <v>37</v>
      </c>
      <c r="B3947" s="22" t="s">
        <v>178</v>
      </c>
      <c r="C3947" s="22" t="s">
        <v>18</v>
      </c>
      <c r="D3947" s="28" t="s">
        <v>35</v>
      </c>
      <c r="E3947" s="26">
        <v>148.41865999999999</v>
      </c>
    </row>
    <row r="3948" spans="1:5" x14ac:dyDescent="0.35">
      <c r="A3948" s="22" t="s">
        <v>37</v>
      </c>
      <c r="B3948" s="22" t="s">
        <v>178</v>
      </c>
      <c r="C3948" s="22" t="s">
        <v>19</v>
      </c>
      <c r="D3948" s="22" t="s">
        <v>52</v>
      </c>
      <c r="E3948" s="20">
        <v>45.228099999999998</v>
      </c>
    </row>
    <row r="3949" spans="1:5" x14ac:dyDescent="0.35">
      <c r="A3949" s="22" t="s">
        <v>37</v>
      </c>
      <c r="B3949" s="22" t="s">
        <v>178</v>
      </c>
      <c r="C3949" s="22" t="s">
        <v>19</v>
      </c>
      <c r="D3949" s="22" t="s">
        <v>53</v>
      </c>
      <c r="E3949" s="20">
        <v>11.337120000000001</v>
      </c>
    </row>
    <row r="3950" spans="1:5" x14ac:dyDescent="0.35">
      <c r="A3950" s="22" t="s">
        <v>37</v>
      </c>
      <c r="B3950" s="22" t="s">
        <v>178</v>
      </c>
      <c r="C3950" s="22" t="s">
        <v>19</v>
      </c>
      <c r="D3950" s="22" t="s">
        <v>27</v>
      </c>
      <c r="E3950" s="20">
        <v>15.2319</v>
      </c>
    </row>
    <row r="3951" spans="1:5" x14ac:dyDescent="0.35">
      <c r="A3951" s="22" t="s">
        <v>37</v>
      </c>
      <c r="B3951" s="22" t="s">
        <v>178</v>
      </c>
      <c r="C3951" s="22" t="s">
        <v>19</v>
      </c>
      <c r="D3951" s="22" t="s">
        <v>28</v>
      </c>
      <c r="E3951" s="20">
        <v>9.1218299999999992</v>
      </c>
    </row>
    <row r="3952" spans="1:5" x14ac:dyDescent="0.35">
      <c r="A3952" s="22" t="s">
        <v>37</v>
      </c>
      <c r="B3952" s="22" t="s">
        <v>178</v>
      </c>
      <c r="C3952" s="22" t="s">
        <v>19</v>
      </c>
      <c r="D3952" s="22" t="s">
        <v>55</v>
      </c>
      <c r="E3952" s="20">
        <v>0.64442999999999995</v>
      </c>
    </row>
    <row r="3953" spans="1:5" x14ac:dyDescent="0.35">
      <c r="A3953" s="22" t="s">
        <v>37</v>
      </c>
      <c r="B3953" s="22" t="s">
        <v>178</v>
      </c>
      <c r="C3953" s="22" t="s">
        <v>19</v>
      </c>
      <c r="D3953" s="22" t="s">
        <v>92</v>
      </c>
      <c r="E3953" s="20">
        <v>2.8871600000000002</v>
      </c>
    </row>
    <row r="3954" spans="1:5" x14ac:dyDescent="0.35">
      <c r="A3954" s="22" t="s">
        <v>37</v>
      </c>
      <c r="B3954" s="22" t="s">
        <v>178</v>
      </c>
      <c r="C3954" s="22" t="s">
        <v>19</v>
      </c>
      <c r="D3954" s="22" t="s">
        <v>102</v>
      </c>
      <c r="E3954" s="20">
        <v>1.0370200000000001</v>
      </c>
    </row>
    <row r="3955" spans="1:5" x14ac:dyDescent="0.35">
      <c r="A3955" s="22" t="s">
        <v>37</v>
      </c>
      <c r="B3955" s="22" t="s">
        <v>178</v>
      </c>
      <c r="C3955" s="22" t="s">
        <v>19</v>
      </c>
      <c r="D3955" s="22" t="s">
        <v>107</v>
      </c>
      <c r="E3955" s="20">
        <v>0.80488000000000004</v>
      </c>
    </row>
    <row r="3956" spans="1:5" x14ac:dyDescent="0.35">
      <c r="A3956" s="22" t="s">
        <v>37</v>
      </c>
      <c r="B3956" s="22" t="s">
        <v>178</v>
      </c>
      <c r="C3956" s="22" t="s">
        <v>19</v>
      </c>
      <c r="D3956" s="22" t="s">
        <v>30</v>
      </c>
      <c r="E3956" s="20">
        <v>43.665529999999997</v>
      </c>
    </row>
    <row r="3957" spans="1:5" x14ac:dyDescent="0.35">
      <c r="A3957" s="22" t="s">
        <v>37</v>
      </c>
      <c r="B3957" s="22" t="s">
        <v>178</v>
      </c>
      <c r="C3957" s="22" t="s">
        <v>19</v>
      </c>
      <c r="D3957" s="22" t="s">
        <v>31</v>
      </c>
      <c r="E3957" s="20">
        <v>3315.0606499999999</v>
      </c>
    </row>
    <row r="3958" spans="1:5" x14ac:dyDescent="0.35">
      <c r="A3958" s="22" t="s">
        <v>37</v>
      </c>
      <c r="B3958" s="22" t="s">
        <v>178</v>
      </c>
      <c r="C3958" s="22" t="s">
        <v>19</v>
      </c>
      <c r="D3958" s="28" t="s">
        <v>35</v>
      </c>
      <c r="E3958" s="26">
        <v>3445.0186199999998</v>
      </c>
    </row>
    <row r="3959" spans="1:5" x14ac:dyDescent="0.35">
      <c r="A3959" s="22" t="s">
        <v>37</v>
      </c>
      <c r="B3959" s="22" t="s">
        <v>178</v>
      </c>
      <c r="C3959" s="22" t="s">
        <v>161</v>
      </c>
      <c r="D3959" s="22" t="s">
        <v>52</v>
      </c>
      <c r="E3959" s="20">
        <v>2.5821700000000001</v>
      </c>
    </row>
    <row r="3960" spans="1:5" x14ac:dyDescent="0.35">
      <c r="A3960" s="22" t="s">
        <v>37</v>
      </c>
      <c r="B3960" s="22" t="s">
        <v>178</v>
      </c>
      <c r="C3960" s="22" t="s">
        <v>161</v>
      </c>
      <c r="D3960" s="22" t="s">
        <v>28</v>
      </c>
      <c r="E3960" s="20">
        <v>1.3881600000000001</v>
      </c>
    </row>
    <row r="3961" spans="1:5" x14ac:dyDescent="0.35">
      <c r="A3961" s="22" t="s">
        <v>37</v>
      </c>
      <c r="B3961" s="22" t="s">
        <v>178</v>
      </c>
      <c r="C3961" s="22" t="s">
        <v>161</v>
      </c>
      <c r="D3961" s="22" t="s">
        <v>31</v>
      </c>
      <c r="E3961" s="20">
        <v>1.6551899999999999</v>
      </c>
    </row>
    <row r="3962" spans="1:5" x14ac:dyDescent="0.35">
      <c r="A3962" s="22" t="s">
        <v>37</v>
      </c>
      <c r="B3962" s="22" t="s">
        <v>178</v>
      </c>
      <c r="C3962" s="22" t="s">
        <v>161</v>
      </c>
      <c r="D3962" s="28" t="s">
        <v>35</v>
      </c>
      <c r="E3962" s="26">
        <v>5.6255199999999999</v>
      </c>
    </row>
    <row r="3963" spans="1:5" x14ac:dyDescent="0.35">
      <c r="A3963" s="22" t="s">
        <v>37</v>
      </c>
      <c r="B3963" s="22" t="s">
        <v>178</v>
      </c>
      <c r="C3963" s="120" t="s">
        <v>35</v>
      </c>
      <c r="D3963" s="347"/>
      <c r="E3963" s="26">
        <v>125463.95336</v>
      </c>
    </row>
    <row r="3964" spans="1:5" x14ac:dyDescent="0.35">
      <c r="A3964" s="22" t="s">
        <v>38</v>
      </c>
      <c r="B3964" s="22" t="s">
        <v>169</v>
      </c>
      <c r="C3964" s="22" t="s">
        <v>52</v>
      </c>
      <c r="D3964" s="22" t="s">
        <v>52</v>
      </c>
      <c r="E3964" s="20">
        <v>173.33638999999999</v>
      </c>
    </row>
    <row r="3965" spans="1:5" x14ac:dyDescent="0.35">
      <c r="A3965" s="22" t="s">
        <v>38</v>
      </c>
      <c r="B3965" s="22" t="s">
        <v>169</v>
      </c>
      <c r="C3965" s="22" t="s">
        <v>52</v>
      </c>
      <c r="D3965" s="22" t="s">
        <v>104</v>
      </c>
      <c r="E3965" s="20">
        <v>5.11951</v>
      </c>
    </row>
    <row r="3966" spans="1:5" x14ac:dyDescent="0.35">
      <c r="A3966" s="22" t="s">
        <v>38</v>
      </c>
      <c r="B3966" s="22" t="s">
        <v>169</v>
      </c>
      <c r="C3966" s="22" t="s">
        <v>52</v>
      </c>
      <c r="D3966" s="22" t="s">
        <v>156</v>
      </c>
      <c r="E3966" s="20">
        <v>0.31950000000000001</v>
      </c>
    </row>
    <row r="3967" spans="1:5" x14ac:dyDescent="0.35">
      <c r="A3967" s="22" t="s">
        <v>38</v>
      </c>
      <c r="B3967" s="22" t="s">
        <v>169</v>
      </c>
      <c r="C3967" s="22" t="s">
        <v>52</v>
      </c>
      <c r="D3967" s="22" t="s">
        <v>53</v>
      </c>
      <c r="E3967" s="20">
        <v>3.3241399999999999</v>
      </c>
    </row>
    <row r="3968" spans="1:5" x14ac:dyDescent="0.35">
      <c r="A3968" s="22" t="s">
        <v>38</v>
      </c>
      <c r="B3968" s="22" t="s">
        <v>169</v>
      </c>
      <c r="C3968" s="22" t="s">
        <v>52</v>
      </c>
      <c r="D3968" s="22" t="s">
        <v>27</v>
      </c>
      <c r="E3968" s="20">
        <v>23.55857</v>
      </c>
    </row>
    <row r="3969" spans="1:5" x14ac:dyDescent="0.35">
      <c r="A3969" s="22" t="s">
        <v>38</v>
      </c>
      <c r="B3969" s="22" t="s">
        <v>169</v>
      </c>
      <c r="C3969" s="22" t="s">
        <v>52</v>
      </c>
      <c r="D3969" s="22" t="s">
        <v>55</v>
      </c>
      <c r="E3969" s="20">
        <v>8.6980299999999993</v>
      </c>
    </row>
    <row r="3970" spans="1:5" x14ac:dyDescent="0.35">
      <c r="A3970" s="22" t="s">
        <v>38</v>
      </c>
      <c r="B3970" s="22" t="s">
        <v>169</v>
      </c>
      <c r="C3970" s="22" t="s">
        <v>52</v>
      </c>
      <c r="D3970" s="22" t="s">
        <v>92</v>
      </c>
      <c r="E3970" s="20">
        <v>220.57128</v>
      </c>
    </row>
    <row r="3971" spans="1:5" x14ac:dyDescent="0.35">
      <c r="A3971" s="22" t="s">
        <v>38</v>
      </c>
      <c r="B3971" s="22" t="s">
        <v>169</v>
      </c>
      <c r="C3971" s="22" t="s">
        <v>52</v>
      </c>
      <c r="D3971" s="22" t="s">
        <v>102</v>
      </c>
      <c r="E3971" s="20">
        <v>-0.38284000000000001</v>
      </c>
    </row>
    <row r="3972" spans="1:5" x14ac:dyDescent="0.35">
      <c r="A3972" s="22" t="s">
        <v>38</v>
      </c>
      <c r="B3972" s="22" t="s">
        <v>169</v>
      </c>
      <c r="C3972" s="22" t="s">
        <v>52</v>
      </c>
      <c r="D3972" s="22" t="s">
        <v>93</v>
      </c>
      <c r="E3972" s="20">
        <v>-1.6718</v>
      </c>
    </row>
    <row r="3973" spans="1:5" x14ac:dyDescent="0.35">
      <c r="A3973" s="22" t="s">
        <v>38</v>
      </c>
      <c r="B3973" s="22" t="s">
        <v>169</v>
      </c>
      <c r="C3973" s="22" t="s">
        <v>52</v>
      </c>
      <c r="D3973" s="22" t="s">
        <v>160</v>
      </c>
      <c r="E3973" s="20">
        <v>0.82982999999999996</v>
      </c>
    </row>
    <row r="3974" spans="1:5" x14ac:dyDescent="0.35">
      <c r="A3974" s="22" t="s">
        <v>38</v>
      </c>
      <c r="B3974" s="22" t="s">
        <v>169</v>
      </c>
      <c r="C3974" s="22" t="s">
        <v>52</v>
      </c>
      <c r="D3974" s="22" t="s">
        <v>30</v>
      </c>
      <c r="E3974" s="20">
        <v>64.101029999999994</v>
      </c>
    </row>
    <row r="3975" spans="1:5" x14ac:dyDescent="0.35">
      <c r="A3975" s="22" t="s">
        <v>38</v>
      </c>
      <c r="B3975" s="22" t="s">
        <v>169</v>
      </c>
      <c r="C3975" s="22" t="s">
        <v>52</v>
      </c>
      <c r="D3975" s="22" t="s">
        <v>96</v>
      </c>
      <c r="E3975" s="20">
        <v>1.6702900000000001</v>
      </c>
    </row>
    <row r="3976" spans="1:5" x14ac:dyDescent="0.35">
      <c r="A3976" s="22" t="s">
        <v>38</v>
      </c>
      <c r="B3976" s="22" t="s">
        <v>169</v>
      </c>
      <c r="C3976" s="22" t="s">
        <v>52</v>
      </c>
      <c r="D3976" s="22" t="s">
        <v>110</v>
      </c>
      <c r="E3976" s="20">
        <v>-0.30725000000000002</v>
      </c>
    </row>
    <row r="3977" spans="1:5" x14ac:dyDescent="0.35">
      <c r="A3977" s="22" t="s">
        <v>38</v>
      </c>
      <c r="B3977" s="22" t="s">
        <v>169</v>
      </c>
      <c r="C3977" s="22" t="s">
        <v>52</v>
      </c>
      <c r="D3977" s="22" t="s">
        <v>112</v>
      </c>
      <c r="E3977" s="20">
        <v>79.891620000000003</v>
      </c>
    </row>
    <row r="3978" spans="1:5" x14ac:dyDescent="0.35">
      <c r="A3978" s="22" t="s">
        <v>38</v>
      </c>
      <c r="B3978" s="22" t="s">
        <v>169</v>
      </c>
      <c r="C3978" s="22" t="s">
        <v>52</v>
      </c>
      <c r="D3978" s="22" t="s">
        <v>97</v>
      </c>
      <c r="E3978" s="20">
        <v>1.32511</v>
      </c>
    </row>
    <row r="3979" spans="1:5" x14ac:dyDescent="0.35">
      <c r="A3979" s="22" t="s">
        <v>38</v>
      </c>
      <c r="B3979" s="22" t="s">
        <v>169</v>
      </c>
      <c r="C3979" s="22" t="s">
        <v>52</v>
      </c>
      <c r="D3979" s="22" t="s">
        <v>31</v>
      </c>
      <c r="E3979" s="20">
        <v>530.98221999999998</v>
      </c>
    </row>
    <row r="3980" spans="1:5" x14ac:dyDescent="0.35">
      <c r="A3980" s="22" t="s">
        <v>38</v>
      </c>
      <c r="B3980" s="22" t="s">
        <v>169</v>
      </c>
      <c r="C3980" s="22" t="s">
        <v>52</v>
      </c>
      <c r="D3980" s="22" t="s">
        <v>161</v>
      </c>
      <c r="E3980" s="20">
        <v>-2.0330000000000001E-2</v>
      </c>
    </row>
    <row r="3981" spans="1:5" x14ac:dyDescent="0.35">
      <c r="A3981" s="22" t="s">
        <v>38</v>
      </c>
      <c r="B3981" s="22" t="s">
        <v>169</v>
      </c>
      <c r="C3981" s="22" t="s">
        <v>52</v>
      </c>
      <c r="D3981" s="28" t="s">
        <v>35</v>
      </c>
      <c r="E3981" s="26">
        <v>1111.3453</v>
      </c>
    </row>
    <row r="3982" spans="1:5" x14ac:dyDescent="0.35">
      <c r="A3982" s="22" t="s">
        <v>38</v>
      </c>
      <c r="B3982" s="22" t="s">
        <v>169</v>
      </c>
      <c r="C3982" s="22" t="s">
        <v>60</v>
      </c>
      <c r="D3982" s="22" t="s">
        <v>95</v>
      </c>
      <c r="E3982" s="20">
        <v>8.9499999999999996E-2</v>
      </c>
    </row>
    <row r="3983" spans="1:5" x14ac:dyDescent="0.35">
      <c r="A3983" s="22" t="s">
        <v>38</v>
      </c>
      <c r="B3983" s="22" t="s">
        <v>169</v>
      </c>
      <c r="C3983" s="22" t="s">
        <v>60</v>
      </c>
      <c r="D3983" s="28" t="s">
        <v>35</v>
      </c>
      <c r="E3983" s="26">
        <v>8.9499999999999996E-2</v>
      </c>
    </row>
    <row r="3984" spans="1:5" x14ac:dyDescent="0.35">
      <c r="A3984" s="22" t="s">
        <v>38</v>
      </c>
      <c r="B3984" s="22" t="s">
        <v>169</v>
      </c>
      <c r="C3984" s="22" t="s">
        <v>53</v>
      </c>
      <c r="D3984" s="22" t="s">
        <v>52</v>
      </c>
      <c r="E3984" s="20">
        <v>7.2591799999999997</v>
      </c>
    </row>
    <row r="3985" spans="1:5" x14ac:dyDescent="0.35">
      <c r="A3985" s="22" t="s">
        <v>38</v>
      </c>
      <c r="B3985" s="22" t="s">
        <v>169</v>
      </c>
      <c r="C3985" s="22" t="s">
        <v>53</v>
      </c>
      <c r="D3985" s="22" t="s">
        <v>156</v>
      </c>
      <c r="E3985" s="20">
        <v>8.2095500000000001</v>
      </c>
    </row>
    <row r="3986" spans="1:5" x14ac:dyDescent="0.35">
      <c r="A3986" s="22" t="s">
        <v>38</v>
      </c>
      <c r="B3986" s="22" t="s">
        <v>169</v>
      </c>
      <c r="C3986" s="22" t="s">
        <v>53</v>
      </c>
      <c r="D3986" s="22" t="s">
        <v>53</v>
      </c>
      <c r="E3986" s="20">
        <v>123.79464</v>
      </c>
    </row>
    <row r="3987" spans="1:5" x14ac:dyDescent="0.35">
      <c r="A3987" s="22" t="s">
        <v>38</v>
      </c>
      <c r="B3987" s="22" t="s">
        <v>169</v>
      </c>
      <c r="C3987" s="22" t="s">
        <v>53</v>
      </c>
      <c r="D3987" s="22" t="s">
        <v>95</v>
      </c>
      <c r="E3987" s="20">
        <v>0.19491</v>
      </c>
    </row>
    <row r="3988" spans="1:5" x14ac:dyDescent="0.35">
      <c r="A3988" s="22" t="s">
        <v>38</v>
      </c>
      <c r="B3988" s="22" t="s">
        <v>169</v>
      </c>
      <c r="C3988" s="22" t="s">
        <v>53</v>
      </c>
      <c r="D3988" s="22" t="s">
        <v>28</v>
      </c>
      <c r="E3988" s="20">
        <v>45.541710000000002</v>
      </c>
    </row>
    <row r="3989" spans="1:5" x14ac:dyDescent="0.35">
      <c r="A3989" s="22" t="s">
        <v>38</v>
      </c>
      <c r="B3989" s="22" t="s">
        <v>169</v>
      </c>
      <c r="C3989" s="22" t="s">
        <v>53</v>
      </c>
      <c r="D3989" s="22" t="s">
        <v>55</v>
      </c>
      <c r="E3989" s="20">
        <v>25.766480000000001</v>
      </c>
    </row>
    <row r="3990" spans="1:5" x14ac:dyDescent="0.35">
      <c r="A3990" s="22" t="s">
        <v>38</v>
      </c>
      <c r="B3990" s="22" t="s">
        <v>169</v>
      </c>
      <c r="C3990" s="22" t="s">
        <v>53</v>
      </c>
      <c r="D3990" s="22" t="s">
        <v>92</v>
      </c>
      <c r="E3990" s="20">
        <v>27.265080000000001</v>
      </c>
    </row>
    <row r="3991" spans="1:5" x14ac:dyDescent="0.35">
      <c r="A3991" s="22" t="s">
        <v>38</v>
      </c>
      <c r="B3991" s="22" t="s">
        <v>169</v>
      </c>
      <c r="C3991" s="22" t="s">
        <v>53</v>
      </c>
      <c r="D3991" s="22" t="s">
        <v>102</v>
      </c>
      <c r="E3991" s="20">
        <v>71.092209999999994</v>
      </c>
    </row>
    <row r="3992" spans="1:5" x14ac:dyDescent="0.35">
      <c r="A3992" s="22" t="s">
        <v>38</v>
      </c>
      <c r="B3992" s="22" t="s">
        <v>169</v>
      </c>
      <c r="C3992" s="22" t="s">
        <v>53</v>
      </c>
      <c r="D3992" s="22" t="s">
        <v>93</v>
      </c>
      <c r="E3992" s="20">
        <v>4.1129800000000003</v>
      </c>
    </row>
    <row r="3993" spans="1:5" x14ac:dyDescent="0.35">
      <c r="A3993" s="22" t="s">
        <v>38</v>
      </c>
      <c r="B3993" s="22" t="s">
        <v>169</v>
      </c>
      <c r="C3993" s="22" t="s">
        <v>53</v>
      </c>
      <c r="D3993" s="22" t="s">
        <v>160</v>
      </c>
      <c r="E3993" s="20">
        <v>2.9469699999999999</v>
      </c>
    </row>
    <row r="3994" spans="1:5" x14ac:dyDescent="0.35">
      <c r="A3994" s="22" t="s">
        <v>38</v>
      </c>
      <c r="B3994" s="22" t="s">
        <v>169</v>
      </c>
      <c r="C3994" s="22" t="s">
        <v>53</v>
      </c>
      <c r="D3994" s="22" t="s">
        <v>30</v>
      </c>
      <c r="E3994" s="20">
        <v>52.890160000000002</v>
      </c>
    </row>
    <row r="3995" spans="1:5" x14ac:dyDescent="0.35">
      <c r="A3995" s="22" t="s">
        <v>38</v>
      </c>
      <c r="B3995" s="22" t="s">
        <v>169</v>
      </c>
      <c r="C3995" s="22" t="s">
        <v>53</v>
      </c>
      <c r="D3995" s="22" t="s">
        <v>96</v>
      </c>
      <c r="E3995" s="20">
        <v>4.3583100000000004</v>
      </c>
    </row>
    <row r="3996" spans="1:5" x14ac:dyDescent="0.35">
      <c r="A3996" s="22" t="s">
        <v>38</v>
      </c>
      <c r="B3996" s="22" t="s">
        <v>169</v>
      </c>
      <c r="C3996" s="22" t="s">
        <v>53</v>
      </c>
      <c r="D3996" s="22" t="s">
        <v>110</v>
      </c>
      <c r="E3996" s="20">
        <v>1.668E-2</v>
      </c>
    </row>
    <row r="3997" spans="1:5" x14ac:dyDescent="0.35">
      <c r="A3997" s="22" t="s">
        <v>38</v>
      </c>
      <c r="B3997" s="22" t="s">
        <v>169</v>
      </c>
      <c r="C3997" s="22" t="s">
        <v>53</v>
      </c>
      <c r="D3997" s="22" t="s">
        <v>31</v>
      </c>
      <c r="E3997" s="20">
        <v>123.97537</v>
      </c>
    </row>
    <row r="3998" spans="1:5" x14ac:dyDescent="0.35">
      <c r="A3998" s="22" t="s">
        <v>38</v>
      </c>
      <c r="B3998" s="22" t="s">
        <v>169</v>
      </c>
      <c r="C3998" s="22" t="s">
        <v>53</v>
      </c>
      <c r="D3998" s="22" t="s">
        <v>32</v>
      </c>
      <c r="E3998" s="20">
        <v>0.20230999999999999</v>
      </c>
    </row>
    <row r="3999" spans="1:5" x14ac:dyDescent="0.35">
      <c r="A3999" s="22" t="s">
        <v>38</v>
      </c>
      <c r="B3999" s="22" t="s">
        <v>169</v>
      </c>
      <c r="C3999" s="22" t="s">
        <v>53</v>
      </c>
      <c r="D3999" s="28" t="s">
        <v>35</v>
      </c>
      <c r="E3999" s="26">
        <v>497.62653999999998</v>
      </c>
    </row>
    <row r="4000" spans="1:5" x14ac:dyDescent="0.35">
      <c r="A4000" s="22" t="s">
        <v>38</v>
      </c>
      <c r="B4000" s="22" t="s">
        <v>169</v>
      </c>
      <c r="C4000" s="22" t="s">
        <v>12</v>
      </c>
      <c r="D4000" s="22" t="s">
        <v>52</v>
      </c>
      <c r="E4000" s="20">
        <v>0.12127</v>
      </c>
    </row>
    <row r="4001" spans="1:5" x14ac:dyDescent="0.35">
      <c r="A4001" s="22" t="s">
        <v>38</v>
      </c>
      <c r="B4001" s="22" t="s">
        <v>169</v>
      </c>
      <c r="C4001" s="22" t="s">
        <v>12</v>
      </c>
      <c r="D4001" s="22" t="s">
        <v>156</v>
      </c>
      <c r="E4001" s="20">
        <v>2.1539999999999999</v>
      </c>
    </row>
    <row r="4002" spans="1:5" x14ac:dyDescent="0.35">
      <c r="A4002" s="22" t="s">
        <v>38</v>
      </c>
      <c r="B4002" s="22" t="s">
        <v>169</v>
      </c>
      <c r="C4002" s="22" t="s">
        <v>12</v>
      </c>
      <c r="D4002" s="22" t="s">
        <v>53</v>
      </c>
      <c r="E4002" s="20">
        <v>6.0959500000000002</v>
      </c>
    </row>
    <row r="4003" spans="1:5" x14ac:dyDescent="0.35">
      <c r="A4003" s="22" t="s">
        <v>38</v>
      </c>
      <c r="B4003" s="22" t="s">
        <v>169</v>
      </c>
      <c r="C4003" s="22" t="s">
        <v>12</v>
      </c>
      <c r="D4003" s="22" t="s">
        <v>27</v>
      </c>
      <c r="E4003" s="20">
        <v>532.48199</v>
      </c>
    </row>
    <row r="4004" spans="1:5" x14ac:dyDescent="0.35">
      <c r="A4004" s="22" t="s">
        <v>38</v>
      </c>
      <c r="B4004" s="22" t="s">
        <v>169</v>
      </c>
      <c r="C4004" s="22" t="s">
        <v>12</v>
      </c>
      <c r="D4004" s="22" t="s">
        <v>28</v>
      </c>
      <c r="E4004" s="20">
        <v>75.088160000000002</v>
      </c>
    </row>
    <row r="4005" spans="1:5" x14ac:dyDescent="0.35">
      <c r="A4005" s="22" t="s">
        <v>38</v>
      </c>
      <c r="B4005" s="22" t="s">
        <v>169</v>
      </c>
      <c r="C4005" s="22" t="s">
        <v>12</v>
      </c>
      <c r="D4005" s="22" t="s">
        <v>92</v>
      </c>
      <c r="E4005" s="20">
        <v>46.124519999999997</v>
      </c>
    </row>
    <row r="4006" spans="1:5" x14ac:dyDescent="0.35">
      <c r="A4006" s="22" t="s">
        <v>38</v>
      </c>
      <c r="B4006" s="22" t="s">
        <v>169</v>
      </c>
      <c r="C4006" s="22" t="s">
        <v>12</v>
      </c>
      <c r="D4006" s="22" t="s">
        <v>160</v>
      </c>
      <c r="E4006" s="20">
        <v>4.3596500000000002</v>
      </c>
    </row>
    <row r="4007" spans="1:5" x14ac:dyDescent="0.35">
      <c r="A4007" s="22" t="s">
        <v>38</v>
      </c>
      <c r="B4007" s="22" t="s">
        <v>169</v>
      </c>
      <c r="C4007" s="22" t="s">
        <v>12</v>
      </c>
      <c r="D4007" s="22" t="s">
        <v>30</v>
      </c>
      <c r="E4007" s="20">
        <v>1762.2586699999999</v>
      </c>
    </row>
    <row r="4008" spans="1:5" x14ac:dyDescent="0.35">
      <c r="A4008" s="22" t="s">
        <v>38</v>
      </c>
      <c r="B4008" s="22" t="s">
        <v>169</v>
      </c>
      <c r="C4008" s="22" t="s">
        <v>12</v>
      </c>
      <c r="D4008" s="22" t="s">
        <v>96</v>
      </c>
      <c r="E4008" s="20">
        <v>11.087619999999999</v>
      </c>
    </row>
    <row r="4009" spans="1:5" x14ac:dyDescent="0.35">
      <c r="A4009" s="22" t="s">
        <v>38</v>
      </c>
      <c r="B4009" s="22" t="s">
        <v>169</v>
      </c>
      <c r="C4009" s="22" t="s">
        <v>12</v>
      </c>
      <c r="D4009" s="22" t="s">
        <v>110</v>
      </c>
      <c r="E4009" s="20">
        <v>0.61236000000000002</v>
      </c>
    </row>
    <row r="4010" spans="1:5" x14ac:dyDescent="0.35">
      <c r="A4010" s="22" t="s">
        <v>38</v>
      </c>
      <c r="B4010" s="22" t="s">
        <v>169</v>
      </c>
      <c r="C4010" s="22" t="s">
        <v>12</v>
      </c>
      <c r="D4010" s="22" t="s">
        <v>97</v>
      </c>
      <c r="E4010" s="20">
        <v>0.90039000000000002</v>
      </c>
    </row>
    <row r="4011" spans="1:5" x14ac:dyDescent="0.35">
      <c r="A4011" s="22" t="s">
        <v>38</v>
      </c>
      <c r="B4011" s="22" t="s">
        <v>169</v>
      </c>
      <c r="C4011" s="22" t="s">
        <v>12</v>
      </c>
      <c r="D4011" s="22" t="s">
        <v>31</v>
      </c>
      <c r="E4011" s="20">
        <v>1980.63643</v>
      </c>
    </row>
    <row r="4012" spans="1:5" x14ac:dyDescent="0.35">
      <c r="A4012" s="22" t="s">
        <v>38</v>
      </c>
      <c r="B4012" s="22" t="s">
        <v>169</v>
      </c>
      <c r="C4012" s="22" t="s">
        <v>12</v>
      </c>
      <c r="D4012" s="28" t="s">
        <v>35</v>
      </c>
      <c r="E4012" s="26">
        <v>4421.92101</v>
      </c>
    </row>
    <row r="4013" spans="1:5" x14ac:dyDescent="0.35">
      <c r="A4013" s="22" t="s">
        <v>38</v>
      </c>
      <c r="B4013" s="22" t="s">
        <v>169</v>
      </c>
      <c r="C4013" s="22" t="s">
        <v>54</v>
      </c>
      <c r="D4013" s="22" t="s">
        <v>53</v>
      </c>
      <c r="E4013" s="20">
        <v>66.172499999999999</v>
      </c>
    </row>
    <row r="4014" spans="1:5" x14ac:dyDescent="0.35">
      <c r="A4014" s="22" t="s">
        <v>38</v>
      </c>
      <c r="B4014" s="22" t="s">
        <v>169</v>
      </c>
      <c r="C4014" s="22" t="s">
        <v>54</v>
      </c>
      <c r="D4014" s="22" t="s">
        <v>97</v>
      </c>
      <c r="E4014" s="20">
        <v>19.115780000000001</v>
      </c>
    </row>
    <row r="4015" spans="1:5" x14ac:dyDescent="0.35">
      <c r="A4015" s="22" t="s">
        <v>38</v>
      </c>
      <c r="B4015" s="22" t="s">
        <v>169</v>
      </c>
      <c r="C4015" s="22" t="s">
        <v>54</v>
      </c>
      <c r="D4015" s="28" t="s">
        <v>35</v>
      </c>
      <c r="E4015" s="26">
        <v>85.28828</v>
      </c>
    </row>
    <row r="4016" spans="1:5" x14ac:dyDescent="0.35">
      <c r="A4016" s="22" t="s">
        <v>38</v>
      </c>
      <c r="B4016" s="22" t="s">
        <v>169</v>
      </c>
      <c r="C4016" s="22" t="s">
        <v>13</v>
      </c>
      <c r="D4016" s="22" t="s">
        <v>52</v>
      </c>
      <c r="E4016" s="20">
        <v>0.25124999999999997</v>
      </c>
    </row>
    <row r="4017" spans="1:5" x14ac:dyDescent="0.35">
      <c r="A4017" s="22" t="s">
        <v>38</v>
      </c>
      <c r="B4017" s="22" t="s">
        <v>169</v>
      </c>
      <c r="C4017" s="22" t="s">
        <v>13</v>
      </c>
      <c r="D4017" s="22" t="s">
        <v>156</v>
      </c>
      <c r="E4017" s="20">
        <v>57.140039999999999</v>
      </c>
    </row>
    <row r="4018" spans="1:5" x14ac:dyDescent="0.35">
      <c r="A4018" s="22" t="s">
        <v>38</v>
      </c>
      <c r="B4018" s="22" t="s">
        <v>169</v>
      </c>
      <c r="C4018" s="22" t="s">
        <v>13</v>
      </c>
      <c r="D4018" s="22" t="s">
        <v>53</v>
      </c>
      <c r="E4018" s="20">
        <v>0.27259</v>
      </c>
    </row>
    <row r="4019" spans="1:5" x14ac:dyDescent="0.35">
      <c r="A4019" s="22" t="s">
        <v>38</v>
      </c>
      <c r="B4019" s="22" t="s">
        <v>169</v>
      </c>
      <c r="C4019" s="22" t="s">
        <v>13</v>
      </c>
      <c r="D4019" s="22" t="s">
        <v>27</v>
      </c>
      <c r="E4019" s="20">
        <v>7397.9552800000001</v>
      </c>
    </row>
    <row r="4020" spans="1:5" x14ac:dyDescent="0.35">
      <c r="A4020" s="22" t="s">
        <v>38</v>
      </c>
      <c r="B4020" s="22" t="s">
        <v>169</v>
      </c>
      <c r="C4020" s="22" t="s">
        <v>13</v>
      </c>
      <c r="D4020" s="22" t="s">
        <v>28</v>
      </c>
      <c r="E4020" s="20">
        <v>3341.1888100000001</v>
      </c>
    </row>
    <row r="4021" spans="1:5" x14ac:dyDescent="0.35">
      <c r="A4021" s="22" t="s">
        <v>38</v>
      </c>
      <c r="B4021" s="22" t="s">
        <v>169</v>
      </c>
      <c r="C4021" s="22" t="s">
        <v>13</v>
      </c>
      <c r="D4021" s="22" t="s">
        <v>92</v>
      </c>
      <c r="E4021" s="20">
        <v>74.18629</v>
      </c>
    </row>
    <row r="4022" spans="1:5" x14ac:dyDescent="0.35">
      <c r="A4022" s="22" t="s">
        <v>38</v>
      </c>
      <c r="B4022" s="22" t="s">
        <v>169</v>
      </c>
      <c r="C4022" s="22" t="s">
        <v>13</v>
      </c>
      <c r="D4022" s="22" t="s">
        <v>93</v>
      </c>
      <c r="E4022" s="20">
        <v>2.722</v>
      </c>
    </row>
    <row r="4023" spans="1:5" x14ac:dyDescent="0.35">
      <c r="A4023" s="22" t="s">
        <v>38</v>
      </c>
      <c r="B4023" s="22" t="s">
        <v>169</v>
      </c>
      <c r="C4023" s="22" t="s">
        <v>13</v>
      </c>
      <c r="D4023" s="22" t="s">
        <v>160</v>
      </c>
      <c r="E4023" s="20">
        <v>16.40419</v>
      </c>
    </row>
    <row r="4024" spans="1:5" x14ac:dyDescent="0.35">
      <c r="A4024" s="22" t="s">
        <v>38</v>
      </c>
      <c r="B4024" s="22" t="s">
        <v>169</v>
      </c>
      <c r="C4024" s="22" t="s">
        <v>13</v>
      </c>
      <c r="D4024" s="22" t="s">
        <v>30</v>
      </c>
      <c r="E4024" s="20">
        <v>58.592680000000001</v>
      </c>
    </row>
    <row r="4025" spans="1:5" x14ac:dyDescent="0.35">
      <c r="A4025" s="22" t="s">
        <v>38</v>
      </c>
      <c r="B4025" s="22" t="s">
        <v>169</v>
      </c>
      <c r="C4025" s="22" t="s">
        <v>13</v>
      </c>
      <c r="D4025" s="22" t="s">
        <v>31</v>
      </c>
      <c r="E4025" s="20">
        <v>587.57892000000004</v>
      </c>
    </row>
    <row r="4026" spans="1:5" x14ac:dyDescent="0.35">
      <c r="A4026" s="22" t="s">
        <v>38</v>
      </c>
      <c r="B4026" s="22" t="s">
        <v>169</v>
      </c>
      <c r="C4026" s="22" t="s">
        <v>13</v>
      </c>
      <c r="D4026" s="28" t="s">
        <v>35</v>
      </c>
      <c r="E4026" s="26">
        <v>11536.29205</v>
      </c>
    </row>
    <row r="4027" spans="1:5" x14ac:dyDescent="0.35">
      <c r="A4027" s="22" t="s">
        <v>38</v>
      </c>
      <c r="B4027" s="22" t="s">
        <v>169</v>
      </c>
      <c r="C4027" s="22" t="s">
        <v>55</v>
      </c>
      <c r="D4027" s="22" t="s">
        <v>53</v>
      </c>
      <c r="E4027" s="20">
        <v>26.63</v>
      </c>
    </row>
    <row r="4028" spans="1:5" x14ac:dyDescent="0.35">
      <c r="A4028" s="22" t="s">
        <v>38</v>
      </c>
      <c r="B4028" s="22" t="s">
        <v>169</v>
      </c>
      <c r="C4028" s="22" t="s">
        <v>55</v>
      </c>
      <c r="D4028" s="22" t="s">
        <v>55</v>
      </c>
      <c r="E4028" s="20">
        <v>55.230759999999997</v>
      </c>
    </row>
    <row r="4029" spans="1:5" x14ac:dyDescent="0.35">
      <c r="A4029" s="22" t="s">
        <v>38</v>
      </c>
      <c r="B4029" s="22" t="s">
        <v>169</v>
      </c>
      <c r="C4029" s="22" t="s">
        <v>55</v>
      </c>
      <c r="D4029" s="22" t="s">
        <v>92</v>
      </c>
      <c r="E4029" s="20">
        <v>7.3699599999999998</v>
      </c>
    </row>
    <row r="4030" spans="1:5" x14ac:dyDescent="0.35">
      <c r="A4030" s="22" t="s">
        <v>38</v>
      </c>
      <c r="B4030" s="22" t="s">
        <v>169</v>
      </c>
      <c r="C4030" s="22" t="s">
        <v>55</v>
      </c>
      <c r="D4030" s="22" t="s">
        <v>160</v>
      </c>
      <c r="E4030" s="20">
        <v>1.35192</v>
      </c>
    </row>
    <row r="4031" spans="1:5" x14ac:dyDescent="0.35">
      <c r="A4031" s="22" t="s">
        <v>38</v>
      </c>
      <c r="B4031" s="22" t="s">
        <v>169</v>
      </c>
      <c r="C4031" s="22" t="s">
        <v>55</v>
      </c>
      <c r="D4031" s="22" t="s">
        <v>30</v>
      </c>
      <c r="E4031" s="20">
        <v>1.3375999999999999</v>
      </c>
    </row>
    <row r="4032" spans="1:5" x14ac:dyDescent="0.35">
      <c r="A4032" s="22" t="s">
        <v>38</v>
      </c>
      <c r="B4032" s="22" t="s">
        <v>169</v>
      </c>
      <c r="C4032" s="22" t="s">
        <v>55</v>
      </c>
      <c r="D4032" s="22" t="s">
        <v>96</v>
      </c>
      <c r="E4032" s="20">
        <v>0.44449</v>
      </c>
    </row>
    <row r="4033" spans="1:5" x14ac:dyDescent="0.35">
      <c r="A4033" s="22" t="s">
        <v>38</v>
      </c>
      <c r="B4033" s="22" t="s">
        <v>169</v>
      </c>
      <c r="C4033" s="22" t="s">
        <v>55</v>
      </c>
      <c r="D4033" s="22" t="s">
        <v>97</v>
      </c>
      <c r="E4033" s="20">
        <v>4.1937800000000003</v>
      </c>
    </row>
    <row r="4034" spans="1:5" x14ac:dyDescent="0.35">
      <c r="A4034" s="22" t="s">
        <v>38</v>
      </c>
      <c r="B4034" s="22" t="s">
        <v>169</v>
      </c>
      <c r="C4034" s="22" t="s">
        <v>55</v>
      </c>
      <c r="D4034" s="22" t="s">
        <v>31</v>
      </c>
      <c r="E4034" s="20">
        <v>10.54397</v>
      </c>
    </row>
    <row r="4035" spans="1:5" x14ac:dyDescent="0.35">
      <c r="A4035" s="22" t="s">
        <v>38</v>
      </c>
      <c r="B4035" s="22" t="s">
        <v>169</v>
      </c>
      <c r="C4035" s="22" t="s">
        <v>55</v>
      </c>
      <c r="D4035" s="28" t="s">
        <v>35</v>
      </c>
      <c r="E4035" s="26">
        <v>107.10248</v>
      </c>
    </row>
    <row r="4036" spans="1:5" x14ac:dyDescent="0.35">
      <c r="A4036" s="22" t="s">
        <v>38</v>
      </c>
      <c r="B4036" s="22" t="s">
        <v>169</v>
      </c>
      <c r="C4036" s="22" t="s">
        <v>56</v>
      </c>
      <c r="D4036" s="22" t="s">
        <v>104</v>
      </c>
      <c r="E4036" s="20">
        <v>0.40805000000000002</v>
      </c>
    </row>
    <row r="4037" spans="1:5" x14ac:dyDescent="0.35">
      <c r="A4037" s="22" t="s">
        <v>38</v>
      </c>
      <c r="B4037" s="22" t="s">
        <v>169</v>
      </c>
      <c r="C4037" s="22" t="s">
        <v>56</v>
      </c>
      <c r="D4037" s="22" t="s">
        <v>53</v>
      </c>
      <c r="E4037" s="20">
        <v>7.7880000000000005E-2</v>
      </c>
    </row>
    <row r="4038" spans="1:5" x14ac:dyDescent="0.35">
      <c r="A4038" s="22" t="s">
        <v>38</v>
      </c>
      <c r="B4038" s="22" t="s">
        <v>169</v>
      </c>
      <c r="C4038" s="22" t="s">
        <v>56</v>
      </c>
      <c r="D4038" s="22" t="s">
        <v>28</v>
      </c>
      <c r="E4038" s="20">
        <v>3.3809100000000001</v>
      </c>
    </row>
    <row r="4039" spans="1:5" x14ac:dyDescent="0.35">
      <c r="A4039" s="22" t="s">
        <v>38</v>
      </c>
      <c r="B4039" s="22" t="s">
        <v>169</v>
      </c>
      <c r="C4039" s="22" t="s">
        <v>56</v>
      </c>
      <c r="D4039" s="22" t="s">
        <v>92</v>
      </c>
      <c r="E4039" s="20">
        <v>3.8580000000000001</v>
      </c>
    </row>
    <row r="4040" spans="1:5" x14ac:dyDescent="0.35">
      <c r="A4040" s="22" t="s">
        <v>38</v>
      </c>
      <c r="B4040" s="22" t="s">
        <v>169</v>
      </c>
      <c r="C4040" s="22" t="s">
        <v>56</v>
      </c>
      <c r="D4040" s="22" t="s">
        <v>93</v>
      </c>
      <c r="E4040" s="20">
        <v>1.6249499999999999</v>
      </c>
    </row>
    <row r="4041" spans="1:5" x14ac:dyDescent="0.35">
      <c r="A4041" s="22" t="s">
        <v>38</v>
      </c>
      <c r="B4041" s="22" t="s">
        <v>169</v>
      </c>
      <c r="C4041" s="22" t="s">
        <v>56</v>
      </c>
      <c r="D4041" s="22" t="s">
        <v>160</v>
      </c>
      <c r="E4041" s="20">
        <v>2.3820299999999999</v>
      </c>
    </row>
    <row r="4042" spans="1:5" x14ac:dyDescent="0.35">
      <c r="A4042" s="22" t="s">
        <v>38</v>
      </c>
      <c r="B4042" s="22" t="s">
        <v>169</v>
      </c>
      <c r="C4042" s="22" t="s">
        <v>56</v>
      </c>
      <c r="D4042" s="22" t="s">
        <v>30</v>
      </c>
      <c r="E4042" s="20">
        <v>11.96303</v>
      </c>
    </row>
    <row r="4043" spans="1:5" x14ac:dyDescent="0.35">
      <c r="A4043" s="22" t="s">
        <v>38</v>
      </c>
      <c r="B4043" s="22" t="s">
        <v>169</v>
      </c>
      <c r="C4043" s="22" t="s">
        <v>56</v>
      </c>
      <c r="D4043" s="22" t="s">
        <v>96</v>
      </c>
      <c r="E4043" s="20">
        <v>6.9450599999999998</v>
      </c>
    </row>
    <row r="4044" spans="1:5" x14ac:dyDescent="0.35">
      <c r="A4044" s="22" t="s">
        <v>38</v>
      </c>
      <c r="B4044" s="22" t="s">
        <v>169</v>
      </c>
      <c r="C4044" s="22" t="s">
        <v>56</v>
      </c>
      <c r="D4044" s="22" t="s">
        <v>97</v>
      </c>
      <c r="E4044" s="20">
        <v>90.264669999999995</v>
      </c>
    </row>
    <row r="4045" spans="1:5" x14ac:dyDescent="0.35">
      <c r="A4045" s="22" t="s">
        <v>38</v>
      </c>
      <c r="B4045" s="22" t="s">
        <v>169</v>
      </c>
      <c r="C4045" s="22" t="s">
        <v>56</v>
      </c>
      <c r="D4045" s="22" t="s">
        <v>31</v>
      </c>
      <c r="E4045" s="20">
        <v>39.783639999999998</v>
      </c>
    </row>
    <row r="4046" spans="1:5" x14ac:dyDescent="0.35">
      <c r="A4046" s="22" t="s">
        <v>38</v>
      </c>
      <c r="B4046" s="22" t="s">
        <v>169</v>
      </c>
      <c r="C4046" s="22" t="s">
        <v>56</v>
      </c>
      <c r="D4046" s="28" t="s">
        <v>35</v>
      </c>
      <c r="E4046" s="26">
        <v>160.68822</v>
      </c>
    </row>
    <row r="4047" spans="1:5" x14ac:dyDescent="0.35">
      <c r="A4047" s="22" t="s">
        <v>38</v>
      </c>
      <c r="B4047" s="22" t="s">
        <v>169</v>
      </c>
      <c r="C4047" s="22" t="s">
        <v>57</v>
      </c>
      <c r="D4047" s="22" t="s">
        <v>156</v>
      </c>
      <c r="E4047" s="20">
        <v>-0.63898999999999995</v>
      </c>
    </row>
    <row r="4048" spans="1:5" x14ac:dyDescent="0.35">
      <c r="A4048" s="22" t="s">
        <v>38</v>
      </c>
      <c r="B4048" s="22" t="s">
        <v>169</v>
      </c>
      <c r="C4048" s="22" t="s">
        <v>57</v>
      </c>
      <c r="D4048" s="22" t="s">
        <v>28</v>
      </c>
      <c r="E4048" s="20">
        <v>3.1129799999999999</v>
      </c>
    </row>
    <row r="4049" spans="1:5" x14ac:dyDescent="0.35">
      <c r="A4049" s="22" t="s">
        <v>38</v>
      </c>
      <c r="B4049" s="22" t="s">
        <v>169</v>
      </c>
      <c r="C4049" s="22" t="s">
        <v>57</v>
      </c>
      <c r="D4049" s="22" t="s">
        <v>92</v>
      </c>
      <c r="E4049" s="20">
        <v>2480.5010900000002</v>
      </c>
    </row>
    <row r="4050" spans="1:5" x14ac:dyDescent="0.35">
      <c r="A4050" s="22" t="s">
        <v>38</v>
      </c>
      <c r="B4050" s="22" t="s">
        <v>169</v>
      </c>
      <c r="C4050" s="22" t="s">
        <v>57</v>
      </c>
      <c r="D4050" s="22" t="s">
        <v>93</v>
      </c>
      <c r="E4050" s="20">
        <v>29.47512</v>
      </c>
    </row>
    <row r="4051" spans="1:5" x14ac:dyDescent="0.35">
      <c r="A4051" s="22" t="s">
        <v>38</v>
      </c>
      <c r="B4051" s="22" t="s">
        <v>169</v>
      </c>
      <c r="C4051" s="22" t="s">
        <v>57</v>
      </c>
      <c r="D4051" s="22" t="s">
        <v>160</v>
      </c>
      <c r="E4051" s="20">
        <v>0.31419000000000002</v>
      </c>
    </row>
    <row r="4052" spans="1:5" x14ac:dyDescent="0.35">
      <c r="A4052" s="22" t="s">
        <v>38</v>
      </c>
      <c r="B4052" s="22" t="s">
        <v>169</v>
      </c>
      <c r="C4052" s="22" t="s">
        <v>57</v>
      </c>
      <c r="D4052" s="22" t="s">
        <v>30</v>
      </c>
      <c r="E4052" s="20">
        <v>301.45650000000001</v>
      </c>
    </row>
    <row r="4053" spans="1:5" x14ac:dyDescent="0.35">
      <c r="A4053" s="22" t="s">
        <v>38</v>
      </c>
      <c r="B4053" s="22" t="s">
        <v>169</v>
      </c>
      <c r="C4053" s="22" t="s">
        <v>57</v>
      </c>
      <c r="D4053" s="22" t="s">
        <v>96</v>
      </c>
      <c r="E4053" s="20">
        <v>2.0704400000000001</v>
      </c>
    </row>
    <row r="4054" spans="1:5" x14ac:dyDescent="0.35">
      <c r="A4054" s="22" t="s">
        <v>38</v>
      </c>
      <c r="B4054" s="22" t="s">
        <v>169</v>
      </c>
      <c r="C4054" s="22" t="s">
        <v>57</v>
      </c>
      <c r="D4054" s="22" t="s">
        <v>110</v>
      </c>
      <c r="E4054" s="20">
        <v>9.5321400000000001</v>
      </c>
    </row>
    <row r="4055" spans="1:5" x14ac:dyDescent="0.35">
      <c r="A4055" s="22" t="s">
        <v>38</v>
      </c>
      <c r="B4055" s="22" t="s">
        <v>169</v>
      </c>
      <c r="C4055" s="22" t="s">
        <v>57</v>
      </c>
      <c r="D4055" s="22" t="s">
        <v>31</v>
      </c>
      <c r="E4055" s="20">
        <v>203.15439000000001</v>
      </c>
    </row>
    <row r="4056" spans="1:5" x14ac:dyDescent="0.35">
      <c r="A4056" s="22" t="s">
        <v>38</v>
      </c>
      <c r="B4056" s="22" t="s">
        <v>169</v>
      </c>
      <c r="C4056" s="22" t="s">
        <v>57</v>
      </c>
      <c r="D4056" s="22" t="s">
        <v>32</v>
      </c>
      <c r="E4056" s="20">
        <v>0.31931999999999999</v>
      </c>
    </row>
    <row r="4057" spans="1:5" x14ac:dyDescent="0.35">
      <c r="A4057" s="22" t="s">
        <v>38</v>
      </c>
      <c r="B4057" s="22" t="s">
        <v>169</v>
      </c>
      <c r="C4057" s="22" t="s">
        <v>57</v>
      </c>
      <c r="D4057" s="28" t="s">
        <v>35</v>
      </c>
      <c r="E4057" s="26">
        <v>3029.29718</v>
      </c>
    </row>
    <row r="4058" spans="1:5" x14ac:dyDescent="0.35">
      <c r="A4058" s="22" t="s">
        <v>38</v>
      </c>
      <c r="B4058" s="22" t="s">
        <v>169</v>
      </c>
      <c r="C4058" s="22" t="s">
        <v>58</v>
      </c>
      <c r="D4058" s="22" t="s">
        <v>115</v>
      </c>
      <c r="E4058" s="20">
        <v>0.99304999999999999</v>
      </c>
    </row>
    <row r="4059" spans="1:5" x14ac:dyDescent="0.35">
      <c r="A4059" s="22" t="s">
        <v>38</v>
      </c>
      <c r="B4059" s="22" t="s">
        <v>169</v>
      </c>
      <c r="C4059" s="22" t="s">
        <v>58</v>
      </c>
      <c r="D4059" s="22" t="s">
        <v>160</v>
      </c>
      <c r="E4059" s="20">
        <v>0.36303000000000002</v>
      </c>
    </row>
    <row r="4060" spans="1:5" x14ac:dyDescent="0.35">
      <c r="A4060" s="22" t="s">
        <v>38</v>
      </c>
      <c r="B4060" s="22" t="s">
        <v>169</v>
      </c>
      <c r="C4060" s="22" t="s">
        <v>58</v>
      </c>
      <c r="D4060" s="22" t="s">
        <v>30</v>
      </c>
      <c r="E4060" s="20">
        <v>0.96118000000000003</v>
      </c>
    </row>
    <row r="4061" spans="1:5" x14ac:dyDescent="0.35">
      <c r="A4061" s="22" t="s">
        <v>38</v>
      </c>
      <c r="B4061" s="22" t="s">
        <v>169</v>
      </c>
      <c r="C4061" s="22" t="s">
        <v>58</v>
      </c>
      <c r="D4061" s="22" t="s">
        <v>112</v>
      </c>
      <c r="E4061" s="20">
        <v>140.98659000000001</v>
      </c>
    </row>
    <row r="4062" spans="1:5" x14ac:dyDescent="0.35">
      <c r="A4062" s="22" t="s">
        <v>38</v>
      </c>
      <c r="B4062" s="22" t="s">
        <v>169</v>
      </c>
      <c r="C4062" s="22" t="s">
        <v>58</v>
      </c>
      <c r="D4062" s="22" t="s">
        <v>31</v>
      </c>
      <c r="E4062" s="20">
        <v>1.45011</v>
      </c>
    </row>
    <row r="4063" spans="1:5" x14ac:dyDescent="0.35">
      <c r="A4063" s="22" t="s">
        <v>38</v>
      </c>
      <c r="B4063" s="22" t="s">
        <v>169</v>
      </c>
      <c r="C4063" s="22" t="s">
        <v>58</v>
      </c>
      <c r="D4063" s="28" t="s">
        <v>35</v>
      </c>
      <c r="E4063" s="26">
        <v>144.75396000000001</v>
      </c>
    </row>
    <row r="4064" spans="1:5" x14ac:dyDescent="0.35">
      <c r="A4064" s="22" t="s">
        <v>38</v>
      </c>
      <c r="B4064" s="22" t="s">
        <v>169</v>
      </c>
      <c r="C4064" s="22" t="s">
        <v>14</v>
      </c>
      <c r="D4064" s="22" t="s">
        <v>27</v>
      </c>
      <c r="E4064" s="20">
        <v>0.56996999999999998</v>
      </c>
    </row>
    <row r="4065" spans="1:5" x14ac:dyDescent="0.35">
      <c r="A4065" s="22" t="s">
        <v>38</v>
      </c>
      <c r="B4065" s="22" t="s">
        <v>169</v>
      </c>
      <c r="C4065" s="22" t="s">
        <v>14</v>
      </c>
      <c r="D4065" s="22" t="s">
        <v>55</v>
      </c>
      <c r="E4065" s="20">
        <v>14.87875</v>
      </c>
    </row>
    <row r="4066" spans="1:5" x14ac:dyDescent="0.35">
      <c r="A4066" s="22" t="s">
        <v>38</v>
      </c>
      <c r="B4066" s="22" t="s">
        <v>169</v>
      </c>
      <c r="C4066" s="22" t="s">
        <v>14</v>
      </c>
      <c r="D4066" s="28" t="s">
        <v>35</v>
      </c>
      <c r="E4066" s="26">
        <v>15.44872</v>
      </c>
    </row>
    <row r="4067" spans="1:5" x14ac:dyDescent="0.35">
      <c r="A4067" s="22" t="s">
        <v>38</v>
      </c>
      <c r="B4067" s="22" t="s">
        <v>169</v>
      </c>
      <c r="C4067" s="22" t="s">
        <v>15</v>
      </c>
      <c r="D4067" s="22" t="s">
        <v>52</v>
      </c>
      <c r="E4067" s="20">
        <v>2246.3469399999999</v>
      </c>
    </row>
    <row r="4068" spans="1:5" x14ac:dyDescent="0.35">
      <c r="A4068" s="22" t="s">
        <v>38</v>
      </c>
      <c r="B4068" s="22" t="s">
        <v>169</v>
      </c>
      <c r="C4068" s="22" t="s">
        <v>15</v>
      </c>
      <c r="D4068" s="22" t="s">
        <v>104</v>
      </c>
      <c r="E4068" s="20">
        <v>4.0453400000000004</v>
      </c>
    </row>
    <row r="4069" spans="1:5" x14ac:dyDescent="0.35">
      <c r="A4069" s="22" t="s">
        <v>38</v>
      </c>
      <c r="B4069" s="22" t="s">
        <v>169</v>
      </c>
      <c r="C4069" s="22" t="s">
        <v>15</v>
      </c>
      <c r="D4069" s="22" t="s">
        <v>156</v>
      </c>
      <c r="E4069" s="20">
        <v>11.15184</v>
      </c>
    </row>
    <row r="4070" spans="1:5" x14ac:dyDescent="0.35">
      <c r="A4070" s="22" t="s">
        <v>38</v>
      </c>
      <c r="B4070" s="22" t="s">
        <v>169</v>
      </c>
      <c r="C4070" s="22" t="s">
        <v>15</v>
      </c>
      <c r="D4070" s="22" t="s">
        <v>53</v>
      </c>
      <c r="E4070" s="20">
        <v>36.015929999999997</v>
      </c>
    </row>
    <row r="4071" spans="1:5" x14ac:dyDescent="0.35">
      <c r="A4071" s="22" t="s">
        <v>38</v>
      </c>
      <c r="B4071" s="22" t="s">
        <v>169</v>
      </c>
      <c r="C4071" s="22" t="s">
        <v>15</v>
      </c>
      <c r="D4071" s="22" t="s">
        <v>27</v>
      </c>
      <c r="E4071" s="20">
        <v>1516.57791</v>
      </c>
    </row>
    <row r="4072" spans="1:5" x14ac:dyDescent="0.35">
      <c r="A4072" s="22" t="s">
        <v>38</v>
      </c>
      <c r="B4072" s="22" t="s">
        <v>169</v>
      </c>
      <c r="C4072" s="22" t="s">
        <v>15</v>
      </c>
      <c r="D4072" s="22" t="s">
        <v>95</v>
      </c>
      <c r="E4072" s="20">
        <v>24.046119999999998</v>
      </c>
    </row>
    <row r="4073" spans="1:5" x14ac:dyDescent="0.35">
      <c r="A4073" s="22" t="s">
        <v>38</v>
      </c>
      <c r="B4073" s="22" t="s">
        <v>169</v>
      </c>
      <c r="C4073" s="22" t="s">
        <v>15</v>
      </c>
      <c r="D4073" s="22" t="s">
        <v>28</v>
      </c>
      <c r="E4073" s="20">
        <v>131.40218999999999</v>
      </c>
    </row>
    <row r="4074" spans="1:5" x14ac:dyDescent="0.35">
      <c r="A4074" s="22" t="s">
        <v>38</v>
      </c>
      <c r="B4074" s="22" t="s">
        <v>169</v>
      </c>
      <c r="C4074" s="22" t="s">
        <v>15</v>
      </c>
      <c r="D4074" s="22" t="s">
        <v>55</v>
      </c>
      <c r="E4074" s="20">
        <v>179.11464000000001</v>
      </c>
    </row>
    <row r="4075" spans="1:5" x14ac:dyDescent="0.35">
      <c r="A4075" s="22" t="s">
        <v>38</v>
      </c>
      <c r="B4075" s="22" t="s">
        <v>169</v>
      </c>
      <c r="C4075" s="22" t="s">
        <v>15</v>
      </c>
      <c r="D4075" s="22" t="s">
        <v>92</v>
      </c>
      <c r="E4075" s="20">
        <v>38311.87803</v>
      </c>
    </row>
    <row r="4076" spans="1:5" x14ac:dyDescent="0.35">
      <c r="A4076" s="22" t="s">
        <v>38</v>
      </c>
      <c r="B4076" s="22" t="s">
        <v>169</v>
      </c>
      <c r="C4076" s="22" t="s">
        <v>15</v>
      </c>
      <c r="D4076" s="22" t="s">
        <v>102</v>
      </c>
      <c r="E4076" s="20">
        <v>0.39167999999999997</v>
      </c>
    </row>
    <row r="4077" spans="1:5" x14ac:dyDescent="0.35">
      <c r="A4077" s="22" t="s">
        <v>38</v>
      </c>
      <c r="B4077" s="22" t="s">
        <v>169</v>
      </c>
      <c r="C4077" s="22" t="s">
        <v>15</v>
      </c>
      <c r="D4077" s="22" t="s">
        <v>93</v>
      </c>
      <c r="E4077" s="20">
        <v>999.05840000000001</v>
      </c>
    </row>
    <row r="4078" spans="1:5" x14ac:dyDescent="0.35">
      <c r="A4078" s="22" t="s">
        <v>38</v>
      </c>
      <c r="B4078" s="22" t="s">
        <v>169</v>
      </c>
      <c r="C4078" s="22" t="s">
        <v>15</v>
      </c>
      <c r="D4078" s="22" t="s">
        <v>160</v>
      </c>
      <c r="E4078" s="20">
        <v>470.39215999999999</v>
      </c>
    </row>
    <row r="4079" spans="1:5" x14ac:dyDescent="0.35">
      <c r="A4079" s="22" t="s">
        <v>38</v>
      </c>
      <c r="B4079" s="22" t="s">
        <v>169</v>
      </c>
      <c r="C4079" s="22" t="s">
        <v>15</v>
      </c>
      <c r="D4079" s="22" t="s">
        <v>30</v>
      </c>
      <c r="E4079" s="20">
        <v>27348.097989999998</v>
      </c>
    </row>
    <row r="4080" spans="1:5" x14ac:dyDescent="0.35">
      <c r="A4080" s="22" t="s">
        <v>38</v>
      </c>
      <c r="B4080" s="22" t="s">
        <v>169</v>
      </c>
      <c r="C4080" s="22" t="s">
        <v>15</v>
      </c>
      <c r="D4080" s="22" t="s">
        <v>96</v>
      </c>
      <c r="E4080" s="20">
        <v>312.19038</v>
      </c>
    </row>
    <row r="4081" spans="1:5" x14ac:dyDescent="0.35">
      <c r="A4081" s="22" t="s">
        <v>38</v>
      </c>
      <c r="B4081" s="22" t="s">
        <v>169</v>
      </c>
      <c r="C4081" s="22" t="s">
        <v>15</v>
      </c>
      <c r="D4081" s="22" t="s">
        <v>110</v>
      </c>
      <c r="E4081" s="20">
        <v>158.12473</v>
      </c>
    </row>
    <row r="4082" spans="1:5" x14ac:dyDescent="0.35">
      <c r="A4082" s="22" t="s">
        <v>38</v>
      </c>
      <c r="B4082" s="22" t="s">
        <v>169</v>
      </c>
      <c r="C4082" s="22" t="s">
        <v>15</v>
      </c>
      <c r="D4082" s="22" t="s">
        <v>112</v>
      </c>
      <c r="E4082" s="20">
        <v>35.583779999999997</v>
      </c>
    </row>
    <row r="4083" spans="1:5" x14ac:dyDescent="0.35">
      <c r="A4083" s="22" t="s">
        <v>38</v>
      </c>
      <c r="B4083" s="22" t="s">
        <v>169</v>
      </c>
      <c r="C4083" s="22" t="s">
        <v>15</v>
      </c>
      <c r="D4083" s="22" t="s">
        <v>97</v>
      </c>
      <c r="E4083" s="20">
        <v>83.562200000000004</v>
      </c>
    </row>
    <row r="4084" spans="1:5" x14ac:dyDescent="0.35">
      <c r="A4084" s="22" t="s">
        <v>38</v>
      </c>
      <c r="B4084" s="22" t="s">
        <v>169</v>
      </c>
      <c r="C4084" s="22" t="s">
        <v>15</v>
      </c>
      <c r="D4084" s="22" t="s">
        <v>31</v>
      </c>
      <c r="E4084" s="20">
        <v>18037.361980000001</v>
      </c>
    </row>
    <row r="4085" spans="1:5" x14ac:dyDescent="0.35">
      <c r="A4085" s="22" t="s">
        <v>38</v>
      </c>
      <c r="B4085" s="22" t="s">
        <v>169</v>
      </c>
      <c r="C4085" s="22" t="s">
        <v>15</v>
      </c>
      <c r="D4085" s="28" t="s">
        <v>35</v>
      </c>
      <c r="E4085" s="26">
        <v>89905.342239999998</v>
      </c>
    </row>
    <row r="4086" spans="1:5" x14ac:dyDescent="0.35">
      <c r="A4086" s="22" t="s">
        <v>38</v>
      </c>
      <c r="B4086" s="22" t="s">
        <v>169</v>
      </c>
      <c r="C4086" s="22" t="s">
        <v>159</v>
      </c>
      <c r="D4086" s="22" t="s">
        <v>52</v>
      </c>
      <c r="E4086" s="20">
        <v>26.484300000000001</v>
      </c>
    </row>
    <row r="4087" spans="1:5" x14ac:dyDescent="0.35">
      <c r="A4087" s="22" t="s">
        <v>38</v>
      </c>
      <c r="B4087" s="22" t="s">
        <v>169</v>
      </c>
      <c r="C4087" s="22" t="s">
        <v>159</v>
      </c>
      <c r="D4087" s="22" t="s">
        <v>104</v>
      </c>
      <c r="E4087" s="20">
        <v>4.6578499999999998</v>
      </c>
    </row>
    <row r="4088" spans="1:5" x14ac:dyDescent="0.35">
      <c r="A4088" s="22" t="s">
        <v>38</v>
      </c>
      <c r="B4088" s="22" t="s">
        <v>169</v>
      </c>
      <c r="C4088" s="22" t="s">
        <v>159</v>
      </c>
      <c r="D4088" s="22" t="s">
        <v>156</v>
      </c>
      <c r="E4088" s="20">
        <v>129.90181000000001</v>
      </c>
    </row>
    <row r="4089" spans="1:5" x14ac:dyDescent="0.35">
      <c r="A4089" s="22" t="s">
        <v>38</v>
      </c>
      <c r="B4089" s="22" t="s">
        <v>169</v>
      </c>
      <c r="C4089" s="22" t="s">
        <v>159</v>
      </c>
      <c r="D4089" s="22" t="s">
        <v>113</v>
      </c>
      <c r="E4089" s="20">
        <v>1.38947</v>
      </c>
    </row>
    <row r="4090" spans="1:5" x14ac:dyDescent="0.35">
      <c r="A4090" s="22" t="s">
        <v>38</v>
      </c>
      <c r="B4090" s="22" t="s">
        <v>169</v>
      </c>
      <c r="C4090" s="22" t="s">
        <v>159</v>
      </c>
      <c r="D4090" s="22" t="s">
        <v>53</v>
      </c>
      <c r="E4090" s="20">
        <v>5.0218800000000003</v>
      </c>
    </row>
    <row r="4091" spans="1:5" x14ac:dyDescent="0.35">
      <c r="A4091" s="22" t="s">
        <v>38</v>
      </c>
      <c r="B4091" s="22" t="s">
        <v>169</v>
      </c>
      <c r="C4091" s="22" t="s">
        <v>159</v>
      </c>
      <c r="D4091" s="22" t="s">
        <v>27</v>
      </c>
      <c r="E4091" s="20">
        <v>126.70858</v>
      </c>
    </row>
    <row r="4092" spans="1:5" x14ac:dyDescent="0.35">
      <c r="A4092" s="22" t="s">
        <v>38</v>
      </c>
      <c r="B4092" s="22" t="s">
        <v>169</v>
      </c>
      <c r="C4092" s="22" t="s">
        <v>159</v>
      </c>
      <c r="D4092" s="22" t="s">
        <v>95</v>
      </c>
      <c r="E4092" s="20">
        <v>2.9425699999999999</v>
      </c>
    </row>
    <row r="4093" spans="1:5" x14ac:dyDescent="0.35">
      <c r="A4093" s="22" t="s">
        <v>38</v>
      </c>
      <c r="B4093" s="22" t="s">
        <v>169</v>
      </c>
      <c r="C4093" s="22" t="s">
        <v>159</v>
      </c>
      <c r="D4093" s="22" t="s">
        <v>28</v>
      </c>
      <c r="E4093" s="20">
        <v>119.10951</v>
      </c>
    </row>
    <row r="4094" spans="1:5" x14ac:dyDescent="0.35">
      <c r="A4094" s="22" t="s">
        <v>38</v>
      </c>
      <c r="B4094" s="22" t="s">
        <v>169</v>
      </c>
      <c r="C4094" s="22" t="s">
        <v>159</v>
      </c>
      <c r="D4094" s="22" t="s">
        <v>55</v>
      </c>
      <c r="E4094" s="20">
        <v>115.53931</v>
      </c>
    </row>
    <row r="4095" spans="1:5" x14ac:dyDescent="0.35">
      <c r="A4095" s="22" t="s">
        <v>38</v>
      </c>
      <c r="B4095" s="22" t="s">
        <v>169</v>
      </c>
      <c r="C4095" s="22" t="s">
        <v>159</v>
      </c>
      <c r="D4095" s="22" t="s">
        <v>92</v>
      </c>
      <c r="E4095" s="20">
        <v>196.22658000000001</v>
      </c>
    </row>
    <row r="4096" spans="1:5" x14ac:dyDescent="0.35">
      <c r="A4096" s="22" t="s">
        <v>38</v>
      </c>
      <c r="B4096" s="22" t="s">
        <v>169</v>
      </c>
      <c r="C4096" s="22" t="s">
        <v>159</v>
      </c>
      <c r="D4096" s="22" t="s">
        <v>102</v>
      </c>
      <c r="E4096" s="20">
        <v>23.630749999999999</v>
      </c>
    </row>
    <row r="4097" spans="1:5" x14ac:dyDescent="0.35">
      <c r="A4097" s="22" t="s">
        <v>38</v>
      </c>
      <c r="B4097" s="22" t="s">
        <v>169</v>
      </c>
      <c r="C4097" s="22" t="s">
        <v>159</v>
      </c>
      <c r="D4097" s="22" t="s">
        <v>93</v>
      </c>
      <c r="E4097" s="20">
        <v>23.08</v>
      </c>
    </row>
    <row r="4098" spans="1:5" x14ac:dyDescent="0.35">
      <c r="A4098" s="22" t="s">
        <v>38</v>
      </c>
      <c r="B4098" s="22" t="s">
        <v>169</v>
      </c>
      <c r="C4098" s="22" t="s">
        <v>159</v>
      </c>
      <c r="D4098" s="22" t="s">
        <v>160</v>
      </c>
      <c r="E4098" s="20">
        <v>54.255009999999999</v>
      </c>
    </row>
    <row r="4099" spans="1:5" x14ac:dyDescent="0.35">
      <c r="A4099" s="22" t="s">
        <v>38</v>
      </c>
      <c r="B4099" s="22" t="s">
        <v>169</v>
      </c>
      <c r="C4099" s="22" t="s">
        <v>159</v>
      </c>
      <c r="D4099" s="22" t="s">
        <v>30</v>
      </c>
      <c r="E4099" s="20">
        <v>337.87716999999998</v>
      </c>
    </row>
    <row r="4100" spans="1:5" x14ac:dyDescent="0.35">
      <c r="A4100" s="22" t="s">
        <v>38</v>
      </c>
      <c r="B4100" s="22" t="s">
        <v>169</v>
      </c>
      <c r="C4100" s="22" t="s">
        <v>159</v>
      </c>
      <c r="D4100" s="22" t="s">
        <v>96</v>
      </c>
      <c r="E4100" s="20">
        <v>5.5097899999999997</v>
      </c>
    </row>
    <row r="4101" spans="1:5" x14ac:dyDescent="0.35">
      <c r="A4101" s="22" t="s">
        <v>38</v>
      </c>
      <c r="B4101" s="22" t="s">
        <v>169</v>
      </c>
      <c r="C4101" s="22" t="s">
        <v>159</v>
      </c>
      <c r="D4101" s="22" t="s">
        <v>110</v>
      </c>
      <c r="E4101" s="20">
        <v>57.627429999999997</v>
      </c>
    </row>
    <row r="4102" spans="1:5" x14ac:dyDescent="0.35">
      <c r="A4102" s="22" t="s">
        <v>38</v>
      </c>
      <c r="B4102" s="22" t="s">
        <v>169</v>
      </c>
      <c r="C4102" s="22" t="s">
        <v>159</v>
      </c>
      <c r="D4102" s="22" t="s">
        <v>162</v>
      </c>
      <c r="E4102" s="20">
        <v>3.8229299999999999</v>
      </c>
    </row>
    <row r="4103" spans="1:5" x14ac:dyDescent="0.35">
      <c r="A4103" s="22" t="s">
        <v>38</v>
      </c>
      <c r="B4103" s="22" t="s">
        <v>169</v>
      </c>
      <c r="C4103" s="22" t="s">
        <v>159</v>
      </c>
      <c r="D4103" s="22" t="s">
        <v>112</v>
      </c>
      <c r="E4103" s="20">
        <v>21.309239999999999</v>
      </c>
    </row>
    <row r="4104" spans="1:5" x14ac:dyDescent="0.35">
      <c r="A4104" s="22" t="s">
        <v>38</v>
      </c>
      <c r="B4104" s="22" t="s">
        <v>169</v>
      </c>
      <c r="C4104" s="22" t="s">
        <v>159</v>
      </c>
      <c r="D4104" s="22" t="s">
        <v>31</v>
      </c>
      <c r="E4104" s="20">
        <v>1876.5649900000001</v>
      </c>
    </row>
    <row r="4105" spans="1:5" x14ac:dyDescent="0.35">
      <c r="A4105" s="22" t="s">
        <v>38</v>
      </c>
      <c r="B4105" s="22" t="s">
        <v>169</v>
      </c>
      <c r="C4105" s="22" t="s">
        <v>159</v>
      </c>
      <c r="D4105" s="22" t="s">
        <v>32</v>
      </c>
      <c r="E4105" s="20">
        <v>3.2303500000000001</v>
      </c>
    </row>
    <row r="4106" spans="1:5" x14ac:dyDescent="0.35">
      <c r="A4106" s="22" t="s">
        <v>38</v>
      </c>
      <c r="B4106" s="22" t="s">
        <v>169</v>
      </c>
      <c r="C4106" s="22" t="s">
        <v>159</v>
      </c>
      <c r="D4106" s="22" t="s">
        <v>161</v>
      </c>
      <c r="E4106" s="20">
        <v>0.96289000000000002</v>
      </c>
    </row>
    <row r="4107" spans="1:5" x14ac:dyDescent="0.35">
      <c r="A4107" s="22" t="s">
        <v>38</v>
      </c>
      <c r="B4107" s="22" t="s">
        <v>169</v>
      </c>
      <c r="C4107" s="22" t="s">
        <v>159</v>
      </c>
      <c r="D4107" s="28" t="s">
        <v>35</v>
      </c>
      <c r="E4107" s="26">
        <v>3135.85241</v>
      </c>
    </row>
    <row r="4108" spans="1:5" x14ac:dyDescent="0.35">
      <c r="A4108" s="22" t="s">
        <v>38</v>
      </c>
      <c r="B4108" s="22" t="s">
        <v>169</v>
      </c>
      <c r="C4108" s="22" t="s">
        <v>59</v>
      </c>
      <c r="D4108" s="22" t="s">
        <v>92</v>
      </c>
      <c r="E4108" s="20">
        <v>42.01</v>
      </c>
    </row>
    <row r="4109" spans="1:5" x14ac:dyDescent="0.35">
      <c r="A4109" s="22" t="s">
        <v>38</v>
      </c>
      <c r="B4109" s="22" t="s">
        <v>169</v>
      </c>
      <c r="C4109" s="22" t="s">
        <v>59</v>
      </c>
      <c r="D4109" s="22" t="s">
        <v>102</v>
      </c>
      <c r="E4109" s="20">
        <v>13.48255</v>
      </c>
    </row>
    <row r="4110" spans="1:5" x14ac:dyDescent="0.35">
      <c r="A4110" s="22" t="s">
        <v>38</v>
      </c>
      <c r="B4110" s="22" t="s">
        <v>169</v>
      </c>
      <c r="C4110" s="22" t="s">
        <v>59</v>
      </c>
      <c r="D4110" s="22" t="s">
        <v>31</v>
      </c>
      <c r="E4110" s="20">
        <v>0.55084</v>
      </c>
    </row>
    <row r="4111" spans="1:5" x14ac:dyDescent="0.35">
      <c r="A4111" s="22" t="s">
        <v>38</v>
      </c>
      <c r="B4111" s="22" t="s">
        <v>169</v>
      </c>
      <c r="C4111" s="22" t="s">
        <v>59</v>
      </c>
      <c r="D4111" s="28" t="s">
        <v>35</v>
      </c>
      <c r="E4111" s="26">
        <v>56.043390000000002</v>
      </c>
    </row>
    <row r="4112" spans="1:5" x14ac:dyDescent="0.35">
      <c r="A4112" s="22" t="s">
        <v>38</v>
      </c>
      <c r="B4112" s="22" t="s">
        <v>169</v>
      </c>
      <c r="C4112" s="22" t="s">
        <v>16</v>
      </c>
      <c r="D4112" s="22" t="s">
        <v>52</v>
      </c>
      <c r="E4112" s="20">
        <v>16.83032</v>
      </c>
    </row>
    <row r="4113" spans="1:5" x14ac:dyDescent="0.35">
      <c r="A4113" s="22" t="s">
        <v>38</v>
      </c>
      <c r="B4113" s="22" t="s">
        <v>169</v>
      </c>
      <c r="C4113" s="22" t="s">
        <v>16</v>
      </c>
      <c r="D4113" s="22" t="s">
        <v>115</v>
      </c>
      <c r="E4113" s="20">
        <v>0.32407000000000002</v>
      </c>
    </row>
    <row r="4114" spans="1:5" x14ac:dyDescent="0.35">
      <c r="A4114" s="22" t="s">
        <v>38</v>
      </c>
      <c r="B4114" s="22" t="s">
        <v>169</v>
      </c>
      <c r="C4114" s="22" t="s">
        <v>16</v>
      </c>
      <c r="D4114" s="22" t="s">
        <v>156</v>
      </c>
      <c r="E4114" s="20">
        <v>1.32592</v>
      </c>
    </row>
    <row r="4115" spans="1:5" x14ac:dyDescent="0.35">
      <c r="A4115" s="22" t="s">
        <v>38</v>
      </c>
      <c r="B4115" s="22" t="s">
        <v>169</v>
      </c>
      <c r="C4115" s="22" t="s">
        <v>16</v>
      </c>
      <c r="D4115" s="22" t="s">
        <v>53</v>
      </c>
      <c r="E4115" s="20">
        <v>12.85553</v>
      </c>
    </row>
    <row r="4116" spans="1:5" x14ac:dyDescent="0.35">
      <c r="A4116" s="22" t="s">
        <v>38</v>
      </c>
      <c r="B4116" s="22" t="s">
        <v>169</v>
      </c>
      <c r="C4116" s="22" t="s">
        <v>16</v>
      </c>
      <c r="D4116" s="22" t="s">
        <v>27</v>
      </c>
      <c r="E4116" s="20">
        <v>383.98984999999999</v>
      </c>
    </row>
    <row r="4117" spans="1:5" x14ac:dyDescent="0.35">
      <c r="A4117" s="22" t="s">
        <v>38</v>
      </c>
      <c r="B4117" s="22" t="s">
        <v>169</v>
      </c>
      <c r="C4117" s="22" t="s">
        <v>16</v>
      </c>
      <c r="D4117" s="22" t="s">
        <v>28</v>
      </c>
      <c r="E4117" s="20">
        <v>90.071669999999997</v>
      </c>
    </row>
    <row r="4118" spans="1:5" x14ac:dyDescent="0.35">
      <c r="A4118" s="22" t="s">
        <v>38</v>
      </c>
      <c r="B4118" s="22" t="s">
        <v>169</v>
      </c>
      <c r="C4118" s="22" t="s">
        <v>16</v>
      </c>
      <c r="D4118" s="22" t="s">
        <v>55</v>
      </c>
      <c r="E4118" s="20">
        <v>50.838929999999998</v>
      </c>
    </row>
    <row r="4119" spans="1:5" x14ac:dyDescent="0.35">
      <c r="A4119" s="22" t="s">
        <v>38</v>
      </c>
      <c r="B4119" s="22" t="s">
        <v>169</v>
      </c>
      <c r="C4119" s="22" t="s">
        <v>16</v>
      </c>
      <c r="D4119" s="22" t="s">
        <v>92</v>
      </c>
      <c r="E4119" s="20">
        <v>916.85718999999995</v>
      </c>
    </row>
    <row r="4120" spans="1:5" x14ac:dyDescent="0.35">
      <c r="A4120" s="22" t="s">
        <v>38</v>
      </c>
      <c r="B4120" s="22" t="s">
        <v>169</v>
      </c>
      <c r="C4120" s="22" t="s">
        <v>16</v>
      </c>
      <c r="D4120" s="22" t="s">
        <v>102</v>
      </c>
      <c r="E4120" s="20">
        <v>1.9059600000000001</v>
      </c>
    </row>
    <row r="4121" spans="1:5" x14ac:dyDescent="0.35">
      <c r="A4121" s="22" t="s">
        <v>38</v>
      </c>
      <c r="B4121" s="22" t="s">
        <v>169</v>
      </c>
      <c r="C4121" s="22" t="s">
        <v>16</v>
      </c>
      <c r="D4121" s="22" t="s">
        <v>93</v>
      </c>
      <c r="E4121" s="20">
        <v>58.154769999999999</v>
      </c>
    </row>
    <row r="4122" spans="1:5" x14ac:dyDescent="0.35">
      <c r="A4122" s="22" t="s">
        <v>38</v>
      </c>
      <c r="B4122" s="22" t="s">
        <v>169</v>
      </c>
      <c r="C4122" s="22" t="s">
        <v>16</v>
      </c>
      <c r="D4122" s="22" t="s">
        <v>160</v>
      </c>
      <c r="E4122" s="20">
        <v>49.700400000000002</v>
      </c>
    </row>
    <row r="4123" spans="1:5" x14ac:dyDescent="0.35">
      <c r="A4123" s="22" t="s">
        <v>38</v>
      </c>
      <c r="B4123" s="22" t="s">
        <v>169</v>
      </c>
      <c r="C4123" s="22" t="s">
        <v>16</v>
      </c>
      <c r="D4123" s="22" t="s">
        <v>30</v>
      </c>
      <c r="E4123" s="20">
        <v>1610.0290500000001</v>
      </c>
    </row>
    <row r="4124" spans="1:5" x14ac:dyDescent="0.35">
      <c r="A4124" s="22" t="s">
        <v>38</v>
      </c>
      <c r="B4124" s="22" t="s">
        <v>169</v>
      </c>
      <c r="C4124" s="22" t="s">
        <v>16</v>
      </c>
      <c r="D4124" s="22" t="s">
        <v>96</v>
      </c>
      <c r="E4124" s="20">
        <v>16.44445</v>
      </c>
    </row>
    <row r="4125" spans="1:5" x14ac:dyDescent="0.35">
      <c r="A4125" s="22" t="s">
        <v>38</v>
      </c>
      <c r="B4125" s="22" t="s">
        <v>169</v>
      </c>
      <c r="C4125" s="22" t="s">
        <v>16</v>
      </c>
      <c r="D4125" s="22" t="s">
        <v>112</v>
      </c>
      <c r="E4125" s="20">
        <v>10.94781</v>
      </c>
    </row>
    <row r="4126" spans="1:5" x14ac:dyDescent="0.35">
      <c r="A4126" s="22" t="s">
        <v>38</v>
      </c>
      <c r="B4126" s="22" t="s">
        <v>169</v>
      </c>
      <c r="C4126" s="22" t="s">
        <v>16</v>
      </c>
      <c r="D4126" s="22" t="s">
        <v>97</v>
      </c>
      <c r="E4126" s="20">
        <v>0.71047000000000005</v>
      </c>
    </row>
    <row r="4127" spans="1:5" x14ac:dyDescent="0.35">
      <c r="A4127" s="22" t="s">
        <v>38</v>
      </c>
      <c r="B4127" s="22" t="s">
        <v>169</v>
      </c>
      <c r="C4127" s="22" t="s">
        <v>16</v>
      </c>
      <c r="D4127" s="22" t="s">
        <v>31</v>
      </c>
      <c r="E4127" s="20">
        <v>9734.1804200000006</v>
      </c>
    </row>
    <row r="4128" spans="1:5" x14ac:dyDescent="0.35">
      <c r="A4128" s="22" t="s">
        <v>38</v>
      </c>
      <c r="B4128" s="22" t="s">
        <v>169</v>
      </c>
      <c r="C4128" s="22" t="s">
        <v>16</v>
      </c>
      <c r="D4128" s="22" t="s">
        <v>32</v>
      </c>
      <c r="E4128" s="20">
        <v>13.709300000000001</v>
      </c>
    </row>
    <row r="4129" spans="1:5" x14ac:dyDescent="0.35">
      <c r="A4129" s="22" t="s">
        <v>38</v>
      </c>
      <c r="B4129" s="22" t="s">
        <v>169</v>
      </c>
      <c r="C4129" s="22" t="s">
        <v>16</v>
      </c>
      <c r="D4129" s="28" t="s">
        <v>35</v>
      </c>
      <c r="E4129" s="26">
        <v>12968.876109999999</v>
      </c>
    </row>
    <row r="4130" spans="1:5" x14ac:dyDescent="0.35">
      <c r="A4130" s="22" t="s">
        <v>38</v>
      </c>
      <c r="B4130" s="22" t="s">
        <v>169</v>
      </c>
      <c r="C4130" s="22" t="s">
        <v>17</v>
      </c>
      <c r="D4130" s="22" t="s">
        <v>52</v>
      </c>
      <c r="E4130" s="20">
        <v>1.77606</v>
      </c>
    </row>
    <row r="4131" spans="1:5" x14ac:dyDescent="0.35">
      <c r="A4131" s="22" t="s">
        <v>38</v>
      </c>
      <c r="B4131" s="22" t="s">
        <v>169</v>
      </c>
      <c r="C4131" s="22" t="s">
        <v>17</v>
      </c>
      <c r="D4131" s="22" t="s">
        <v>104</v>
      </c>
      <c r="E4131" s="20">
        <v>2.63978</v>
      </c>
    </row>
    <row r="4132" spans="1:5" x14ac:dyDescent="0.35">
      <c r="A4132" s="22" t="s">
        <v>38</v>
      </c>
      <c r="B4132" s="22" t="s">
        <v>169</v>
      </c>
      <c r="C4132" s="22" t="s">
        <v>17</v>
      </c>
      <c r="D4132" s="22" t="s">
        <v>156</v>
      </c>
      <c r="E4132" s="20">
        <v>0.16996</v>
      </c>
    </row>
    <row r="4133" spans="1:5" x14ac:dyDescent="0.35">
      <c r="A4133" s="22" t="s">
        <v>38</v>
      </c>
      <c r="B4133" s="22" t="s">
        <v>169</v>
      </c>
      <c r="C4133" s="22" t="s">
        <v>17</v>
      </c>
      <c r="D4133" s="22" t="s">
        <v>27</v>
      </c>
      <c r="E4133" s="20">
        <v>14.4383</v>
      </c>
    </row>
    <row r="4134" spans="1:5" x14ac:dyDescent="0.35">
      <c r="A4134" s="22" t="s">
        <v>38</v>
      </c>
      <c r="B4134" s="22" t="s">
        <v>169</v>
      </c>
      <c r="C4134" s="22" t="s">
        <v>17</v>
      </c>
      <c r="D4134" s="22" t="s">
        <v>28</v>
      </c>
      <c r="E4134" s="20">
        <v>1.0233000000000001</v>
      </c>
    </row>
    <row r="4135" spans="1:5" x14ac:dyDescent="0.35">
      <c r="A4135" s="22" t="s">
        <v>38</v>
      </c>
      <c r="B4135" s="22" t="s">
        <v>169</v>
      </c>
      <c r="C4135" s="22" t="s">
        <v>17</v>
      </c>
      <c r="D4135" s="22" t="s">
        <v>92</v>
      </c>
      <c r="E4135" s="20">
        <v>16.226310000000002</v>
      </c>
    </row>
    <row r="4136" spans="1:5" x14ac:dyDescent="0.35">
      <c r="A4136" s="22" t="s">
        <v>38</v>
      </c>
      <c r="B4136" s="22" t="s">
        <v>169</v>
      </c>
      <c r="C4136" s="22" t="s">
        <v>17</v>
      </c>
      <c r="D4136" s="22" t="s">
        <v>160</v>
      </c>
      <c r="E4136" s="20">
        <v>13.409700000000001</v>
      </c>
    </row>
    <row r="4137" spans="1:5" x14ac:dyDescent="0.35">
      <c r="A4137" s="22" t="s">
        <v>38</v>
      </c>
      <c r="B4137" s="22" t="s">
        <v>169</v>
      </c>
      <c r="C4137" s="22" t="s">
        <v>17</v>
      </c>
      <c r="D4137" s="22" t="s">
        <v>30</v>
      </c>
      <c r="E4137" s="20">
        <v>695.00891000000001</v>
      </c>
    </row>
    <row r="4138" spans="1:5" x14ac:dyDescent="0.35">
      <c r="A4138" s="22" t="s">
        <v>38</v>
      </c>
      <c r="B4138" s="22" t="s">
        <v>169</v>
      </c>
      <c r="C4138" s="22" t="s">
        <v>17</v>
      </c>
      <c r="D4138" s="22" t="s">
        <v>110</v>
      </c>
      <c r="E4138" s="20">
        <v>1.05047</v>
      </c>
    </row>
    <row r="4139" spans="1:5" x14ac:dyDescent="0.35">
      <c r="A4139" s="22" t="s">
        <v>38</v>
      </c>
      <c r="B4139" s="22" t="s">
        <v>169</v>
      </c>
      <c r="C4139" s="22" t="s">
        <v>17</v>
      </c>
      <c r="D4139" s="22" t="s">
        <v>112</v>
      </c>
      <c r="E4139" s="20">
        <v>0.13250000000000001</v>
      </c>
    </row>
    <row r="4140" spans="1:5" x14ac:dyDescent="0.35">
      <c r="A4140" s="22" t="s">
        <v>38</v>
      </c>
      <c r="B4140" s="22" t="s">
        <v>169</v>
      </c>
      <c r="C4140" s="22" t="s">
        <v>17</v>
      </c>
      <c r="D4140" s="22" t="s">
        <v>31</v>
      </c>
      <c r="E4140" s="20">
        <v>14946.17902</v>
      </c>
    </row>
    <row r="4141" spans="1:5" x14ac:dyDescent="0.35">
      <c r="A4141" s="22" t="s">
        <v>38</v>
      </c>
      <c r="B4141" s="22" t="s">
        <v>169</v>
      </c>
      <c r="C4141" s="22" t="s">
        <v>17</v>
      </c>
      <c r="D4141" s="22" t="s">
        <v>32</v>
      </c>
      <c r="E4141" s="20">
        <v>0.70594999999999997</v>
      </c>
    </row>
    <row r="4142" spans="1:5" x14ac:dyDescent="0.35">
      <c r="A4142" s="22" t="s">
        <v>38</v>
      </c>
      <c r="B4142" s="22" t="s">
        <v>169</v>
      </c>
      <c r="C4142" s="22" t="s">
        <v>17</v>
      </c>
      <c r="D4142" s="28" t="s">
        <v>35</v>
      </c>
      <c r="E4142" s="26">
        <v>15692.760259999999</v>
      </c>
    </row>
    <row r="4143" spans="1:5" x14ac:dyDescent="0.35">
      <c r="A4143" s="22" t="s">
        <v>38</v>
      </c>
      <c r="B4143" s="22" t="s">
        <v>169</v>
      </c>
      <c r="C4143" s="22" t="s">
        <v>18</v>
      </c>
      <c r="D4143" s="22" t="s">
        <v>115</v>
      </c>
      <c r="E4143" s="20">
        <v>2.6020000000000001E-2</v>
      </c>
    </row>
    <row r="4144" spans="1:5" x14ac:dyDescent="0.35">
      <c r="A4144" s="22" t="s">
        <v>38</v>
      </c>
      <c r="B4144" s="22" t="s">
        <v>169</v>
      </c>
      <c r="C4144" s="22" t="s">
        <v>18</v>
      </c>
      <c r="D4144" s="22" t="s">
        <v>53</v>
      </c>
      <c r="E4144" s="20">
        <v>90.207650000000001</v>
      </c>
    </row>
    <row r="4145" spans="1:5" x14ac:dyDescent="0.35">
      <c r="A4145" s="22" t="s">
        <v>38</v>
      </c>
      <c r="B4145" s="22" t="s">
        <v>169</v>
      </c>
      <c r="C4145" s="22" t="s">
        <v>18</v>
      </c>
      <c r="D4145" s="22" t="s">
        <v>95</v>
      </c>
      <c r="E4145" s="20">
        <v>107.0483</v>
      </c>
    </row>
    <row r="4146" spans="1:5" x14ac:dyDescent="0.35">
      <c r="A4146" s="22" t="s">
        <v>38</v>
      </c>
      <c r="B4146" s="22" t="s">
        <v>169</v>
      </c>
      <c r="C4146" s="22" t="s">
        <v>18</v>
      </c>
      <c r="D4146" s="22" t="s">
        <v>28</v>
      </c>
      <c r="E4146" s="20">
        <v>165.81313</v>
      </c>
    </row>
    <row r="4147" spans="1:5" x14ac:dyDescent="0.35">
      <c r="A4147" s="22" t="s">
        <v>38</v>
      </c>
      <c r="B4147" s="22" t="s">
        <v>169</v>
      </c>
      <c r="C4147" s="22" t="s">
        <v>18</v>
      </c>
      <c r="D4147" s="22" t="s">
        <v>55</v>
      </c>
      <c r="E4147" s="20">
        <v>0.76265000000000005</v>
      </c>
    </row>
    <row r="4148" spans="1:5" x14ac:dyDescent="0.35">
      <c r="A4148" s="22" t="s">
        <v>38</v>
      </c>
      <c r="B4148" s="22" t="s">
        <v>169</v>
      </c>
      <c r="C4148" s="22" t="s">
        <v>18</v>
      </c>
      <c r="D4148" s="22" t="s">
        <v>92</v>
      </c>
      <c r="E4148" s="20">
        <v>534.07384000000002</v>
      </c>
    </row>
    <row r="4149" spans="1:5" x14ac:dyDescent="0.35">
      <c r="A4149" s="22" t="s">
        <v>38</v>
      </c>
      <c r="B4149" s="22" t="s">
        <v>169</v>
      </c>
      <c r="C4149" s="22" t="s">
        <v>18</v>
      </c>
      <c r="D4149" s="22" t="s">
        <v>93</v>
      </c>
      <c r="E4149" s="20">
        <v>23.403490000000001</v>
      </c>
    </row>
    <row r="4150" spans="1:5" x14ac:dyDescent="0.35">
      <c r="A4150" s="22" t="s">
        <v>38</v>
      </c>
      <c r="B4150" s="22" t="s">
        <v>169</v>
      </c>
      <c r="C4150" s="22" t="s">
        <v>18</v>
      </c>
      <c r="D4150" s="22" t="s">
        <v>160</v>
      </c>
      <c r="E4150" s="20">
        <v>0.14732000000000001</v>
      </c>
    </row>
    <row r="4151" spans="1:5" x14ac:dyDescent="0.35">
      <c r="A4151" s="22" t="s">
        <v>38</v>
      </c>
      <c r="B4151" s="22" t="s">
        <v>169</v>
      </c>
      <c r="C4151" s="22" t="s">
        <v>18</v>
      </c>
      <c r="D4151" s="22" t="s">
        <v>30</v>
      </c>
      <c r="E4151" s="20">
        <v>1283.8409099999999</v>
      </c>
    </row>
    <row r="4152" spans="1:5" x14ac:dyDescent="0.35">
      <c r="A4152" s="22" t="s">
        <v>38</v>
      </c>
      <c r="B4152" s="22" t="s">
        <v>169</v>
      </c>
      <c r="C4152" s="22" t="s">
        <v>18</v>
      </c>
      <c r="D4152" s="22" t="s">
        <v>96</v>
      </c>
      <c r="E4152" s="20">
        <v>3.2140000000000002E-2</v>
      </c>
    </row>
    <row r="4153" spans="1:5" x14ac:dyDescent="0.35">
      <c r="A4153" s="22" t="s">
        <v>38</v>
      </c>
      <c r="B4153" s="22" t="s">
        <v>169</v>
      </c>
      <c r="C4153" s="22" t="s">
        <v>18</v>
      </c>
      <c r="D4153" s="22" t="s">
        <v>112</v>
      </c>
      <c r="E4153" s="20">
        <v>0.02</v>
      </c>
    </row>
    <row r="4154" spans="1:5" x14ac:dyDescent="0.35">
      <c r="A4154" s="22" t="s">
        <v>38</v>
      </c>
      <c r="B4154" s="22" t="s">
        <v>169</v>
      </c>
      <c r="C4154" s="22" t="s">
        <v>18</v>
      </c>
      <c r="D4154" s="22" t="s">
        <v>31</v>
      </c>
      <c r="E4154" s="20">
        <v>671.40002000000004</v>
      </c>
    </row>
    <row r="4155" spans="1:5" x14ac:dyDescent="0.35">
      <c r="A4155" s="22" t="s">
        <v>38</v>
      </c>
      <c r="B4155" s="22" t="s">
        <v>169</v>
      </c>
      <c r="C4155" s="22" t="s">
        <v>18</v>
      </c>
      <c r="D4155" s="22" t="s">
        <v>32</v>
      </c>
      <c r="E4155" s="20">
        <v>17.203320000000001</v>
      </c>
    </row>
    <row r="4156" spans="1:5" x14ac:dyDescent="0.35">
      <c r="A4156" s="22" t="s">
        <v>38</v>
      </c>
      <c r="B4156" s="22" t="s">
        <v>169</v>
      </c>
      <c r="C4156" s="22" t="s">
        <v>18</v>
      </c>
      <c r="D4156" s="28" t="s">
        <v>35</v>
      </c>
      <c r="E4156" s="26">
        <v>2893.9787900000001</v>
      </c>
    </row>
    <row r="4157" spans="1:5" x14ac:dyDescent="0.35">
      <c r="A4157" s="22" t="s">
        <v>38</v>
      </c>
      <c r="B4157" s="22" t="s">
        <v>169</v>
      </c>
      <c r="C4157" s="22" t="s">
        <v>19</v>
      </c>
      <c r="D4157" s="22" t="s">
        <v>52</v>
      </c>
      <c r="E4157" s="20">
        <v>0.38542999999999999</v>
      </c>
    </row>
    <row r="4158" spans="1:5" x14ac:dyDescent="0.35">
      <c r="A4158" s="22" t="s">
        <v>38</v>
      </c>
      <c r="B4158" s="22" t="s">
        <v>169</v>
      </c>
      <c r="C4158" s="22" t="s">
        <v>19</v>
      </c>
      <c r="D4158" s="22" t="s">
        <v>104</v>
      </c>
      <c r="E4158" s="20">
        <v>0.24804000000000001</v>
      </c>
    </row>
    <row r="4159" spans="1:5" x14ac:dyDescent="0.35">
      <c r="A4159" s="22" t="s">
        <v>38</v>
      </c>
      <c r="B4159" s="22" t="s">
        <v>169</v>
      </c>
      <c r="C4159" s="22" t="s">
        <v>19</v>
      </c>
      <c r="D4159" s="22" t="s">
        <v>115</v>
      </c>
      <c r="E4159" s="20">
        <v>0.13281999999999999</v>
      </c>
    </row>
    <row r="4160" spans="1:5" x14ac:dyDescent="0.35">
      <c r="A4160" s="22" t="s">
        <v>38</v>
      </c>
      <c r="B4160" s="22" t="s">
        <v>169</v>
      </c>
      <c r="C4160" s="22" t="s">
        <v>19</v>
      </c>
      <c r="D4160" s="22" t="s">
        <v>53</v>
      </c>
      <c r="E4160" s="20">
        <v>1.04653</v>
      </c>
    </row>
    <row r="4161" spans="1:5" x14ac:dyDescent="0.35">
      <c r="A4161" s="22" t="s">
        <v>38</v>
      </c>
      <c r="B4161" s="22" t="s">
        <v>169</v>
      </c>
      <c r="C4161" s="22" t="s">
        <v>19</v>
      </c>
      <c r="D4161" s="22" t="s">
        <v>27</v>
      </c>
      <c r="E4161" s="20">
        <v>29.15315</v>
      </c>
    </row>
    <row r="4162" spans="1:5" x14ac:dyDescent="0.35">
      <c r="A4162" s="22" t="s">
        <v>38</v>
      </c>
      <c r="B4162" s="22" t="s">
        <v>169</v>
      </c>
      <c r="C4162" s="22" t="s">
        <v>19</v>
      </c>
      <c r="D4162" s="22" t="s">
        <v>95</v>
      </c>
      <c r="E4162" s="20">
        <v>3.7183899999999999</v>
      </c>
    </row>
    <row r="4163" spans="1:5" x14ac:dyDescent="0.35">
      <c r="A4163" s="22" t="s">
        <v>38</v>
      </c>
      <c r="B4163" s="22" t="s">
        <v>169</v>
      </c>
      <c r="C4163" s="22" t="s">
        <v>19</v>
      </c>
      <c r="D4163" s="22" t="s">
        <v>28</v>
      </c>
      <c r="E4163" s="20">
        <v>0.54027000000000003</v>
      </c>
    </row>
    <row r="4164" spans="1:5" x14ac:dyDescent="0.35">
      <c r="A4164" s="22" t="s">
        <v>38</v>
      </c>
      <c r="B4164" s="22" t="s">
        <v>169</v>
      </c>
      <c r="C4164" s="22" t="s">
        <v>19</v>
      </c>
      <c r="D4164" s="22" t="s">
        <v>55</v>
      </c>
      <c r="E4164" s="20">
        <v>5.7731599999999998</v>
      </c>
    </row>
    <row r="4165" spans="1:5" x14ac:dyDescent="0.35">
      <c r="A4165" s="22" t="s">
        <v>38</v>
      </c>
      <c r="B4165" s="22" t="s">
        <v>169</v>
      </c>
      <c r="C4165" s="22" t="s">
        <v>19</v>
      </c>
      <c r="D4165" s="22" t="s">
        <v>92</v>
      </c>
      <c r="E4165" s="20">
        <v>17.376609999999999</v>
      </c>
    </row>
    <row r="4166" spans="1:5" x14ac:dyDescent="0.35">
      <c r="A4166" s="22" t="s">
        <v>38</v>
      </c>
      <c r="B4166" s="22" t="s">
        <v>169</v>
      </c>
      <c r="C4166" s="22" t="s">
        <v>19</v>
      </c>
      <c r="D4166" s="22" t="s">
        <v>165</v>
      </c>
      <c r="E4166" s="20">
        <v>1.5756600000000001</v>
      </c>
    </row>
    <row r="4167" spans="1:5" x14ac:dyDescent="0.35">
      <c r="A4167" s="22" t="s">
        <v>38</v>
      </c>
      <c r="B4167" s="22" t="s">
        <v>169</v>
      </c>
      <c r="C4167" s="22" t="s">
        <v>19</v>
      </c>
      <c r="D4167" s="22" t="s">
        <v>102</v>
      </c>
      <c r="E4167" s="20">
        <v>86.051050000000004</v>
      </c>
    </row>
    <row r="4168" spans="1:5" x14ac:dyDescent="0.35">
      <c r="A4168" s="22" t="s">
        <v>38</v>
      </c>
      <c r="B4168" s="22" t="s">
        <v>169</v>
      </c>
      <c r="C4168" s="22" t="s">
        <v>19</v>
      </c>
      <c r="D4168" s="22" t="s">
        <v>93</v>
      </c>
      <c r="E4168" s="20">
        <v>0.23363999999999999</v>
      </c>
    </row>
    <row r="4169" spans="1:5" x14ac:dyDescent="0.35">
      <c r="A4169" s="22" t="s">
        <v>38</v>
      </c>
      <c r="B4169" s="22" t="s">
        <v>169</v>
      </c>
      <c r="C4169" s="22" t="s">
        <v>19</v>
      </c>
      <c r="D4169" s="22" t="s">
        <v>160</v>
      </c>
      <c r="E4169" s="20">
        <v>7.0626899999999999</v>
      </c>
    </row>
    <row r="4170" spans="1:5" x14ac:dyDescent="0.35">
      <c r="A4170" s="22" t="s">
        <v>38</v>
      </c>
      <c r="B4170" s="22" t="s">
        <v>169</v>
      </c>
      <c r="C4170" s="22" t="s">
        <v>19</v>
      </c>
      <c r="D4170" s="22" t="s">
        <v>30</v>
      </c>
      <c r="E4170" s="20">
        <v>116.42583</v>
      </c>
    </row>
    <row r="4171" spans="1:5" x14ac:dyDescent="0.35">
      <c r="A4171" s="22" t="s">
        <v>38</v>
      </c>
      <c r="B4171" s="22" t="s">
        <v>169</v>
      </c>
      <c r="C4171" s="22" t="s">
        <v>19</v>
      </c>
      <c r="D4171" s="22" t="s">
        <v>96</v>
      </c>
      <c r="E4171" s="20">
        <v>1.68974</v>
      </c>
    </row>
    <row r="4172" spans="1:5" x14ac:dyDescent="0.35">
      <c r="A4172" s="22" t="s">
        <v>38</v>
      </c>
      <c r="B4172" s="22" t="s">
        <v>169</v>
      </c>
      <c r="C4172" s="22" t="s">
        <v>19</v>
      </c>
      <c r="D4172" s="22" t="s">
        <v>110</v>
      </c>
      <c r="E4172" s="20">
        <v>1.111E-2</v>
      </c>
    </row>
    <row r="4173" spans="1:5" x14ac:dyDescent="0.35">
      <c r="A4173" s="22" t="s">
        <v>38</v>
      </c>
      <c r="B4173" s="22" t="s">
        <v>169</v>
      </c>
      <c r="C4173" s="22" t="s">
        <v>19</v>
      </c>
      <c r="D4173" s="22" t="s">
        <v>112</v>
      </c>
      <c r="E4173" s="20">
        <v>91.851939999999999</v>
      </c>
    </row>
    <row r="4174" spans="1:5" x14ac:dyDescent="0.35">
      <c r="A4174" s="22" t="s">
        <v>38</v>
      </c>
      <c r="B4174" s="22" t="s">
        <v>169</v>
      </c>
      <c r="C4174" s="22" t="s">
        <v>19</v>
      </c>
      <c r="D4174" s="22" t="s">
        <v>31</v>
      </c>
      <c r="E4174" s="20">
        <v>125.48044</v>
      </c>
    </row>
    <row r="4175" spans="1:5" x14ac:dyDescent="0.35">
      <c r="A4175" s="22" t="s">
        <v>38</v>
      </c>
      <c r="B4175" s="22" t="s">
        <v>169</v>
      </c>
      <c r="C4175" s="22" t="s">
        <v>19</v>
      </c>
      <c r="D4175" s="22" t="s">
        <v>32</v>
      </c>
      <c r="E4175" s="20">
        <v>0.41078999999999999</v>
      </c>
    </row>
    <row r="4176" spans="1:5" x14ac:dyDescent="0.35">
      <c r="A4176" s="22" t="s">
        <v>38</v>
      </c>
      <c r="B4176" s="22" t="s">
        <v>169</v>
      </c>
      <c r="C4176" s="22" t="s">
        <v>19</v>
      </c>
      <c r="D4176" s="28" t="s">
        <v>35</v>
      </c>
      <c r="E4176" s="26">
        <v>489.16728999999998</v>
      </c>
    </row>
    <row r="4177" spans="1:5" x14ac:dyDescent="0.35">
      <c r="A4177" s="22" t="s">
        <v>38</v>
      </c>
      <c r="B4177" s="22" t="s">
        <v>169</v>
      </c>
      <c r="C4177" s="120" t="s">
        <v>35</v>
      </c>
      <c r="D4177" s="347"/>
      <c r="E4177" s="26">
        <v>146251.87372999999</v>
      </c>
    </row>
    <row r="4178" spans="1:5" x14ac:dyDescent="0.35">
      <c r="A4178" s="22" t="s">
        <v>38</v>
      </c>
      <c r="B4178" s="22" t="s">
        <v>170</v>
      </c>
      <c r="C4178" s="22" t="s">
        <v>52</v>
      </c>
      <c r="D4178" s="22" t="s">
        <v>52</v>
      </c>
      <c r="E4178" s="20">
        <v>73.179379999999995</v>
      </c>
    </row>
    <row r="4179" spans="1:5" x14ac:dyDescent="0.35">
      <c r="A4179" s="22" t="s">
        <v>38</v>
      </c>
      <c r="B4179" s="22" t="s">
        <v>170</v>
      </c>
      <c r="C4179" s="22" t="s">
        <v>52</v>
      </c>
      <c r="D4179" s="22" t="s">
        <v>104</v>
      </c>
      <c r="E4179" s="20">
        <v>2.0781100000000001</v>
      </c>
    </row>
    <row r="4180" spans="1:5" x14ac:dyDescent="0.35">
      <c r="A4180" s="22" t="s">
        <v>38</v>
      </c>
      <c r="B4180" s="22" t="s">
        <v>170</v>
      </c>
      <c r="C4180" s="22" t="s">
        <v>52</v>
      </c>
      <c r="D4180" s="22" t="s">
        <v>156</v>
      </c>
      <c r="E4180" s="20">
        <v>1.0909199999999999</v>
      </c>
    </row>
    <row r="4181" spans="1:5" x14ac:dyDescent="0.35">
      <c r="A4181" s="22" t="s">
        <v>38</v>
      </c>
      <c r="B4181" s="22" t="s">
        <v>170</v>
      </c>
      <c r="C4181" s="22" t="s">
        <v>52</v>
      </c>
      <c r="D4181" s="22" t="s">
        <v>53</v>
      </c>
      <c r="E4181" s="20">
        <v>1.57847</v>
      </c>
    </row>
    <row r="4182" spans="1:5" x14ac:dyDescent="0.35">
      <c r="A4182" s="22" t="s">
        <v>38</v>
      </c>
      <c r="B4182" s="22" t="s">
        <v>170</v>
      </c>
      <c r="C4182" s="22" t="s">
        <v>52</v>
      </c>
      <c r="D4182" s="22" t="s">
        <v>27</v>
      </c>
      <c r="E4182" s="20">
        <v>7.9355799999999999</v>
      </c>
    </row>
    <row r="4183" spans="1:5" x14ac:dyDescent="0.35">
      <c r="A4183" s="22" t="s">
        <v>38</v>
      </c>
      <c r="B4183" s="22" t="s">
        <v>170</v>
      </c>
      <c r="C4183" s="22" t="s">
        <v>52</v>
      </c>
      <c r="D4183" s="22" t="s">
        <v>55</v>
      </c>
      <c r="E4183" s="20">
        <v>22.46837</v>
      </c>
    </row>
    <row r="4184" spans="1:5" x14ac:dyDescent="0.35">
      <c r="A4184" s="22" t="s">
        <v>38</v>
      </c>
      <c r="B4184" s="22" t="s">
        <v>170</v>
      </c>
      <c r="C4184" s="22" t="s">
        <v>52</v>
      </c>
      <c r="D4184" s="22" t="s">
        <v>92</v>
      </c>
      <c r="E4184" s="20">
        <v>165.87416999999999</v>
      </c>
    </row>
    <row r="4185" spans="1:5" x14ac:dyDescent="0.35">
      <c r="A4185" s="22" t="s">
        <v>38</v>
      </c>
      <c r="B4185" s="22" t="s">
        <v>170</v>
      </c>
      <c r="C4185" s="22" t="s">
        <v>52</v>
      </c>
      <c r="D4185" s="22" t="s">
        <v>102</v>
      </c>
      <c r="E4185" s="20">
        <v>0.20308000000000001</v>
      </c>
    </row>
    <row r="4186" spans="1:5" x14ac:dyDescent="0.35">
      <c r="A4186" s="22" t="s">
        <v>38</v>
      </c>
      <c r="B4186" s="22" t="s">
        <v>170</v>
      </c>
      <c r="C4186" s="22" t="s">
        <v>52</v>
      </c>
      <c r="D4186" s="22" t="s">
        <v>107</v>
      </c>
      <c r="E4186" s="20">
        <v>4.4103899999999996</v>
      </c>
    </row>
    <row r="4187" spans="1:5" x14ac:dyDescent="0.35">
      <c r="A4187" s="22" t="s">
        <v>38</v>
      </c>
      <c r="B4187" s="22" t="s">
        <v>170</v>
      </c>
      <c r="C4187" s="22" t="s">
        <v>52</v>
      </c>
      <c r="D4187" s="22" t="s">
        <v>93</v>
      </c>
      <c r="E4187" s="20">
        <v>3.8382299999999998</v>
      </c>
    </row>
    <row r="4188" spans="1:5" x14ac:dyDescent="0.35">
      <c r="A4188" s="22" t="s">
        <v>38</v>
      </c>
      <c r="B4188" s="22" t="s">
        <v>170</v>
      </c>
      <c r="C4188" s="22" t="s">
        <v>52</v>
      </c>
      <c r="D4188" s="22" t="s">
        <v>160</v>
      </c>
      <c r="E4188" s="20">
        <v>3.7211799999999999</v>
      </c>
    </row>
    <row r="4189" spans="1:5" x14ac:dyDescent="0.35">
      <c r="A4189" s="22" t="s">
        <v>38</v>
      </c>
      <c r="B4189" s="22" t="s">
        <v>170</v>
      </c>
      <c r="C4189" s="22" t="s">
        <v>52</v>
      </c>
      <c r="D4189" s="22" t="s">
        <v>30</v>
      </c>
      <c r="E4189" s="20">
        <v>39.341470000000001</v>
      </c>
    </row>
    <row r="4190" spans="1:5" x14ac:dyDescent="0.35">
      <c r="A4190" s="22" t="s">
        <v>38</v>
      </c>
      <c r="B4190" s="22" t="s">
        <v>170</v>
      </c>
      <c r="C4190" s="22" t="s">
        <v>52</v>
      </c>
      <c r="D4190" s="22" t="s">
        <v>96</v>
      </c>
      <c r="E4190" s="20">
        <v>3.6308500000000001</v>
      </c>
    </row>
    <row r="4191" spans="1:5" x14ac:dyDescent="0.35">
      <c r="A4191" s="22" t="s">
        <v>38</v>
      </c>
      <c r="B4191" s="22" t="s">
        <v>170</v>
      </c>
      <c r="C4191" s="22" t="s">
        <v>52</v>
      </c>
      <c r="D4191" s="22" t="s">
        <v>110</v>
      </c>
      <c r="E4191" s="20">
        <v>2.9821900000000001</v>
      </c>
    </row>
    <row r="4192" spans="1:5" x14ac:dyDescent="0.35">
      <c r="A4192" s="22" t="s">
        <v>38</v>
      </c>
      <c r="B4192" s="22" t="s">
        <v>170</v>
      </c>
      <c r="C4192" s="22" t="s">
        <v>52</v>
      </c>
      <c r="D4192" s="22" t="s">
        <v>112</v>
      </c>
      <c r="E4192" s="20">
        <v>86.066019999999995</v>
      </c>
    </row>
    <row r="4193" spans="1:5" x14ac:dyDescent="0.35">
      <c r="A4193" s="22" t="s">
        <v>38</v>
      </c>
      <c r="B4193" s="22" t="s">
        <v>170</v>
      </c>
      <c r="C4193" s="22" t="s">
        <v>52</v>
      </c>
      <c r="D4193" s="22" t="s">
        <v>97</v>
      </c>
      <c r="E4193" s="20">
        <v>1.1046899999999999</v>
      </c>
    </row>
    <row r="4194" spans="1:5" x14ac:dyDescent="0.35">
      <c r="A4194" s="22" t="s">
        <v>38</v>
      </c>
      <c r="B4194" s="22" t="s">
        <v>170</v>
      </c>
      <c r="C4194" s="22" t="s">
        <v>52</v>
      </c>
      <c r="D4194" s="22" t="s">
        <v>31</v>
      </c>
      <c r="E4194" s="20">
        <v>120.75315000000001</v>
      </c>
    </row>
    <row r="4195" spans="1:5" x14ac:dyDescent="0.35">
      <c r="A4195" s="22" t="s">
        <v>38</v>
      </c>
      <c r="B4195" s="22" t="s">
        <v>170</v>
      </c>
      <c r="C4195" s="22" t="s">
        <v>52</v>
      </c>
      <c r="D4195" s="28" t="s">
        <v>35</v>
      </c>
      <c r="E4195" s="26">
        <v>540.25625000000002</v>
      </c>
    </row>
    <row r="4196" spans="1:5" x14ac:dyDescent="0.35">
      <c r="A4196" s="22" t="s">
        <v>38</v>
      </c>
      <c r="B4196" s="22" t="s">
        <v>170</v>
      </c>
      <c r="C4196" s="22" t="s">
        <v>60</v>
      </c>
      <c r="D4196" s="22" t="s">
        <v>27</v>
      </c>
      <c r="E4196" s="20">
        <v>13.00484</v>
      </c>
    </row>
    <row r="4197" spans="1:5" x14ac:dyDescent="0.35">
      <c r="A4197" s="22" t="s">
        <v>38</v>
      </c>
      <c r="B4197" s="22" t="s">
        <v>170</v>
      </c>
      <c r="C4197" s="22" t="s">
        <v>60</v>
      </c>
      <c r="D4197" s="22" t="s">
        <v>30</v>
      </c>
      <c r="E4197" s="20">
        <v>16.56474</v>
      </c>
    </row>
    <row r="4198" spans="1:5" x14ac:dyDescent="0.35">
      <c r="A4198" s="22" t="s">
        <v>38</v>
      </c>
      <c r="B4198" s="22" t="s">
        <v>170</v>
      </c>
      <c r="C4198" s="22" t="s">
        <v>60</v>
      </c>
      <c r="D4198" s="28" t="s">
        <v>35</v>
      </c>
      <c r="E4198" s="26">
        <v>29.569579999999998</v>
      </c>
    </row>
    <row r="4199" spans="1:5" x14ac:dyDescent="0.35">
      <c r="A4199" s="22" t="s">
        <v>38</v>
      </c>
      <c r="B4199" s="22" t="s">
        <v>170</v>
      </c>
      <c r="C4199" s="22" t="s">
        <v>53</v>
      </c>
      <c r="D4199" s="22" t="s">
        <v>52</v>
      </c>
      <c r="E4199" s="20">
        <v>11.051220000000001</v>
      </c>
    </row>
    <row r="4200" spans="1:5" x14ac:dyDescent="0.35">
      <c r="A4200" s="22" t="s">
        <v>38</v>
      </c>
      <c r="B4200" s="22" t="s">
        <v>170</v>
      </c>
      <c r="C4200" s="22" t="s">
        <v>53</v>
      </c>
      <c r="D4200" s="22" t="s">
        <v>156</v>
      </c>
      <c r="E4200" s="20">
        <v>0.27926000000000001</v>
      </c>
    </row>
    <row r="4201" spans="1:5" x14ac:dyDescent="0.35">
      <c r="A4201" s="22" t="s">
        <v>38</v>
      </c>
      <c r="B4201" s="22" t="s">
        <v>170</v>
      </c>
      <c r="C4201" s="22" t="s">
        <v>53</v>
      </c>
      <c r="D4201" s="22" t="s">
        <v>53</v>
      </c>
      <c r="E4201" s="20">
        <v>213.28415000000001</v>
      </c>
    </row>
    <row r="4202" spans="1:5" x14ac:dyDescent="0.35">
      <c r="A4202" s="22" t="s">
        <v>38</v>
      </c>
      <c r="B4202" s="22" t="s">
        <v>170</v>
      </c>
      <c r="C4202" s="22" t="s">
        <v>53</v>
      </c>
      <c r="D4202" s="22" t="s">
        <v>27</v>
      </c>
      <c r="E4202" s="20">
        <v>1.1577500000000001</v>
      </c>
    </row>
    <row r="4203" spans="1:5" x14ac:dyDescent="0.35">
      <c r="A4203" s="22" t="s">
        <v>38</v>
      </c>
      <c r="B4203" s="22" t="s">
        <v>170</v>
      </c>
      <c r="C4203" s="22" t="s">
        <v>53</v>
      </c>
      <c r="D4203" s="22" t="s">
        <v>28</v>
      </c>
      <c r="E4203" s="20">
        <v>58.116599999999998</v>
      </c>
    </row>
    <row r="4204" spans="1:5" x14ac:dyDescent="0.35">
      <c r="A4204" s="22" t="s">
        <v>38</v>
      </c>
      <c r="B4204" s="22" t="s">
        <v>170</v>
      </c>
      <c r="C4204" s="22" t="s">
        <v>53</v>
      </c>
      <c r="D4204" s="22" t="s">
        <v>55</v>
      </c>
      <c r="E4204" s="20">
        <v>45.326390000000004</v>
      </c>
    </row>
    <row r="4205" spans="1:5" x14ac:dyDescent="0.35">
      <c r="A4205" s="22" t="s">
        <v>38</v>
      </c>
      <c r="B4205" s="22" t="s">
        <v>170</v>
      </c>
      <c r="C4205" s="22" t="s">
        <v>53</v>
      </c>
      <c r="D4205" s="22" t="s">
        <v>92</v>
      </c>
      <c r="E4205" s="20">
        <v>9.3777200000000001</v>
      </c>
    </row>
    <row r="4206" spans="1:5" x14ac:dyDescent="0.35">
      <c r="A4206" s="22" t="s">
        <v>38</v>
      </c>
      <c r="B4206" s="22" t="s">
        <v>170</v>
      </c>
      <c r="C4206" s="22" t="s">
        <v>53</v>
      </c>
      <c r="D4206" s="22" t="s">
        <v>102</v>
      </c>
      <c r="E4206" s="20">
        <v>120.12837</v>
      </c>
    </row>
    <row r="4207" spans="1:5" x14ac:dyDescent="0.35">
      <c r="A4207" s="22" t="s">
        <v>38</v>
      </c>
      <c r="B4207" s="22" t="s">
        <v>170</v>
      </c>
      <c r="C4207" s="22" t="s">
        <v>53</v>
      </c>
      <c r="D4207" s="22" t="s">
        <v>93</v>
      </c>
      <c r="E4207" s="20">
        <v>8.2918400000000005</v>
      </c>
    </row>
    <row r="4208" spans="1:5" x14ac:dyDescent="0.35">
      <c r="A4208" s="22" t="s">
        <v>38</v>
      </c>
      <c r="B4208" s="22" t="s">
        <v>170</v>
      </c>
      <c r="C4208" s="22" t="s">
        <v>53</v>
      </c>
      <c r="D4208" s="22" t="s">
        <v>160</v>
      </c>
      <c r="E4208" s="20">
        <v>4.4791699999999999</v>
      </c>
    </row>
    <row r="4209" spans="1:5" x14ac:dyDescent="0.35">
      <c r="A4209" s="22" t="s">
        <v>38</v>
      </c>
      <c r="B4209" s="22" t="s">
        <v>170</v>
      </c>
      <c r="C4209" s="22" t="s">
        <v>53</v>
      </c>
      <c r="D4209" s="22" t="s">
        <v>30</v>
      </c>
      <c r="E4209" s="20">
        <v>49.887039999999999</v>
      </c>
    </row>
    <row r="4210" spans="1:5" x14ac:dyDescent="0.35">
      <c r="A4210" s="22" t="s">
        <v>38</v>
      </c>
      <c r="B4210" s="22" t="s">
        <v>170</v>
      </c>
      <c r="C4210" s="22" t="s">
        <v>53</v>
      </c>
      <c r="D4210" s="22" t="s">
        <v>96</v>
      </c>
      <c r="E4210" s="20">
        <v>1.9498899999999999</v>
      </c>
    </row>
    <row r="4211" spans="1:5" x14ac:dyDescent="0.35">
      <c r="A4211" s="22" t="s">
        <v>38</v>
      </c>
      <c r="B4211" s="22" t="s">
        <v>170</v>
      </c>
      <c r="C4211" s="22" t="s">
        <v>53</v>
      </c>
      <c r="D4211" s="22" t="s">
        <v>110</v>
      </c>
      <c r="E4211" s="20">
        <v>0.13339999999999999</v>
      </c>
    </row>
    <row r="4212" spans="1:5" x14ac:dyDescent="0.35">
      <c r="A4212" s="22" t="s">
        <v>38</v>
      </c>
      <c r="B4212" s="22" t="s">
        <v>170</v>
      </c>
      <c r="C4212" s="22" t="s">
        <v>53</v>
      </c>
      <c r="D4212" s="22" t="s">
        <v>112</v>
      </c>
      <c r="E4212" s="20">
        <v>0.33901999999999999</v>
      </c>
    </row>
    <row r="4213" spans="1:5" x14ac:dyDescent="0.35">
      <c r="A4213" s="22" t="s">
        <v>38</v>
      </c>
      <c r="B4213" s="22" t="s">
        <v>170</v>
      </c>
      <c r="C4213" s="22" t="s">
        <v>53</v>
      </c>
      <c r="D4213" s="22" t="s">
        <v>97</v>
      </c>
      <c r="E4213" s="20">
        <v>0.15898999999999999</v>
      </c>
    </row>
    <row r="4214" spans="1:5" x14ac:dyDescent="0.35">
      <c r="A4214" s="22" t="s">
        <v>38</v>
      </c>
      <c r="B4214" s="22" t="s">
        <v>170</v>
      </c>
      <c r="C4214" s="22" t="s">
        <v>53</v>
      </c>
      <c r="D4214" s="22" t="s">
        <v>31</v>
      </c>
      <c r="E4214" s="20">
        <v>238.26177000000001</v>
      </c>
    </row>
    <row r="4215" spans="1:5" x14ac:dyDescent="0.35">
      <c r="A4215" s="22" t="s">
        <v>38</v>
      </c>
      <c r="B4215" s="22" t="s">
        <v>170</v>
      </c>
      <c r="C4215" s="22" t="s">
        <v>53</v>
      </c>
      <c r="D4215" s="22" t="s">
        <v>32</v>
      </c>
      <c r="E4215" s="20">
        <v>0.45662000000000003</v>
      </c>
    </row>
    <row r="4216" spans="1:5" x14ac:dyDescent="0.35">
      <c r="A4216" s="22" t="s">
        <v>38</v>
      </c>
      <c r="B4216" s="22" t="s">
        <v>170</v>
      </c>
      <c r="C4216" s="22" t="s">
        <v>53</v>
      </c>
      <c r="D4216" s="28" t="s">
        <v>35</v>
      </c>
      <c r="E4216" s="26">
        <v>762.67920000000004</v>
      </c>
    </row>
    <row r="4217" spans="1:5" x14ac:dyDescent="0.35">
      <c r="A4217" s="22" t="s">
        <v>38</v>
      </c>
      <c r="B4217" s="22" t="s">
        <v>170</v>
      </c>
      <c r="C4217" s="22" t="s">
        <v>12</v>
      </c>
      <c r="D4217" s="22" t="s">
        <v>52</v>
      </c>
      <c r="E4217" s="20">
        <v>0.38157999999999997</v>
      </c>
    </row>
    <row r="4218" spans="1:5" x14ac:dyDescent="0.35">
      <c r="A4218" s="22" t="s">
        <v>38</v>
      </c>
      <c r="B4218" s="22" t="s">
        <v>170</v>
      </c>
      <c r="C4218" s="22" t="s">
        <v>12</v>
      </c>
      <c r="D4218" s="22" t="s">
        <v>53</v>
      </c>
      <c r="E4218" s="20">
        <v>43.381039999999999</v>
      </c>
    </row>
    <row r="4219" spans="1:5" x14ac:dyDescent="0.35">
      <c r="A4219" s="22" t="s">
        <v>38</v>
      </c>
      <c r="B4219" s="22" t="s">
        <v>170</v>
      </c>
      <c r="C4219" s="22" t="s">
        <v>12</v>
      </c>
      <c r="D4219" s="22" t="s">
        <v>27</v>
      </c>
      <c r="E4219" s="20">
        <v>469.24694</v>
      </c>
    </row>
    <row r="4220" spans="1:5" x14ac:dyDescent="0.35">
      <c r="A4220" s="22" t="s">
        <v>38</v>
      </c>
      <c r="B4220" s="22" t="s">
        <v>170</v>
      </c>
      <c r="C4220" s="22" t="s">
        <v>12</v>
      </c>
      <c r="D4220" s="22" t="s">
        <v>28</v>
      </c>
      <c r="E4220" s="20">
        <v>62.820599999999999</v>
      </c>
    </row>
    <row r="4221" spans="1:5" x14ac:dyDescent="0.35">
      <c r="A4221" s="22" t="s">
        <v>38</v>
      </c>
      <c r="B4221" s="22" t="s">
        <v>170</v>
      </c>
      <c r="C4221" s="22" t="s">
        <v>12</v>
      </c>
      <c r="D4221" s="22" t="s">
        <v>92</v>
      </c>
      <c r="E4221" s="20">
        <v>40.124839999999999</v>
      </c>
    </row>
    <row r="4222" spans="1:5" x14ac:dyDescent="0.35">
      <c r="A4222" s="22" t="s">
        <v>38</v>
      </c>
      <c r="B4222" s="22" t="s">
        <v>170</v>
      </c>
      <c r="C4222" s="22" t="s">
        <v>12</v>
      </c>
      <c r="D4222" s="22" t="s">
        <v>160</v>
      </c>
      <c r="E4222" s="20">
        <v>70.409220000000005</v>
      </c>
    </row>
    <row r="4223" spans="1:5" x14ac:dyDescent="0.35">
      <c r="A4223" s="22" t="s">
        <v>38</v>
      </c>
      <c r="B4223" s="22" t="s">
        <v>170</v>
      </c>
      <c r="C4223" s="22" t="s">
        <v>12</v>
      </c>
      <c r="D4223" s="22" t="s">
        <v>30</v>
      </c>
      <c r="E4223" s="20">
        <v>2395.85988</v>
      </c>
    </row>
    <row r="4224" spans="1:5" x14ac:dyDescent="0.35">
      <c r="A4224" s="22" t="s">
        <v>38</v>
      </c>
      <c r="B4224" s="22" t="s">
        <v>170</v>
      </c>
      <c r="C4224" s="22" t="s">
        <v>12</v>
      </c>
      <c r="D4224" s="22" t="s">
        <v>96</v>
      </c>
      <c r="E4224" s="20">
        <v>0.36352000000000001</v>
      </c>
    </row>
    <row r="4225" spans="1:5" x14ac:dyDescent="0.35">
      <c r="A4225" s="22" t="s">
        <v>38</v>
      </c>
      <c r="B4225" s="22" t="s">
        <v>170</v>
      </c>
      <c r="C4225" s="22" t="s">
        <v>12</v>
      </c>
      <c r="D4225" s="22" t="s">
        <v>97</v>
      </c>
      <c r="E4225" s="20">
        <v>0.68911999999999995</v>
      </c>
    </row>
    <row r="4226" spans="1:5" x14ac:dyDescent="0.35">
      <c r="A4226" s="22" t="s">
        <v>38</v>
      </c>
      <c r="B4226" s="22" t="s">
        <v>170</v>
      </c>
      <c r="C4226" s="22" t="s">
        <v>12</v>
      </c>
      <c r="D4226" s="22" t="s">
        <v>31</v>
      </c>
      <c r="E4226" s="20">
        <v>4576.5248600000004</v>
      </c>
    </row>
    <row r="4227" spans="1:5" x14ac:dyDescent="0.35">
      <c r="A4227" s="22" t="s">
        <v>38</v>
      </c>
      <c r="B4227" s="22" t="s">
        <v>170</v>
      </c>
      <c r="C4227" s="22" t="s">
        <v>12</v>
      </c>
      <c r="D4227" s="28" t="s">
        <v>35</v>
      </c>
      <c r="E4227" s="26">
        <v>7659.8015999999998</v>
      </c>
    </row>
    <row r="4228" spans="1:5" x14ac:dyDescent="0.35">
      <c r="A4228" s="22" t="s">
        <v>38</v>
      </c>
      <c r="B4228" s="22" t="s">
        <v>170</v>
      </c>
      <c r="C4228" s="22" t="s">
        <v>54</v>
      </c>
      <c r="D4228" s="22" t="s">
        <v>53</v>
      </c>
      <c r="E4228" s="20">
        <v>78.572999999999993</v>
      </c>
    </row>
    <row r="4229" spans="1:5" x14ac:dyDescent="0.35">
      <c r="A4229" s="22" t="s">
        <v>38</v>
      </c>
      <c r="B4229" s="22" t="s">
        <v>170</v>
      </c>
      <c r="C4229" s="22" t="s">
        <v>54</v>
      </c>
      <c r="D4229" s="22" t="s">
        <v>55</v>
      </c>
      <c r="E4229" s="20">
        <v>0.64437</v>
      </c>
    </row>
    <row r="4230" spans="1:5" x14ac:dyDescent="0.35">
      <c r="A4230" s="22" t="s">
        <v>38</v>
      </c>
      <c r="B4230" s="22" t="s">
        <v>170</v>
      </c>
      <c r="C4230" s="22" t="s">
        <v>54</v>
      </c>
      <c r="D4230" s="22" t="s">
        <v>31</v>
      </c>
      <c r="E4230" s="20">
        <v>21.001169999999998</v>
      </c>
    </row>
    <row r="4231" spans="1:5" x14ac:dyDescent="0.35">
      <c r="A4231" s="22" t="s">
        <v>38</v>
      </c>
      <c r="B4231" s="22" t="s">
        <v>170</v>
      </c>
      <c r="C4231" s="22" t="s">
        <v>54</v>
      </c>
      <c r="D4231" s="28" t="s">
        <v>35</v>
      </c>
      <c r="E4231" s="26">
        <v>100.21854</v>
      </c>
    </row>
    <row r="4232" spans="1:5" x14ac:dyDescent="0.35">
      <c r="A4232" s="22" t="s">
        <v>38</v>
      </c>
      <c r="B4232" s="22" t="s">
        <v>170</v>
      </c>
      <c r="C4232" s="22" t="s">
        <v>13</v>
      </c>
      <c r="D4232" s="22" t="s">
        <v>156</v>
      </c>
      <c r="E4232" s="20">
        <v>46.37997</v>
      </c>
    </row>
    <row r="4233" spans="1:5" x14ac:dyDescent="0.35">
      <c r="A4233" s="22" t="s">
        <v>38</v>
      </c>
      <c r="B4233" s="22" t="s">
        <v>170</v>
      </c>
      <c r="C4233" s="22" t="s">
        <v>13</v>
      </c>
      <c r="D4233" s="22" t="s">
        <v>27</v>
      </c>
      <c r="E4233" s="20">
        <v>393.58193999999997</v>
      </c>
    </row>
    <row r="4234" spans="1:5" x14ac:dyDescent="0.35">
      <c r="A4234" s="22" t="s">
        <v>38</v>
      </c>
      <c r="B4234" s="22" t="s">
        <v>170</v>
      </c>
      <c r="C4234" s="22" t="s">
        <v>13</v>
      </c>
      <c r="D4234" s="22" t="s">
        <v>28</v>
      </c>
      <c r="E4234" s="20">
        <v>3112.4112700000001</v>
      </c>
    </row>
    <row r="4235" spans="1:5" x14ac:dyDescent="0.35">
      <c r="A4235" s="22" t="s">
        <v>38</v>
      </c>
      <c r="B4235" s="22" t="s">
        <v>170</v>
      </c>
      <c r="C4235" s="22" t="s">
        <v>13</v>
      </c>
      <c r="D4235" s="22" t="s">
        <v>55</v>
      </c>
      <c r="E4235" s="20">
        <v>1.6007199999999999</v>
      </c>
    </row>
    <row r="4236" spans="1:5" x14ac:dyDescent="0.35">
      <c r="A4236" s="22" t="s">
        <v>38</v>
      </c>
      <c r="B4236" s="22" t="s">
        <v>170</v>
      </c>
      <c r="C4236" s="22" t="s">
        <v>13</v>
      </c>
      <c r="D4236" s="22" t="s">
        <v>92</v>
      </c>
      <c r="E4236" s="20">
        <v>68.891970000000001</v>
      </c>
    </row>
    <row r="4237" spans="1:5" x14ac:dyDescent="0.35">
      <c r="A4237" s="22" t="s">
        <v>38</v>
      </c>
      <c r="B4237" s="22" t="s">
        <v>170</v>
      </c>
      <c r="C4237" s="22" t="s">
        <v>13</v>
      </c>
      <c r="D4237" s="22" t="s">
        <v>93</v>
      </c>
      <c r="E4237" s="20">
        <v>1.4079999999999999</v>
      </c>
    </row>
    <row r="4238" spans="1:5" x14ac:dyDescent="0.35">
      <c r="A4238" s="22" t="s">
        <v>38</v>
      </c>
      <c r="B4238" s="22" t="s">
        <v>170</v>
      </c>
      <c r="C4238" s="22" t="s">
        <v>13</v>
      </c>
      <c r="D4238" s="22" t="s">
        <v>160</v>
      </c>
      <c r="E4238" s="20">
        <v>12.68472</v>
      </c>
    </row>
    <row r="4239" spans="1:5" x14ac:dyDescent="0.35">
      <c r="A4239" s="22" t="s">
        <v>38</v>
      </c>
      <c r="B4239" s="22" t="s">
        <v>170</v>
      </c>
      <c r="C4239" s="22" t="s">
        <v>13</v>
      </c>
      <c r="D4239" s="22" t="s">
        <v>30</v>
      </c>
      <c r="E4239" s="20">
        <v>49.322800000000001</v>
      </c>
    </row>
    <row r="4240" spans="1:5" x14ac:dyDescent="0.35">
      <c r="A4240" s="22" t="s">
        <v>38</v>
      </c>
      <c r="B4240" s="22" t="s">
        <v>170</v>
      </c>
      <c r="C4240" s="22" t="s">
        <v>13</v>
      </c>
      <c r="D4240" s="22" t="s">
        <v>112</v>
      </c>
      <c r="E4240" s="20">
        <v>1.259E-2</v>
      </c>
    </row>
    <row r="4241" spans="1:5" x14ac:dyDescent="0.35">
      <c r="A4241" s="22" t="s">
        <v>38</v>
      </c>
      <c r="B4241" s="22" t="s">
        <v>170</v>
      </c>
      <c r="C4241" s="22" t="s">
        <v>13</v>
      </c>
      <c r="D4241" s="22" t="s">
        <v>31</v>
      </c>
      <c r="E4241" s="20">
        <v>638.89320999999995</v>
      </c>
    </row>
    <row r="4242" spans="1:5" x14ac:dyDescent="0.35">
      <c r="A4242" s="22" t="s">
        <v>38</v>
      </c>
      <c r="B4242" s="22" t="s">
        <v>170</v>
      </c>
      <c r="C4242" s="22" t="s">
        <v>13</v>
      </c>
      <c r="D4242" s="28" t="s">
        <v>35</v>
      </c>
      <c r="E4242" s="26">
        <v>4325.1871899999996</v>
      </c>
    </row>
    <row r="4243" spans="1:5" x14ac:dyDescent="0.35">
      <c r="A4243" s="22" t="s">
        <v>38</v>
      </c>
      <c r="B4243" s="22" t="s">
        <v>170</v>
      </c>
      <c r="C4243" s="22" t="s">
        <v>55</v>
      </c>
      <c r="D4243" s="22" t="s">
        <v>53</v>
      </c>
      <c r="E4243" s="20">
        <v>44.911499999999997</v>
      </c>
    </row>
    <row r="4244" spans="1:5" x14ac:dyDescent="0.35">
      <c r="A4244" s="22" t="s">
        <v>38</v>
      </c>
      <c r="B4244" s="22" t="s">
        <v>170</v>
      </c>
      <c r="C4244" s="22" t="s">
        <v>55</v>
      </c>
      <c r="D4244" s="22" t="s">
        <v>28</v>
      </c>
      <c r="E4244" s="20">
        <v>17.654990000000002</v>
      </c>
    </row>
    <row r="4245" spans="1:5" x14ac:dyDescent="0.35">
      <c r="A4245" s="22" t="s">
        <v>38</v>
      </c>
      <c r="B4245" s="22" t="s">
        <v>170</v>
      </c>
      <c r="C4245" s="22" t="s">
        <v>55</v>
      </c>
      <c r="D4245" s="22" t="s">
        <v>55</v>
      </c>
      <c r="E4245" s="20">
        <v>60.534750000000003</v>
      </c>
    </row>
    <row r="4246" spans="1:5" x14ac:dyDescent="0.35">
      <c r="A4246" s="22" t="s">
        <v>38</v>
      </c>
      <c r="B4246" s="22" t="s">
        <v>170</v>
      </c>
      <c r="C4246" s="22" t="s">
        <v>55</v>
      </c>
      <c r="D4246" s="22" t="s">
        <v>92</v>
      </c>
      <c r="E4246" s="20">
        <v>24.20889</v>
      </c>
    </row>
    <row r="4247" spans="1:5" x14ac:dyDescent="0.35">
      <c r="A4247" s="22" t="s">
        <v>38</v>
      </c>
      <c r="B4247" s="22" t="s">
        <v>170</v>
      </c>
      <c r="C4247" s="22" t="s">
        <v>55</v>
      </c>
      <c r="D4247" s="22" t="s">
        <v>160</v>
      </c>
      <c r="E4247" s="20">
        <v>1.9524900000000001</v>
      </c>
    </row>
    <row r="4248" spans="1:5" x14ac:dyDescent="0.35">
      <c r="A4248" s="22" t="s">
        <v>38</v>
      </c>
      <c r="B4248" s="22" t="s">
        <v>170</v>
      </c>
      <c r="C4248" s="22" t="s">
        <v>55</v>
      </c>
      <c r="D4248" s="22" t="s">
        <v>30</v>
      </c>
      <c r="E4248" s="20">
        <v>2.32728</v>
      </c>
    </row>
    <row r="4249" spans="1:5" x14ac:dyDescent="0.35">
      <c r="A4249" s="22" t="s">
        <v>38</v>
      </c>
      <c r="B4249" s="22" t="s">
        <v>170</v>
      </c>
      <c r="C4249" s="22" t="s">
        <v>55</v>
      </c>
      <c r="D4249" s="22" t="s">
        <v>96</v>
      </c>
      <c r="E4249" s="20">
        <v>0.43468000000000001</v>
      </c>
    </row>
    <row r="4250" spans="1:5" x14ac:dyDescent="0.35">
      <c r="A4250" s="22" t="s">
        <v>38</v>
      </c>
      <c r="B4250" s="22" t="s">
        <v>170</v>
      </c>
      <c r="C4250" s="22" t="s">
        <v>55</v>
      </c>
      <c r="D4250" s="22" t="s">
        <v>110</v>
      </c>
      <c r="E4250" s="20">
        <v>6.2355700000000001</v>
      </c>
    </row>
    <row r="4251" spans="1:5" x14ac:dyDescent="0.35">
      <c r="A4251" s="22" t="s">
        <v>38</v>
      </c>
      <c r="B4251" s="22" t="s">
        <v>170</v>
      </c>
      <c r="C4251" s="22" t="s">
        <v>55</v>
      </c>
      <c r="D4251" s="22" t="s">
        <v>97</v>
      </c>
      <c r="E4251" s="20">
        <v>12.43568</v>
      </c>
    </row>
    <row r="4252" spans="1:5" x14ac:dyDescent="0.35">
      <c r="A4252" s="22" t="s">
        <v>38</v>
      </c>
      <c r="B4252" s="22" t="s">
        <v>170</v>
      </c>
      <c r="C4252" s="22" t="s">
        <v>55</v>
      </c>
      <c r="D4252" s="22" t="s">
        <v>31</v>
      </c>
      <c r="E4252" s="20">
        <v>11.029249999999999</v>
      </c>
    </row>
    <row r="4253" spans="1:5" x14ac:dyDescent="0.35">
      <c r="A4253" s="22" t="s">
        <v>38</v>
      </c>
      <c r="B4253" s="22" t="s">
        <v>170</v>
      </c>
      <c r="C4253" s="22" t="s">
        <v>55</v>
      </c>
      <c r="D4253" s="28" t="s">
        <v>35</v>
      </c>
      <c r="E4253" s="26">
        <v>181.72507999999999</v>
      </c>
    </row>
    <row r="4254" spans="1:5" x14ac:dyDescent="0.35">
      <c r="A4254" s="22" t="s">
        <v>38</v>
      </c>
      <c r="B4254" s="22" t="s">
        <v>170</v>
      </c>
      <c r="C4254" s="22" t="s">
        <v>56</v>
      </c>
      <c r="D4254" s="22" t="s">
        <v>53</v>
      </c>
      <c r="E4254" s="20">
        <v>1.75E-3</v>
      </c>
    </row>
    <row r="4255" spans="1:5" x14ac:dyDescent="0.35">
      <c r="A4255" s="22" t="s">
        <v>38</v>
      </c>
      <c r="B4255" s="22" t="s">
        <v>170</v>
      </c>
      <c r="C4255" s="22" t="s">
        <v>56</v>
      </c>
      <c r="D4255" s="22" t="s">
        <v>28</v>
      </c>
      <c r="E4255" s="20">
        <v>0.38463999999999998</v>
      </c>
    </row>
    <row r="4256" spans="1:5" x14ac:dyDescent="0.35">
      <c r="A4256" s="22" t="s">
        <v>38</v>
      </c>
      <c r="B4256" s="22" t="s">
        <v>170</v>
      </c>
      <c r="C4256" s="22" t="s">
        <v>56</v>
      </c>
      <c r="D4256" s="22" t="s">
        <v>55</v>
      </c>
      <c r="E4256" s="20">
        <v>12.61918</v>
      </c>
    </row>
    <row r="4257" spans="1:5" x14ac:dyDescent="0.35">
      <c r="A4257" s="22" t="s">
        <v>38</v>
      </c>
      <c r="B4257" s="22" t="s">
        <v>170</v>
      </c>
      <c r="C4257" s="22" t="s">
        <v>56</v>
      </c>
      <c r="D4257" s="22" t="s">
        <v>92</v>
      </c>
      <c r="E4257" s="20">
        <v>3.90313</v>
      </c>
    </row>
    <row r="4258" spans="1:5" x14ac:dyDescent="0.35">
      <c r="A4258" s="22" t="s">
        <v>38</v>
      </c>
      <c r="B4258" s="22" t="s">
        <v>170</v>
      </c>
      <c r="C4258" s="22" t="s">
        <v>56</v>
      </c>
      <c r="D4258" s="22" t="s">
        <v>93</v>
      </c>
      <c r="E4258" s="20">
        <v>11.86511</v>
      </c>
    </row>
    <row r="4259" spans="1:5" x14ac:dyDescent="0.35">
      <c r="A4259" s="22" t="s">
        <v>38</v>
      </c>
      <c r="B4259" s="22" t="s">
        <v>170</v>
      </c>
      <c r="C4259" s="22" t="s">
        <v>56</v>
      </c>
      <c r="D4259" s="22" t="s">
        <v>160</v>
      </c>
      <c r="E4259" s="20">
        <v>1.6824699999999999</v>
      </c>
    </row>
    <row r="4260" spans="1:5" x14ac:dyDescent="0.35">
      <c r="A4260" s="22" t="s">
        <v>38</v>
      </c>
      <c r="B4260" s="22" t="s">
        <v>170</v>
      </c>
      <c r="C4260" s="22" t="s">
        <v>56</v>
      </c>
      <c r="D4260" s="22" t="s">
        <v>30</v>
      </c>
      <c r="E4260" s="20">
        <v>0.61</v>
      </c>
    </row>
    <row r="4261" spans="1:5" x14ac:dyDescent="0.35">
      <c r="A4261" s="22" t="s">
        <v>38</v>
      </c>
      <c r="B4261" s="22" t="s">
        <v>170</v>
      </c>
      <c r="C4261" s="22" t="s">
        <v>56</v>
      </c>
      <c r="D4261" s="22" t="s">
        <v>96</v>
      </c>
      <c r="E4261" s="20">
        <v>213.50246999999999</v>
      </c>
    </row>
    <row r="4262" spans="1:5" x14ac:dyDescent="0.35">
      <c r="A4262" s="22" t="s">
        <v>38</v>
      </c>
      <c r="B4262" s="22" t="s">
        <v>170</v>
      </c>
      <c r="C4262" s="22" t="s">
        <v>56</v>
      </c>
      <c r="D4262" s="22" t="s">
        <v>97</v>
      </c>
      <c r="E4262" s="20">
        <v>65.569559999999996</v>
      </c>
    </row>
    <row r="4263" spans="1:5" x14ac:dyDescent="0.35">
      <c r="A4263" s="22" t="s">
        <v>38</v>
      </c>
      <c r="B4263" s="22" t="s">
        <v>170</v>
      </c>
      <c r="C4263" s="22" t="s">
        <v>56</v>
      </c>
      <c r="D4263" s="22" t="s">
        <v>31</v>
      </c>
      <c r="E4263" s="20">
        <v>15.81338</v>
      </c>
    </row>
    <row r="4264" spans="1:5" x14ac:dyDescent="0.35">
      <c r="A4264" s="22" t="s">
        <v>38</v>
      </c>
      <c r="B4264" s="22" t="s">
        <v>170</v>
      </c>
      <c r="C4264" s="22" t="s">
        <v>56</v>
      </c>
      <c r="D4264" s="22" t="s">
        <v>32</v>
      </c>
      <c r="E4264" s="20">
        <v>4.0289999999999999</v>
      </c>
    </row>
    <row r="4265" spans="1:5" x14ac:dyDescent="0.35">
      <c r="A4265" s="22" t="s">
        <v>38</v>
      </c>
      <c r="B4265" s="22" t="s">
        <v>170</v>
      </c>
      <c r="C4265" s="22" t="s">
        <v>56</v>
      </c>
      <c r="D4265" s="28" t="s">
        <v>35</v>
      </c>
      <c r="E4265" s="26">
        <v>329.98068999999998</v>
      </c>
    </row>
    <row r="4266" spans="1:5" x14ac:dyDescent="0.35">
      <c r="A4266" s="22" t="s">
        <v>38</v>
      </c>
      <c r="B4266" s="22" t="s">
        <v>170</v>
      </c>
      <c r="C4266" s="22" t="s">
        <v>57</v>
      </c>
      <c r="D4266" s="22" t="s">
        <v>52</v>
      </c>
      <c r="E4266" s="20">
        <v>3.5970800000000001</v>
      </c>
    </row>
    <row r="4267" spans="1:5" x14ac:dyDescent="0.35">
      <c r="A4267" s="22" t="s">
        <v>38</v>
      </c>
      <c r="B4267" s="22" t="s">
        <v>170</v>
      </c>
      <c r="C4267" s="22" t="s">
        <v>57</v>
      </c>
      <c r="D4267" s="22" t="s">
        <v>156</v>
      </c>
      <c r="E4267" s="20">
        <v>3.48E-3</v>
      </c>
    </row>
    <row r="4268" spans="1:5" x14ac:dyDescent="0.35">
      <c r="A4268" s="22" t="s">
        <v>38</v>
      </c>
      <c r="B4268" s="22" t="s">
        <v>170</v>
      </c>
      <c r="C4268" s="22" t="s">
        <v>57</v>
      </c>
      <c r="D4268" s="22" t="s">
        <v>53</v>
      </c>
      <c r="E4268" s="20">
        <v>0.19792000000000001</v>
      </c>
    </row>
    <row r="4269" spans="1:5" x14ac:dyDescent="0.35">
      <c r="A4269" s="22" t="s">
        <v>38</v>
      </c>
      <c r="B4269" s="22" t="s">
        <v>170</v>
      </c>
      <c r="C4269" s="22" t="s">
        <v>57</v>
      </c>
      <c r="D4269" s="22" t="s">
        <v>95</v>
      </c>
      <c r="E4269" s="20">
        <v>0.49840000000000001</v>
      </c>
    </row>
    <row r="4270" spans="1:5" x14ac:dyDescent="0.35">
      <c r="A4270" s="22" t="s">
        <v>38</v>
      </c>
      <c r="B4270" s="22" t="s">
        <v>170</v>
      </c>
      <c r="C4270" s="22" t="s">
        <v>57</v>
      </c>
      <c r="D4270" s="22" t="s">
        <v>28</v>
      </c>
      <c r="E4270" s="20">
        <v>4.4918699999999996</v>
      </c>
    </row>
    <row r="4271" spans="1:5" x14ac:dyDescent="0.35">
      <c r="A4271" s="22" t="s">
        <v>38</v>
      </c>
      <c r="B4271" s="22" t="s">
        <v>170</v>
      </c>
      <c r="C4271" s="22" t="s">
        <v>57</v>
      </c>
      <c r="D4271" s="22" t="s">
        <v>55</v>
      </c>
      <c r="E4271" s="20">
        <v>2.6373099999999998</v>
      </c>
    </row>
    <row r="4272" spans="1:5" x14ac:dyDescent="0.35">
      <c r="A4272" s="22" t="s">
        <v>38</v>
      </c>
      <c r="B4272" s="22" t="s">
        <v>170</v>
      </c>
      <c r="C4272" s="22" t="s">
        <v>57</v>
      </c>
      <c r="D4272" s="22" t="s">
        <v>92</v>
      </c>
      <c r="E4272" s="20">
        <v>1775.9962800000001</v>
      </c>
    </row>
    <row r="4273" spans="1:5" x14ac:dyDescent="0.35">
      <c r="A4273" s="22" t="s">
        <v>38</v>
      </c>
      <c r="B4273" s="22" t="s">
        <v>170</v>
      </c>
      <c r="C4273" s="22" t="s">
        <v>57</v>
      </c>
      <c r="D4273" s="22" t="s">
        <v>93</v>
      </c>
      <c r="E4273" s="20">
        <v>28.259699999999999</v>
      </c>
    </row>
    <row r="4274" spans="1:5" x14ac:dyDescent="0.35">
      <c r="A4274" s="22" t="s">
        <v>38</v>
      </c>
      <c r="B4274" s="22" t="s">
        <v>170</v>
      </c>
      <c r="C4274" s="22" t="s">
        <v>57</v>
      </c>
      <c r="D4274" s="22" t="s">
        <v>160</v>
      </c>
      <c r="E4274" s="20">
        <v>2.9014799999999998</v>
      </c>
    </row>
    <row r="4275" spans="1:5" x14ac:dyDescent="0.35">
      <c r="A4275" s="22" t="s">
        <v>38</v>
      </c>
      <c r="B4275" s="22" t="s">
        <v>170</v>
      </c>
      <c r="C4275" s="22" t="s">
        <v>57</v>
      </c>
      <c r="D4275" s="22" t="s">
        <v>30</v>
      </c>
      <c r="E4275" s="20">
        <v>187.55323999999999</v>
      </c>
    </row>
    <row r="4276" spans="1:5" x14ac:dyDescent="0.35">
      <c r="A4276" s="22" t="s">
        <v>38</v>
      </c>
      <c r="B4276" s="22" t="s">
        <v>170</v>
      </c>
      <c r="C4276" s="22" t="s">
        <v>57</v>
      </c>
      <c r="D4276" s="22" t="s">
        <v>96</v>
      </c>
      <c r="E4276" s="20">
        <v>2.4708600000000001</v>
      </c>
    </row>
    <row r="4277" spans="1:5" x14ac:dyDescent="0.35">
      <c r="A4277" s="22" t="s">
        <v>38</v>
      </c>
      <c r="B4277" s="22" t="s">
        <v>170</v>
      </c>
      <c r="C4277" s="22" t="s">
        <v>57</v>
      </c>
      <c r="D4277" s="22" t="s">
        <v>110</v>
      </c>
      <c r="E4277" s="20">
        <v>4.9292999999999996</v>
      </c>
    </row>
    <row r="4278" spans="1:5" x14ac:dyDescent="0.35">
      <c r="A4278" s="22" t="s">
        <v>38</v>
      </c>
      <c r="B4278" s="22" t="s">
        <v>170</v>
      </c>
      <c r="C4278" s="22" t="s">
        <v>57</v>
      </c>
      <c r="D4278" s="22" t="s">
        <v>112</v>
      </c>
      <c r="E4278" s="20">
        <v>2.4788100000000002</v>
      </c>
    </row>
    <row r="4279" spans="1:5" x14ac:dyDescent="0.35">
      <c r="A4279" s="22" t="s">
        <v>38</v>
      </c>
      <c r="B4279" s="22" t="s">
        <v>170</v>
      </c>
      <c r="C4279" s="22" t="s">
        <v>57</v>
      </c>
      <c r="D4279" s="22" t="s">
        <v>97</v>
      </c>
      <c r="E4279" s="20">
        <v>2.8507099999999999</v>
      </c>
    </row>
    <row r="4280" spans="1:5" x14ac:dyDescent="0.35">
      <c r="A4280" s="22" t="s">
        <v>38</v>
      </c>
      <c r="B4280" s="22" t="s">
        <v>170</v>
      </c>
      <c r="C4280" s="22" t="s">
        <v>57</v>
      </c>
      <c r="D4280" s="22" t="s">
        <v>31</v>
      </c>
      <c r="E4280" s="20">
        <v>198.96097</v>
      </c>
    </row>
    <row r="4281" spans="1:5" x14ac:dyDescent="0.35">
      <c r="A4281" s="22" t="s">
        <v>38</v>
      </c>
      <c r="B4281" s="22" t="s">
        <v>170</v>
      </c>
      <c r="C4281" s="22" t="s">
        <v>57</v>
      </c>
      <c r="D4281" s="22" t="s">
        <v>32</v>
      </c>
      <c r="E4281" s="20">
        <v>0.63248000000000004</v>
      </c>
    </row>
    <row r="4282" spans="1:5" x14ac:dyDescent="0.35">
      <c r="A4282" s="22" t="s">
        <v>38</v>
      </c>
      <c r="B4282" s="22" t="s">
        <v>170</v>
      </c>
      <c r="C4282" s="22" t="s">
        <v>57</v>
      </c>
      <c r="D4282" s="22" t="s">
        <v>161</v>
      </c>
      <c r="E4282" s="20">
        <v>-0.25198999999999999</v>
      </c>
    </row>
    <row r="4283" spans="1:5" x14ac:dyDescent="0.35">
      <c r="A4283" s="22" t="s">
        <v>38</v>
      </c>
      <c r="B4283" s="22" t="s">
        <v>170</v>
      </c>
      <c r="C4283" s="22" t="s">
        <v>57</v>
      </c>
      <c r="D4283" s="28" t="s">
        <v>35</v>
      </c>
      <c r="E4283" s="26">
        <v>2218.2078999999999</v>
      </c>
    </row>
    <row r="4284" spans="1:5" x14ac:dyDescent="0.35">
      <c r="A4284" s="22" t="s">
        <v>38</v>
      </c>
      <c r="B4284" s="22" t="s">
        <v>170</v>
      </c>
      <c r="C4284" s="22" t="s">
        <v>58</v>
      </c>
      <c r="D4284" s="22" t="s">
        <v>92</v>
      </c>
      <c r="E4284" s="20">
        <v>2.9235000000000002</v>
      </c>
    </row>
    <row r="4285" spans="1:5" x14ac:dyDescent="0.35">
      <c r="A4285" s="22" t="s">
        <v>38</v>
      </c>
      <c r="B4285" s="22" t="s">
        <v>170</v>
      </c>
      <c r="C4285" s="22" t="s">
        <v>58</v>
      </c>
      <c r="D4285" s="22" t="s">
        <v>160</v>
      </c>
      <c r="E4285" s="20">
        <v>1.93208</v>
      </c>
    </row>
    <row r="4286" spans="1:5" x14ac:dyDescent="0.35">
      <c r="A4286" s="22" t="s">
        <v>38</v>
      </c>
      <c r="B4286" s="22" t="s">
        <v>170</v>
      </c>
      <c r="C4286" s="22" t="s">
        <v>58</v>
      </c>
      <c r="D4286" s="22" t="s">
        <v>30</v>
      </c>
      <c r="E4286" s="20">
        <v>1.14828</v>
      </c>
    </row>
    <row r="4287" spans="1:5" x14ac:dyDescent="0.35">
      <c r="A4287" s="22" t="s">
        <v>38</v>
      </c>
      <c r="B4287" s="22" t="s">
        <v>170</v>
      </c>
      <c r="C4287" s="22" t="s">
        <v>58</v>
      </c>
      <c r="D4287" s="22" t="s">
        <v>112</v>
      </c>
      <c r="E4287" s="20">
        <v>133.63517999999999</v>
      </c>
    </row>
    <row r="4288" spans="1:5" x14ac:dyDescent="0.35">
      <c r="A4288" s="22" t="s">
        <v>38</v>
      </c>
      <c r="B4288" s="22" t="s">
        <v>170</v>
      </c>
      <c r="C4288" s="22" t="s">
        <v>58</v>
      </c>
      <c r="D4288" s="22" t="s">
        <v>31</v>
      </c>
      <c r="E4288" s="20">
        <v>8.7291600000000003</v>
      </c>
    </row>
    <row r="4289" spans="1:5" x14ac:dyDescent="0.35">
      <c r="A4289" s="22" t="s">
        <v>38</v>
      </c>
      <c r="B4289" s="22" t="s">
        <v>170</v>
      </c>
      <c r="C4289" s="22" t="s">
        <v>58</v>
      </c>
      <c r="D4289" s="28" t="s">
        <v>35</v>
      </c>
      <c r="E4289" s="26">
        <v>148.3682</v>
      </c>
    </row>
    <row r="4290" spans="1:5" x14ac:dyDescent="0.35">
      <c r="A4290" s="22" t="s">
        <v>38</v>
      </c>
      <c r="B4290" s="22" t="s">
        <v>170</v>
      </c>
      <c r="C4290" s="22" t="s">
        <v>158</v>
      </c>
      <c r="D4290" s="22" t="s">
        <v>52</v>
      </c>
      <c r="E4290" s="20">
        <v>1.7014100000000001</v>
      </c>
    </row>
    <row r="4291" spans="1:5" x14ac:dyDescent="0.35">
      <c r="A4291" s="22" t="s">
        <v>38</v>
      </c>
      <c r="B4291" s="22" t="s">
        <v>170</v>
      </c>
      <c r="C4291" s="22" t="s">
        <v>158</v>
      </c>
      <c r="D4291" s="22" t="s">
        <v>104</v>
      </c>
      <c r="E4291" s="20">
        <v>22.228349999999999</v>
      </c>
    </row>
    <row r="4292" spans="1:5" x14ac:dyDescent="0.35">
      <c r="A4292" s="22" t="s">
        <v>38</v>
      </c>
      <c r="B4292" s="22" t="s">
        <v>170</v>
      </c>
      <c r="C4292" s="22" t="s">
        <v>158</v>
      </c>
      <c r="D4292" s="22" t="s">
        <v>156</v>
      </c>
      <c r="E4292" s="20">
        <v>8.0081399999999991</v>
      </c>
    </row>
    <row r="4293" spans="1:5" x14ac:dyDescent="0.35">
      <c r="A4293" s="22" t="s">
        <v>38</v>
      </c>
      <c r="B4293" s="22" t="s">
        <v>170</v>
      </c>
      <c r="C4293" s="22" t="s">
        <v>158</v>
      </c>
      <c r="D4293" s="22" t="s">
        <v>160</v>
      </c>
      <c r="E4293" s="20">
        <v>66.796180000000007</v>
      </c>
    </row>
    <row r="4294" spans="1:5" x14ac:dyDescent="0.35">
      <c r="A4294" s="22" t="s">
        <v>38</v>
      </c>
      <c r="B4294" s="22" t="s">
        <v>170</v>
      </c>
      <c r="C4294" s="22" t="s">
        <v>158</v>
      </c>
      <c r="D4294" s="22" t="s">
        <v>110</v>
      </c>
      <c r="E4294" s="20">
        <v>0.96992</v>
      </c>
    </row>
    <row r="4295" spans="1:5" x14ac:dyDescent="0.35">
      <c r="A4295" s="22" t="s">
        <v>38</v>
      </c>
      <c r="B4295" s="22" t="s">
        <v>170</v>
      </c>
      <c r="C4295" s="22" t="s">
        <v>158</v>
      </c>
      <c r="D4295" s="22" t="s">
        <v>112</v>
      </c>
      <c r="E4295" s="20">
        <v>1.0306900000000001</v>
      </c>
    </row>
    <row r="4296" spans="1:5" x14ac:dyDescent="0.35">
      <c r="A4296" s="22" t="s">
        <v>38</v>
      </c>
      <c r="B4296" s="22" t="s">
        <v>170</v>
      </c>
      <c r="C4296" s="22" t="s">
        <v>158</v>
      </c>
      <c r="D4296" s="28" t="s">
        <v>35</v>
      </c>
      <c r="E4296" s="26">
        <v>100.73469</v>
      </c>
    </row>
    <row r="4297" spans="1:5" x14ac:dyDescent="0.35">
      <c r="A4297" s="22" t="s">
        <v>38</v>
      </c>
      <c r="B4297" s="22" t="s">
        <v>170</v>
      </c>
      <c r="C4297" s="22" t="s">
        <v>14</v>
      </c>
      <c r="D4297" s="22" t="s">
        <v>52</v>
      </c>
      <c r="E4297" s="20">
        <v>13.903359999999999</v>
      </c>
    </row>
    <row r="4298" spans="1:5" x14ac:dyDescent="0.35">
      <c r="A4298" s="22" t="s">
        <v>38</v>
      </c>
      <c r="B4298" s="22" t="s">
        <v>170</v>
      </c>
      <c r="C4298" s="22" t="s">
        <v>14</v>
      </c>
      <c r="D4298" s="22" t="s">
        <v>55</v>
      </c>
      <c r="E4298" s="20">
        <v>39.867919999999998</v>
      </c>
    </row>
    <row r="4299" spans="1:5" x14ac:dyDescent="0.35">
      <c r="A4299" s="22" t="s">
        <v>38</v>
      </c>
      <c r="B4299" s="22" t="s">
        <v>170</v>
      </c>
      <c r="C4299" s="22" t="s">
        <v>14</v>
      </c>
      <c r="D4299" s="22" t="s">
        <v>30</v>
      </c>
      <c r="E4299" s="20">
        <v>8.0440900000000006</v>
      </c>
    </row>
    <row r="4300" spans="1:5" x14ac:dyDescent="0.35">
      <c r="A4300" s="22" t="s">
        <v>38</v>
      </c>
      <c r="B4300" s="22" t="s">
        <v>170</v>
      </c>
      <c r="C4300" s="22" t="s">
        <v>14</v>
      </c>
      <c r="D4300" s="28" t="s">
        <v>35</v>
      </c>
      <c r="E4300" s="26">
        <v>61.815370000000001</v>
      </c>
    </row>
    <row r="4301" spans="1:5" x14ac:dyDescent="0.35">
      <c r="A4301" s="22" t="s">
        <v>38</v>
      </c>
      <c r="B4301" s="22" t="s">
        <v>170</v>
      </c>
      <c r="C4301" s="22" t="s">
        <v>15</v>
      </c>
      <c r="D4301" s="22" t="s">
        <v>52</v>
      </c>
      <c r="E4301" s="20">
        <v>913.62156000000004</v>
      </c>
    </row>
    <row r="4302" spans="1:5" x14ac:dyDescent="0.35">
      <c r="A4302" s="22" t="s">
        <v>38</v>
      </c>
      <c r="B4302" s="22" t="s">
        <v>170</v>
      </c>
      <c r="C4302" s="22" t="s">
        <v>15</v>
      </c>
      <c r="D4302" s="22" t="s">
        <v>156</v>
      </c>
      <c r="E4302" s="20">
        <v>2.3032900000000001</v>
      </c>
    </row>
    <row r="4303" spans="1:5" x14ac:dyDescent="0.35">
      <c r="A4303" s="22" t="s">
        <v>38</v>
      </c>
      <c r="B4303" s="22" t="s">
        <v>170</v>
      </c>
      <c r="C4303" s="22" t="s">
        <v>15</v>
      </c>
      <c r="D4303" s="22" t="s">
        <v>113</v>
      </c>
      <c r="E4303" s="20">
        <v>5.0000000000000001E-3</v>
      </c>
    </row>
    <row r="4304" spans="1:5" x14ac:dyDescent="0.35">
      <c r="A4304" s="22" t="s">
        <v>38</v>
      </c>
      <c r="B4304" s="22" t="s">
        <v>170</v>
      </c>
      <c r="C4304" s="22" t="s">
        <v>15</v>
      </c>
      <c r="D4304" s="22" t="s">
        <v>53</v>
      </c>
      <c r="E4304" s="20">
        <v>6.9693300000000002</v>
      </c>
    </row>
    <row r="4305" spans="1:5" x14ac:dyDescent="0.35">
      <c r="A4305" s="22" t="s">
        <v>38</v>
      </c>
      <c r="B4305" s="22" t="s">
        <v>170</v>
      </c>
      <c r="C4305" s="22" t="s">
        <v>15</v>
      </c>
      <c r="D4305" s="22" t="s">
        <v>27</v>
      </c>
      <c r="E4305" s="20">
        <v>928.19002</v>
      </c>
    </row>
    <row r="4306" spans="1:5" x14ac:dyDescent="0.35">
      <c r="A4306" s="22" t="s">
        <v>38</v>
      </c>
      <c r="B4306" s="22" t="s">
        <v>170</v>
      </c>
      <c r="C4306" s="22" t="s">
        <v>15</v>
      </c>
      <c r="D4306" s="22" t="s">
        <v>95</v>
      </c>
      <c r="E4306" s="20">
        <v>0.69640000000000002</v>
      </c>
    </row>
    <row r="4307" spans="1:5" x14ac:dyDescent="0.35">
      <c r="A4307" s="22" t="s">
        <v>38</v>
      </c>
      <c r="B4307" s="22" t="s">
        <v>170</v>
      </c>
      <c r="C4307" s="22" t="s">
        <v>15</v>
      </c>
      <c r="D4307" s="22" t="s">
        <v>28</v>
      </c>
      <c r="E4307" s="20">
        <v>166.56663</v>
      </c>
    </row>
    <row r="4308" spans="1:5" x14ac:dyDescent="0.35">
      <c r="A4308" s="22" t="s">
        <v>38</v>
      </c>
      <c r="B4308" s="22" t="s">
        <v>170</v>
      </c>
      <c r="C4308" s="22" t="s">
        <v>15</v>
      </c>
      <c r="D4308" s="22" t="s">
        <v>55</v>
      </c>
      <c r="E4308" s="20">
        <v>151.24346</v>
      </c>
    </row>
    <row r="4309" spans="1:5" x14ac:dyDescent="0.35">
      <c r="A4309" s="22" t="s">
        <v>38</v>
      </c>
      <c r="B4309" s="22" t="s">
        <v>170</v>
      </c>
      <c r="C4309" s="22" t="s">
        <v>15</v>
      </c>
      <c r="D4309" s="22" t="s">
        <v>92</v>
      </c>
      <c r="E4309" s="20">
        <v>54852.100209999997</v>
      </c>
    </row>
    <row r="4310" spans="1:5" x14ac:dyDescent="0.35">
      <c r="A4310" s="22" t="s">
        <v>38</v>
      </c>
      <c r="B4310" s="22" t="s">
        <v>170</v>
      </c>
      <c r="C4310" s="22" t="s">
        <v>15</v>
      </c>
      <c r="D4310" s="22" t="s">
        <v>102</v>
      </c>
      <c r="E4310" s="20">
        <v>2.0829499999999999</v>
      </c>
    </row>
    <row r="4311" spans="1:5" x14ac:dyDescent="0.35">
      <c r="A4311" s="22" t="s">
        <v>38</v>
      </c>
      <c r="B4311" s="22" t="s">
        <v>170</v>
      </c>
      <c r="C4311" s="22" t="s">
        <v>15</v>
      </c>
      <c r="D4311" s="22" t="s">
        <v>93</v>
      </c>
      <c r="E4311" s="20">
        <v>1257.0859399999999</v>
      </c>
    </row>
    <row r="4312" spans="1:5" x14ac:dyDescent="0.35">
      <c r="A4312" s="22" t="s">
        <v>38</v>
      </c>
      <c r="B4312" s="22" t="s">
        <v>170</v>
      </c>
      <c r="C4312" s="22" t="s">
        <v>15</v>
      </c>
      <c r="D4312" s="22" t="s">
        <v>160</v>
      </c>
      <c r="E4312" s="20">
        <v>243.84467000000001</v>
      </c>
    </row>
    <row r="4313" spans="1:5" x14ac:dyDescent="0.35">
      <c r="A4313" s="22" t="s">
        <v>38</v>
      </c>
      <c r="B4313" s="22" t="s">
        <v>170</v>
      </c>
      <c r="C4313" s="22" t="s">
        <v>15</v>
      </c>
      <c r="D4313" s="22" t="s">
        <v>30</v>
      </c>
      <c r="E4313" s="20">
        <v>34169.1823</v>
      </c>
    </row>
    <row r="4314" spans="1:5" x14ac:dyDescent="0.35">
      <c r="A4314" s="22" t="s">
        <v>38</v>
      </c>
      <c r="B4314" s="22" t="s">
        <v>170</v>
      </c>
      <c r="C4314" s="22" t="s">
        <v>15</v>
      </c>
      <c r="D4314" s="22" t="s">
        <v>96</v>
      </c>
      <c r="E4314" s="20">
        <v>330.65807999999998</v>
      </c>
    </row>
    <row r="4315" spans="1:5" x14ac:dyDescent="0.35">
      <c r="A4315" s="22" t="s">
        <v>38</v>
      </c>
      <c r="B4315" s="22" t="s">
        <v>170</v>
      </c>
      <c r="C4315" s="22" t="s">
        <v>15</v>
      </c>
      <c r="D4315" s="22" t="s">
        <v>110</v>
      </c>
      <c r="E4315" s="20">
        <v>1.72037</v>
      </c>
    </row>
    <row r="4316" spans="1:5" x14ac:dyDescent="0.35">
      <c r="A4316" s="22" t="s">
        <v>38</v>
      </c>
      <c r="B4316" s="22" t="s">
        <v>170</v>
      </c>
      <c r="C4316" s="22" t="s">
        <v>15</v>
      </c>
      <c r="D4316" s="22" t="s">
        <v>112</v>
      </c>
      <c r="E4316" s="20">
        <v>50.245629999999998</v>
      </c>
    </row>
    <row r="4317" spans="1:5" x14ac:dyDescent="0.35">
      <c r="A4317" s="22" t="s">
        <v>38</v>
      </c>
      <c r="B4317" s="22" t="s">
        <v>170</v>
      </c>
      <c r="C4317" s="22" t="s">
        <v>15</v>
      </c>
      <c r="D4317" s="22" t="s">
        <v>97</v>
      </c>
      <c r="E4317" s="20">
        <v>49.409570000000002</v>
      </c>
    </row>
    <row r="4318" spans="1:5" x14ac:dyDescent="0.35">
      <c r="A4318" s="22" t="s">
        <v>38</v>
      </c>
      <c r="B4318" s="22" t="s">
        <v>170</v>
      </c>
      <c r="C4318" s="22" t="s">
        <v>15</v>
      </c>
      <c r="D4318" s="22" t="s">
        <v>31</v>
      </c>
      <c r="E4318" s="20">
        <v>15501.99459</v>
      </c>
    </row>
    <row r="4319" spans="1:5" x14ac:dyDescent="0.35">
      <c r="A4319" s="22" t="s">
        <v>38</v>
      </c>
      <c r="B4319" s="22" t="s">
        <v>170</v>
      </c>
      <c r="C4319" s="22" t="s">
        <v>15</v>
      </c>
      <c r="D4319" s="28" t="s">
        <v>35</v>
      </c>
      <c r="E4319" s="26">
        <v>108627.92</v>
      </c>
    </row>
    <row r="4320" spans="1:5" x14ac:dyDescent="0.35">
      <c r="A4320" s="22" t="s">
        <v>38</v>
      </c>
      <c r="B4320" s="22" t="s">
        <v>170</v>
      </c>
      <c r="C4320" s="22" t="s">
        <v>159</v>
      </c>
      <c r="D4320" s="22" t="s">
        <v>52</v>
      </c>
      <c r="E4320" s="20">
        <v>47.98751</v>
      </c>
    </row>
    <row r="4321" spans="1:5" x14ac:dyDescent="0.35">
      <c r="A4321" s="22" t="s">
        <v>38</v>
      </c>
      <c r="B4321" s="22" t="s">
        <v>170</v>
      </c>
      <c r="C4321" s="22" t="s">
        <v>159</v>
      </c>
      <c r="D4321" s="22" t="s">
        <v>104</v>
      </c>
      <c r="E4321" s="20">
        <v>33.79571</v>
      </c>
    </row>
    <row r="4322" spans="1:5" x14ac:dyDescent="0.35">
      <c r="A4322" s="22" t="s">
        <v>38</v>
      </c>
      <c r="B4322" s="22" t="s">
        <v>170</v>
      </c>
      <c r="C4322" s="22" t="s">
        <v>159</v>
      </c>
      <c r="D4322" s="22" t="s">
        <v>156</v>
      </c>
      <c r="E4322" s="20">
        <v>24.078800000000001</v>
      </c>
    </row>
    <row r="4323" spans="1:5" x14ac:dyDescent="0.35">
      <c r="A4323" s="22" t="s">
        <v>38</v>
      </c>
      <c r="B4323" s="22" t="s">
        <v>170</v>
      </c>
      <c r="C4323" s="22" t="s">
        <v>159</v>
      </c>
      <c r="D4323" s="22" t="s">
        <v>53</v>
      </c>
      <c r="E4323" s="20">
        <v>7.1267100000000001</v>
      </c>
    </row>
    <row r="4324" spans="1:5" x14ac:dyDescent="0.35">
      <c r="A4324" s="22" t="s">
        <v>38</v>
      </c>
      <c r="B4324" s="22" t="s">
        <v>170</v>
      </c>
      <c r="C4324" s="22" t="s">
        <v>159</v>
      </c>
      <c r="D4324" s="22" t="s">
        <v>27</v>
      </c>
      <c r="E4324" s="20">
        <v>111.02488</v>
      </c>
    </row>
    <row r="4325" spans="1:5" x14ac:dyDescent="0.35">
      <c r="A4325" s="22" t="s">
        <v>38</v>
      </c>
      <c r="B4325" s="22" t="s">
        <v>170</v>
      </c>
      <c r="C4325" s="22" t="s">
        <v>159</v>
      </c>
      <c r="D4325" s="22" t="s">
        <v>95</v>
      </c>
      <c r="E4325" s="20">
        <v>-0.59587999999999997</v>
      </c>
    </row>
    <row r="4326" spans="1:5" x14ac:dyDescent="0.35">
      <c r="A4326" s="22" t="s">
        <v>38</v>
      </c>
      <c r="B4326" s="22" t="s">
        <v>170</v>
      </c>
      <c r="C4326" s="22" t="s">
        <v>159</v>
      </c>
      <c r="D4326" s="22" t="s">
        <v>28</v>
      </c>
      <c r="E4326" s="20">
        <v>-51.742080000000001</v>
      </c>
    </row>
    <row r="4327" spans="1:5" x14ac:dyDescent="0.35">
      <c r="A4327" s="22" t="s">
        <v>38</v>
      </c>
      <c r="B4327" s="22" t="s">
        <v>170</v>
      </c>
      <c r="C4327" s="22" t="s">
        <v>159</v>
      </c>
      <c r="D4327" s="22" t="s">
        <v>55</v>
      </c>
      <c r="E4327" s="20">
        <v>255.72667000000001</v>
      </c>
    </row>
    <row r="4328" spans="1:5" x14ac:dyDescent="0.35">
      <c r="A4328" s="22" t="s">
        <v>38</v>
      </c>
      <c r="B4328" s="22" t="s">
        <v>170</v>
      </c>
      <c r="C4328" s="22" t="s">
        <v>159</v>
      </c>
      <c r="D4328" s="22" t="s">
        <v>92</v>
      </c>
      <c r="E4328" s="20">
        <v>130.22916000000001</v>
      </c>
    </row>
    <row r="4329" spans="1:5" x14ac:dyDescent="0.35">
      <c r="A4329" s="22" t="s">
        <v>38</v>
      </c>
      <c r="B4329" s="22" t="s">
        <v>170</v>
      </c>
      <c r="C4329" s="22" t="s">
        <v>159</v>
      </c>
      <c r="D4329" s="22" t="s">
        <v>102</v>
      </c>
      <c r="E4329" s="20">
        <v>16.242599999999999</v>
      </c>
    </row>
    <row r="4330" spans="1:5" x14ac:dyDescent="0.35">
      <c r="A4330" s="22" t="s">
        <v>38</v>
      </c>
      <c r="B4330" s="22" t="s">
        <v>170</v>
      </c>
      <c r="C4330" s="22" t="s">
        <v>159</v>
      </c>
      <c r="D4330" s="22" t="s">
        <v>93</v>
      </c>
      <c r="E4330" s="20">
        <v>26.60812</v>
      </c>
    </row>
    <row r="4331" spans="1:5" x14ac:dyDescent="0.35">
      <c r="A4331" s="22" t="s">
        <v>38</v>
      </c>
      <c r="B4331" s="22" t="s">
        <v>170</v>
      </c>
      <c r="C4331" s="22" t="s">
        <v>159</v>
      </c>
      <c r="D4331" s="22" t="s">
        <v>160</v>
      </c>
      <c r="E4331" s="20">
        <v>60.191160000000004</v>
      </c>
    </row>
    <row r="4332" spans="1:5" x14ac:dyDescent="0.35">
      <c r="A4332" s="22" t="s">
        <v>38</v>
      </c>
      <c r="B4332" s="22" t="s">
        <v>170</v>
      </c>
      <c r="C4332" s="22" t="s">
        <v>159</v>
      </c>
      <c r="D4332" s="22" t="s">
        <v>30</v>
      </c>
      <c r="E4332" s="20">
        <v>498.46006999999997</v>
      </c>
    </row>
    <row r="4333" spans="1:5" x14ac:dyDescent="0.35">
      <c r="A4333" s="22" t="s">
        <v>38</v>
      </c>
      <c r="B4333" s="22" t="s">
        <v>170</v>
      </c>
      <c r="C4333" s="22" t="s">
        <v>159</v>
      </c>
      <c r="D4333" s="22" t="s">
        <v>96</v>
      </c>
      <c r="E4333" s="20">
        <v>9.8343500000000006</v>
      </c>
    </row>
    <row r="4334" spans="1:5" x14ac:dyDescent="0.35">
      <c r="A4334" s="22" t="s">
        <v>38</v>
      </c>
      <c r="B4334" s="22" t="s">
        <v>170</v>
      </c>
      <c r="C4334" s="22" t="s">
        <v>159</v>
      </c>
      <c r="D4334" s="22" t="s">
        <v>110</v>
      </c>
      <c r="E4334" s="20">
        <v>85.018829999999994</v>
      </c>
    </row>
    <row r="4335" spans="1:5" x14ac:dyDescent="0.35">
      <c r="A4335" s="22" t="s">
        <v>38</v>
      </c>
      <c r="B4335" s="22" t="s">
        <v>170</v>
      </c>
      <c r="C4335" s="22" t="s">
        <v>159</v>
      </c>
      <c r="D4335" s="22" t="s">
        <v>162</v>
      </c>
      <c r="E4335" s="20">
        <v>43.755749999999999</v>
      </c>
    </row>
    <row r="4336" spans="1:5" x14ac:dyDescent="0.35">
      <c r="A4336" s="22" t="s">
        <v>38</v>
      </c>
      <c r="B4336" s="22" t="s">
        <v>170</v>
      </c>
      <c r="C4336" s="22" t="s">
        <v>159</v>
      </c>
      <c r="D4336" s="22" t="s">
        <v>112</v>
      </c>
      <c r="E4336" s="20">
        <v>51.360720000000001</v>
      </c>
    </row>
    <row r="4337" spans="1:5" x14ac:dyDescent="0.35">
      <c r="A4337" s="22" t="s">
        <v>38</v>
      </c>
      <c r="B4337" s="22" t="s">
        <v>170</v>
      </c>
      <c r="C4337" s="22" t="s">
        <v>159</v>
      </c>
      <c r="D4337" s="22" t="s">
        <v>97</v>
      </c>
      <c r="E4337" s="20">
        <v>2.30307</v>
      </c>
    </row>
    <row r="4338" spans="1:5" x14ac:dyDescent="0.35">
      <c r="A4338" s="22" t="s">
        <v>38</v>
      </c>
      <c r="B4338" s="22" t="s">
        <v>170</v>
      </c>
      <c r="C4338" s="22" t="s">
        <v>159</v>
      </c>
      <c r="D4338" s="22" t="s">
        <v>31</v>
      </c>
      <c r="E4338" s="20">
        <v>2014.8521699999999</v>
      </c>
    </row>
    <row r="4339" spans="1:5" x14ac:dyDescent="0.35">
      <c r="A4339" s="22" t="s">
        <v>38</v>
      </c>
      <c r="B4339" s="22" t="s">
        <v>170</v>
      </c>
      <c r="C4339" s="22" t="s">
        <v>159</v>
      </c>
      <c r="D4339" s="22" t="s">
        <v>32</v>
      </c>
      <c r="E4339" s="20">
        <v>2.2133799999999999</v>
      </c>
    </row>
    <row r="4340" spans="1:5" x14ac:dyDescent="0.35">
      <c r="A4340" s="22" t="s">
        <v>38</v>
      </c>
      <c r="B4340" s="22" t="s">
        <v>170</v>
      </c>
      <c r="C4340" s="22" t="s">
        <v>159</v>
      </c>
      <c r="D4340" s="22" t="s">
        <v>161</v>
      </c>
      <c r="E4340" s="20">
        <v>0.25198999999999999</v>
      </c>
    </row>
    <row r="4341" spans="1:5" x14ac:dyDescent="0.35">
      <c r="A4341" s="22" t="s">
        <v>38</v>
      </c>
      <c r="B4341" s="22" t="s">
        <v>170</v>
      </c>
      <c r="C4341" s="22" t="s">
        <v>159</v>
      </c>
      <c r="D4341" s="28" t="s">
        <v>35</v>
      </c>
      <c r="E4341" s="26">
        <v>3368.7236899999998</v>
      </c>
    </row>
    <row r="4342" spans="1:5" x14ac:dyDescent="0.35">
      <c r="A4342" s="22" t="s">
        <v>38</v>
      </c>
      <c r="B4342" s="22" t="s">
        <v>170</v>
      </c>
      <c r="C4342" s="22" t="s">
        <v>59</v>
      </c>
      <c r="D4342" s="22" t="s">
        <v>53</v>
      </c>
      <c r="E4342" s="20">
        <v>0.17457</v>
      </c>
    </row>
    <row r="4343" spans="1:5" x14ac:dyDescent="0.35">
      <c r="A4343" s="22" t="s">
        <v>38</v>
      </c>
      <c r="B4343" s="22" t="s">
        <v>170</v>
      </c>
      <c r="C4343" s="22" t="s">
        <v>59</v>
      </c>
      <c r="D4343" s="22" t="s">
        <v>92</v>
      </c>
      <c r="E4343" s="20">
        <v>149.00747999999999</v>
      </c>
    </row>
    <row r="4344" spans="1:5" x14ac:dyDescent="0.35">
      <c r="A4344" s="22" t="s">
        <v>38</v>
      </c>
      <c r="B4344" s="22" t="s">
        <v>170</v>
      </c>
      <c r="C4344" s="22" t="s">
        <v>59</v>
      </c>
      <c r="D4344" s="22" t="s">
        <v>93</v>
      </c>
      <c r="E4344" s="20">
        <v>17.03125</v>
      </c>
    </row>
    <row r="4345" spans="1:5" x14ac:dyDescent="0.35">
      <c r="A4345" s="22" t="s">
        <v>38</v>
      </c>
      <c r="B4345" s="22" t="s">
        <v>170</v>
      </c>
      <c r="C4345" s="22" t="s">
        <v>59</v>
      </c>
      <c r="D4345" s="22" t="s">
        <v>30</v>
      </c>
      <c r="E4345" s="20">
        <v>1.2634000000000001</v>
      </c>
    </row>
    <row r="4346" spans="1:5" x14ac:dyDescent="0.35">
      <c r="A4346" s="22" t="s">
        <v>38</v>
      </c>
      <c r="B4346" s="22" t="s">
        <v>170</v>
      </c>
      <c r="C4346" s="22" t="s">
        <v>59</v>
      </c>
      <c r="D4346" s="28" t="s">
        <v>35</v>
      </c>
      <c r="E4346" s="26">
        <v>167.47669999999999</v>
      </c>
    </row>
    <row r="4347" spans="1:5" x14ac:dyDescent="0.35">
      <c r="A4347" s="22" t="s">
        <v>38</v>
      </c>
      <c r="B4347" s="22" t="s">
        <v>170</v>
      </c>
      <c r="C4347" s="22" t="s">
        <v>16</v>
      </c>
      <c r="D4347" s="22" t="s">
        <v>52</v>
      </c>
      <c r="E4347" s="20">
        <v>53.667729999999999</v>
      </c>
    </row>
    <row r="4348" spans="1:5" x14ac:dyDescent="0.35">
      <c r="A4348" s="22" t="s">
        <v>38</v>
      </c>
      <c r="B4348" s="22" t="s">
        <v>170</v>
      </c>
      <c r="C4348" s="22" t="s">
        <v>16</v>
      </c>
      <c r="D4348" s="22" t="s">
        <v>156</v>
      </c>
      <c r="E4348" s="20">
        <v>11.772650000000001</v>
      </c>
    </row>
    <row r="4349" spans="1:5" x14ac:dyDescent="0.35">
      <c r="A4349" s="22" t="s">
        <v>38</v>
      </c>
      <c r="B4349" s="22" t="s">
        <v>170</v>
      </c>
      <c r="C4349" s="22" t="s">
        <v>16</v>
      </c>
      <c r="D4349" s="22" t="s">
        <v>53</v>
      </c>
      <c r="E4349" s="20">
        <v>10.212759999999999</v>
      </c>
    </row>
    <row r="4350" spans="1:5" x14ac:dyDescent="0.35">
      <c r="A4350" s="22" t="s">
        <v>38</v>
      </c>
      <c r="B4350" s="22" t="s">
        <v>170</v>
      </c>
      <c r="C4350" s="22" t="s">
        <v>16</v>
      </c>
      <c r="D4350" s="22" t="s">
        <v>27</v>
      </c>
      <c r="E4350" s="20">
        <v>477.59291000000002</v>
      </c>
    </row>
    <row r="4351" spans="1:5" x14ac:dyDescent="0.35">
      <c r="A4351" s="22" t="s">
        <v>38</v>
      </c>
      <c r="B4351" s="22" t="s">
        <v>170</v>
      </c>
      <c r="C4351" s="22" t="s">
        <v>16</v>
      </c>
      <c r="D4351" s="22" t="s">
        <v>28</v>
      </c>
      <c r="E4351" s="20">
        <v>142.63227000000001</v>
      </c>
    </row>
    <row r="4352" spans="1:5" x14ac:dyDescent="0.35">
      <c r="A4352" s="22" t="s">
        <v>38</v>
      </c>
      <c r="B4352" s="22" t="s">
        <v>170</v>
      </c>
      <c r="C4352" s="22" t="s">
        <v>16</v>
      </c>
      <c r="D4352" s="22" t="s">
        <v>55</v>
      </c>
      <c r="E4352" s="20">
        <v>50.661610000000003</v>
      </c>
    </row>
    <row r="4353" spans="1:5" x14ac:dyDescent="0.35">
      <c r="A4353" s="22" t="s">
        <v>38</v>
      </c>
      <c r="B4353" s="22" t="s">
        <v>170</v>
      </c>
      <c r="C4353" s="22" t="s">
        <v>16</v>
      </c>
      <c r="D4353" s="22" t="s">
        <v>92</v>
      </c>
      <c r="E4353" s="20">
        <v>955.89500999999996</v>
      </c>
    </row>
    <row r="4354" spans="1:5" x14ac:dyDescent="0.35">
      <c r="A4354" s="22" t="s">
        <v>38</v>
      </c>
      <c r="B4354" s="22" t="s">
        <v>170</v>
      </c>
      <c r="C4354" s="22" t="s">
        <v>16</v>
      </c>
      <c r="D4354" s="22" t="s">
        <v>102</v>
      </c>
      <c r="E4354" s="20">
        <v>0.76609000000000005</v>
      </c>
    </row>
    <row r="4355" spans="1:5" x14ac:dyDescent="0.35">
      <c r="A4355" s="22" t="s">
        <v>38</v>
      </c>
      <c r="B4355" s="22" t="s">
        <v>170</v>
      </c>
      <c r="C4355" s="22" t="s">
        <v>16</v>
      </c>
      <c r="D4355" s="22" t="s">
        <v>93</v>
      </c>
      <c r="E4355" s="20">
        <v>44.427059999999997</v>
      </c>
    </row>
    <row r="4356" spans="1:5" x14ac:dyDescent="0.35">
      <c r="A4356" s="22" t="s">
        <v>38</v>
      </c>
      <c r="B4356" s="22" t="s">
        <v>170</v>
      </c>
      <c r="C4356" s="22" t="s">
        <v>16</v>
      </c>
      <c r="D4356" s="22" t="s">
        <v>160</v>
      </c>
      <c r="E4356" s="20">
        <v>25.383330000000001</v>
      </c>
    </row>
    <row r="4357" spans="1:5" x14ac:dyDescent="0.35">
      <c r="A4357" s="22" t="s">
        <v>38</v>
      </c>
      <c r="B4357" s="22" t="s">
        <v>170</v>
      </c>
      <c r="C4357" s="22" t="s">
        <v>16</v>
      </c>
      <c r="D4357" s="22" t="s">
        <v>30</v>
      </c>
      <c r="E4357" s="20">
        <v>1277.7456099999999</v>
      </c>
    </row>
    <row r="4358" spans="1:5" x14ac:dyDescent="0.35">
      <c r="A4358" s="22" t="s">
        <v>38</v>
      </c>
      <c r="B4358" s="22" t="s">
        <v>170</v>
      </c>
      <c r="C4358" s="22" t="s">
        <v>16</v>
      </c>
      <c r="D4358" s="22" t="s">
        <v>96</v>
      </c>
      <c r="E4358" s="20">
        <v>3.2330199999999998</v>
      </c>
    </row>
    <row r="4359" spans="1:5" x14ac:dyDescent="0.35">
      <c r="A4359" s="22" t="s">
        <v>38</v>
      </c>
      <c r="B4359" s="22" t="s">
        <v>170</v>
      </c>
      <c r="C4359" s="22" t="s">
        <v>16</v>
      </c>
      <c r="D4359" s="22" t="s">
        <v>110</v>
      </c>
      <c r="E4359" s="20">
        <v>0.72704000000000002</v>
      </c>
    </row>
    <row r="4360" spans="1:5" x14ac:dyDescent="0.35">
      <c r="A4360" s="22" t="s">
        <v>38</v>
      </c>
      <c r="B4360" s="22" t="s">
        <v>170</v>
      </c>
      <c r="C4360" s="22" t="s">
        <v>16</v>
      </c>
      <c r="D4360" s="22" t="s">
        <v>112</v>
      </c>
      <c r="E4360" s="20">
        <v>10.46369</v>
      </c>
    </row>
    <row r="4361" spans="1:5" x14ac:dyDescent="0.35">
      <c r="A4361" s="22" t="s">
        <v>38</v>
      </c>
      <c r="B4361" s="22" t="s">
        <v>170</v>
      </c>
      <c r="C4361" s="22" t="s">
        <v>16</v>
      </c>
      <c r="D4361" s="22" t="s">
        <v>97</v>
      </c>
      <c r="E4361" s="20">
        <v>0.22524</v>
      </c>
    </row>
    <row r="4362" spans="1:5" x14ac:dyDescent="0.35">
      <c r="A4362" s="22" t="s">
        <v>38</v>
      </c>
      <c r="B4362" s="22" t="s">
        <v>170</v>
      </c>
      <c r="C4362" s="22" t="s">
        <v>16</v>
      </c>
      <c r="D4362" s="22" t="s">
        <v>31</v>
      </c>
      <c r="E4362" s="20">
        <v>10547.132320000001</v>
      </c>
    </row>
    <row r="4363" spans="1:5" x14ac:dyDescent="0.35">
      <c r="A4363" s="22" t="s">
        <v>38</v>
      </c>
      <c r="B4363" s="22" t="s">
        <v>170</v>
      </c>
      <c r="C4363" s="22" t="s">
        <v>16</v>
      </c>
      <c r="D4363" s="22" t="s">
        <v>32</v>
      </c>
      <c r="E4363" s="20">
        <v>9.9404299999999992</v>
      </c>
    </row>
    <row r="4364" spans="1:5" x14ac:dyDescent="0.35">
      <c r="A4364" s="22" t="s">
        <v>38</v>
      </c>
      <c r="B4364" s="22" t="s">
        <v>170</v>
      </c>
      <c r="C4364" s="22" t="s">
        <v>16</v>
      </c>
      <c r="D4364" s="28" t="s">
        <v>35</v>
      </c>
      <c r="E4364" s="26">
        <v>13622.47877</v>
      </c>
    </row>
    <row r="4365" spans="1:5" x14ac:dyDescent="0.35">
      <c r="A4365" s="22" t="s">
        <v>38</v>
      </c>
      <c r="B4365" s="22" t="s">
        <v>170</v>
      </c>
      <c r="C4365" s="22" t="s">
        <v>17</v>
      </c>
      <c r="D4365" s="22" t="s">
        <v>52</v>
      </c>
      <c r="E4365" s="20">
        <v>83.634029999999996</v>
      </c>
    </row>
    <row r="4366" spans="1:5" x14ac:dyDescent="0.35">
      <c r="A4366" s="22" t="s">
        <v>38</v>
      </c>
      <c r="B4366" s="22" t="s">
        <v>170</v>
      </c>
      <c r="C4366" s="22" t="s">
        <v>17</v>
      </c>
      <c r="D4366" s="22" t="s">
        <v>104</v>
      </c>
      <c r="E4366" s="20">
        <v>1.53206</v>
      </c>
    </row>
    <row r="4367" spans="1:5" x14ac:dyDescent="0.35">
      <c r="A4367" s="22" t="s">
        <v>38</v>
      </c>
      <c r="B4367" s="22" t="s">
        <v>170</v>
      </c>
      <c r="C4367" s="22" t="s">
        <v>17</v>
      </c>
      <c r="D4367" s="22" t="s">
        <v>27</v>
      </c>
      <c r="E4367" s="20">
        <v>9.2600200000000008</v>
      </c>
    </row>
    <row r="4368" spans="1:5" x14ac:dyDescent="0.35">
      <c r="A4368" s="22" t="s">
        <v>38</v>
      </c>
      <c r="B4368" s="22" t="s">
        <v>170</v>
      </c>
      <c r="C4368" s="22" t="s">
        <v>17</v>
      </c>
      <c r="D4368" s="22" t="s">
        <v>28</v>
      </c>
      <c r="E4368" s="20">
        <v>575.99896999999999</v>
      </c>
    </row>
    <row r="4369" spans="1:5" x14ac:dyDescent="0.35">
      <c r="A4369" s="22" t="s">
        <v>38</v>
      </c>
      <c r="B4369" s="22" t="s">
        <v>170</v>
      </c>
      <c r="C4369" s="22" t="s">
        <v>17</v>
      </c>
      <c r="D4369" s="22" t="s">
        <v>92</v>
      </c>
      <c r="E4369" s="20">
        <v>26.73085</v>
      </c>
    </row>
    <row r="4370" spans="1:5" x14ac:dyDescent="0.35">
      <c r="A4370" s="22" t="s">
        <v>38</v>
      </c>
      <c r="B4370" s="22" t="s">
        <v>170</v>
      </c>
      <c r="C4370" s="22" t="s">
        <v>17</v>
      </c>
      <c r="D4370" s="22" t="s">
        <v>160</v>
      </c>
      <c r="E4370" s="20">
        <v>19.28238</v>
      </c>
    </row>
    <row r="4371" spans="1:5" x14ac:dyDescent="0.35">
      <c r="A4371" s="22" t="s">
        <v>38</v>
      </c>
      <c r="B4371" s="22" t="s">
        <v>170</v>
      </c>
      <c r="C4371" s="22" t="s">
        <v>17</v>
      </c>
      <c r="D4371" s="22" t="s">
        <v>30</v>
      </c>
      <c r="E4371" s="20">
        <v>239.23087000000001</v>
      </c>
    </row>
    <row r="4372" spans="1:5" x14ac:dyDescent="0.35">
      <c r="A4372" s="22" t="s">
        <v>38</v>
      </c>
      <c r="B4372" s="22" t="s">
        <v>170</v>
      </c>
      <c r="C4372" s="22" t="s">
        <v>17</v>
      </c>
      <c r="D4372" s="22" t="s">
        <v>110</v>
      </c>
      <c r="E4372" s="20">
        <v>0.52331000000000005</v>
      </c>
    </row>
    <row r="4373" spans="1:5" x14ac:dyDescent="0.35">
      <c r="A4373" s="22" t="s">
        <v>38</v>
      </c>
      <c r="B4373" s="22" t="s">
        <v>170</v>
      </c>
      <c r="C4373" s="22" t="s">
        <v>17</v>
      </c>
      <c r="D4373" s="22" t="s">
        <v>31</v>
      </c>
      <c r="E4373" s="20">
        <v>14662.15936</v>
      </c>
    </row>
    <row r="4374" spans="1:5" x14ac:dyDescent="0.35">
      <c r="A4374" s="22" t="s">
        <v>38</v>
      </c>
      <c r="B4374" s="22" t="s">
        <v>170</v>
      </c>
      <c r="C4374" s="22" t="s">
        <v>17</v>
      </c>
      <c r="D4374" s="22" t="s">
        <v>32</v>
      </c>
      <c r="E4374" s="20">
        <v>0.55708000000000002</v>
      </c>
    </row>
    <row r="4375" spans="1:5" x14ac:dyDescent="0.35">
      <c r="A4375" s="22" t="s">
        <v>38</v>
      </c>
      <c r="B4375" s="22" t="s">
        <v>170</v>
      </c>
      <c r="C4375" s="22" t="s">
        <v>17</v>
      </c>
      <c r="D4375" s="28" t="s">
        <v>35</v>
      </c>
      <c r="E4375" s="26">
        <v>15618.90893</v>
      </c>
    </row>
    <row r="4376" spans="1:5" x14ac:dyDescent="0.35">
      <c r="A4376" s="22" t="s">
        <v>38</v>
      </c>
      <c r="B4376" s="22" t="s">
        <v>170</v>
      </c>
      <c r="C4376" s="22" t="s">
        <v>18</v>
      </c>
      <c r="D4376" s="22" t="s">
        <v>52</v>
      </c>
      <c r="E4376" s="20">
        <v>131.82472000000001</v>
      </c>
    </row>
    <row r="4377" spans="1:5" x14ac:dyDescent="0.35">
      <c r="A4377" s="22" t="s">
        <v>38</v>
      </c>
      <c r="B4377" s="22" t="s">
        <v>170</v>
      </c>
      <c r="C4377" s="22" t="s">
        <v>18</v>
      </c>
      <c r="D4377" s="22" t="s">
        <v>53</v>
      </c>
      <c r="E4377" s="20">
        <v>16.701059999999998</v>
      </c>
    </row>
    <row r="4378" spans="1:5" x14ac:dyDescent="0.35">
      <c r="A4378" s="22" t="s">
        <v>38</v>
      </c>
      <c r="B4378" s="22" t="s">
        <v>170</v>
      </c>
      <c r="C4378" s="22" t="s">
        <v>18</v>
      </c>
      <c r="D4378" s="22" t="s">
        <v>95</v>
      </c>
      <c r="E4378" s="20">
        <v>107.47078999999999</v>
      </c>
    </row>
    <row r="4379" spans="1:5" x14ac:dyDescent="0.35">
      <c r="A4379" s="22" t="s">
        <v>38</v>
      </c>
      <c r="B4379" s="22" t="s">
        <v>170</v>
      </c>
      <c r="C4379" s="22" t="s">
        <v>18</v>
      </c>
      <c r="D4379" s="22" t="s">
        <v>28</v>
      </c>
      <c r="E4379" s="20">
        <v>25.61102</v>
      </c>
    </row>
    <row r="4380" spans="1:5" x14ac:dyDescent="0.35">
      <c r="A4380" s="22" t="s">
        <v>38</v>
      </c>
      <c r="B4380" s="22" t="s">
        <v>170</v>
      </c>
      <c r="C4380" s="22" t="s">
        <v>18</v>
      </c>
      <c r="D4380" s="22" t="s">
        <v>55</v>
      </c>
      <c r="E4380" s="20">
        <v>0.17301</v>
      </c>
    </row>
    <row r="4381" spans="1:5" x14ac:dyDescent="0.35">
      <c r="A4381" s="22" t="s">
        <v>38</v>
      </c>
      <c r="B4381" s="22" t="s">
        <v>170</v>
      </c>
      <c r="C4381" s="22" t="s">
        <v>18</v>
      </c>
      <c r="D4381" s="22" t="s">
        <v>92</v>
      </c>
      <c r="E4381" s="20">
        <v>0.68113000000000001</v>
      </c>
    </row>
    <row r="4382" spans="1:5" x14ac:dyDescent="0.35">
      <c r="A4382" s="22" t="s">
        <v>38</v>
      </c>
      <c r="B4382" s="22" t="s">
        <v>170</v>
      </c>
      <c r="C4382" s="22" t="s">
        <v>18</v>
      </c>
      <c r="D4382" s="22" t="s">
        <v>102</v>
      </c>
      <c r="E4382" s="20">
        <v>50.292000000000002</v>
      </c>
    </row>
    <row r="4383" spans="1:5" x14ac:dyDescent="0.35">
      <c r="A4383" s="22" t="s">
        <v>38</v>
      </c>
      <c r="B4383" s="22" t="s">
        <v>170</v>
      </c>
      <c r="C4383" s="22" t="s">
        <v>18</v>
      </c>
      <c r="D4383" s="22" t="s">
        <v>93</v>
      </c>
      <c r="E4383" s="20">
        <v>52.703769999999999</v>
      </c>
    </row>
    <row r="4384" spans="1:5" x14ac:dyDescent="0.35">
      <c r="A4384" s="22" t="s">
        <v>38</v>
      </c>
      <c r="B4384" s="22" t="s">
        <v>170</v>
      </c>
      <c r="C4384" s="22" t="s">
        <v>18</v>
      </c>
      <c r="D4384" s="22" t="s">
        <v>160</v>
      </c>
      <c r="E4384" s="20">
        <v>1.83979</v>
      </c>
    </row>
    <row r="4385" spans="1:5" x14ac:dyDescent="0.35">
      <c r="A4385" s="22" t="s">
        <v>38</v>
      </c>
      <c r="B4385" s="22" t="s">
        <v>170</v>
      </c>
      <c r="C4385" s="22" t="s">
        <v>18</v>
      </c>
      <c r="D4385" s="22" t="s">
        <v>30</v>
      </c>
      <c r="E4385" s="20">
        <v>1224.2466300000001</v>
      </c>
    </row>
    <row r="4386" spans="1:5" x14ac:dyDescent="0.35">
      <c r="A4386" s="22" t="s">
        <v>38</v>
      </c>
      <c r="B4386" s="22" t="s">
        <v>170</v>
      </c>
      <c r="C4386" s="22" t="s">
        <v>18</v>
      </c>
      <c r="D4386" s="22" t="s">
        <v>96</v>
      </c>
      <c r="E4386" s="20">
        <v>2.76824</v>
      </c>
    </row>
    <row r="4387" spans="1:5" x14ac:dyDescent="0.35">
      <c r="A4387" s="22" t="s">
        <v>38</v>
      </c>
      <c r="B4387" s="22" t="s">
        <v>170</v>
      </c>
      <c r="C4387" s="22" t="s">
        <v>18</v>
      </c>
      <c r="D4387" s="22" t="s">
        <v>31</v>
      </c>
      <c r="E4387" s="20">
        <v>217.74306000000001</v>
      </c>
    </row>
    <row r="4388" spans="1:5" x14ac:dyDescent="0.35">
      <c r="A4388" s="22" t="s">
        <v>38</v>
      </c>
      <c r="B4388" s="22" t="s">
        <v>170</v>
      </c>
      <c r="C4388" s="22" t="s">
        <v>18</v>
      </c>
      <c r="D4388" s="22" t="s">
        <v>32</v>
      </c>
      <c r="E4388" s="20">
        <v>16.039850000000001</v>
      </c>
    </row>
    <row r="4389" spans="1:5" x14ac:dyDescent="0.35">
      <c r="A4389" s="22" t="s">
        <v>38</v>
      </c>
      <c r="B4389" s="22" t="s">
        <v>170</v>
      </c>
      <c r="C4389" s="22" t="s">
        <v>18</v>
      </c>
      <c r="D4389" s="28" t="s">
        <v>35</v>
      </c>
      <c r="E4389" s="26">
        <v>1848.0950700000001</v>
      </c>
    </row>
    <row r="4390" spans="1:5" x14ac:dyDescent="0.35">
      <c r="A4390" s="22" t="s">
        <v>38</v>
      </c>
      <c r="B4390" s="22" t="s">
        <v>170</v>
      </c>
      <c r="C4390" s="22" t="s">
        <v>19</v>
      </c>
      <c r="D4390" s="22" t="s">
        <v>52</v>
      </c>
      <c r="E4390" s="20">
        <v>0.94457000000000002</v>
      </c>
    </row>
    <row r="4391" spans="1:5" x14ac:dyDescent="0.35">
      <c r="A4391" s="22" t="s">
        <v>38</v>
      </c>
      <c r="B4391" s="22" t="s">
        <v>170</v>
      </c>
      <c r="C4391" s="22" t="s">
        <v>19</v>
      </c>
      <c r="D4391" s="22" t="s">
        <v>53</v>
      </c>
      <c r="E4391" s="20">
        <v>8.1867800000000006</v>
      </c>
    </row>
    <row r="4392" spans="1:5" x14ac:dyDescent="0.35">
      <c r="A4392" s="22" t="s">
        <v>38</v>
      </c>
      <c r="B4392" s="22" t="s">
        <v>170</v>
      </c>
      <c r="C4392" s="22" t="s">
        <v>19</v>
      </c>
      <c r="D4392" s="22" t="s">
        <v>27</v>
      </c>
      <c r="E4392" s="20">
        <v>75.224990000000005</v>
      </c>
    </row>
    <row r="4393" spans="1:5" x14ac:dyDescent="0.35">
      <c r="A4393" s="22" t="s">
        <v>38</v>
      </c>
      <c r="B4393" s="22" t="s">
        <v>170</v>
      </c>
      <c r="C4393" s="22" t="s">
        <v>19</v>
      </c>
      <c r="D4393" s="22" t="s">
        <v>95</v>
      </c>
      <c r="E4393" s="20">
        <v>2.0426099999999998</v>
      </c>
    </row>
    <row r="4394" spans="1:5" x14ac:dyDescent="0.35">
      <c r="A4394" s="22" t="s">
        <v>38</v>
      </c>
      <c r="B4394" s="22" t="s">
        <v>170</v>
      </c>
      <c r="C4394" s="22" t="s">
        <v>19</v>
      </c>
      <c r="D4394" s="22" t="s">
        <v>28</v>
      </c>
      <c r="E4394" s="20">
        <v>0.5575</v>
      </c>
    </row>
    <row r="4395" spans="1:5" x14ac:dyDescent="0.35">
      <c r="A4395" s="22" t="s">
        <v>38</v>
      </c>
      <c r="B4395" s="22" t="s">
        <v>170</v>
      </c>
      <c r="C4395" s="22" t="s">
        <v>19</v>
      </c>
      <c r="D4395" s="22" t="s">
        <v>55</v>
      </c>
      <c r="E4395" s="20">
        <v>1.6115699999999999</v>
      </c>
    </row>
    <row r="4396" spans="1:5" x14ac:dyDescent="0.35">
      <c r="A4396" s="22" t="s">
        <v>38</v>
      </c>
      <c r="B4396" s="22" t="s">
        <v>170</v>
      </c>
      <c r="C4396" s="22" t="s">
        <v>19</v>
      </c>
      <c r="D4396" s="22" t="s">
        <v>92</v>
      </c>
      <c r="E4396" s="20">
        <v>1.10375</v>
      </c>
    </row>
    <row r="4397" spans="1:5" x14ac:dyDescent="0.35">
      <c r="A4397" s="22" t="s">
        <v>38</v>
      </c>
      <c r="B4397" s="22" t="s">
        <v>170</v>
      </c>
      <c r="C4397" s="22" t="s">
        <v>19</v>
      </c>
      <c r="D4397" s="22" t="s">
        <v>93</v>
      </c>
      <c r="E4397" s="20">
        <v>3.30646</v>
      </c>
    </row>
    <row r="4398" spans="1:5" x14ac:dyDescent="0.35">
      <c r="A4398" s="22" t="s">
        <v>38</v>
      </c>
      <c r="B4398" s="22" t="s">
        <v>170</v>
      </c>
      <c r="C4398" s="22" t="s">
        <v>19</v>
      </c>
      <c r="D4398" s="22" t="s">
        <v>160</v>
      </c>
      <c r="E4398" s="20">
        <v>8.8286999999999995</v>
      </c>
    </row>
    <row r="4399" spans="1:5" x14ac:dyDescent="0.35">
      <c r="A4399" s="22" t="s">
        <v>38</v>
      </c>
      <c r="B4399" s="22" t="s">
        <v>170</v>
      </c>
      <c r="C4399" s="22" t="s">
        <v>19</v>
      </c>
      <c r="D4399" s="22" t="s">
        <v>30</v>
      </c>
      <c r="E4399" s="20">
        <v>155.48787999999999</v>
      </c>
    </row>
    <row r="4400" spans="1:5" x14ac:dyDescent="0.35">
      <c r="A4400" s="22" t="s">
        <v>38</v>
      </c>
      <c r="B4400" s="22" t="s">
        <v>170</v>
      </c>
      <c r="C4400" s="22" t="s">
        <v>19</v>
      </c>
      <c r="D4400" s="22" t="s">
        <v>96</v>
      </c>
      <c r="E4400" s="20">
        <v>1.9666399999999999</v>
      </c>
    </row>
    <row r="4401" spans="1:5" x14ac:dyDescent="0.35">
      <c r="A4401" s="22" t="s">
        <v>38</v>
      </c>
      <c r="B4401" s="22" t="s">
        <v>170</v>
      </c>
      <c r="C4401" s="22" t="s">
        <v>19</v>
      </c>
      <c r="D4401" s="22" t="s">
        <v>110</v>
      </c>
      <c r="E4401" s="20">
        <v>0.78344000000000003</v>
      </c>
    </row>
    <row r="4402" spans="1:5" x14ac:dyDescent="0.35">
      <c r="A4402" s="22" t="s">
        <v>38</v>
      </c>
      <c r="B4402" s="22" t="s">
        <v>170</v>
      </c>
      <c r="C4402" s="22" t="s">
        <v>19</v>
      </c>
      <c r="D4402" s="22" t="s">
        <v>112</v>
      </c>
      <c r="E4402" s="20">
        <v>24.628070000000001</v>
      </c>
    </row>
    <row r="4403" spans="1:5" x14ac:dyDescent="0.35">
      <c r="A4403" s="22" t="s">
        <v>38</v>
      </c>
      <c r="B4403" s="22" t="s">
        <v>170</v>
      </c>
      <c r="C4403" s="22" t="s">
        <v>19</v>
      </c>
      <c r="D4403" s="22" t="s">
        <v>97</v>
      </c>
      <c r="E4403" s="20">
        <v>0.34448000000000001</v>
      </c>
    </row>
    <row r="4404" spans="1:5" x14ac:dyDescent="0.35">
      <c r="A4404" s="22" t="s">
        <v>38</v>
      </c>
      <c r="B4404" s="22" t="s">
        <v>170</v>
      </c>
      <c r="C4404" s="22" t="s">
        <v>19</v>
      </c>
      <c r="D4404" s="22" t="s">
        <v>31</v>
      </c>
      <c r="E4404" s="20">
        <v>60.941760000000002</v>
      </c>
    </row>
    <row r="4405" spans="1:5" x14ac:dyDescent="0.35">
      <c r="A4405" s="22" t="s">
        <v>38</v>
      </c>
      <c r="B4405" s="22" t="s">
        <v>170</v>
      </c>
      <c r="C4405" s="22" t="s">
        <v>19</v>
      </c>
      <c r="D4405" s="22" t="s">
        <v>32</v>
      </c>
      <c r="E4405" s="20">
        <v>45.672890000000002</v>
      </c>
    </row>
    <row r="4406" spans="1:5" x14ac:dyDescent="0.35">
      <c r="A4406" s="22" t="s">
        <v>38</v>
      </c>
      <c r="B4406" s="22" t="s">
        <v>170</v>
      </c>
      <c r="C4406" s="22" t="s">
        <v>19</v>
      </c>
      <c r="D4406" s="28" t="s">
        <v>35</v>
      </c>
      <c r="E4406" s="26">
        <v>391.63209000000001</v>
      </c>
    </row>
    <row r="4407" spans="1:5" x14ac:dyDescent="0.35">
      <c r="A4407" s="22" t="s">
        <v>38</v>
      </c>
      <c r="B4407" s="22" t="s">
        <v>170</v>
      </c>
      <c r="C4407" s="120" t="s">
        <v>35</v>
      </c>
      <c r="D4407" s="347"/>
      <c r="E4407" s="26">
        <v>160103.77953999999</v>
      </c>
    </row>
    <row r="4408" spans="1:5" x14ac:dyDescent="0.35">
      <c r="A4408" s="22" t="s">
        <v>38</v>
      </c>
      <c r="B4408" s="22" t="s">
        <v>171</v>
      </c>
      <c r="C4408" s="22" t="s">
        <v>52</v>
      </c>
      <c r="D4408" s="22" t="s">
        <v>52</v>
      </c>
      <c r="E4408" s="20">
        <v>6.6638900000000003</v>
      </c>
    </row>
    <row r="4409" spans="1:5" x14ac:dyDescent="0.35">
      <c r="A4409" s="22" t="s">
        <v>38</v>
      </c>
      <c r="B4409" s="22" t="s">
        <v>171</v>
      </c>
      <c r="C4409" s="22" t="s">
        <v>52</v>
      </c>
      <c r="D4409" s="22" t="s">
        <v>104</v>
      </c>
      <c r="E4409" s="20">
        <v>0.22844</v>
      </c>
    </row>
    <row r="4410" spans="1:5" x14ac:dyDescent="0.35">
      <c r="A4410" s="22" t="s">
        <v>38</v>
      </c>
      <c r="B4410" s="22" t="s">
        <v>171</v>
      </c>
      <c r="C4410" s="22" t="s">
        <v>52</v>
      </c>
      <c r="D4410" s="22" t="s">
        <v>156</v>
      </c>
      <c r="E4410" s="20">
        <v>2.7024400000000002</v>
      </c>
    </row>
    <row r="4411" spans="1:5" x14ac:dyDescent="0.35">
      <c r="A4411" s="22" t="s">
        <v>38</v>
      </c>
      <c r="B4411" s="22" t="s">
        <v>171</v>
      </c>
      <c r="C4411" s="22" t="s">
        <v>52</v>
      </c>
      <c r="D4411" s="22" t="s">
        <v>27</v>
      </c>
      <c r="E4411" s="20">
        <v>57.9084</v>
      </c>
    </row>
    <row r="4412" spans="1:5" x14ac:dyDescent="0.35">
      <c r="A4412" s="22" t="s">
        <v>38</v>
      </c>
      <c r="B4412" s="22" t="s">
        <v>171</v>
      </c>
      <c r="C4412" s="22" t="s">
        <v>52</v>
      </c>
      <c r="D4412" s="22" t="s">
        <v>55</v>
      </c>
      <c r="E4412" s="20">
        <v>31.145700000000001</v>
      </c>
    </row>
    <row r="4413" spans="1:5" x14ac:dyDescent="0.35">
      <c r="A4413" s="22" t="s">
        <v>38</v>
      </c>
      <c r="B4413" s="22" t="s">
        <v>171</v>
      </c>
      <c r="C4413" s="22" t="s">
        <v>52</v>
      </c>
      <c r="D4413" s="22" t="s">
        <v>92</v>
      </c>
      <c r="E4413" s="20">
        <v>138.33202</v>
      </c>
    </row>
    <row r="4414" spans="1:5" x14ac:dyDescent="0.35">
      <c r="A4414" s="22" t="s">
        <v>38</v>
      </c>
      <c r="B4414" s="22" t="s">
        <v>171</v>
      </c>
      <c r="C4414" s="22" t="s">
        <v>52</v>
      </c>
      <c r="D4414" s="22" t="s">
        <v>107</v>
      </c>
      <c r="E4414" s="20">
        <v>8.7730000000000002E-2</v>
      </c>
    </row>
    <row r="4415" spans="1:5" x14ac:dyDescent="0.35">
      <c r="A4415" s="22" t="s">
        <v>38</v>
      </c>
      <c r="B4415" s="22" t="s">
        <v>171</v>
      </c>
      <c r="C4415" s="22" t="s">
        <v>52</v>
      </c>
      <c r="D4415" s="22" t="s">
        <v>93</v>
      </c>
      <c r="E4415" s="20">
        <v>0.89917999999999998</v>
      </c>
    </row>
    <row r="4416" spans="1:5" x14ac:dyDescent="0.35">
      <c r="A4416" s="22" t="s">
        <v>38</v>
      </c>
      <c r="B4416" s="22" t="s">
        <v>171</v>
      </c>
      <c r="C4416" s="22" t="s">
        <v>52</v>
      </c>
      <c r="D4416" s="22" t="s">
        <v>160</v>
      </c>
      <c r="E4416" s="20">
        <v>2.51817</v>
      </c>
    </row>
    <row r="4417" spans="1:5" x14ac:dyDescent="0.35">
      <c r="A4417" s="22" t="s">
        <v>38</v>
      </c>
      <c r="B4417" s="22" t="s">
        <v>171</v>
      </c>
      <c r="C4417" s="22" t="s">
        <v>52</v>
      </c>
      <c r="D4417" s="22" t="s">
        <v>30</v>
      </c>
      <c r="E4417" s="20">
        <v>101.24493</v>
      </c>
    </row>
    <row r="4418" spans="1:5" x14ac:dyDescent="0.35">
      <c r="A4418" s="22" t="s">
        <v>38</v>
      </c>
      <c r="B4418" s="22" t="s">
        <v>171</v>
      </c>
      <c r="C4418" s="22" t="s">
        <v>52</v>
      </c>
      <c r="D4418" s="22" t="s">
        <v>96</v>
      </c>
      <c r="E4418" s="20">
        <v>3.1040199999999998</v>
      </c>
    </row>
    <row r="4419" spans="1:5" x14ac:dyDescent="0.35">
      <c r="A4419" s="22" t="s">
        <v>38</v>
      </c>
      <c r="B4419" s="22" t="s">
        <v>171</v>
      </c>
      <c r="C4419" s="22" t="s">
        <v>52</v>
      </c>
      <c r="D4419" s="22" t="s">
        <v>110</v>
      </c>
      <c r="E4419" s="20">
        <v>2.0729899999999999</v>
      </c>
    </row>
    <row r="4420" spans="1:5" x14ac:dyDescent="0.35">
      <c r="A4420" s="22" t="s">
        <v>38</v>
      </c>
      <c r="B4420" s="22" t="s">
        <v>171</v>
      </c>
      <c r="C4420" s="22" t="s">
        <v>52</v>
      </c>
      <c r="D4420" s="22" t="s">
        <v>112</v>
      </c>
      <c r="E4420" s="20">
        <v>66.998699999999999</v>
      </c>
    </row>
    <row r="4421" spans="1:5" x14ac:dyDescent="0.35">
      <c r="A4421" s="22" t="s">
        <v>38</v>
      </c>
      <c r="B4421" s="22" t="s">
        <v>171</v>
      </c>
      <c r="C4421" s="22" t="s">
        <v>52</v>
      </c>
      <c r="D4421" s="22" t="s">
        <v>97</v>
      </c>
      <c r="E4421" s="20">
        <v>0.96296999999999999</v>
      </c>
    </row>
    <row r="4422" spans="1:5" x14ac:dyDescent="0.35">
      <c r="A4422" s="22" t="s">
        <v>38</v>
      </c>
      <c r="B4422" s="22" t="s">
        <v>171</v>
      </c>
      <c r="C4422" s="22" t="s">
        <v>52</v>
      </c>
      <c r="D4422" s="22" t="s">
        <v>31</v>
      </c>
      <c r="E4422" s="20">
        <v>161.86410000000001</v>
      </c>
    </row>
    <row r="4423" spans="1:5" x14ac:dyDescent="0.35">
      <c r="A4423" s="22" t="s">
        <v>38</v>
      </c>
      <c r="B4423" s="22" t="s">
        <v>171</v>
      </c>
      <c r="C4423" s="22" t="s">
        <v>52</v>
      </c>
      <c r="D4423" s="22" t="s">
        <v>32</v>
      </c>
      <c r="E4423" s="20">
        <v>0.17050000000000001</v>
      </c>
    </row>
    <row r="4424" spans="1:5" x14ac:dyDescent="0.35">
      <c r="A4424" s="22" t="s">
        <v>38</v>
      </c>
      <c r="B4424" s="22" t="s">
        <v>171</v>
      </c>
      <c r="C4424" s="22" t="s">
        <v>52</v>
      </c>
      <c r="D4424" s="28" t="s">
        <v>35</v>
      </c>
      <c r="E4424" s="26">
        <v>576.90418</v>
      </c>
    </row>
    <row r="4425" spans="1:5" x14ac:dyDescent="0.35">
      <c r="A4425" s="22" t="s">
        <v>38</v>
      </c>
      <c r="B4425" s="22" t="s">
        <v>171</v>
      </c>
      <c r="C4425" s="22" t="s">
        <v>53</v>
      </c>
      <c r="D4425" s="22" t="s">
        <v>52</v>
      </c>
      <c r="E4425" s="20">
        <v>44.284289999999999</v>
      </c>
    </row>
    <row r="4426" spans="1:5" x14ac:dyDescent="0.35">
      <c r="A4426" s="22" t="s">
        <v>38</v>
      </c>
      <c r="B4426" s="22" t="s">
        <v>171</v>
      </c>
      <c r="C4426" s="22" t="s">
        <v>53</v>
      </c>
      <c r="D4426" s="22" t="s">
        <v>104</v>
      </c>
      <c r="E4426" s="20">
        <v>19.446760000000001</v>
      </c>
    </row>
    <row r="4427" spans="1:5" x14ac:dyDescent="0.35">
      <c r="A4427" s="22" t="s">
        <v>38</v>
      </c>
      <c r="B4427" s="22" t="s">
        <v>171</v>
      </c>
      <c r="C4427" s="22" t="s">
        <v>53</v>
      </c>
      <c r="D4427" s="22" t="s">
        <v>156</v>
      </c>
      <c r="E4427" s="20">
        <v>6.19963</v>
      </c>
    </row>
    <row r="4428" spans="1:5" x14ac:dyDescent="0.35">
      <c r="A4428" s="22" t="s">
        <v>38</v>
      </c>
      <c r="B4428" s="22" t="s">
        <v>171</v>
      </c>
      <c r="C4428" s="22" t="s">
        <v>53</v>
      </c>
      <c r="D4428" s="22" t="s">
        <v>53</v>
      </c>
      <c r="E4428" s="20">
        <v>419.81711999999999</v>
      </c>
    </row>
    <row r="4429" spans="1:5" x14ac:dyDescent="0.35">
      <c r="A4429" s="22" t="s">
        <v>38</v>
      </c>
      <c r="B4429" s="22" t="s">
        <v>171</v>
      </c>
      <c r="C4429" s="22" t="s">
        <v>53</v>
      </c>
      <c r="D4429" s="22" t="s">
        <v>27</v>
      </c>
      <c r="E4429" s="20">
        <v>2.3981699999999999</v>
      </c>
    </row>
    <row r="4430" spans="1:5" x14ac:dyDescent="0.35">
      <c r="A4430" s="22" t="s">
        <v>38</v>
      </c>
      <c r="B4430" s="22" t="s">
        <v>171</v>
      </c>
      <c r="C4430" s="22" t="s">
        <v>53</v>
      </c>
      <c r="D4430" s="22" t="s">
        <v>28</v>
      </c>
      <c r="E4430" s="20">
        <v>26.857279999999999</v>
      </c>
    </row>
    <row r="4431" spans="1:5" x14ac:dyDescent="0.35">
      <c r="A4431" s="22" t="s">
        <v>38</v>
      </c>
      <c r="B4431" s="22" t="s">
        <v>171</v>
      </c>
      <c r="C4431" s="22" t="s">
        <v>53</v>
      </c>
      <c r="D4431" s="22" t="s">
        <v>55</v>
      </c>
      <c r="E4431" s="20">
        <v>124.10111999999999</v>
      </c>
    </row>
    <row r="4432" spans="1:5" x14ac:dyDescent="0.35">
      <c r="A4432" s="22" t="s">
        <v>38</v>
      </c>
      <c r="B4432" s="22" t="s">
        <v>171</v>
      </c>
      <c r="C4432" s="22" t="s">
        <v>53</v>
      </c>
      <c r="D4432" s="22" t="s">
        <v>92</v>
      </c>
      <c r="E4432" s="20">
        <v>13.633800000000001</v>
      </c>
    </row>
    <row r="4433" spans="1:5" x14ac:dyDescent="0.35">
      <c r="A4433" s="22" t="s">
        <v>38</v>
      </c>
      <c r="B4433" s="22" t="s">
        <v>171</v>
      </c>
      <c r="C4433" s="22" t="s">
        <v>53</v>
      </c>
      <c r="D4433" s="22" t="s">
        <v>102</v>
      </c>
      <c r="E4433" s="20">
        <v>88.463980000000006</v>
      </c>
    </row>
    <row r="4434" spans="1:5" x14ac:dyDescent="0.35">
      <c r="A4434" s="22" t="s">
        <v>38</v>
      </c>
      <c r="B4434" s="22" t="s">
        <v>171</v>
      </c>
      <c r="C4434" s="22" t="s">
        <v>53</v>
      </c>
      <c r="D4434" s="22" t="s">
        <v>93</v>
      </c>
      <c r="E4434" s="20">
        <v>11.62035</v>
      </c>
    </row>
    <row r="4435" spans="1:5" x14ac:dyDescent="0.35">
      <c r="A4435" s="22" t="s">
        <v>38</v>
      </c>
      <c r="B4435" s="22" t="s">
        <v>171</v>
      </c>
      <c r="C4435" s="22" t="s">
        <v>53</v>
      </c>
      <c r="D4435" s="22" t="s">
        <v>160</v>
      </c>
      <c r="E4435" s="20">
        <v>11.01315</v>
      </c>
    </row>
    <row r="4436" spans="1:5" x14ac:dyDescent="0.35">
      <c r="A4436" s="22" t="s">
        <v>38</v>
      </c>
      <c r="B4436" s="22" t="s">
        <v>171</v>
      </c>
      <c r="C4436" s="22" t="s">
        <v>53</v>
      </c>
      <c r="D4436" s="22" t="s">
        <v>30</v>
      </c>
      <c r="E4436" s="20">
        <v>144.33378999999999</v>
      </c>
    </row>
    <row r="4437" spans="1:5" x14ac:dyDescent="0.35">
      <c r="A4437" s="22" t="s">
        <v>38</v>
      </c>
      <c r="B4437" s="22" t="s">
        <v>171</v>
      </c>
      <c r="C4437" s="22" t="s">
        <v>53</v>
      </c>
      <c r="D4437" s="22" t="s">
        <v>96</v>
      </c>
      <c r="E4437" s="20">
        <v>15.723269999999999</v>
      </c>
    </row>
    <row r="4438" spans="1:5" x14ac:dyDescent="0.35">
      <c r="A4438" s="22" t="s">
        <v>38</v>
      </c>
      <c r="B4438" s="22" t="s">
        <v>171</v>
      </c>
      <c r="C4438" s="22" t="s">
        <v>53</v>
      </c>
      <c r="D4438" s="22" t="s">
        <v>110</v>
      </c>
      <c r="E4438" s="20">
        <v>0.1077</v>
      </c>
    </row>
    <row r="4439" spans="1:5" x14ac:dyDescent="0.35">
      <c r="A4439" s="22" t="s">
        <v>38</v>
      </c>
      <c r="B4439" s="22" t="s">
        <v>171</v>
      </c>
      <c r="C4439" s="22" t="s">
        <v>53</v>
      </c>
      <c r="D4439" s="22" t="s">
        <v>97</v>
      </c>
      <c r="E4439" s="20">
        <v>0.31951000000000002</v>
      </c>
    </row>
    <row r="4440" spans="1:5" x14ac:dyDescent="0.35">
      <c r="A4440" s="22" t="s">
        <v>38</v>
      </c>
      <c r="B4440" s="22" t="s">
        <v>171</v>
      </c>
      <c r="C4440" s="22" t="s">
        <v>53</v>
      </c>
      <c r="D4440" s="22" t="s">
        <v>31</v>
      </c>
      <c r="E4440" s="20">
        <v>378.37166000000002</v>
      </c>
    </row>
    <row r="4441" spans="1:5" x14ac:dyDescent="0.35">
      <c r="A4441" s="22" t="s">
        <v>38</v>
      </c>
      <c r="B4441" s="22" t="s">
        <v>171</v>
      </c>
      <c r="C4441" s="22" t="s">
        <v>53</v>
      </c>
      <c r="D4441" s="22" t="s">
        <v>32</v>
      </c>
      <c r="E4441" s="20">
        <v>1.39707</v>
      </c>
    </row>
    <row r="4442" spans="1:5" x14ac:dyDescent="0.35">
      <c r="A4442" s="22" t="s">
        <v>38</v>
      </c>
      <c r="B4442" s="22" t="s">
        <v>171</v>
      </c>
      <c r="C4442" s="22" t="s">
        <v>53</v>
      </c>
      <c r="D4442" s="28" t="s">
        <v>35</v>
      </c>
      <c r="E4442" s="26">
        <v>1308.0886499999999</v>
      </c>
    </row>
    <row r="4443" spans="1:5" x14ac:dyDescent="0.35">
      <c r="A4443" s="22" t="s">
        <v>38</v>
      </c>
      <c r="B4443" s="22" t="s">
        <v>171</v>
      </c>
      <c r="C4443" s="22" t="s">
        <v>12</v>
      </c>
      <c r="D4443" s="22" t="s">
        <v>52</v>
      </c>
      <c r="E4443" s="20">
        <v>8.39316</v>
      </c>
    </row>
    <row r="4444" spans="1:5" x14ac:dyDescent="0.35">
      <c r="A4444" s="22" t="s">
        <v>38</v>
      </c>
      <c r="B4444" s="22" t="s">
        <v>171</v>
      </c>
      <c r="C4444" s="22" t="s">
        <v>12</v>
      </c>
      <c r="D4444" s="22" t="s">
        <v>53</v>
      </c>
      <c r="E4444" s="20">
        <v>25.030010000000001</v>
      </c>
    </row>
    <row r="4445" spans="1:5" x14ac:dyDescent="0.35">
      <c r="A4445" s="22" t="s">
        <v>38</v>
      </c>
      <c r="B4445" s="22" t="s">
        <v>171</v>
      </c>
      <c r="C4445" s="22" t="s">
        <v>12</v>
      </c>
      <c r="D4445" s="22" t="s">
        <v>27</v>
      </c>
      <c r="E4445" s="20">
        <v>727.04051000000004</v>
      </c>
    </row>
    <row r="4446" spans="1:5" x14ac:dyDescent="0.35">
      <c r="A4446" s="22" t="s">
        <v>38</v>
      </c>
      <c r="B4446" s="22" t="s">
        <v>171</v>
      </c>
      <c r="C4446" s="22" t="s">
        <v>12</v>
      </c>
      <c r="D4446" s="22" t="s">
        <v>28</v>
      </c>
      <c r="E4446" s="20">
        <v>1169.97235</v>
      </c>
    </row>
    <row r="4447" spans="1:5" x14ac:dyDescent="0.35">
      <c r="A4447" s="22" t="s">
        <v>38</v>
      </c>
      <c r="B4447" s="22" t="s">
        <v>171</v>
      </c>
      <c r="C4447" s="22" t="s">
        <v>12</v>
      </c>
      <c r="D4447" s="22" t="s">
        <v>92</v>
      </c>
      <c r="E4447" s="20">
        <v>22.926069999999999</v>
      </c>
    </row>
    <row r="4448" spans="1:5" x14ac:dyDescent="0.35">
      <c r="A4448" s="22" t="s">
        <v>38</v>
      </c>
      <c r="B4448" s="22" t="s">
        <v>171</v>
      </c>
      <c r="C4448" s="22" t="s">
        <v>12</v>
      </c>
      <c r="D4448" s="22" t="s">
        <v>160</v>
      </c>
      <c r="E4448" s="20">
        <v>184.95694</v>
      </c>
    </row>
    <row r="4449" spans="1:5" x14ac:dyDescent="0.35">
      <c r="A4449" s="22" t="s">
        <v>38</v>
      </c>
      <c r="B4449" s="22" t="s">
        <v>171</v>
      </c>
      <c r="C4449" s="22" t="s">
        <v>12</v>
      </c>
      <c r="D4449" s="22" t="s">
        <v>30</v>
      </c>
      <c r="E4449" s="20">
        <v>2252.0303800000002</v>
      </c>
    </row>
    <row r="4450" spans="1:5" x14ac:dyDescent="0.35">
      <c r="A4450" s="22" t="s">
        <v>38</v>
      </c>
      <c r="B4450" s="22" t="s">
        <v>171</v>
      </c>
      <c r="C4450" s="22" t="s">
        <v>12</v>
      </c>
      <c r="D4450" s="22" t="s">
        <v>96</v>
      </c>
      <c r="E4450" s="20">
        <v>33.627369999999999</v>
      </c>
    </row>
    <row r="4451" spans="1:5" x14ac:dyDescent="0.35">
      <c r="A4451" s="22" t="s">
        <v>38</v>
      </c>
      <c r="B4451" s="22" t="s">
        <v>171</v>
      </c>
      <c r="C4451" s="22" t="s">
        <v>12</v>
      </c>
      <c r="D4451" s="22" t="s">
        <v>163</v>
      </c>
      <c r="E4451" s="20">
        <v>6.0331700000000001</v>
      </c>
    </row>
    <row r="4452" spans="1:5" x14ac:dyDescent="0.35">
      <c r="A4452" s="22" t="s">
        <v>38</v>
      </c>
      <c r="B4452" s="22" t="s">
        <v>171</v>
      </c>
      <c r="C4452" s="22" t="s">
        <v>12</v>
      </c>
      <c r="D4452" s="22" t="s">
        <v>112</v>
      </c>
      <c r="E4452" s="20">
        <v>1.58704</v>
      </c>
    </row>
    <row r="4453" spans="1:5" x14ac:dyDescent="0.35">
      <c r="A4453" s="22" t="s">
        <v>38</v>
      </c>
      <c r="B4453" s="22" t="s">
        <v>171</v>
      </c>
      <c r="C4453" s="22" t="s">
        <v>12</v>
      </c>
      <c r="D4453" s="22" t="s">
        <v>31</v>
      </c>
      <c r="E4453" s="20">
        <v>4058.6859800000002</v>
      </c>
    </row>
    <row r="4454" spans="1:5" x14ac:dyDescent="0.35">
      <c r="A4454" s="22" t="s">
        <v>38</v>
      </c>
      <c r="B4454" s="22" t="s">
        <v>171</v>
      </c>
      <c r="C4454" s="22" t="s">
        <v>12</v>
      </c>
      <c r="D4454" s="28" t="s">
        <v>35</v>
      </c>
      <c r="E4454" s="26">
        <v>8490.28298</v>
      </c>
    </row>
    <row r="4455" spans="1:5" x14ac:dyDescent="0.35">
      <c r="A4455" s="22" t="s">
        <v>38</v>
      </c>
      <c r="B4455" s="22" t="s">
        <v>171</v>
      </c>
      <c r="C4455" s="22" t="s">
        <v>54</v>
      </c>
      <c r="D4455" s="22" t="s">
        <v>53</v>
      </c>
      <c r="E4455" s="20">
        <v>0.95960000000000001</v>
      </c>
    </row>
    <row r="4456" spans="1:5" x14ac:dyDescent="0.35">
      <c r="A4456" s="22" t="s">
        <v>38</v>
      </c>
      <c r="B4456" s="22" t="s">
        <v>171</v>
      </c>
      <c r="C4456" s="22" t="s">
        <v>54</v>
      </c>
      <c r="D4456" s="22" t="s">
        <v>95</v>
      </c>
      <c r="E4456" s="20">
        <v>0.68100000000000005</v>
      </c>
    </row>
    <row r="4457" spans="1:5" x14ac:dyDescent="0.35">
      <c r="A4457" s="22" t="s">
        <v>38</v>
      </c>
      <c r="B4457" s="22" t="s">
        <v>171</v>
      </c>
      <c r="C4457" s="22" t="s">
        <v>54</v>
      </c>
      <c r="D4457" s="22" t="s">
        <v>30</v>
      </c>
      <c r="E4457" s="20">
        <v>2.0798399999999999</v>
      </c>
    </row>
    <row r="4458" spans="1:5" x14ac:dyDescent="0.35">
      <c r="A4458" s="22" t="s">
        <v>38</v>
      </c>
      <c r="B4458" s="22" t="s">
        <v>171</v>
      </c>
      <c r="C4458" s="22" t="s">
        <v>54</v>
      </c>
      <c r="D4458" s="22" t="s">
        <v>97</v>
      </c>
      <c r="E4458" s="20">
        <v>213.01664</v>
      </c>
    </row>
    <row r="4459" spans="1:5" x14ac:dyDescent="0.35">
      <c r="A4459" s="22" t="s">
        <v>38</v>
      </c>
      <c r="B4459" s="22" t="s">
        <v>171</v>
      </c>
      <c r="C4459" s="22" t="s">
        <v>54</v>
      </c>
      <c r="D4459" s="22" t="s">
        <v>31</v>
      </c>
      <c r="E4459" s="20">
        <v>19.267199999999999</v>
      </c>
    </row>
    <row r="4460" spans="1:5" x14ac:dyDescent="0.35">
      <c r="A4460" s="22" t="s">
        <v>38</v>
      </c>
      <c r="B4460" s="22" t="s">
        <v>171</v>
      </c>
      <c r="C4460" s="22" t="s">
        <v>54</v>
      </c>
      <c r="D4460" s="28" t="s">
        <v>35</v>
      </c>
      <c r="E4460" s="26">
        <v>236.00427999999999</v>
      </c>
    </row>
    <row r="4461" spans="1:5" x14ac:dyDescent="0.35">
      <c r="A4461" s="22" t="s">
        <v>38</v>
      </c>
      <c r="B4461" s="22" t="s">
        <v>171</v>
      </c>
      <c r="C4461" s="22" t="s">
        <v>13</v>
      </c>
      <c r="D4461" s="22" t="s">
        <v>52</v>
      </c>
      <c r="E4461" s="20">
        <v>1.89605</v>
      </c>
    </row>
    <row r="4462" spans="1:5" x14ac:dyDescent="0.35">
      <c r="A4462" s="22" t="s">
        <v>38</v>
      </c>
      <c r="B4462" s="22" t="s">
        <v>171</v>
      </c>
      <c r="C4462" s="22" t="s">
        <v>13</v>
      </c>
      <c r="D4462" s="22" t="s">
        <v>156</v>
      </c>
      <c r="E4462" s="20">
        <v>162.27634</v>
      </c>
    </row>
    <row r="4463" spans="1:5" x14ac:dyDescent="0.35">
      <c r="A4463" s="22" t="s">
        <v>38</v>
      </c>
      <c r="B4463" s="22" t="s">
        <v>171</v>
      </c>
      <c r="C4463" s="22" t="s">
        <v>13</v>
      </c>
      <c r="D4463" s="22" t="s">
        <v>113</v>
      </c>
      <c r="E4463" s="20">
        <v>2.02075</v>
      </c>
    </row>
    <row r="4464" spans="1:5" x14ac:dyDescent="0.35">
      <c r="A4464" s="22" t="s">
        <v>38</v>
      </c>
      <c r="B4464" s="22" t="s">
        <v>171</v>
      </c>
      <c r="C4464" s="22" t="s">
        <v>13</v>
      </c>
      <c r="D4464" s="22" t="s">
        <v>27</v>
      </c>
      <c r="E4464" s="20">
        <v>1662.7246700000001</v>
      </c>
    </row>
    <row r="4465" spans="1:5" x14ac:dyDescent="0.35">
      <c r="A4465" s="22" t="s">
        <v>38</v>
      </c>
      <c r="B4465" s="22" t="s">
        <v>171</v>
      </c>
      <c r="C4465" s="22" t="s">
        <v>13</v>
      </c>
      <c r="D4465" s="22" t="s">
        <v>28</v>
      </c>
      <c r="E4465" s="20">
        <v>3501.7106600000002</v>
      </c>
    </row>
    <row r="4466" spans="1:5" x14ac:dyDescent="0.35">
      <c r="A4466" s="22" t="s">
        <v>38</v>
      </c>
      <c r="B4466" s="22" t="s">
        <v>171</v>
      </c>
      <c r="C4466" s="22" t="s">
        <v>13</v>
      </c>
      <c r="D4466" s="22" t="s">
        <v>92</v>
      </c>
      <c r="E4466" s="20">
        <v>42.334600000000002</v>
      </c>
    </row>
    <row r="4467" spans="1:5" x14ac:dyDescent="0.35">
      <c r="A4467" s="22" t="s">
        <v>38</v>
      </c>
      <c r="B4467" s="22" t="s">
        <v>171</v>
      </c>
      <c r="C4467" s="22" t="s">
        <v>13</v>
      </c>
      <c r="D4467" s="22" t="s">
        <v>93</v>
      </c>
      <c r="E4467" s="20">
        <v>1.804</v>
      </c>
    </row>
    <row r="4468" spans="1:5" x14ac:dyDescent="0.35">
      <c r="A4468" s="22" t="s">
        <v>38</v>
      </c>
      <c r="B4468" s="22" t="s">
        <v>171</v>
      </c>
      <c r="C4468" s="22" t="s">
        <v>13</v>
      </c>
      <c r="D4468" s="22" t="s">
        <v>160</v>
      </c>
      <c r="E4468" s="20">
        <v>14.2408</v>
      </c>
    </row>
    <row r="4469" spans="1:5" x14ac:dyDescent="0.35">
      <c r="A4469" s="22" t="s">
        <v>38</v>
      </c>
      <c r="B4469" s="22" t="s">
        <v>171</v>
      </c>
      <c r="C4469" s="22" t="s">
        <v>13</v>
      </c>
      <c r="D4469" s="22" t="s">
        <v>30</v>
      </c>
      <c r="E4469" s="20">
        <v>146.96266</v>
      </c>
    </row>
    <row r="4470" spans="1:5" x14ac:dyDescent="0.35">
      <c r="A4470" s="22" t="s">
        <v>38</v>
      </c>
      <c r="B4470" s="22" t="s">
        <v>171</v>
      </c>
      <c r="C4470" s="22" t="s">
        <v>13</v>
      </c>
      <c r="D4470" s="22" t="s">
        <v>112</v>
      </c>
      <c r="E4470" s="20">
        <v>2.3310000000000001E-2</v>
      </c>
    </row>
    <row r="4471" spans="1:5" x14ac:dyDescent="0.35">
      <c r="A4471" s="22" t="s">
        <v>38</v>
      </c>
      <c r="B4471" s="22" t="s">
        <v>171</v>
      </c>
      <c r="C4471" s="22" t="s">
        <v>13</v>
      </c>
      <c r="D4471" s="22" t="s">
        <v>31</v>
      </c>
      <c r="E4471" s="20">
        <v>775.54017999999996</v>
      </c>
    </row>
    <row r="4472" spans="1:5" x14ac:dyDescent="0.35">
      <c r="A4472" s="22" t="s">
        <v>38</v>
      </c>
      <c r="B4472" s="22" t="s">
        <v>171</v>
      </c>
      <c r="C4472" s="22" t="s">
        <v>13</v>
      </c>
      <c r="D4472" s="28" t="s">
        <v>35</v>
      </c>
      <c r="E4472" s="26">
        <v>6311.5340200000001</v>
      </c>
    </row>
    <row r="4473" spans="1:5" x14ac:dyDescent="0.35">
      <c r="A4473" s="22" t="s">
        <v>38</v>
      </c>
      <c r="B4473" s="22" t="s">
        <v>171</v>
      </c>
      <c r="C4473" s="22" t="s">
        <v>55</v>
      </c>
      <c r="D4473" s="22" t="s">
        <v>104</v>
      </c>
      <c r="E4473" s="20">
        <v>2.72017</v>
      </c>
    </row>
    <row r="4474" spans="1:5" x14ac:dyDescent="0.35">
      <c r="A4474" s="22" t="s">
        <v>38</v>
      </c>
      <c r="B4474" s="22" t="s">
        <v>171</v>
      </c>
      <c r="C4474" s="22" t="s">
        <v>55</v>
      </c>
      <c r="D4474" s="22" t="s">
        <v>53</v>
      </c>
      <c r="E4474" s="20">
        <v>170.63974999999999</v>
      </c>
    </row>
    <row r="4475" spans="1:5" x14ac:dyDescent="0.35">
      <c r="A4475" s="22" t="s">
        <v>38</v>
      </c>
      <c r="B4475" s="22" t="s">
        <v>171</v>
      </c>
      <c r="C4475" s="22" t="s">
        <v>55</v>
      </c>
      <c r="D4475" s="22" t="s">
        <v>28</v>
      </c>
      <c r="E4475" s="20">
        <v>22.304649999999999</v>
      </c>
    </row>
    <row r="4476" spans="1:5" x14ac:dyDescent="0.35">
      <c r="A4476" s="22" t="s">
        <v>38</v>
      </c>
      <c r="B4476" s="22" t="s">
        <v>171</v>
      </c>
      <c r="C4476" s="22" t="s">
        <v>55</v>
      </c>
      <c r="D4476" s="22" t="s">
        <v>55</v>
      </c>
      <c r="E4476" s="20">
        <v>55.590220000000002</v>
      </c>
    </row>
    <row r="4477" spans="1:5" x14ac:dyDescent="0.35">
      <c r="A4477" s="22" t="s">
        <v>38</v>
      </c>
      <c r="B4477" s="22" t="s">
        <v>171</v>
      </c>
      <c r="C4477" s="22" t="s">
        <v>55</v>
      </c>
      <c r="D4477" s="22" t="s">
        <v>92</v>
      </c>
      <c r="E4477" s="20">
        <v>24.437290000000001</v>
      </c>
    </row>
    <row r="4478" spans="1:5" x14ac:dyDescent="0.35">
      <c r="A4478" s="22" t="s">
        <v>38</v>
      </c>
      <c r="B4478" s="22" t="s">
        <v>171</v>
      </c>
      <c r="C4478" s="22" t="s">
        <v>55</v>
      </c>
      <c r="D4478" s="22" t="s">
        <v>160</v>
      </c>
      <c r="E4478" s="20">
        <v>1.34206</v>
      </c>
    </row>
    <row r="4479" spans="1:5" x14ac:dyDescent="0.35">
      <c r="A4479" s="22" t="s">
        <v>38</v>
      </c>
      <c r="B4479" s="22" t="s">
        <v>171</v>
      </c>
      <c r="C4479" s="22" t="s">
        <v>55</v>
      </c>
      <c r="D4479" s="22" t="s">
        <v>30</v>
      </c>
      <c r="E4479" s="20">
        <v>11.404260000000001</v>
      </c>
    </row>
    <row r="4480" spans="1:5" x14ac:dyDescent="0.35">
      <c r="A4480" s="22" t="s">
        <v>38</v>
      </c>
      <c r="B4480" s="22" t="s">
        <v>171</v>
      </c>
      <c r="C4480" s="22" t="s">
        <v>55</v>
      </c>
      <c r="D4480" s="22" t="s">
        <v>96</v>
      </c>
      <c r="E4480" s="20">
        <v>2.16662</v>
      </c>
    </row>
    <row r="4481" spans="1:5" x14ac:dyDescent="0.35">
      <c r="A4481" s="22" t="s">
        <v>38</v>
      </c>
      <c r="B4481" s="22" t="s">
        <v>171</v>
      </c>
      <c r="C4481" s="22" t="s">
        <v>55</v>
      </c>
      <c r="D4481" s="22" t="s">
        <v>110</v>
      </c>
      <c r="E4481" s="20">
        <v>0.62104999999999999</v>
      </c>
    </row>
    <row r="4482" spans="1:5" x14ac:dyDescent="0.35">
      <c r="A4482" s="22" t="s">
        <v>38</v>
      </c>
      <c r="B4482" s="22" t="s">
        <v>171</v>
      </c>
      <c r="C4482" s="22" t="s">
        <v>55</v>
      </c>
      <c r="D4482" s="22" t="s">
        <v>97</v>
      </c>
      <c r="E4482" s="20">
        <v>6.3711099999999998</v>
      </c>
    </row>
    <row r="4483" spans="1:5" x14ac:dyDescent="0.35">
      <c r="A4483" s="22" t="s">
        <v>38</v>
      </c>
      <c r="B4483" s="22" t="s">
        <v>171</v>
      </c>
      <c r="C4483" s="22" t="s">
        <v>55</v>
      </c>
      <c r="D4483" s="22" t="s">
        <v>31</v>
      </c>
      <c r="E4483" s="20">
        <v>102.04035</v>
      </c>
    </row>
    <row r="4484" spans="1:5" x14ac:dyDescent="0.35">
      <c r="A4484" s="22" t="s">
        <v>38</v>
      </c>
      <c r="B4484" s="22" t="s">
        <v>171</v>
      </c>
      <c r="C4484" s="22" t="s">
        <v>55</v>
      </c>
      <c r="D4484" s="28" t="s">
        <v>35</v>
      </c>
      <c r="E4484" s="26">
        <v>399.63753000000003</v>
      </c>
    </row>
    <row r="4485" spans="1:5" x14ac:dyDescent="0.35">
      <c r="A4485" s="22" t="s">
        <v>38</v>
      </c>
      <c r="B4485" s="22" t="s">
        <v>171</v>
      </c>
      <c r="C4485" s="22" t="s">
        <v>56</v>
      </c>
      <c r="D4485" s="22" t="s">
        <v>52</v>
      </c>
      <c r="E4485" s="20">
        <v>1.6236999999999999</v>
      </c>
    </row>
    <row r="4486" spans="1:5" x14ac:dyDescent="0.35">
      <c r="A4486" s="22" t="s">
        <v>38</v>
      </c>
      <c r="B4486" s="22" t="s">
        <v>171</v>
      </c>
      <c r="C4486" s="22" t="s">
        <v>56</v>
      </c>
      <c r="D4486" s="22" t="s">
        <v>53</v>
      </c>
      <c r="E4486" s="20">
        <v>4.3569999999999998E-2</v>
      </c>
    </row>
    <row r="4487" spans="1:5" x14ac:dyDescent="0.35">
      <c r="A4487" s="22" t="s">
        <v>38</v>
      </c>
      <c r="B4487" s="22" t="s">
        <v>171</v>
      </c>
      <c r="C4487" s="22" t="s">
        <v>56</v>
      </c>
      <c r="D4487" s="22" t="s">
        <v>95</v>
      </c>
      <c r="E4487" s="20">
        <v>2.3400000000000001E-3</v>
      </c>
    </row>
    <row r="4488" spans="1:5" x14ac:dyDescent="0.35">
      <c r="A4488" s="22" t="s">
        <v>38</v>
      </c>
      <c r="B4488" s="22" t="s">
        <v>171</v>
      </c>
      <c r="C4488" s="22" t="s">
        <v>56</v>
      </c>
      <c r="D4488" s="22" t="s">
        <v>28</v>
      </c>
      <c r="E4488" s="20">
        <v>0.25899</v>
      </c>
    </row>
    <row r="4489" spans="1:5" x14ac:dyDescent="0.35">
      <c r="A4489" s="22" t="s">
        <v>38</v>
      </c>
      <c r="B4489" s="22" t="s">
        <v>171</v>
      </c>
      <c r="C4489" s="22" t="s">
        <v>56</v>
      </c>
      <c r="D4489" s="22" t="s">
        <v>55</v>
      </c>
      <c r="E4489" s="20">
        <v>3.3396499999999998</v>
      </c>
    </row>
    <row r="4490" spans="1:5" x14ac:dyDescent="0.35">
      <c r="A4490" s="22" t="s">
        <v>38</v>
      </c>
      <c r="B4490" s="22" t="s">
        <v>171</v>
      </c>
      <c r="C4490" s="22" t="s">
        <v>56</v>
      </c>
      <c r="D4490" s="22" t="s">
        <v>92</v>
      </c>
      <c r="E4490" s="20">
        <v>9.8624500000000008</v>
      </c>
    </row>
    <row r="4491" spans="1:5" x14ac:dyDescent="0.35">
      <c r="A4491" s="22" t="s">
        <v>38</v>
      </c>
      <c r="B4491" s="22" t="s">
        <v>171</v>
      </c>
      <c r="C4491" s="22" t="s">
        <v>56</v>
      </c>
      <c r="D4491" s="22" t="s">
        <v>93</v>
      </c>
      <c r="E4491" s="20">
        <v>26.41545</v>
      </c>
    </row>
    <row r="4492" spans="1:5" x14ac:dyDescent="0.35">
      <c r="A4492" s="22" t="s">
        <v>38</v>
      </c>
      <c r="B4492" s="22" t="s">
        <v>171</v>
      </c>
      <c r="C4492" s="22" t="s">
        <v>56</v>
      </c>
      <c r="D4492" s="22" t="s">
        <v>30</v>
      </c>
      <c r="E4492" s="20">
        <v>12.997590000000001</v>
      </c>
    </row>
    <row r="4493" spans="1:5" x14ac:dyDescent="0.35">
      <c r="A4493" s="22" t="s">
        <v>38</v>
      </c>
      <c r="B4493" s="22" t="s">
        <v>171</v>
      </c>
      <c r="C4493" s="22" t="s">
        <v>56</v>
      </c>
      <c r="D4493" s="22" t="s">
        <v>96</v>
      </c>
      <c r="E4493" s="20">
        <v>155.45137</v>
      </c>
    </row>
    <row r="4494" spans="1:5" x14ac:dyDescent="0.35">
      <c r="A4494" s="22" t="s">
        <v>38</v>
      </c>
      <c r="B4494" s="22" t="s">
        <v>171</v>
      </c>
      <c r="C4494" s="22" t="s">
        <v>56</v>
      </c>
      <c r="D4494" s="22" t="s">
        <v>110</v>
      </c>
      <c r="E4494" s="20">
        <v>0.1065</v>
      </c>
    </row>
    <row r="4495" spans="1:5" x14ac:dyDescent="0.35">
      <c r="A4495" s="22" t="s">
        <v>38</v>
      </c>
      <c r="B4495" s="22" t="s">
        <v>171</v>
      </c>
      <c r="C4495" s="22" t="s">
        <v>56</v>
      </c>
      <c r="D4495" s="22" t="s">
        <v>112</v>
      </c>
      <c r="E4495" s="20">
        <v>45.401859999999999</v>
      </c>
    </row>
    <row r="4496" spans="1:5" x14ac:dyDescent="0.35">
      <c r="A4496" s="22" t="s">
        <v>38</v>
      </c>
      <c r="B4496" s="22" t="s">
        <v>171</v>
      </c>
      <c r="C4496" s="22" t="s">
        <v>56</v>
      </c>
      <c r="D4496" s="22" t="s">
        <v>97</v>
      </c>
      <c r="E4496" s="20">
        <v>155.72862000000001</v>
      </c>
    </row>
    <row r="4497" spans="1:5" x14ac:dyDescent="0.35">
      <c r="A4497" s="22" t="s">
        <v>38</v>
      </c>
      <c r="B4497" s="22" t="s">
        <v>171</v>
      </c>
      <c r="C4497" s="22" t="s">
        <v>56</v>
      </c>
      <c r="D4497" s="22" t="s">
        <v>31</v>
      </c>
      <c r="E4497" s="20">
        <v>23.136469999999999</v>
      </c>
    </row>
    <row r="4498" spans="1:5" x14ac:dyDescent="0.35">
      <c r="A4498" s="22" t="s">
        <v>38</v>
      </c>
      <c r="B4498" s="22" t="s">
        <v>171</v>
      </c>
      <c r="C4498" s="22" t="s">
        <v>56</v>
      </c>
      <c r="D4498" s="22" t="s">
        <v>32</v>
      </c>
      <c r="E4498" s="20">
        <v>1.2926800000000001</v>
      </c>
    </row>
    <row r="4499" spans="1:5" x14ac:dyDescent="0.35">
      <c r="A4499" s="22" t="s">
        <v>38</v>
      </c>
      <c r="B4499" s="22" t="s">
        <v>171</v>
      </c>
      <c r="C4499" s="22" t="s">
        <v>56</v>
      </c>
      <c r="D4499" s="28" t="s">
        <v>35</v>
      </c>
      <c r="E4499" s="26">
        <v>435.66124000000002</v>
      </c>
    </row>
    <row r="4500" spans="1:5" x14ac:dyDescent="0.35">
      <c r="A4500" s="22" t="s">
        <v>38</v>
      </c>
      <c r="B4500" s="22" t="s">
        <v>171</v>
      </c>
      <c r="C4500" s="22" t="s">
        <v>57</v>
      </c>
      <c r="D4500" s="22" t="s">
        <v>52</v>
      </c>
      <c r="E4500" s="20">
        <v>11.519399999999999</v>
      </c>
    </row>
    <row r="4501" spans="1:5" x14ac:dyDescent="0.35">
      <c r="A4501" s="22" t="s">
        <v>38</v>
      </c>
      <c r="B4501" s="22" t="s">
        <v>171</v>
      </c>
      <c r="C4501" s="22" t="s">
        <v>57</v>
      </c>
      <c r="D4501" s="22" t="s">
        <v>53</v>
      </c>
      <c r="E4501" s="20">
        <v>9.4236000000000004</v>
      </c>
    </row>
    <row r="4502" spans="1:5" x14ac:dyDescent="0.35">
      <c r="A4502" s="22" t="s">
        <v>38</v>
      </c>
      <c r="B4502" s="22" t="s">
        <v>171</v>
      </c>
      <c r="C4502" s="22" t="s">
        <v>57</v>
      </c>
      <c r="D4502" s="22" t="s">
        <v>27</v>
      </c>
      <c r="E4502" s="20">
        <v>20.036190000000001</v>
      </c>
    </row>
    <row r="4503" spans="1:5" x14ac:dyDescent="0.35">
      <c r="A4503" s="22" t="s">
        <v>38</v>
      </c>
      <c r="B4503" s="22" t="s">
        <v>171</v>
      </c>
      <c r="C4503" s="22" t="s">
        <v>57</v>
      </c>
      <c r="D4503" s="22" t="s">
        <v>28</v>
      </c>
      <c r="E4503" s="20">
        <v>2.2153</v>
      </c>
    </row>
    <row r="4504" spans="1:5" x14ac:dyDescent="0.35">
      <c r="A4504" s="22" t="s">
        <v>38</v>
      </c>
      <c r="B4504" s="22" t="s">
        <v>171</v>
      </c>
      <c r="C4504" s="22" t="s">
        <v>57</v>
      </c>
      <c r="D4504" s="22" t="s">
        <v>55</v>
      </c>
      <c r="E4504" s="20">
        <v>1.01725</v>
      </c>
    </row>
    <row r="4505" spans="1:5" x14ac:dyDescent="0.35">
      <c r="A4505" s="22" t="s">
        <v>38</v>
      </c>
      <c r="B4505" s="22" t="s">
        <v>171</v>
      </c>
      <c r="C4505" s="22" t="s">
        <v>57</v>
      </c>
      <c r="D4505" s="22" t="s">
        <v>92</v>
      </c>
      <c r="E4505" s="20">
        <v>1436.1480300000001</v>
      </c>
    </row>
    <row r="4506" spans="1:5" x14ac:dyDescent="0.35">
      <c r="A4506" s="22" t="s">
        <v>38</v>
      </c>
      <c r="B4506" s="22" t="s">
        <v>171</v>
      </c>
      <c r="C4506" s="22" t="s">
        <v>57</v>
      </c>
      <c r="D4506" s="22" t="s">
        <v>93</v>
      </c>
      <c r="E4506" s="20">
        <v>96.700869999999995</v>
      </c>
    </row>
    <row r="4507" spans="1:5" x14ac:dyDescent="0.35">
      <c r="A4507" s="22" t="s">
        <v>38</v>
      </c>
      <c r="B4507" s="22" t="s">
        <v>171</v>
      </c>
      <c r="C4507" s="22" t="s">
        <v>57</v>
      </c>
      <c r="D4507" s="22" t="s">
        <v>160</v>
      </c>
      <c r="E4507" s="20">
        <v>26.58023</v>
      </c>
    </row>
    <row r="4508" spans="1:5" x14ac:dyDescent="0.35">
      <c r="A4508" s="22" t="s">
        <v>38</v>
      </c>
      <c r="B4508" s="22" t="s">
        <v>171</v>
      </c>
      <c r="C4508" s="22" t="s">
        <v>57</v>
      </c>
      <c r="D4508" s="22" t="s">
        <v>30</v>
      </c>
      <c r="E4508" s="20">
        <v>294.00281000000001</v>
      </c>
    </row>
    <row r="4509" spans="1:5" x14ac:dyDescent="0.35">
      <c r="A4509" s="22" t="s">
        <v>38</v>
      </c>
      <c r="B4509" s="22" t="s">
        <v>171</v>
      </c>
      <c r="C4509" s="22" t="s">
        <v>57</v>
      </c>
      <c r="D4509" s="22" t="s">
        <v>96</v>
      </c>
      <c r="E4509" s="20">
        <v>4.33446</v>
      </c>
    </row>
    <row r="4510" spans="1:5" x14ac:dyDescent="0.35">
      <c r="A4510" s="22" t="s">
        <v>38</v>
      </c>
      <c r="B4510" s="22" t="s">
        <v>171</v>
      </c>
      <c r="C4510" s="22" t="s">
        <v>57</v>
      </c>
      <c r="D4510" s="22" t="s">
        <v>112</v>
      </c>
      <c r="E4510" s="20">
        <v>0.79264000000000001</v>
      </c>
    </row>
    <row r="4511" spans="1:5" x14ac:dyDescent="0.35">
      <c r="A4511" s="22" t="s">
        <v>38</v>
      </c>
      <c r="B4511" s="22" t="s">
        <v>171</v>
      </c>
      <c r="C4511" s="22" t="s">
        <v>57</v>
      </c>
      <c r="D4511" s="22" t="s">
        <v>97</v>
      </c>
      <c r="E4511" s="20">
        <v>6.5683699999999998</v>
      </c>
    </row>
    <row r="4512" spans="1:5" x14ac:dyDescent="0.35">
      <c r="A4512" s="22" t="s">
        <v>38</v>
      </c>
      <c r="B4512" s="22" t="s">
        <v>171</v>
      </c>
      <c r="C4512" s="22" t="s">
        <v>57</v>
      </c>
      <c r="D4512" s="22" t="s">
        <v>31</v>
      </c>
      <c r="E4512" s="20">
        <v>221.80884</v>
      </c>
    </row>
    <row r="4513" spans="1:5" x14ac:dyDescent="0.35">
      <c r="A4513" s="22" t="s">
        <v>38</v>
      </c>
      <c r="B4513" s="22" t="s">
        <v>171</v>
      </c>
      <c r="C4513" s="22" t="s">
        <v>57</v>
      </c>
      <c r="D4513" s="28" t="s">
        <v>35</v>
      </c>
      <c r="E4513" s="26">
        <v>2131.1479899999999</v>
      </c>
    </row>
    <row r="4514" spans="1:5" x14ac:dyDescent="0.35">
      <c r="A4514" s="22" t="s">
        <v>38</v>
      </c>
      <c r="B4514" s="22" t="s">
        <v>171</v>
      </c>
      <c r="C4514" s="22" t="s">
        <v>58</v>
      </c>
      <c r="D4514" s="22" t="s">
        <v>92</v>
      </c>
      <c r="E4514" s="20">
        <v>6.8849999999999998</v>
      </c>
    </row>
    <row r="4515" spans="1:5" x14ac:dyDescent="0.35">
      <c r="A4515" s="22" t="s">
        <v>38</v>
      </c>
      <c r="B4515" s="22" t="s">
        <v>171</v>
      </c>
      <c r="C4515" s="22" t="s">
        <v>58</v>
      </c>
      <c r="D4515" s="22" t="s">
        <v>112</v>
      </c>
      <c r="E4515" s="20">
        <v>92.186890000000005</v>
      </c>
    </row>
    <row r="4516" spans="1:5" x14ac:dyDescent="0.35">
      <c r="A4516" s="22" t="s">
        <v>38</v>
      </c>
      <c r="B4516" s="22" t="s">
        <v>171</v>
      </c>
      <c r="C4516" s="22" t="s">
        <v>58</v>
      </c>
      <c r="D4516" s="22" t="s">
        <v>31</v>
      </c>
      <c r="E4516" s="20">
        <v>9.0324299999999997</v>
      </c>
    </row>
    <row r="4517" spans="1:5" x14ac:dyDescent="0.35">
      <c r="A4517" s="22" t="s">
        <v>38</v>
      </c>
      <c r="B4517" s="22" t="s">
        <v>171</v>
      </c>
      <c r="C4517" s="22" t="s">
        <v>58</v>
      </c>
      <c r="D4517" s="28" t="s">
        <v>35</v>
      </c>
      <c r="E4517" s="26">
        <v>108.10432</v>
      </c>
    </row>
    <row r="4518" spans="1:5" x14ac:dyDescent="0.35">
      <c r="A4518" s="22" t="s">
        <v>38</v>
      </c>
      <c r="B4518" s="22" t="s">
        <v>171</v>
      </c>
      <c r="C4518" s="22" t="s">
        <v>158</v>
      </c>
      <c r="D4518" s="22" t="s">
        <v>104</v>
      </c>
      <c r="E4518" s="20">
        <v>2.3121399999999999</v>
      </c>
    </row>
    <row r="4519" spans="1:5" x14ac:dyDescent="0.35">
      <c r="A4519" s="22" t="s">
        <v>38</v>
      </c>
      <c r="B4519" s="22" t="s">
        <v>171</v>
      </c>
      <c r="C4519" s="22" t="s">
        <v>158</v>
      </c>
      <c r="D4519" s="22" t="s">
        <v>156</v>
      </c>
      <c r="E4519" s="20">
        <v>4.1055799999999998</v>
      </c>
    </row>
    <row r="4520" spans="1:5" x14ac:dyDescent="0.35">
      <c r="A4520" s="22" t="s">
        <v>38</v>
      </c>
      <c r="B4520" s="22" t="s">
        <v>171</v>
      </c>
      <c r="C4520" s="22" t="s">
        <v>158</v>
      </c>
      <c r="D4520" s="22" t="s">
        <v>102</v>
      </c>
      <c r="E4520" s="20">
        <v>1.33053</v>
      </c>
    </row>
    <row r="4521" spans="1:5" x14ac:dyDescent="0.35">
      <c r="A4521" s="22" t="s">
        <v>38</v>
      </c>
      <c r="B4521" s="22" t="s">
        <v>171</v>
      </c>
      <c r="C4521" s="22" t="s">
        <v>158</v>
      </c>
      <c r="D4521" s="22" t="s">
        <v>160</v>
      </c>
      <c r="E4521" s="20">
        <v>50.195509999999999</v>
      </c>
    </row>
    <row r="4522" spans="1:5" x14ac:dyDescent="0.35">
      <c r="A4522" s="22" t="s">
        <v>38</v>
      </c>
      <c r="B4522" s="22" t="s">
        <v>171</v>
      </c>
      <c r="C4522" s="22" t="s">
        <v>158</v>
      </c>
      <c r="D4522" s="22" t="s">
        <v>110</v>
      </c>
      <c r="E4522" s="20">
        <v>1.90235</v>
      </c>
    </row>
    <row r="4523" spans="1:5" x14ac:dyDescent="0.35">
      <c r="A4523" s="22" t="s">
        <v>38</v>
      </c>
      <c r="B4523" s="22" t="s">
        <v>171</v>
      </c>
      <c r="C4523" s="22" t="s">
        <v>158</v>
      </c>
      <c r="D4523" s="22" t="s">
        <v>31</v>
      </c>
      <c r="E4523" s="20">
        <v>6.2994700000000003</v>
      </c>
    </row>
    <row r="4524" spans="1:5" x14ac:dyDescent="0.35">
      <c r="A4524" s="22" t="s">
        <v>38</v>
      </c>
      <c r="B4524" s="22" t="s">
        <v>171</v>
      </c>
      <c r="C4524" s="22" t="s">
        <v>158</v>
      </c>
      <c r="D4524" s="28" t="s">
        <v>35</v>
      </c>
      <c r="E4524" s="26">
        <v>66.145579999999995</v>
      </c>
    </row>
    <row r="4525" spans="1:5" x14ac:dyDescent="0.35">
      <c r="A4525" s="22" t="s">
        <v>38</v>
      </c>
      <c r="B4525" s="22" t="s">
        <v>171</v>
      </c>
      <c r="C4525" s="22" t="s">
        <v>14</v>
      </c>
      <c r="D4525" s="22" t="s">
        <v>55</v>
      </c>
      <c r="E4525" s="20">
        <v>13.585000000000001</v>
      </c>
    </row>
    <row r="4526" spans="1:5" x14ac:dyDescent="0.35">
      <c r="A4526" s="22" t="s">
        <v>38</v>
      </c>
      <c r="B4526" s="22" t="s">
        <v>171</v>
      </c>
      <c r="C4526" s="22" t="s">
        <v>14</v>
      </c>
      <c r="D4526" s="22" t="s">
        <v>30</v>
      </c>
      <c r="E4526" s="20">
        <v>1.1988000000000001</v>
      </c>
    </row>
    <row r="4527" spans="1:5" x14ac:dyDescent="0.35">
      <c r="A4527" s="22" t="s">
        <v>38</v>
      </c>
      <c r="B4527" s="22" t="s">
        <v>171</v>
      </c>
      <c r="C4527" s="22" t="s">
        <v>14</v>
      </c>
      <c r="D4527" s="22" t="s">
        <v>31</v>
      </c>
      <c r="E4527" s="20">
        <v>92.505970000000005</v>
      </c>
    </row>
    <row r="4528" spans="1:5" x14ac:dyDescent="0.35">
      <c r="A4528" s="22" t="s">
        <v>38</v>
      </c>
      <c r="B4528" s="22" t="s">
        <v>171</v>
      </c>
      <c r="C4528" s="22" t="s">
        <v>14</v>
      </c>
      <c r="D4528" s="28" t="s">
        <v>35</v>
      </c>
      <c r="E4528" s="26">
        <v>107.28977</v>
      </c>
    </row>
    <row r="4529" spans="1:5" x14ac:dyDescent="0.35">
      <c r="A4529" s="22" t="s">
        <v>38</v>
      </c>
      <c r="B4529" s="22" t="s">
        <v>171</v>
      </c>
      <c r="C4529" s="22" t="s">
        <v>15</v>
      </c>
      <c r="D4529" s="22" t="s">
        <v>52</v>
      </c>
      <c r="E4529" s="20">
        <v>741.13831000000005</v>
      </c>
    </row>
    <row r="4530" spans="1:5" x14ac:dyDescent="0.35">
      <c r="A4530" s="22" t="s">
        <v>38</v>
      </c>
      <c r="B4530" s="22" t="s">
        <v>171</v>
      </c>
      <c r="C4530" s="22" t="s">
        <v>15</v>
      </c>
      <c r="D4530" s="22" t="s">
        <v>104</v>
      </c>
      <c r="E4530" s="20">
        <v>44.681750000000001</v>
      </c>
    </row>
    <row r="4531" spans="1:5" x14ac:dyDescent="0.35">
      <c r="A4531" s="22" t="s">
        <v>38</v>
      </c>
      <c r="B4531" s="22" t="s">
        <v>171</v>
      </c>
      <c r="C4531" s="22" t="s">
        <v>15</v>
      </c>
      <c r="D4531" s="22" t="s">
        <v>156</v>
      </c>
      <c r="E4531" s="20">
        <v>14.5572</v>
      </c>
    </row>
    <row r="4532" spans="1:5" x14ac:dyDescent="0.35">
      <c r="A4532" s="22" t="s">
        <v>38</v>
      </c>
      <c r="B4532" s="22" t="s">
        <v>171</v>
      </c>
      <c r="C4532" s="22" t="s">
        <v>15</v>
      </c>
      <c r="D4532" s="22" t="s">
        <v>53</v>
      </c>
      <c r="E4532" s="20">
        <v>48.795769999999997</v>
      </c>
    </row>
    <row r="4533" spans="1:5" x14ac:dyDescent="0.35">
      <c r="A4533" s="22" t="s">
        <v>38</v>
      </c>
      <c r="B4533" s="22" t="s">
        <v>171</v>
      </c>
      <c r="C4533" s="22" t="s">
        <v>15</v>
      </c>
      <c r="D4533" s="22" t="s">
        <v>27</v>
      </c>
      <c r="E4533" s="20">
        <v>5727.7338200000004</v>
      </c>
    </row>
    <row r="4534" spans="1:5" x14ac:dyDescent="0.35">
      <c r="A4534" s="22" t="s">
        <v>38</v>
      </c>
      <c r="B4534" s="22" t="s">
        <v>171</v>
      </c>
      <c r="C4534" s="22" t="s">
        <v>15</v>
      </c>
      <c r="D4534" s="22" t="s">
        <v>95</v>
      </c>
      <c r="E4534" s="20">
        <v>13.44525</v>
      </c>
    </row>
    <row r="4535" spans="1:5" x14ac:dyDescent="0.35">
      <c r="A4535" s="22" t="s">
        <v>38</v>
      </c>
      <c r="B4535" s="22" t="s">
        <v>171</v>
      </c>
      <c r="C4535" s="22" t="s">
        <v>15</v>
      </c>
      <c r="D4535" s="22" t="s">
        <v>28</v>
      </c>
      <c r="E4535" s="20">
        <v>53.203899999999997</v>
      </c>
    </row>
    <row r="4536" spans="1:5" x14ac:dyDescent="0.35">
      <c r="A4536" s="22" t="s">
        <v>38</v>
      </c>
      <c r="B4536" s="22" t="s">
        <v>171</v>
      </c>
      <c r="C4536" s="22" t="s">
        <v>15</v>
      </c>
      <c r="D4536" s="22" t="s">
        <v>55</v>
      </c>
      <c r="E4536" s="20">
        <v>1638.80702</v>
      </c>
    </row>
    <row r="4537" spans="1:5" x14ac:dyDescent="0.35">
      <c r="A4537" s="22" t="s">
        <v>38</v>
      </c>
      <c r="B4537" s="22" t="s">
        <v>171</v>
      </c>
      <c r="C4537" s="22" t="s">
        <v>15</v>
      </c>
      <c r="D4537" s="22" t="s">
        <v>92</v>
      </c>
      <c r="E4537" s="20">
        <v>44765.834589999999</v>
      </c>
    </row>
    <row r="4538" spans="1:5" x14ac:dyDescent="0.35">
      <c r="A4538" s="22" t="s">
        <v>38</v>
      </c>
      <c r="B4538" s="22" t="s">
        <v>171</v>
      </c>
      <c r="C4538" s="22" t="s">
        <v>15</v>
      </c>
      <c r="D4538" s="22" t="s">
        <v>102</v>
      </c>
      <c r="E4538" s="20">
        <v>5.6831699999999996</v>
      </c>
    </row>
    <row r="4539" spans="1:5" x14ac:dyDescent="0.35">
      <c r="A4539" s="22" t="s">
        <v>38</v>
      </c>
      <c r="B4539" s="22" t="s">
        <v>171</v>
      </c>
      <c r="C4539" s="22" t="s">
        <v>15</v>
      </c>
      <c r="D4539" s="22" t="s">
        <v>93</v>
      </c>
      <c r="E4539" s="20">
        <v>1475.1139499999999</v>
      </c>
    </row>
    <row r="4540" spans="1:5" x14ac:dyDescent="0.35">
      <c r="A4540" s="22" t="s">
        <v>38</v>
      </c>
      <c r="B4540" s="22" t="s">
        <v>171</v>
      </c>
      <c r="C4540" s="22" t="s">
        <v>15</v>
      </c>
      <c r="D4540" s="22" t="s">
        <v>160</v>
      </c>
      <c r="E4540" s="20">
        <v>452.66224999999997</v>
      </c>
    </row>
    <row r="4541" spans="1:5" x14ac:dyDescent="0.35">
      <c r="A4541" s="22" t="s">
        <v>38</v>
      </c>
      <c r="B4541" s="22" t="s">
        <v>171</v>
      </c>
      <c r="C4541" s="22" t="s">
        <v>15</v>
      </c>
      <c r="D4541" s="22" t="s">
        <v>30</v>
      </c>
      <c r="E4541" s="20">
        <v>38782.904139999999</v>
      </c>
    </row>
    <row r="4542" spans="1:5" x14ac:dyDescent="0.35">
      <c r="A4542" s="22" t="s">
        <v>38</v>
      </c>
      <c r="B4542" s="22" t="s">
        <v>171</v>
      </c>
      <c r="C4542" s="22" t="s">
        <v>15</v>
      </c>
      <c r="D4542" s="22" t="s">
        <v>96</v>
      </c>
      <c r="E4542" s="20">
        <v>926.59865000000002</v>
      </c>
    </row>
    <row r="4543" spans="1:5" x14ac:dyDescent="0.35">
      <c r="A4543" s="22" t="s">
        <v>38</v>
      </c>
      <c r="B4543" s="22" t="s">
        <v>171</v>
      </c>
      <c r="C4543" s="22" t="s">
        <v>15</v>
      </c>
      <c r="D4543" s="22" t="s">
        <v>110</v>
      </c>
      <c r="E4543" s="20">
        <v>78.057720000000003</v>
      </c>
    </row>
    <row r="4544" spans="1:5" x14ac:dyDescent="0.35">
      <c r="A4544" s="22" t="s">
        <v>38</v>
      </c>
      <c r="B4544" s="22" t="s">
        <v>171</v>
      </c>
      <c r="C4544" s="22" t="s">
        <v>15</v>
      </c>
      <c r="D4544" s="22" t="s">
        <v>112</v>
      </c>
      <c r="E4544" s="20">
        <v>42.778100000000002</v>
      </c>
    </row>
    <row r="4545" spans="1:5" x14ac:dyDescent="0.35">
      <c r="A4545" s="22" t="s">
        <v>38</v>
      </c>
      <c r="B4545" s="22" t="s">
        <v>171</v>
      </c>
      <c r="C4545" s="22" t="s">
        <v>15</v>
      </c>
      <c r="D4545" s="22" t="s">
        <v>97</v>
      </c>
      <c r="E4545" s="20">
        <v>49.9801</v>
      </c>
    </row>
    <row r="4546" spans="1:5" x14ac:dyDescent="0.35">
      <c r="A4546" s="22" t="s">
        <v>38</v>
      </c>
      <c r="B4546" s="22" t="s">
        <v>171</v>
      </c>
      <c r="C4546" s="22" t="s">
        <v>15</v>
      </c>
      <c r="D4546" s="22" t="s">
        <v>31</v>
      </c>
      <c r="E4546" s="20">
        <v>21836.614669999999</v>
      </c>
    </row>
    <row r="4547" spans="1:5" x14ac:dyDescent="0.35">
      <c r="A4547" s="22" t="s">
        <v>38</v>
      </c>
      <c r="B4547" s="22" t="s">
        <v>171</v>
      </c>
      <c r="C4547" s="22" t="s">
        <v>15</v>
      </c>
      <c r="D4547" s="22" t="s">
        <v>32</v>
      </c>
      <c r="E4547" s="20">
        <v>1.16893</v>
      </c>
    </row>
    <row r="4548" spans="1:5" x14ac:dyDescent="0.35">
      <c r="A4548" s="22" t="s">
        <v>38</v>
      </c>
      <c r="B4548" s="22" t="s">
        <v>171</v>
      </c>
      <c r="C4548" s="22" t="s">
        <v>15</v>
      </c>
      <c r="D4548" s="22" t="s">
        <v>161</v>
      </c>
      <c r="E4548" s="20">
        <v>34.130220000000001</v>
      </c>
    </row>
    <row r="4549" spans="1:5" x14ac:dyDescent="0.35">
      <c r="A4549" s="22" t="s">
        <v>38</v>
      </c>
      <c r="B4549" s="22" t="s">
        <v>171</v>
      </c>
      <c r="C4549" s="22" t="s">
        <v>15</v>
      </c>
      <c r="D4549" s="28" t="s">
        <v>35</v>
      </c>
      <c r="E4549" s="26">
        <v>116733.88950999999</v>
      </c>
    </row>
    <row r="4550" spans="1:5" x14ac:dyDescent="0.35">
      <c r="A4550" s="22" t="s">
        <v>38</v>
      </c>
      <c r="B4550" s="22" t="s">
        <v>171</v>
      </c>
      <c r="C4550" s="22" t="s">
        <v>159</v>
      </c>
      <c r="D4550" s="22" t="s">
        <v>52</v>
      </c>
      <c r="E4550" s="20">
        <v>9.2797800000000006</v>
      </c>
    </row>
    <row r="4551" spans="1:5" x14ac:dyDescent="0.35">
      <c r="A4551" s="22" t="s">
        <v>38</v>
      </c>
      <c r="B4551" s="22" t="s">
        <v>171</v>
      </c>
      <c r="C4551" s="22" t="s">
        <v>159</v>
      </c>
      <c r="D4551" s="22" t="s">
        <v>104</v>
      </c>
      <c r="E4551" s="20">
        <v>2.5835400000000002</v>
      </c>
    </row>
    <row r="4552" spans="1:5" x14ac:dyDescent="0.35">
      <c r="A4552" s="22" t="s">
        <v>38</v>
      </c>
      <c r="B4552" s="22" t="s">
        <v>171</v>
      </c>
      <c r="C4552" s="22" t="s">
        <v>159</v>
      </c>
      <c r="D4552" s="22" t="s">
        <v>115</v>
      </c>
      <c r="E4552" s="20">
        <v>1.6172500000000001</v>
      </c>
    </row>
    <row r="4553" spans="1:5" x14ac:dyDescent="0.35">
      <c r="A4553" s="22" t="s">
        <v>38</v>
      </c>
      <c r="B4553" s="22" t="s">
        <v>171</v>
      </c>
      <c r="C4553" s="22" t="s">
        <v>159</v>
      </c>
      <c r="D4553" s="22" t="s">
        <v>156</v>
      </c>
      <c r="E4553" s="20">
        <v>25.837199999999999</v>
      </c>
    </row>
    <row r="4554" spans="1:5" x14ac:dyDescent="0.35">
      <c r="A4554" s="22" t="s">
        <v>38</v>
      </c>
      <c r="B4554" s="22" t="s">
        <v>171</v>
      </c>
      <c r="C4554" s="22" t="s">
        <v>159</v>
      </c>
      <c r="D4554" s="22" t="s">
        <v>113</v>
      </c>
      <c r="E4554" s="20">
        <v>5.4167300000000003</v>
      </c>
    </row>
    <row r="4555" spans="1:5" x14ac:dyDescent="0.35">
      <c r="A4555" s="22" t="s">
        <v>38</v>
      </c>
      <c r="B4555" s="22" t="s">
        <v>171</v>
      </c>
      <c r="C4555" s="22" t="s">
        <v>159</v>
      </c>
      <c r="D4555" s="22" t="s">
        <v>53</v>
      </c>
      <c r="E4555" s="20">
        <v>11.25347</v>
      </c>
    </row>
    <row r="4556" spans="1:5" x14ac:dyDescent="0.35">
      <c r="A4556" s="22" t="s">
        <v>38</v>
      </c>
      <c r="B4556" s="22" t="s">
        <v>171</v>
      </c>
      <c r="C4556" s="22" t="s">
        <v>159</v>
      </c>
      <c r="D4556" s="22" t="s">
        <v>27</v>
      </c>
      <c r="E4556" s="20">
        <v>342.52123999999998</v>
      </c>
    </row>
    <row r="4557" spans="1:5" x14ac:dyDescent="0.35">
      <c r="A4557" s="22" t="s">
        <v>38</v>
      </c>
      <c r="B4557" s="22" t="s">
        <v>171</v>
      </c>
      <c r="C4557" s="22" t="s">
        <v>159</v>
      </c>
      <c r="D4557" s="22" t="s">
        <v>28</v>
      </c>
      <c r="E4557" s="20">
        <v>196.24018000000001</v>
      </c>
    </row>
    <row r="4558" spans="1:5" x14ac:dyDescent="0.35">
      <c r="A4558" s="22" t="s">
        <v>38</v>
      </c>
      <c r="B4558" s="22" t="s">
        <v>171</v>
      </c>
      <c r="C4558" s="22" t="s">
        <v>159</v>
      </c>
      <c r="D4558" s="22" t="s">
        <v>55</v>
      </c>
      <c r="E4558" s="20">
        <v>65.165180000000007</v>
      </c>
    </row>
    <row r="4559" spans="1:5" x14ac:dyDescent="0.35">
      <c r="A4559" s="22" t="s">
        <v>38</v>
      </c>
      <c r="B4559" s="22" t="s">
        <v>171</v>
      </c>
      <c r="C4559" s="22" t="s">
        <v>159</v>
      </c>
      <c r="D4559" s="22" t="s">
        <v>92</v>
      </c>
      <c r="E4559" s="20">
        <v>161.75653</v>
      </c>
    </row>
    <row r="4560" spans="1:5" x14ac:dyDescent="0.35">
      <c r="A4560" s="22" t="s">
        <v>38</v>
      </c>
      <c r="B4560" s="22" t="s">
        <v>171</v>
      </c>
      <c r="C4560" s="22" t="s">
        <v>159</v>
      </c>
      <c r="D4560" s="22" t="s">
        <v>102</v>
      </c>
      <c r="E4560" s="20">
        <v>2.92211</v>
      </c>
    </row>
    <row r="4561" spans="1:5" x14ac:dyDescent="0.35">
      <c r="A4561" s="22" t="s">
        <v>38</v>
      </c>
      <c r="B4561" s="22" t="s">
        <v>171</v>
      </c>
      <c r="C4561" s="22" t="s">
        <v>159</v>
      </c>
      <c r="D4561" s="22" t="s">
        <v>93</v>
      </c>
      <c r="E4561" s="20">
        <v>21.16283</v>
      </c>
    </row>
    <row r="4562" spans="1:5" x14ac:dyDescent="0.35">
      <c r="A4562" s="22" t="s">
        <v>38</v>
      </c>
      <c r="B4562" s="22" t="s">
        <v>171</v>
      </c>
      <c r="C4562" s="22" t="s">
        <v>159</v>
      </c>
      <c r="D4562" s="22" t="s">
        <v>160</v>
      </c>
      <c r="E4562" s="20">
        <v>30.130389999999998</v>
      </c>
    </row>
    <row r="4563" spans="1:5" x14ac:dyDescent="0.35">
      <c r="A4563" s="22" t="s">
        <v>38</v>
      </c>
      <c r="B4563" s="22" t="s">
        <v>171</v>
      </c>
      <c r="C4563" s="22" t="s">
        <v>159</v>
      </c>
      <c r="D4563" s="22" t="s">
        <v>30</v>
      </c>
      <c r="E4563" s="20">
        <v>633.17611999999997</v>
      </c>
    </row>
    <row r="4564" spans="1:5" x14ac:dyDescent="0.35">
      <c r="A4564" s="22" t="s">
        <v>38</v>
      </c>
      <c r="B4564" s="22" t="s">
        <v>171</v>
      </c>
      <c r="C4564" s="22" t="s">
        <v>159</v>
      </c>
      <c r="D4564" s="22" t="s">
        <v>96</v>
      </c>
      <c r="E4564" s="20">
        <v>16.737500000000001</v>
      </c>
    </row>
    <row r="4565" spans="1:5" x14ac:dyDescent="0.35">
      <c r="A4565" s="22" t="s">
        <v>38</v>
      </c>
      <c r="B4565" s="22" t="s">
        <v>171</v>
      </c>
      <c r="C4565" s="22" t="s">
        <v>159</v>
      </c>
      <c r="D4565" s="22" t="s">
        <v>110</v>
      </c>
      <c r="E4565" s="20">
        <v>13.65869</v>
      </c>
    </row>
    <row r="4566" spans="1:5" x14ac:dyDescent="0.35">
      <c r="A4566" s="22" t="s">
        <v>38</v>
      </c>
      <c r="B4566" s="22" t="s">
        <v>171</v>
      </c>
      <c r="C4566" s="22" t="s">
        <v>159</v>
      </c>
      <c r="D4566" s="22" t="s">
        <v>162</v>
      </c>
      <c r="E4566" s="20">
        <v>12.86763</v>
      </c>
    </row>
    <row r="4567" spans="1:5" x14ac:dyDescent="0.35">
      <c r="A4567" s="22" t="s">
        <v>38</v>
      </c>
      <c r="B4567" s="22" t="s">
        <v>171</v>
      </c>
      <c r="C4567" s="22" t="s">
        <v>159</v>
      </c>
      <c r="D4567" s="22" t="s">
        <v>163</v>
      </c>
      <c r="E4567" s="20">
        <v>18.387370000000001</v>
      </c>
    </row>
    <row r="4568" spans="1:5" x14ac:dyDescent="0.35">
      <c r="A4568" s="22" t="s">
        <v>38</v>
      </c>
      <c r="B4568" s="22" t="s">
        <v>171</v>
      </c>
      <c r="C4568" s="22" t="s">
        <v>159</v>
      </c>
      <c r="D4568" s="22" t="s">
        <v>112</v>
      </c>
      <c r="E4568" s="20">
        <v>15.436669999999999</v>
      </c>
    </row>
    <row r="4569" spans="1:5" x14ac:dyDescent="0.35">
      <c r="A4569" s="22" t="s">
        <v>38</v>
      </c>
      <c r="B4569" s="22" t="s">
        <v>171</v>
      </c>
      <c r="C4569" s="22" t="s">
        <v>159</v>
      </c>
      <c r="D4569" s="22" t="s">
        <v>97</v>
      </c>
      <c r="E4569" s="20">
        <v>18.063649999999999</v>
      </c>
    </row>
    <row r="4570" spans="1:5" x14ac:dyDescent="0.35">
      <c r="A4570" s="22" t="s">
        <v>38</v>
      </c>
      <c r="B4570" s="22" t="s">
        <v>171</v>
      </c>
      <c r="C4570" s="22" t="s">
        <v>159</v>
      </c>
      <c r="D4570" s="22" t="s">
        <v>31</v>
      </c>
      <c r="E4570" s="20">
        <v>2500.1631000000002</v>
      </c>
    </row>
    <row r="4571" spans="1:5" x14ac:dyDescent="0.35">
      <c r="A4571" s="22" t="s">
        <v>38</v>
      </c>
      <c r="B4571" s="22" t="s">
        <v>171</v>
      </c>
      <c r="C4571" s="22" t="s">
        <v>159</v>
      </c>
      <c r="D4571" s="22" t="s">
        <v>32</v>
      </c>
      <c r="E4571" s="20">
        <v>2.61124</v>
      </c>
    </row>
    <row r="4572" spans="1:5" x14ac:dyDescent="0.35">
      <c r="A4572" s="22" t="s">
        <v>38</v>
      </c>
      <c r="B4572" s="22" t="s">
        <v>171</v>
      </c>
      <c r="C4572" s="22" t="s">
        <v>159</v>
      </c>
      <c r="D4572" s="28" t="s">
        <v>35</v>
      </c>
      <c r="E4572" s="26">
        <v>4106.9884000000002</v>
      </c>
    </row>
    <row r="4573" spans="1:5" x14ac:dyDescent="0.35">
      <c r="A4573" s="22" t="s">
        <v>38</v>
      </c>
      <c r="B4573" s="22" t="s">
        <v>171</v>
      </c>
      <c r="C4573" s="22" t="s">
        <v>59</v>
      </c>
      <c r="D4573" s="22" t="s">
        <v>92</v>
      </c>
      <c r="E4573" s="20">
        <v>238.48558</v>
      </c>
    </row>
    <row r="4574" spans="1:5" x14ac:dyDescent="0.35">
      <c r="A4574" s="22" t="s">
        <v>38</v>
      </c>
      <c r="B4574" s="22" t="s">
        <v>171</v>
      </c>
      <c r="C4574" s="22" t="s">
        <v>59</v>
      </c>
      <c r="D4574" s="22" t="s">
        <v>93</v>
      </c>
      <c r="E4574" s="20">
        <v>5.4560000000000004</v>
      </c>
    </row>
    <row r="4575" spans="1:5" x14ac:dyDescent="0.35">
      <c r="A4575" s="22" t="s">
        <v>38</v>
      </c>
      <c r="B4575" s="22" t="s">
        <v>171</v>
      </c>
      <c r="C4575" s="22" t="s">
        <v>59</v>
      </c>
      <c r="D4575" s="22" t="s">
        <v>30</v>
      </c>
      <c r="E4575" s="20">
        <v>22.5</v>
      </c>
    </row>
    <row r="4576" spans="1:5" x14ac:dyDescent="0.35">
      <c r="A4576" s="22" t="s">
        <v>38</v>
      </c>
      <c r="B4576" s="22" t="s">
        <v>171</v>
      </c>
      <c r="C4576" s="22" t="s">
        <v>59</v>
      </c>
      <c r="D4576" s="22" t="s">
        <v>97</v>
      </c>
      <c r="E4576" s="20">
        <v>121.67759</v>
      </c>
    </row>
    <row r="4577" spans="1:5" x14ac:dyDescent="0.35">
      <c r="A4577" s="22" t="s">
        <v>38</v>
      </c>
      <c r="B4577" s="22" t="s">
        <v>171</v>
      </c>
      <c r="C4577" s="22" t="s">
        <v>59</v>
      </c>
      <c r="D4577" s="28" t="s">
        <v>35</v>
      </c>
      <c r="E4577" s="26">
        <v>388.11917</v>
      </c>
    </row>
    <row r="4578" spans="1:5" x14ac:dyDescent="0.35">
      <c r="A4578" s="22" t="s">
        <v>38</v>
      </c>
      <c r="B4578" s="22" t="s">
        <v>171</v>
      </c>
      <c r="C4578" s="22" t="s">
        <v>16</v>
      </c>
      <c r="D4578" s="22" t="s">
        <v>52</v>
      </c>
      <c r="E4578" s="20">
        <v>88.288719999999998</v>
      </c>
    </row>
    <row r="4579" spans="1:5" x14ac:dyDescent="0.35">
      <c r="A4579" s="22" t="s">
        <v>38</v>
      </c>
      <c r="B4579" s="22" t="s">
        <v>171</v>
      </c>
      <c r="C4579" s="22" t="s">
        <v>16</v>
      </c>
      <c r="D4579" s="22" t="s">
        <v>156</v>
      </c>
      <c r="E4579" s="20">
        <v>22.34619</v>
      </c>
    </row>
    <row r="4580" spans="1:5" x14ac:dyDescent="0.35">
      <c r="A4580" s="22" t="s">
        <v>38</v>
      </c>
      <c r="B4580" s="22" t="s">
        <v>171</v>
      </c>
      <c r="C4580" s="22" t="s">
        <v>16</v>
      </c>
      <c r="D4580" s="22" t="s">
        <v>113</v>
      </c>
      <c r="E4580" s="20">
        <v>2.5145400000000002</v>
      </c>
    </row>
    <row r="4581" spans="1:5" x14ac:dyDescent="0.35">
      <c r="A4581" s="22" t="s">
        <v>38</v>
      </c>
      <c r="B4581" s="22" t="s">
        <v>171</v>
      </c>
      <c r="C4581" s="22" t="s">
        <v>16</v>
      </c>
      <c r="D4581" s="22" t="s">
        <v>53</v>
      </c>
      <c r="E4581" s="20">
        <v>2.31291</v>
      </c>
    </row>
    <row r="4582" spans="1:5" x14ac:dyDescent="0.35">
      <c r="A4582" s="22" t="s">
        <v>38</v>
      </c>
      <c r="B4582" s="22" t="s">
        <v>171</v>
      </c>
      <c r="C4582" s="22" t="s">
        <v>16</v>
      </c>
      <c r="D4582" s="22" t="s">
        <v>27</v>
      </c>
      <c r="E4582" s="20">
        <v>794.61955</v>
      </c>
    </row>
    <row r="4583" spans="1:5" x14ac:dyDescent="0.35">
      <c r="A4583" s="22" t="s">
        <v>38</v>
      </c>
      <c r="B4583" s="22" t="s">
        <v>171</v>
      </c>
      <c r="C4583" s="22" t="s">
        <v>16</v>
      </c>
      <c r="D4583" s="22" t="s">
        <v>28</v>
      </c>
      <c r="E4583" s="20">
        <v>471.77213</v>
      </c>
    </row>
    <row r="4584" spans="1:5" x14ac:dyDescent="0.35">
      <c r="A4584" s="22" t="s">
        <v>38</v>
      </c>
      <c r="B4584" s="22" t="s">
        <v>171</v>
      </c>
      <c r="C4584" s="22" t="s">
        <v>16</v>
      </c>
      <c r="D4584" s="22" t="s">
        <v>55</v>
      </c>
      <c r="E4584" s="20">
        <v>47.168770000000002</v>
      </c>
    </row>
    <row r="4585" spans="1:5" x14ac:dyDescent="0.35">
      <c r="A4585" s="22" t="s">
        <v>38</v>
      </c>
      <c r="B4585" s="22" t="s">
        <v>171</v>
      </c>
      <c r="C4585" s="22" t="s">
        <v>16</v>
      </c>
      <c r="D4585" s="22" t="s">
        <v>92</v>
      </c>
      <c r="E4585" s="20">
        <v>419.03390000000002</v>
      </c>
    </row>
    <row r="4586" spans="1:5" x14ac:dyDescent="0.35">
      <c r="A4586" s="22" t="s">
        <v>38</v>
      </c>
      <c r="B4586" s="22" t="s">
        <v>171</v>
      </c>
      <c r="C4586" s="22" t="s">
        <v>16</v>
      </c>
      <c r="D4586" s="22" t="s">
        <v>93</v>
      </c>
      <c r="E4586" s="20">
        <v>37.743000000000002</v>
      </c>
    </row>
    <row r="4587" spans="1:5" x14ac:dyDescent="0.35">
      <c r="A4587" s="22" t="s">
        <v>38</v>
      </c>
      <c r="B4587" s="22" t="s">
        <v>171</v>
      </c>
      <c r="C4587" s="22" t="s">
        <v>16</v>
      </c>
      <c r="D4587" s="22" t="s">
        <v>160</v>
      </c>
      <c r="E4587" s="20">
        <v>57.732849999999999</v>
      </c>
    </row>
    <row r="4588" spans="1:5" x14ac:dyDescent="0.35">
      <c r="A4588" s="22" t="s">
        <v>38</v>
      </c>
      <c r="B4588" s="22" t="s">
        <v>171</v>
      </c>
      <c r="C4588" s="22" t="s">
        <v>16</v>
      </c>
      <c r="D4588" s="22" t="s">
        <v>30</v>
      </c>
      <c r="E4588" s="20">
        <v>1725.3841199999999</v>
      </c>
    </row>
    <row r="4589" spans="1:5" x14ac:dyDescent="0.35">
      <c r="A4589" s="22" t="s">
        <v>38</v>
      </c>
      <c r="B4589" s="22" t="s">
        <v>171</v>
      </c>
      <c r="C4589" s="22" t="s">
        <v>16</v>
      </c>
      <c r="D4589" s="22" t="s">
        <v>96</v>
      </c>
      <c r="E4589" s="20">
        <v>21.568930000000002</v>
      </c>
    </row>
    <row r="4590" spans="1:5" x14ac:dyDescent="0.35">
      <c r="A4590" s="22" t="s">
        <v>38</v>
      </c>
      <c r="B4590" s="22" t="s">
        <v>171</v>
      </c>
      <c r="C4590" s="22" t="s">
        <v>16</v>
      </c>
      <c r="D4590" s="22" t="s">
        <v>112</v>
      </c>
      <c r="E4590" s="20">
        <v>13.933870000000001</v>
      </c>
    </row>
    <row r="4591" spans="1:5" x14ac:dyDescent="0.35">
      <c r="A4591" s="22" t="s">
        <v>38</v>
      </c>
      <c r="B4591" s="22" t="s">
        <v>171</v>
      </c>
      <c r="C4591" s="22" t="s">
        <v>16</v>
      </c>
      <c r="D4591" s="22" t="s">
        <v>97</v>
      </c>
      <c r="E4591" s="20">
        <v>0.21511</v>
      </c>
    </row>
    <row r="4592" spans="1:5" x14ac:dyDescent="0.35">
      <c r="A4592" s="22" t="s">
        <v>38</v>
      </c>
      <c r="B4592" s="22" t="s">
        <v>171</v>
      </c>
      <c r="C4592" s="22" t="s">
        <v>16</v>
      </c>
      <c r="D4592" s="22" t="s">
        <v>31</v>
      </c>
      <c r="E4592" s="20">
        <v>16255.506310000001</v>
      </c>
    </row>
    <row r="4593" spans="1:5" x14ac:dyDescent="0.35">
      <c r="A4593" s="22" t="s">
        <v>38</v>
      </c>
      <c r="B4593" s="22" t="s">
        <v>171</v>
      </c>
      <c r="C4593" s="22" t="s">
        <v>16</v>
      </c>
      <c r="D4593" s="22" t="s">
        <v>32</v>
      </c>
      <c r="E4593" s="20">
        <v>61.835270000000001</v>
      </c>
    </row>
    <row r="4594" spans="1:5" x14ac:dyDescent="0.35">
      <c r="A4594" s="22" t="s">
        <v>38</v>
      </c>
      <c r="B4594" s="22" t="s">
        <v>171</v>
      </c>
      <c r="C4594" s="22" t="s">
        <v>16</v>
      </c>
      <c r="D4594" s="28" t="s">
        <v>35</v>
      </c>
      <c r="E4594" s="26">
        <v>20021.976170000002</v>
      </c>
    </row>
    <row r="4595" spans="1:5" x14ac:dyDescent="0.35">
      <c r="A4595" s="22" t="s">
        <v>38</v>
      </c>
      <c r="B4595" s="22" t="s">
        <v>171</v>
      </c>
      <c r="C4595" s="22" t="s">
        <v>17</v>
      </c>
      <c r="D4595" s="22" t="s">
        <v>52</v>
      </c>
      <c r="E4595" s="20">
        <v>1.20221</v>
      </c>
    </row>
    <row r="4596" spans="1:5" x14ac:dyDescent="0.35">
      <c r="A4596" s="22" t="s">
        <v>38</v>
      </c>
      <c r="B4596" s="22" t="s">
        <v>171</v>
      </c>
      <c r="C4596" s="22" t="s">
        <v>17</v>
      </c>
      <c r="D4596" s="22" t="s">
        <v>104</v>
      </c>
      <c r="E4596" s="20">
        <v>2.2588400000000002</v>
      </c>
    </row>
    <row r="4597" spans="1:5" x14ac:dyDescent="0.35">
      <c r="A4597" s="22" t="s">
        <v>38</v>
      </c>
      <c r="B4597" s="22" t="s">
        <v>171</v>
      </c>
      <c r="C4597" s="22" t="s">
        <v>17</v>
      </c>
      <c r="D4597" s="22" t="s">
        <v>156</v>
      </c>
      <c r="E4597" s="20">
        <v>2.6352500000000001</v>
      </c>
    </row>
    <row r="4598" spans="1:5" x14ac:dyDescent="0.35">
      <c r="A4598" s="22" t="s">
        <v>38</v>
      </c>
      <c r="B4598" s="22" t="s">
        <v>171</v>
      </c>
      <c r="C4598" s="22" t="s">
        <v>17</v>
      </c>
      <c r="D4598" s="22" t="s">
        <v>27</v>
      </c>
      <c r="E4598" s="20">
        <v>87.086209999999994</v>
      </c>
    </row>
    <row r="4599" spans="1:5" x14ac:dyDescent="0.35">
      <c r="A4599" s="22" t="s">
        <v>38</v>
      </c>
      <c r="B4599" s="22" t="s">
        <v>171</v>
      </c>
      <c r="C4599" s="22" t="s">
        <v>17</v>
      </c>
      <c r="D4599" s="22" t="s">
        <v>28</v>
      </c>
      <c r="E4599" s="20">
        <v>2221.8348999999998</v>
      </c>
    </row>
    <row r="4600" spans="1:5" x14ac:dyDescent="0.35">
      <c r="A4600" s="22" t="s">
        <v>38</v>
      </c>
      <c r="B4600" s="22" t="s">
        <v>171</v>
      </c>
      <c r="C4600" s="22" t="s">
        <v>17</v>
      </c>
      <c r="D4600" s="22" t="s">
        <v>92</v>
      </c>
      <c r="E4600" s="20">
        <v>9.2569199999999991</v>
      </c>
    </row>
    <row r="4601" spans="1:5" x14ac:dyDescent="0.35">
      <c r="A4601" s="22" t="s">
        <v>38</v>
      </c>
      <c r="B4601" s="22" t="s">
        <v>171</v>
      </c>
      <c r="C4601" s="22" t="s">
        <v>17</v>
      </c>
      <c r="D4601" s="22" t="s">
        <v>160</v>
      </c>
      <c r="E4601" s="20">
        <v>9.0842100000000006</v>
      </c>
    </row>
    <row r="4602" spans="1:5" x14ac:dyDescent="0.35">
      <c r="A4602" s="22" t="s">
        <v>38</v>
      </c>
      <c r="B4602" s="22" t="s">
        <v>171</v>
      </c>
      <c r="C4602" s="22" t="s">
        <v>17</v>
      </c>
      <c r="D4602" s="22" t="s">
        <v>30</v>
      </c>
      <c r="E4602" s="20">
        <v>440.14146</v>
      </c>
    </row>
    <row r="4603" spans="1:5" x14ac:dyDescent="0.35">
      <c r="A4603" s="22" t="s">
        <v>38</v>
      </c>
      <c r="B4603" s="22" t="s">
        <v>171</v>
      </c>
      <c r="C4603" s="22" t="s">
        <v>17</v>
      </c>
      <c r="D4603" s="22" t="s">
        <v>112</v>
      </c>
      <c r="E4603" s="20">
        <v>2.7537699999999998</v>
      </c>
    </row>
    <row r="4604" spans="1:5" x14ac:dyDescent="0.35">
      <c r="A4604" s="22" t="s">
        <v>38</v>
      </c>
      <c r="B4604" s="22" t="s">
        <v>171</v>
      </c>
      <c r="C4604" s="22" t="s">
        <v>17</v>
      </c>
      <c r="D4604" s="22" t="s">
        <v>31</v>
      </c>
      <c r="E4604" s="20">
        <v>32054.360209999999</v>
      </c>
    </row>
    <row r="4605" spans="1:5" x14ac:dyDescent="0.35">
      <c r="A4605" s="22" t="s">
        <v>38</v>
      </c>
      <c r="B4605" s="22" t="s">
        <v>171</v>
      </c>
      <c r="C4605" s="22" t="s">
        <v>17</v>
      </c>
      <c r="D4605" s="22" t="s">
        <v>32</v>
      </c>
      <c r="E4605" s="20">
        <v>38.847499999999997</v>
      </c>
    </row>
    <row r="4606" spans="1:5" x14ac:dyDescent="0.35">
      <c r="A4606" s="22" t="s">
        <v>38</v>
      </c>
      <c r="B4606" s="22" t="s">
        <v>171</v>
      </c>
      <c r="C4606" s="22" t="s">
        <v>17</v>
      </c>
      <c r="D4606" s="28" t="s">
        <v>35</v>
      </c>
      <c r="E4606" s="26">
        <v>34869.461479999998</v>
      </c>
    </row>
    <row r="4607" spans="1:5" x14ac:dyDescent="0.35">
      <c r="A4607" s="22" t="s">
        <v>38</v>
      </c>
      <c r="B4607" s="22" t="s">
        <v>171</v>
      </c>
      <c r="C4607" s="22" t="s">
        <v>18</v>
      </c>
      <c r="D4607" s="22" t="s">
        <v>52</v>
      </c>
      <c r="E4607" s="20">
        <v>328.69092999999998</v>
      </c>
    </row>
    <row r="4608" spans="1:5" x14ac:dyDescent="0.35">
      <c r="A4608" s="22" t="s">
        <v>38</v>
      </c>
      <c r="B4608" s="22" t="s">
        <v>171</v>
      </c>
      <c r="C4608" s="22" t="s">
        <v>18</v>
      </c>
      <c r="D4608" s="22" t="s">
        <v>156</v>
      </c>
      <c r="E4608" s="20">
        <v>8.5698399999999992</v>
      </c>
    </row>
    <row r="4609" spans="1:5" x14ac:dyDescent="0.35">
      <c r="A4609" s="22" t="s">
        <v>38</v>
      </c>
      <c r="B4609" s="22" t="s">
        <v>171</v>
      </c>
      <c r="C4609" s="22" t="s">
        <v>18</v>
      </c>
      <c r="D4609" s="22" t="s">
        <v>53</v>
      </c>
      <c r="E4609" s="20">
        <v>11.77431</v>
      </c>
    </row>
    <row r="4610" spans="1:5" x14ac:dyDescent="0.35">
      <c r="A4610" s="22" t="s">
        <v>38</v>
      </c>
      <c r="B4610" s="22" t="s">
        <v>171</v>
      </c>
      <c r="C4610" s="22" t="s">
        <v>18</v>
      </c>
      <c r="D4610" s="22" t="s">
        <v>95</v>
      </c>
      <c r="E4610" s="20">
        <v>79.641729999999995</v>
      </c>
    </row>
    <row r="4611" spans="1:5" x14ac:dyDescent="0.35">
      <c r="A4611" s="22" t="s">
        <v>38</v>
      </c>
      <c r="B4611" s="22" t="s">
        <v>171</v>
      </c>
      <c r="C4611" s="22" t="s">
        <v>18</v>
      </c>
      <c r="D4611" s="22" t="s">
        <v>28</v>
      </c>
      <c r="E4611" s="20">
        <v>135.36371</v>
      </c>
    </row>
    <row r="4612" spans="1:5" x14ac:dyDescent="0.35">
      <c r="A4612" s="22" t="s">
        <v>38</v>
      </c>
      <c r="B4612" s="22" t="s">
        <v>171</v>
      </c>
      <c r="C4612" s="22" t="s">
        <v>18</v>
      </c>
      <c r="D4612" s="22" t="s">
        <v>55</v>
      </c>
      <c r="E4612" s="20">
        <v>1.3717600000000001</v>
      </c>
    </row>
    <row r="4613" spans="1:5" x14ac:dyDescent="0.35">
      <c r="A4613" s="22" t="s">
        <v>38</v>
      </c>
      <c r="B4613" s="22" t="s">
        <v>171</v>
      </c>
      <c r="C4613" s="22" t="s">
        <v>18</v>
      </c>
      <c r="D4613" s="22" t="s">
        <v>102</v>
      </c>
      <c r="E4613" s="20">
        <v>25.921559999999999</v>
      </c>
    </row>
    <row r="4614" spans="1:5" x14ac:dyDescent="0.35">
      <c r="A4614" s="22" t="s">
        <v>38</v>
      </c>
      <c r="B4614" s="22" t="s">
        <v>171</v>
      </c>
      <c r="C4614" s="22" t="s">
        <v>18</v>
      </c>
      <c r="D4614" s="22" t="s">
        <v>93</v>
      </c>
      <c r="E4614" s="20">
        <v>27.331900000000001</v>
      </c>
    </row>
    <row r="4615" spans="1:5" x14ac:dyDescent="0.35">
      <c r="A4615" s="22" t="s">
        <v>38</v>
      </c>
      <c r="B4615" s="22" t="s">
        <v>171</v>
      </c>
      <c r="C4615" s="22" t="s">
        <v>18</v>
      </c>
      <c r="D4615" s="22" t="s">
        <v>30</v>
      </c>
      <c r="E4615" s="20">
        <v>2472.9635699999999</v>
      </c>
    </row>
    <row r="4616" spans="1:5" x14ac:dyDescent="0.35">
      <c r="A4616" s="22" t="s">
        <v>38</v>
      </c>
      <c r="B4616" s="22" t="s">
        <v>171</v>
      </c>
      <c r="C4616" s="22" t="s">
        <v>18</v>
      </c>
      <c r="D4616" s="22" t="s">
        <v>96</v>
      </c>
      <c r="E4616" s="20">
        <v>47.486260000000001</v>
      </c>
    </row>
    <row r="4617" spans="1:5" x14ac:dyDescent="0.35">
      <c r="A4617" s="22" t="s">
        <v>38</v>
      </c>
      <c r="B4617" s="22" t="s">
        <v>171</v>
      </c>
      <c r="C4617" s="22" t="s">
        <v>18</v>
      </c>
      <c r="D4617" s="22" t="s">
        <v>31</v>
      </c>
      <c r="E4617" s="20">
        <v>583.39846999999997</v>
      </c>
    </row>
    <row r="4618" spans="1:5" x14ac:dyDescent="0.35">
      <c r="A4618" s="22" t="s">
        <v>38</v>
      </c>
      <c r="B4618" s="22" t="s">
        <v>171</v>
      </c>
      <c r="C4618" s="22" t="s">
        <v>18</v>
      </c>
      <c r="D4618" s="22" t="s">
        <v>32</v>
      </c>
      <c r="E4618" s="20">
        <v>13.293570000000001</v>
      </c>
    </row>
    <row r="4619" spans="1:5" x14ac:dyDescent="0.35">
      <c r="A4619" s="22" t="s">
        <v>38</v>
      </c>
      <c r="B4619" s="22" t="s">
        <v>171</v>
      </c>
      <c r="C4619" s="22" t="s">
        <v>18</v>
      </c>
      <c r="D4619" s="28" t="s">
        <v>35</v>
      </c>
      <c r="E4619" s="26">
        <v>3735.8076099999998</v>
      </c>
    </row>
    <row r="4620" spans="1:5" x14ac:dyDescent="0.35">
      <c r="A4620" s="22" t="s">
        <v>38</v>
      </c>
      <c r="B4620" s="22" t="s">
        <v>171</v>
      </c>
      <c r="C4620" s="22" t="s">
        <v>19</v>
      </c>
      <c r="D4620" s="22" t="s">
        <v>52</v>
      </c>
      <c r="E4620" s="20">
        <v>36.78586</v>
      </c>
    </row>
    <row r="4621" spans="1:5" x14ac:dyDescent="0.35">
      <c r="A4621" s="22" t="s">
        <v>38</v>
      </c>
      <c r="B4621" s="22" t="s">
        <v>171</v>
      </c>
      <c r="C4621" s="22" t="s">
        <v>19</v>
      </c>
      <c r="D4621" s="22" t="s">
        <v>115</v>
      </c>
      <c r="E4621" s="20">
        <v>3.5678999999999998</v>
      </c>
    </row>
    <row r="4622" spans="1:5" x14ac:dyDescent="0.35">
      <c r="A4622" s="22" t="s">
        <v>38</v>
      </c>
      <c r="B4622" s="22" t="s">
        <v>171</v>
      </c>
      <c r="C4622" s="22" t="s">
        <v>19</v>
      </c>
      <c r="D4622" s="22" t="s">
        <v>27</v>
      </c>
      <c r="E4622" s="20">
        <v>74.787239999999997</v>
      </c>
    </row>
    <row r="4623" spans="1:5" x14ac:dyDescent="0.35">
      <c r="A4623" s="22" t="s">
        <v>38</v>
      </c>
      <c r="B4623" s="22" t="s">
        <v>171</v>
      </c>
      <c r="C4623" s="22" t="s">
        <v>19</v>
      </c>
      <c r="D4623" s="22" t="s">
        <v>28</v>
      </c>
      <c r="E4623" s="20">
        <v>0.86495</v>
      </c>
    </row>
    <row r="4624" spans="1:5" x14ac:dyDescent="0.35">
      <c r="A4624" s="22" t="s">
        <v>38</v>
      </c>
      <c r="B4624" s="22" t="s">
        <v>171</v>
      </c>
      <c r="C4624" s="22" t="s">
        <v>19</v>
      </c>
      <c r="D4624" s="22" t="s">
        <v>55</v>
      </c>
      <c r="E4624" s="20">
        <v>17.59028</v>
      </c>
    </row>
    <row r="4625" spans="1:5" x14ac:dyDescent="0.35">
      <c r="A4625" s="22" t="s">
        <v>38</v>
      </c>
      <c r="B4625" s="22" t="s">
        <v>171</v>
      </c>
      <c r="C4625" s="22" t="s">
        <v>19</v>
      </c>
      <c r="D4625" s="22" t="s">
        <v>92</v>
      </c>
      <c r="E4625" s="20">
        <v>45.973860000000002</v>
      </c>
    </row>
    <row r="4626" spans="1:5" x14ac:dyDescent="0.35">
      <c r="A4626" s="22" t="s">
        <v>38</v>
      </c>
      <c r="B4626" s="22" t="s">
        <v>171</v>
      </c>
      <c r="C4626" s="22" t="s">
        <v>19</v>
      </c>
      <c r="D4626" s="22" t="s">
        <v>93</v>
      </c>
      <c r="E4626" s="20">
        <v>2.0122300000000002</v>
      </c>
    </row>
    <row r="4627" spans="1:5" x14ac:dyDescent="0.35">
      <c r="A4627" s="22" t="s">
        <v>38</v>
      </c>
      <c r="B4627" s="22" t="s">
        <v>171</v>
      </c>
      <c r="C4627" s="22" t="s">
        <v>19</v>
      </c>
      <c r="D4627" s="22" t="s">
        <v>160</v>
      </c>
      <c r="E4627" s="20">
        <v>10.951269999999999</v>
      </c>
    </row>
    <row r="4628" spans="1:5" x14ac:dyDescent="0.35">
      <c r="A4628" s="22" t="s">
        <v>38</v>
      </c>
      <c r="B4628" s="22" t="s">
        <v>171</v>
      </c>
      <c r="C4628" s="22" t="s">
        <v>19</v>
      </c>
      <c r="D4628" s="22" t="s">
        <v>30</v>
      </c>
      <c r="E4628" s="20">
        <v>139.88656</v>
      </c>
    </row>
    <row r="4629" spans="1:5" x14ac:dyDescent="0.35">
      <c r="A4629" s="22" t="s">
        <v>38</v>
      </c>
      <c r="B4629" s="22" t="s">
        <v>171</v>
      </c>
      <c r="C4629" s="22" t="s">
        <v>19</v>
      </c>
      <c r="D4629" s="22" t="s">
        <v>96</v>
      </c>
      <c r="E4629" s="20">
        <v>3.56481</v>
      </c>
    </row>
    <row r="4630" spans="1:5" x14ac:dyDescent="0.35">
      <c r="A4630" s="22" t="s">
        <v>38</v>
      </c>
      <c r="B4630" s="22" t="s">
        <v>171</v>
      </c>
      <c r="C4630" s="22" t="s">
        <v>19</v>
      </c>
      <c r="D4630" s="22" t="s">
        <v>112</v>
      </c>
      <c r="E4630" s="20">
        <v>2.0709599999999999</v>
      </c>
    </row>
    <row r="4631" spans="1:5" x14ac:dyDescent="0.35">
      <c r="A4631" s="22" t="s">
        <v>38</v>
      </c>
      <c r="B4631" s="22" t="s">
        <v>171</v>
      </c>
      <c r="C4631" s="22" t="s">
        <v>19</v>
      </c>
      <c r="D4631" s="22" t="s">
        <v>97</v>
      </c>
      <c r="E4631" s="20">
        <v>0.69225999999999999</v>
      </c>
    </row>
    <row r="4632" spans="1:5" x14ac:dyDescent="0.35">
      <c r="A4632" s="22" t="s">
        <v>38</v>
      </c>
      <c r="B4632" s="22" t="s">
        <v>171</v>
      </c>
      <c r="C4632" s="22" t="s">
        <v>19</v>
      </c>
      <c r="D4632" s="22" t="s">
        <v>31</v>
      </c>
      <c r="E4632" s="20">
        <v>142.72568999999999</v>
      </c>
    </row>
    <row r="4633" spans="1:5" x14ac:dyDescent="0.35">
      <c r="A4633" s="22" t="s">
        <v>38</v>
      </c>
      <c r="B4633" s="22" t="s">
        <v>171</v>
      </c>
      <c r="C4633" s="22" t="s">
        <v>19</v>
      </c>
      <c r="D4633" s="22" t="s">
        <v>32</v>
      </c>
      <c r="E4633" s="20">
        <v>8.1199999999999994E-2</v>
      </c>
    </row>
    <row r="4634" spans="1:5" x14ac:dyDescent="0.35">
      <c r="A4634" s="22" t="s">
        <v>38</v>
      </c>
      <c r="B4634" s="22" t="s">
        <v>171</v>
      </c>
      <c r="C4634" s="22" t="s">
        <v>19</v>
      </c>
      <c r="D4634" s="28" t="s">
        <v>35</v>
      </c>
      <c r="E4634" s="26">
        <v>481.55507</v>
      </c>
    </row>
    <row r="4635" spans="1:5" x14ac:dyDescent="0.35">
      <c r="A4635" s="22" t="s">
        <v>38</v>
      </c>
      <c r="B4635" s="22" t="s">
        <v>171</v>
      </c>
      <c r="C4635" s="120" t="s">
        <v>35</v>
      </c>
      <c r="D4635" s="347"/>
      <c r="E4635" s="26">
        <v>200508.59795</v>
      </c>
    </row>
    <row r="4636" spans="1:5" x14ac:dyDescent="0.35">
      <c r="A4636" s="22" t="s">
        <v>38</v>
      </c>
      <c r="B4636" s="22" t="s">
        <v>172</v>
      </c>
      <c r="C4636" s="22" t="s">
        <v>52</v>
      </c>
      <c r="D4636" s="22" t="s">
        <v>52</v>
      </c>
      <c r="E4636" s="20">
        <v>27.99896</v>
      </c>
    </row>
    <row r="4637" spans="1:5" x14ac:dyDescent="0.35">
      <c r="A4637" s="22" t="s">
        <v>38</v>
      </c>
      <c r="B4637" s="22" t="s">
        <v>172</v>
      </c>
      <c r="C4637" s="22" t="s">
        <v>52</v>
      </c>
      <c r="D4637" s="22" t="s">
        <v>156</v>
      </c>
      <c r="E4637" s="20">
        <v>16.306190000000001</v>
      </c>
    </row>
    <row r="4638" spans="1:5" x14ac:dyDescent="0.35">
      <c r="A4638" s="22" t="s">
        <v>38</v>
      </c>
      <c r="B4638" s="22" t="s">
        <v>172</v>
      </c>
      <c r="C4638" s="22" t="s">
        <v>52</v>
      </c>
      <c r="D4638" s="22" t="s">
        <v>53</v>
      </c>
      <c r="E4638" s="20">
        <v>5.0124500000000003</v>
      </c>
    </row>
    <row r="4639" spans="1:5" x14ac:dyDescent="0.35">
      <c r="A4639" s="22" t="s">
        <v>38</v>
      </c>
      <c r="B4639" s="22" t="s">
        <v>172</v>
      </c>
      <c r="C4639" s="22" t="s">
        <v>52</v>
      </c>
      <c r="D4639" s="22" t="s">
        <v>27</v>
      </c>
      <c r="E4639" s="20">
        <v>557.29232999999999</v>
      </c>
    </row>
    <row r="4640" spans="1:5" x14ac:dyDescent="0.35">
      <c r="A4640" s="22" t="s">
        <v>38</v>
      </c>
      <c r="B4640" s="22" t="s">
        <v>172</v>
      </c>
      <c r="C4640" s="22" t="s">
        <v>52</v>
      </c>
      <c r="D4640" s="22" t="s">
        <v>28</v>
      </c>
      <c r="E4640" s="20">
        <v>15.500640000000001</v>
      </c>
    </row>
    <row r="4641" spans="1:5" x14ac:dyDescent="0.35">
      <c r="A4641" s="22" t="s">
        <v>38</v>
      </c>
      <c r="B4641" s="22" t="s">
        <v>172</v>
      </c>
      <c r="C4641" s="22" t="s">
        <v>52</v>
      </c>
      <c r="D4641" s="22" t="s">
        <v>55</v>
      </c>
      <c r="E4641" s="20">
        <v>72.728800000000007</v>
      </c>
    </row>
    <row r="4642" spans="1:5" x14ac:dyDescent="0.35">
      <c r="A4642" s="22" t="s">
        <v>38</v>
      </c>
      <c r="B4642" s="22" t="s">
        <v>172</v>
      </c>
      <c r="C4642" s="22" t="s">
        <v>52</v>
      </c>
      <c r="D4642" s="22" t="s">
        <v>92</v>
      </c>
      <c r="E4642" s="20">
        <v>182.79423</v>
      </c>
    </row>
    <row r="4643" spans="1:5" x14ac:dyDescent="0.35">
      <c r="A4643" s="22" t="s">
        <v>38</v>
      </c>
      <c r="B4643" s="22" t="s">
        <v>172</v>
      </c>
      <c r="C4643" s="22" t="s">
        <v>52</v>
      </c>
      <c r="D4643" s="22" t="s">
        <v>102</v>
      </c>
      <c r="E4643" s="20">
        <v>39.091450000000002</v>
      </c>
    </row>
    <row r="4644" spans="1:5" x14ac:dyDescent="0.35">
      <c r="A4644" s="22" t="s">
        <v>38</v>
      </c>
      <c r="B4644" s="22" t="s">
        <v>172</v>
      </c>
      <c r="C4644" s="22" t="s">
        <v>52</v>
      </c>
      <c r="D4644" s="22" t="s">
        <v>107</v>
      </c>
      <c r="E4644" s="20">
        <v>0.20524999999999999</v>
      </c>
    </row>
    <row r="4645" spans="1:5" x14ac:dyDescent="0.35">
      <c r="A4645" s="22" t="s">
        <v>38</v>
      </c>
      <c r="B4645" s="22" t="s">
        <v>172</v>
      </c>
      <c r="C4645" s="22" t="s">
        <v>52</v>
      </c>
      <c r="D4645" s="22" t="s">
        <v>93</v>
      </c>
      <c r="E4645" s="20">
        <v>0.37606000000000001</v>
      </c>
    </row>
    <row r="4646" spans="1:5" x14ac:dyDescent="0.35">
      <c r="A4646" s="22" t="s">
        <v>38</v>
      </c>
      <c r="B4646" s="22" t="s">
        <v>172</v>
      </c>
      <c r="C4646" s="22" t="s">
        <v>52</v>
      </c>
      <c r="D4646" s="22" t="s">
        <v>160</v>
      </c>
      <c r="E4646" s="20">
        <v>4.4737</v>
      </c>
    </row>
    <row r="4647" spans="1:5" x14ac:dyDescent="0.35">
      <c r="A4647" s="22" t="s">
        <v>38</v>
      </c>
      <c r="B4647" s="22" t="s">
        <v>172</v>
      </c>
      <c r="C4647" s="22" t="s">
        <v>52</v>
      </c>
      <c r="D4647" s="22" t="s">
        <v>30</v>
      </c>
      <c r="E4647" s="20">
        <v>130.79016999999999</v>
      </c>
    </row>
    <row r="4648" spans="1:5" x14ac:dyDescent="0.35">
      <c r="A4648" s="22" t="s">
        <v>38</v>
      </c>
      <c r="B4648" s="22" t="s">
        <v>172</v>
      </c>
      <c r="C4648" s="22" t="s">
        <v>52</v>
      </c>
      <c r="D4648" s="22" t="s">
        <v>96</v>
      </c>
      <c r="E4648" s="20">
        <v>8.61632</v>
      </c>
    </row>
    <row r="4649" spans="1:5" x14ac:dyDescent="0.35">
      <c r="A4649" s="22" t="s">
        <v>38</v>
      </c>
      <c r="B4649" s="22" t="s">
        <v>172</v>
      </c>
      <c r="C4649" s="22" t="s">
        <v>52</v>
      </c>
      <c r="D4649" s="22" t="s">
        <v>110</v>
      </c>
      <c r="E4649" s="20">
        <v>1.371</v>
      </c>
    </row>
    <row r="4650" spans="1:5" x14ac:dyDescent="0.35">
      <c r="A4650" s="22" t="s">
        <v>38</v>
      </c>
      <c r="B4650" s="22" t="s">
        <v>172</v>
      </c>
      <c r="C4650" s="22" t="s">
        <v>52</v>
      </c>
      <c r="D4650" s="22" t="s">
        <v>162</v>
      </c>
      <c r="E4650" s="20">
        <v>0.58803000000000005</v>
      </c>
    </row>
    <row r="4651" spans="1:5" x14ac:dyDescent="0.35">
      <c r="A4651" s="22" t="s">
        <v>38</v>
      </c>
      <c r="B4651" s="22" t="s">
        <v>172</v>
      </c>
      <c r="C4651" s="22" t="s">
        <v>52</v>
      </c>
      <c r="D4651" s="22" t="s">
        <v>112</v>
      </c>
      <c r="E4651" s="20">
        <v>50.75562</v>
      </c>
    </row>
    <row r="4652" spans="1:5" x14ac:dyDescent="0.35">
      <c r="A4652" s="22" t="s">
        <v>38</v>
      </c>
      <c r="B4652" s="22" t="s">
        <v>172</v>
      </c>
      <c r="C4652" s="22" t="s">
        <v>52</v>
      </c>
      <c r="D4652" s="22" t="s">
        <v>31</v>
      </c>
      <c r="E4652" s="20">
        <v>5065.72865</v>
      </c>
    </row>
    <row r="4653" spans="1:5" x14ac:dyDescent="0.35">
      <c r="A4653" s="22" t="s">
        <v>38</v>
      </c>
      <c r="B4653" s="22" t="s">
        <v>172</v>
      </c>
      <c r="C4653" s="22" t="s">
        <v>52</v>
      </c>
      <c r="D4653" s="22" t="s">
        <v>32</v>
      </c>
      <c r="E4653" s="20">
        <v>2.9158300000000001</v>
      </c>
    </row>
    <row r="4654" spans="1:5" x14ac:dyDescent="0.35">
      <c r="A4654" s="22" t="s">
        <v>38</v>
      </c>
      <c r="B4654" s="22" t="s">
        <v>172</v>
      </c>
      <c r="C4654" s="22" t="s">
        <v>52</v>
      </c>
      <c r="D4654" s="28" t="s">
        <v>35</v>
      </c>
      <c r="E4654" s="26">
        <v>6182.5456800000002</v>
      </c>
    </row>
    <row r="4655" spans="1:5" x14ac:dyDescent="0.35">
      <c r="A4655" s="22" t="s">
        <v>38</v>
      </c>
      <c r="B4655" s="22" t="s">
        <v>172</v>
      </c>
      <c r="C4655" s="22" t="s">
        <v>53</v>
      </c>
      <c r="D4655" s="22" t="s">
        <v>52</v>
      </c>
      <c r="E4655" s="20">
        <v>15.06551</v>
      </c>
    </row>
    <row r="4656" spans="1:5" x14ac:dyDescent="0.35">
      <c r="A4656" s="22" t="s">
        <v>38</v>
      </c>
      <c r="B4656" s="22" t="s">
        <v>172</v>
      </c>
      <c r="C4656" s="22" t="s">
        <v>53</v>
      </c>
      <c r="D4656" s="22" t="s">
        <v>104</v>
      </c>
      <c r="E4656" s="20">
        <v>17.567060000000001</v>
      </c>
    </row>
    <row r="4657" spans="1:5" x14ac:dyDescent="0.35">
      <c r="A4657" s="22" t="s">
        <v>38</v>
      </c>
      <c r="B4657" s="22" t="s">
        <v>172</v>
      </c>
      <c r="C4657" s="22" t="s">
        <v>53</v>
      </c>
      <c r="D4657" s="22" t="s">
        <v>156</v>
      </c>
      <c r="E4657" s="20">
        <v>19.488969999999998</v>
      </c>
    </row>
    <row r="4658" spans="1:5" x14ac:dyDescent="0.35">
      <c r="A4658" s="22" t="s">
        <v>38</v>
      </c>
      <c r="B4658" s="22" t="s">
        <v>172</v>
      </c>
      <c r="C4658" s="22" t="s">
        <v>53</v>
      </c>
      <c r="D4658" s="22" t="s">
        <v>53</v>
      </c>
      <c r="E4658" s="20">
        <v>496.57704000000001</v>
      </c>
    </row>
    <row r="4659" spans="1:5" x14ac:dyDescent="0.35">
      <c r="A4659" s="22" t="s">
        <v>38</v>
      </c>
      <c r="B4659" s="22" t="s">
        <v>172</v>
      </c>
      <c r="C4659" s="22" t="s">
        <v>53</v>
      </c>
      <c r="D4659" s="22" t="s">
        <v>27</v>
      </c>
      <c r="E4659" s="20">
        <v>3.0779999999999998E-2</v>
      </c>
    </row>
    <row r="4660" spans="1:5" x14ac:dyDescent="0.35">
      <c r="A4660" s="22" t="s">
        <v>38</v>
      </c>
      <c r="B4660" s="22" t="s">
        <v>172</v>
      </c>
      <c r="C4660" s="22" t="s">
        <v>53</v>
      </c>
      <c r="D4660" s="22" t="s">
        <v>28</v>
      </c>
      <c r="E4660" s="20">
        <v>48.038559999999997</v>
      </c>
    </row>
    <row r="4661" spans="1:5" x14ac:dyDescent="0.35">
      <c r="A4661" s="22" t="s">
        <v>38</v>
      </c>
      <c r="B4661" s="22" t="s">
        <v>172</v>
      </c>
      <c r="C4661" s="22" t="s">
        <v>53</v>
      </c>
      <c r="D4661" s="22" t="s">
        <v>55</v>
      </c>
      <c r="E4661" s="20">
        <v>59.612139999999997</v>
      </c>
    </row>
    <row r="4662" spans="1:5" x14ac:dyDescent="0.35">
      <c r="A4662" s="22" t="s">
        <v>38</v>
      </c>
      <c r="B4662" s="22" t="s">
        <v>172</v>
      </c>
      <c r="C4662" s="22" t="s">
        <v>53</v>
      </c>
      <c r="D4662" s="22" t="s">
        <v>92</v>
      </c>
      <c r="E4662" s="20">
        <v>162.03975</v>
      </c>
    </row>
    <row r="4663" spans="1:5" x14ac:dyDescent="0.35">
      <c r="A4663" s="22" t="s">
        <v>38</v>
      </c>
      <c r="B4663" s="22" t="s">
        <v>172</v>
      </c>
      <c r="C4663" s="22" t="s">
        <v>53</v>
      </c>
      <c r="D4663" s="22" t="s">
        <v>102</v>
      </c>
      <c r="E4663" s="20">
        <v>232.21297999999999</v>
      </c>
    </row>
    <row r="4664" spans="1:5" x14ac:dyDescent="0.35">
      <c r="A4664" s="22" t="s">
        <v>38</v>
      </c>
      <c r="B4664" s="22" t="s">
        <v>172</v>
      </c>
      <c r="C4664" s="22" t="s">
        <v>53</v>
      </c>
      <c r="D4664" s="22" t="s">
        <v>93</v>
      </c>
      <c r="E4664" s="20">
        <v>13.5665</v>
      </c>
    </row>
    <row r="4665" spans="1:5" x14ac:dyDescent="0.35">
      <c r="A4665" s="22" t="s">
        <v>38</v>
      </c>
      <c r="B4665" s="22" t="s">
        <v>172</v>
      </c>
      <c r="C4665" s="22" t="s">
        <v>53</v>
      </c>
      <c r="D4665" s="22" t="s">
        <v>160</v>
      </c>
      <c r="E4665" s="20">
        <v>13.575659999999999</v>
      </c>
    </row>
    <row r="4666" spans="1:5" x14ac:dyDescent="0.35">
      <c r="A4666" s="22" t="s">
        <v>38</v>
      </c>
      <c r="B4666" s="22" t="s">
        <v>172</v>
      </c>
      <c r="C4666" s="22" t="s">
        <v>53</v>
      </c>
      <c r="D4666" s="22" t="s">
        <v>30</v>
      </c>
      <c r="E4666" s="20">
        <v>450.78579000000002</v>
      </c>
    </row>
    <row r="4667" spans="1:5" x14ac:dyDescent="0.35">
      <c r="A4667" s="22" t="s">
        <v>38</v>
      </c>
      <c r="B4667" s="22" t="s">
        <v>172</v>
      </c>
      <c r="C4667" s="22" t="s">
        <v>53</v>
      </c>
      <c r="D4667" s="22" t="s">
        <v>96</v>
      </c>
      <c r="E4667" s="20">
        <v>5.5321800000000003</v>
      </c>
    </row>
    <row r="4668" spans="1:5" x14ac:dyDescent="0.35">
      <c r="A4668" s="22" t="s">
        <v>38</v>
      </c>
      <c r="B4668" s="22" t="s">
        <v>172</v>
      </c>
      <c r="C4668" s="22" t="s">
        <v>53</v>
      </c>
      <c r="D4668" s="22" t="s">
        <v>112</v>
      </c>
      <c r="E4668" s="20">
        <v>0.3216</v>
      </c>
    </row>
    <row r="4669" spans="1:5" x14ac:dyDescent="0.35">
      <c r="A4669" s="22" t="s">
        <v>38</v>
      </c>
      <c r="B4669" s="22" t="s">
        <v>172</v>
      </c>
      <c r="C4669" s="22" t="s">
        <v>53</v>
      </c>
      <c r="D4669" s="22" t="s">
        <v>31</v>
      </c>
      <c r="E4669" s="20">
        <v>305.37848000000002</v>
      </c>
    </row>
    <row r="4670" spans="1:5" x14ac:dyDescent="0.35">
      <c r="A4670" s="22" t="s">
        <v>38</v>
      </c>
      <c r="B4670" s="22" t="s">
        <v>172</v>
      </c>
      <c r="C4670" s="22" t="s">
        <v>53</v>
      </c>
      <c r="D4670" s="22" t="s">
        <v>32</v>
      </c>
      <c r="E4670" s="20">
        <v>7.69876</v>
      </c>
    </row>
    <row r="4671" spans="1:5" x14ac:dyDescent="0.35">
      <c r="A4671" s="22" t="s">
        <v>38</v>
      </c>
      <c r="B4671" s="22" t="s">
        <v>172</v>
      </c>
      <c r="C4671" s="22" t="s">
        <v>53</v>
      </c>
      <c r="D4671" s="28" t="s">
        <v>35</v>
      </c>
      <c r="E4671" s="26">
        <v>1847.4917600000001</v>
      </c>
    </row>
    <row r="4672" spans="1:5" x14ac:dyDescent="0.35">
      <c r="A4672" s="22" t="s">
        <v>38</v>
      </c>
      <c r="B4672" s="22" t="s">
        <v>172</v>
      </c>
      <c r="C4672" s="22" t="s">
        <v>12</v>
      </c>
      <c r="D4672" s="22" t="s">
        <v>27</v>
      </c>
      <c r="E4672" s="20">
        <v>1174.60274</v>
      </c>
    </row>
    <row r="4673" spans="1:5" x14ac:dyDescent="0.35">
      <c r="A4673" s="22" t="s">
        <v>38</v>
      </c>
      <c r="B4673" s="22" t="s">
        <v>172</v>
      </c>
      <c r="C4673" s="22" t="s">
        <v>12</v>
      </c>
      <c r="D4673" s="22" t="s">
        <v>28</v>
      </c>
      <c r="E4673" s="20">
        <v>275.77715000000001</v>
      </c>
    </row>
    <row r="4674" spans="1:5" x14ac:dyDescent="0.35">
      <c r="A4674" s="22" t="s">
        <v>38</v>
      </c>
      <c r="B4674" s="22" t="s">
        <v>172</v>
      </c>
      <c r="C4674" s="22" t="s">
        <v>12</v>
      </c>
      <c r="D4674" s="22" t="s">
        <v>92</v>
      </c>
      <c r="E4674" s="20">
        <v>17.759609999999999</v>
      </c>
    </row>
    <row r="4675" spans="1:5" x14ac:dyDescent="0.35">
      <c r="A4675" s="22" t="s">
        <v>38</v>
      </c>
      <c r="B4675" s="22" t="s">
        <v>172</v>
      </c>
      <c r="C4675" s="22" t="s">
        <v>12</v>
      </c>
      <c r="D4675" s="22" t="s">
        <v>160</v>
      </c>
      <c r="E4675" s="20">
        <v>7.1048999999999998</v>
      </c>
    </row>
    <row r="4676" spans="1:5" x14ac:dyDescent="0.35">
      <c r="A4676" s="22" t="s">
        <v>38</v>
      </c>
      <c r="B4676" s="22" t="s">
        <v>172</v>
      </c>
      <c r="C4676" s="22" t="s">
        <v>12</v>
      </c>
      <c r="D4676" s="22" t="s">
        <v>30</v>
      </c>
      <c r="E4676" s="20">
        <v>1596.4857300000001</v>
      </c>
    </row>
    <row r="4677" spans="1:5" x14ac:dyDescent="0.35">
      <c r="A4677" s="22" t="s">
        <v>38</v>
      </c>
      <c r="B4677" s="22" t="s">
        <v>172</v>
      </c>
      <c r="C4677" s="22" t="s">
        <v>12</v>
      </c>
      <c r="D4677" s="22" t="s">
        <v>96</v>
      </c>
      <c r="E4677" s="20">
        <v>12.101559999999999</v>
      </c>
    </row>
    <row r="4678" spans="1:5" x14ac:dyDescent="0.35">
      <c r="A4678" s="22" t="s">
        <v>38</v>
      </c>
      <c r="B4678" s="22" t="s">
        <v>172</v>
      </c>
      <c r="C4678" s="22" t="s">
        <v>12</v>
      </c>
      <c r="D4678" s="22" t="s">
        <v>163</v>
      </c>
      <c r="E4678" s="20">
        <v>3.0594100000000002</v>
      </c>
    </row>
    <row r="4679" spans="1:5" x14ac:dyDescent="0.35">
      <c r="A4679" s="22" t="s">
        <v>38</v>
      </c>
      <c r="B4679" s="22" t="s">
        <v>172</v>
      </c>
      <c r="C4679" s="22" t="s">
        <v>12</v>
      </c>
      <c r="D4679" s="22" t="s">
        <v>31</v>
      </c>
      <c r="E4679" s="20">
        <v>3562.2581500000001</v>
      </c>
    </row>
    <row r="4680" spans="1:5" x14ac:dyDescent="0.35">
      <c r="A4680" s="22" t="s">
        <v>38</v>
      </c>
      <c r="B4680" s="22" t="s">
        <v>172</v>
      </c>
      <c r="C4680" s="22" t="s">
        <v>12</v>
      </c>
      <c r="D4680" s="22" t="s">
        <v>32</v>
      </c>
      <c r="E4680" s="20">
        <v>6.7836299999999996</v>
      </c>
    </row>
    <row r="4681" spans="1:5" x14ac:dyDescent="0.35">
      <c r="A4681" s="22" t="s">
        <v>38</v>
      </c>
      <c r="B4681" s="22" t="s">
        <v>172</v>
      </c>
      <c r="C4681" s="22" t="s">
        <v>12</v>
      </c>
      <c r="D4681" s="28" t="s">
        <v>35</v>
      </c>
      <c r="E4681" s="26">
        <v>6655.9328800000003</v>
      </c>
    </row>
    <row r="4682" spans="1:5" x14ac:dyDescent="0.35">
      <c r="A4682" s="22" t="s">
        <v>38</v>
      </c>
      <c r="B4682" s="22" t="s">
        <v>172</v>
      </c>
      <c r="C4682" s="22" t="s">
        <v>54</v>
      </c>
      <c r="D4682" s="22" t="s">
        <v>53</v>
      </c>
      <c r="E4682" s="20">
        <v>54.052129999999998</v>
      </c>
    </row>
    <row r="4683" spans="1:5" x14ac:dyDescent="0.35">
      <c r="A4683" s="22" t="s">
        <v>38</v>
      </c>
      <c r="B4683" s="22" t="s">
        <v>172</v>
      </c>
      <c r="C4683" s="22" t="s">
        <v>54</v>
      </c>
      <c r="D4683" s="22" t="s">
        <v>55</v>
      </c>
      <c r="E4683" s="20">
        <v>1.44146</v>
      </c>
    </row>
    <row r="4684" spans="1:5" x14ac:dyDescent="0.35">
      <c r="A4684" s="22" t="s">
        <v>38</v>
      </c>
      <c r="B4684" s="22" t="s">
        <v>172</v>
      </c>
      <c r="C4684" s="22" t="s">
        <v>54</v>
      </c>
      <c r="D4684" s="22" t="s">
        <v>97</v>
      </c>
      <c r="E4684" s="20">
        <v>345.09514000000001</v>
      </c>
    </row>
    <row r="4685" spans="1:5" x14ac:dyDescent="0.35">
      <c r="A4685" s="22" t="s">
        <v>38</v>
      </c>
      <c r="B4685" s="22" t="s">
        <v>172</v>
      </c>
      <c r="C4685" s="22" t="s">
        <v>54</v>
      </c>
      <c r="D4685" s="22" t="s">
        <v>31</v>
      </c>
      <c r="E4685" s="20">
        <v>16.162299999999998</v>
      </c>
    </row>
    <row r="4686" spans="1:5" x14ac:dyDescent="0.35">
      <c r="A4686" s="22" t="s">
        <v>38</v>
      </c>
      <c r="B4686" s="22" t="s">
        <v>172</v>
      </c>
      <c r="C4686" s="22" t="s">
        <v>54</v>
      </c>
      <c r="D4686" s="28" t="s">
        <v>35</v>
      </c>
      <c r="E4686" s="26">
        <v>416.75103000000001</v>
      </c>
    </row>
    <row r="4687" spans="1:5" x14ac:dyDescent="0.35">
      <c r="A4687" s="22" t="s">
        <v>38</v>
      </c>
      <c r="B4687" s="22" t="s">
        <v>172</v>
      </c>
      <c r="C4687" s="22" t="s">
        <v>13</v>
      </c>
      <c r="D4687" s="22" t="s">
        <v>52</v>
      </c>
      <c r="E4687" s="20">
        <v>5.3034499999999998</v>
      </c>
    </row>
    <row r="4688" spans="1:5" x14ac:dyDescent="0.35">
      <c r="A4688" s="22" t="s">
        <v>38</v>
      </c>
      <c r="B4688" s="22" t="s">
        <v>172</v>
      </c>
      <c r="C4688" s="22" t="s">
        <v>13</v>
      </c>
      <c r="D4688" s="22" t="s">
        <v>156</v>
      </c>
      <c r="E4688" s="20">
        <v>531.89733000000001</v>
      </c>
    </row>
    <row r="4689" spans="1:5" x14ac:dyDescent="0.35">
      <c r="A4689" s="22" t="s">
        <v>38</v>
      </c>
      <c r="B4689" s="22" t="s">
        <v>172</v>
      </c>
      <c r="C4689" s="22" t="s">
        <v>13</v>
      </c>
      <c r="D4689" s="22" t="s">
        <v>27</v>
      </c>
      <c r="E4689" s="20">
        <v>3563.81369</v>
      </c>
    </row>
    <row r="4690" spans="1:5" x14ac:dyDescent="0.35">
      <c r="A4690" s="22" t="s">
        <v>38</v>
      </c>
      <c r="B4690" s="22" t="s">
        <v>172</v>
      </c>
      <c r="C4690" s="22" t="s">
        <v>13</v>
      </c>
      <c r="D4690" s="22" t="s">
        <v>28</v>
      </c>
      <c r="E4690" s="20">
        <v>6714.7491</v>
      </c>
    </row>
    <row r="4691" spans="1:5" x14ac:dyDescent="0.35">
      <c r="A4691" s="22" t="s">
        <v>38</v>
      </c>
      <c r="B4691" s="22" t="s">
        <v>172</v>
      </c>
      <c r="C4691" s="22" t="s">
        <v>13</v>
      </c>
      <c r="D4691" s="22" t="s">
        <v>55</v>
      </c>
      <c r="E4691" s="20">
        <v>4.7358500000000001</v>
      </c>
    </row>
    <row r="4692" spans="1:5" x14ac:dyDescent="0.35">
      <c r="A4692" s="22" t="s">
        <v>38</v>
      </c>
      <c r="B4692" s="22" t="s">
        <v>172</v>
      </c>
      <c r="C4692" s="22" t="s">
        <v>13</v>
      </c>
      <c r="D4692" s="22" t="s">
        <v>92</v>
      </c>
      <c r="E4692" s="20">
        <v>76.796670000000006</v>
      </c>
    </row>
    <row r="4693" spans="1:5" x14ac:dyDescent="0.35">
      <c r="A4693" s="22" t="s">
        <v>38</v>
      </c>
      <c r="B4693" s="22" t="s">
        <v>172</v>
      </c>
      <c r="C4693" s="22" t="s">
        <v>13</v>
      </c>
      <c r="D4693" s="22" t="s">
        <v>93</v>
      </c>
      <c r="E4693" s="20">
        <v>2.319</v>
      </c>
    </row>
    <row r="4694" spans="1:5" x14ac:dyDescent="0.35">
      <c r="A4694" s="22" t="s">
        <v>38</v>
      </c>
      <c r="B4694" s="22" t="s">
        <v>172</v>
      </c>
      <c r="C4694" s="22" t="s">
        <v>13</v>
      </c>
      <c r="D4694" s="22" t="s">
        <v>160</v>
      </c>
      <c r="E4694" s="20">
        <v>15.23756</v>
      </c>
    </row>
    <row r="4695" spans="1:5" x14ac:dyDescent="0.35">
      <c r="A4695" s="22" t="s">
        <v>38</v>
      </c>
      <c r="B4695" s="22" t="s">
        <v>172</v>
      </c>
      <c r="C4695" s="22" t="s">
        <v>13</v>
      </c>
      <c r="D4695" s="22" t="s">
        <v>30</v>
      </c>
      <c r="E4695" s="20">
        <v>49.28548</v>
      </c>
    </row>
    <row r="4696" spans="1:5" x14ac:dyDescent="0.35">
      <c r="A4696" s="22" t="s">
        <v>38</v>
      </c>
      <c r="B4696" s="22" t="s">
        <v>172</v>
      </c>
      <c r="C4696" s="22" t="s">
        <v>13</v>
      </c>
      <c r="D4696" s="22" t="s">
        <v>96</v>
      </c>
      <c r="E4696" s="20">
        <v>0.95867999999999998</v>
      </c>
    </row>
    <row r="4697" spans="1:5" x14ac:dyDescent="0.35">
      <c r="A4697" s="22" t="s">
        <v>38</v>
      </c>
      <c r="B4697" s="22" t="s">
        <v>172</v>
      </c>
      <c r="C4697" s="22" t="s">
        <v>13</v>
      </c>
      <c r="D4697" s="22" t="s">
        <v>112</v>
      </c>
      <c r="E4697" s="20">
        <v>2.3439999999999999E-2</v>
      </c>
    </row>
    <row r="4698" spans="1:5" x14ac:dyDescent="0.35">
      <c r="A4698" s="22" t="s">
        <v>38</v>
      </c>
      <c r="B4698" s="22" t="s">
        <v>172</v>
      </c>
      <c r="C4698" s="22" t="s">
        <v>13</v>
      </c>
      <c r="D4698" s="22" t="s">
        <v>31</v>
      </c>
      <c r="E4698" s="20">
        <v>1085.08762</v>
      </c>
    </row>
    <row r="4699" spans="1:5" x14ac:dyDescent="0.35">
      <c r="A4699" s="22" t="s">
        <v>38</v>
      </c>
      <c r="B4699" s="22" t="s">
        <v>172</v>
      </c>
      <c r="C4699" s="22" t="s">
        <v>13</v>
      </c>
      <c r="D4699" s="28" t="s">
        <v>35</v>
      </c>
      <c r="E4699" s="26">
        <v>12050.20787</v>
      </c>
    </row>
    <row r="4700" spans="1:5" x14ac:dyDescent="0.35">
      <c r="A4700" s="22" t="s">
        <v>38</v>
      </c>
      <c r="B4700" s="22" t="s">
        <v>172</v>
      </c>
      <c r="C4700" s="22" t="s">
        <v>55</v>
      </c>
      <c r="D4700" s="22" t="s">
        <v>53</v>
      </c>
      <c r="E4700" s="20">
        <v>466.74689000000001</v>
      </c>
    </row>
    <row r="4701" spans="1:5" x14ac:dyDescent="0.35">
      <c r="A4701" s="22" t="s">
        <v>38</v>
      </c>
      <c r="B4701" s="22" t="s">
        <v>172</v>
      </c>
      <c r="C4701" s="22" t="s">
        <v>55</v>
      </c>
      <c r="D4701" s="22" t="s">
        <v>28</v>
      </c>
      <c r="E4701" s="20">
        <v>1.21811</v>
      </c>
    </row>
    <row r="4702" spans="1:5" x14ac:dyDescent="0.35">
      <c r="A4702" s="22" t="s">
        <v>38</v>
      </c>
      <c r="B4702" s="22" t="s">
        <v>172</v>
      </c>
      <c r="C4702" s="22" t="s">
        <v>55</v>
      </c>
      <c r="D4702" s="22" t="s">
        <v>55</v>
      </c>
      <c r="E4702" s="20">
        <v>62.311680000000003</v>
      </c>
    </row>
    <row r="4703" spans="1:5" x14ac:dyDescent="0.35">
      <c r="A4703" s="22" t="s">
        <v>38</v>
      </c>
      <c r="B4703" s="22" t="s">
        <v>172</v>
      </c>
      <c r="C4703" s="22" t="s">
        <v>55</v>
      </c>
      <c r="D4703" s="22" t="s">
        <v>92</v>
      </c>
      <c r="E4703" s="20">
        <v>30.36722</v>
      </c>
    </row>
    <row r="4704" spans="1:5" x14ac:dyDescent="0.35">
      <c r="A4704" s="22" t="s">
        <v>38</v>
      </c>
      <c r="B4704" s="22" t="s">
        <v>172</v>
      </c>
      <c r="C4704" s="22" t="s">
        <v>55</v>
      </c>
      <c r="D4704" s="22" t="s">
        <v>93</v>
      </c>
      <c r="E4704" s="20">
        <v>1.12808</v>
      </c>
    </row>
    <row r="4705" spans="1:5" x14ac:dyDescent="0.35">
      <c r="A4705" s="22" t="s">
        <v>38</v>
      </c>
      <c r="B4705" s="22" t="s">
        <v>172</v>
      </c>
      <c r="C4705" s="22" t="s">
        <v>55</v>
      </c>
      <c r="D4705" s="22" t="s">
        <v>160</v>
      </c>
      <c r="E4705" s="20">
        <v>1.6934899999999999</v>
      </c>
    </row>
    <row r="4706" spans="1:5" x14ac:dyDescent="0.35">
      <c r="A4706" s="22" t="s">
        <v>38</v>
      </c>
      <c r="B4706" s="22" t="s">
        <v>172</v>
      </c>
      <c r="C4706" s="22" t="s">
        <v>55</v>
      </c>
      <c r="D4706" s="22" t="s">
        <v>30</v>
      </c>
      <c r="E4706" s="20">
        <v>12.847709999999999</v>
      </c>
    </row>
    <row r="4707" spans="1:5" x14ac:dyDescent="0.35">
      <c r="A4707" s="22" t="s">
        <v>38</v>
      </c>
      <c r="B4707" s="22" t="s">
        <v>172</v>
      </c>
      <c r="C4707" s="22" t="s">
        <v>55</v>
      </c>
      <c r="D4707" s="22" t="s">
        <v>96</v>
      </c>
      <c r="E4707" s="20">
        <v>2.8407499999999999</v>
      </c>
    </row>
    <row r="4708" spans="1:5" x14ac:dyDescent="0.35">
      <c r="A4708" s="22" t="s">
        <v>38</v>
      </c>
      <c r="B4708" s="22" t="s">
        <v>172</v>
      </c>
      <c r="C4708" s="22" t="s">
        <v>55</v>
      </c>
      <c r="D4708" s="22" t="s">
        <v>110</v>
      </c>
      <c r="E4708" s="20">
        <v>1.1395599999999999</v>
      </c>
    </row>
    <row r="4709" spans="1:5" x14ac:dyDescent="0.35">
      <c r="A4709" s="22" t="s">
        <v>38</v>
      </c>
      <c r="B4709" s="22" t="s">
        <v>172</v>
      </c>
      <c r="C4709" s="22" t="s">
        <v>55</v>
      </c>
      <c r="D4709" s="22" t="s">
        <v>31</v>
      </c>
      <c r="E4709" s="20">
        <v>84.182569999999998</v>
      </c>
    </row>
    <row r="4710" spans="1:5" x14ac:dyDescent="0.35">
      <c r="A4710" s="22" t="s">
        <v>38</v>
      </c>
      <c r="B4710" s="22" t="s">
        <v>172</v>
      </c>
      <c r="C4710" s="22" t="s">
        <v>55</v>
      </c>
      <c r="D4710" s="28" t="s">
        <v>35</v>
      </c>
      <c r="E4710" s="26">
        <v>664.47605999999996</v>
      </c>
    </row>
    <row r="4711" spans="1:5" x14ac:dyDescent="0.35">
      <c r="A4711" s="22" t="s">
        <v>38</v>
      </c>
      <c r="B4711" s="22" t="s">
        <v>172</v>
      </c>
      <c r="C4711" s="22" t="s">
        <v>56</v>
      </c>
      <c r="D4711" s="22" t="s">
        <v>52</v>
      </c>
      <c r="E4711" s="20">
        <v>0.65307000000000004</v>
      </c>
    </row>
    <row r="4712" spans="1:5" x14ac:dyDescent="0.35">
      <c r="A4712" s="22" t="s">
        <v>38</v>
      </c>
      <c r="B4712" s="22" t="s">
        <v>172</v>
      </c>
      <c r="C4712" s="22" t="s">
        <v>56</v>
      </c>
      <c r="D4712" s="22" t="s">
        <v>104</v>
      </c>
      <c r="E4712" s="20">
        <v>0.52690000000000003</v>
      </c>
    </row>
    <row r="4713" spans="1:5" x14ac:dyDescent="0.35">
      <c r="A4713" s="22" t="s">
        <v>38</v>
      </c>
      <c r="B4713" s="22" t="s">
        <v>172</v>
      </c>
      <c r="C4713" s="22" t="s">
        <v>56</v>
      </c>
      <c r="D4713" s="22" t="s">
        <v>156</v>
      </c>
      <c r="E4713" s="20">
        <v>6.9999999999999994E-5</v>
      </c>
    </row>
    <row r="4714" spans="1:5" x14ac:dyDescent="0.35">
      <c r="A4714" s="22" t="s">
        <v>38</v>
      </c>
      <c r="B4714" s="22" t="s">
        <v>172</v>
      </c>
      <c r="C4714" s="22" t="s">
        <v>56</v>
      </c>
      <c r="D4714" s="22" t="s">
        <v>27</v>
      </c>
      <c r="E4714" s="20">
        <v>0.42049999999999998</v>
      </c>
    </row>
    <row r="4715" spans="1:5" x14ac:dyDescent="0.35">
      <c r="A4715" s="22" t="s">
        <v>38</v>
      </c>
      <c r="B4715" s="22" t="s">
        <v>172</v>
      </c>
      <c r="C4715" s="22" t="s">
        <v>56</v>
      </c>
      <c r="D4715" s="22" t="s">
        <v>28</v>
      </c>
      <c r="E4715" s="20">
        <v>0.18232999999999999</v>
      </c>
    </row>
    <row r="4716" spans="1:5" x14ac:dyDescent="0.35">
      <c r="A4716" s="22" t="s">
        <v>38</v>
      </c>
      <c r="B4716" s="22" t="s">
        <v>172</v>
      </c>
      <c r="C4716" s="22" t="s">
        <v>56</v>
      </c>
      <c r="D4716" s="22" t="s">
        <v>55</v>
      </c>
      <c r="E4716" s="20">
        <v>10.33442</v>
      </c>
    </row>
    <row r="4717" spans="1:5" x14ac:dyDescent="0.35">
      <c r="A4717" s="22" t="s">
        <v>38</v>
      </c>
      <c r="B4717" s="22" t="s">
        <v>172</v>
      </c>
      <c r="C4717" s="22" t="s">
        <v>56</v>
      </c>
      <c r="D4717" s="22" t="s">
        <v>92</v>
      </c>
      <c r="E4717" s="20">
        <v>5.5579999999999998</v>
      </c>
    </row>
    <row r="4718" spans="1:5" x14ac:dyDescent="0.35">
      <c r="A4718" s="22" t="s">
        <v>38</v>
      </c>
      <c r="B4718" s="22" t="s">
        <v>172</v>
      </c>
      <c r="C4718" s="22" t="s">
        <v>56</v>
      </c>
      <c r="D4718" s="22" t="s">
        <v>102</v>
      </c>
      <c r="E4718" s="20">
        <v>1.85789</v>
      </c>
    </row>
    <row r="4719" spans="1:5" x14ac:dyDescent="0.35">
      <c r="A4719" s="22" t="s">
        <v>38</v>
      </c>
      <c r="B4719" s="22" t="s">
        <v>172</v>
      </c>
      <c r="C4719" s="22" t="s">
        <v>56</v>
      </c>
      <c r="D4719" s="22" t="s">
        <v>93</v>
      </c>
      <c r="E4719" s="20">
        <v>78.211320000000001</v>
      </c>
    </row>
    <row r="4720" spans="1:5" x14ac:dyDescent="0.35">
      <c r="A4720" s="22" t="s">
        <v>38</v>
      </c>
      <c r="B4720" s="22" t="s">
        <v>172</v>
      </c>
      <c r="C4720" s="22" t="s">
        <v>56</v>
      </c>
      <c r="D4720" s="22" t="s">
        <v>160</v>
      </c>
      <c r="E4720" s="20">
        <v>2.2614100000000001</v>
      </c>
    </row>
    <row r="4721" spans="1:5" x14ac:dyDescent="0.35">
      <c r="A4721" s="22" t="s">
        <v>38</v>
      </c>
      <c r="B4721" s="22" t="s">
        <v>172</v>
      </c>
      <c r="C4721" s="22" t="s">
        <v>56</v>
      </c>
      <c r="D4721" s="22" t="s">
        <v>30</v>
      </c>
      <c r="E4721" s="20">
        <v>34.942250000000001</v>
      </c>
    </row>
    <row r="4722" spans="1:5" x14ac:dyDescent="0.35">
      <c r="A4722" s="22" t="s">
        <v>38</v>
      </c>
      <c r="B4722" s="22" t="s">
        <v>172</v>
      </c>
      <c r="C4722" s="22" t="s">
        <v>56</v>
      </c>
      <c r="D4722" s="22" t="s">
        <v>96</v>
      </c>
      <c r="E4722" s="20">
        <v>36.851550000000003</v>
      </c>
    </row>
    <row r="4723" spans="1:5" x14ac:dyDescent="0.35">
      <c r="A4723" s="22" t="s">
        <v>38</v>
      </c>
      <c r="B4723" s="22" t="s">
        <v>172</v>
      </c>
      <c r="C4723" s="22" t="s">
        <v>56</v>
      </c>
      <c r="D4723" s="22" t="s">
        <v>110</v>
      </c>
      <c r="E4723" s="20">
        <v>0.69932000000000005</v>
      </c>
    </row>
    <row r="4724" spans="1:5" x14ac:dyDescent="0.35">
      <c r="A4724" s="22" t="s">
        <v>38</v>
      </c>
      <c r="B4724" s="22" t="s">
        <v>172</v>
      </c>
      <c r="C4724" s="22" t="s">
        <v>56</v>
      </c>
      <c r="D4724" s="22" t="s">
        <v>112</v>
      </c>
      <c r="E4724" s="20">
        <v>5.1410099999999996</v>
      </c>
    </row>
    <row r="4725" spans="1:5" x14ac:dyDescent="0.35">
      <c r="A4725" s="22" t="s">
        <v>38</v>
      </c>
      <c r="B4725" s="22" t="s">
        <v>172</v>
      </c>
      <c r="C4725" s="22" t="s">
        <v>56</v>
      </c>
      <c r="D4725" s="22" t="s">
        <v>97</v>
      </c>
      <c r="E4725" s="20">
        <v>24.807259999999999</v>
      </c>
    </row>
    <row r="4726" spans="1:5" x14ac:dyDescent="0.35">
      <c r="A4726" s="22" t="s">
        <v>38</v>
      </c>
      <c r="B4726" s="22" t="s">
        <v>172</v>
      </c>
      <c r="C4726" s="22" t="s">
        <v>56</v>
      </c>
      <c r="D4726" s="22" t="s">
        <v>31</v>
      </c>
      <c r="E4726" s="20">
        <v>34.805779999999999</v>
      </c>
    </row>
    <row r="4727" spans="1:5" x14ac:dyDescent="0.35">
      <c r="A4727" s="22" t="s">
        <v>38</v>
      </c>
      <c r="B4727" s="22" t="s">
        <v>172</v>
      </c>
      <c r="C4727" s="22" t="s">
        <v>56</v>
      </c>
      <c r="D4727" s="22" t="s">
        <v>32</v>
      </c>
      <c r="E4727" s="20">
        <v>12.796250000000001</v>
      </c>
    </row>
    <row r="4728" spans="1:5" x14ac:dyDescent="0.35">
      <c r="A4728" s="22" t="s">
        <v>38</v>
      </c>
      <c r="B4728" s="22" t="s">
        <v>172</v>
      </c>
      <c r="C4728" s="22" t="s">
        <v>56</v>
      </c>
      <c r="D4728" s="28" t="s">
        <v>35</v>
      </c>
      <c r="E4728" s="26">
        <v>250.04933</v>
      </c>
    </row>
    <row r="4729" spans="1:5" x14ac:dyDescent="0.35">
      <c r="A4729" s="22" t="s">
        <v>38</v>
      </c>
      <c r="B4729" s="22" t="s">
        <v>172</v>
      </c>
      <c r="C4729" s="22" t="s">
        <v>57</v>
      </c>
      <c r="D4729" s="22" t="s">
        <v>52</v>
      </c>
      <c r="E4729" s="20">
        <v>32.658369999999998</v>
      </c>
    </row>
    <row r="4730" spans="1:5" x14ac:dyDescent="0.35">
      <c r="A4730" s="22" t="s">
        <v>38</v>
      </c>
      <c r="B4730" s="22" t="s">
        <v>172</v>
      </c>
      <c r="C4730" s="22" t="s">
        <v>57</v>
      </c>
      <c r="D4730" s="22" t="s">
        <v>27</v>
      </c>
      <c r="E4730" s="20">
        <v>8.81006</v>
      </c>
    </row>
    <row r="4731" spans="1:5" x14ac:dyDescent="0.35">
      <c r="A4731" s="22" t="s">
        <v>38</v>
      </c>
      <c r="B4731" s="22" t="s">
        <v>172</v>
      </c>
      <c r="C4731" s="22" t="s">
        <v>57</v>
      </c>
      <c r="D4731" s="22" t="s">
        <v>28</v>
      </c>
      <c r="E4731" s="20">
        <v>5.4125399999999999</v>
      </c>
    </row>
    <row r="4732" spans="1:5" x14ac:dyDescent="0.35">
      <c r="A4732" s="22" t="s">
        <v>38</v>
      </c>
      <c r="B4732" s="22" t="s">
        <v>172</v>
      </c>
      <c r="C4732" s="22" t="s">
        <v>57</v>
      </c>
      <c r="D4732" s="22" t="s">
        <v>55</v>
      </c>
      <c r="E4732" s="20">
        <v>2.0428899999999999</v>
      </c>
    </row>
    <row r="4733" spans="1:5" x14ac:dyDescent="0.35">
      <c r="A4733" s="22" t="s">
        <v>38</v>
      </c>
      <c r="B4733" s="22" t="s">
        <v>172</v>
      </c>
      <c r="C4733" s="22" t="s">
        <v>57</v>
      </c>
      <c r="D4733" s="22" t="s">
        <v>92</v>
      </c>
      <c r="E4733" s="20">
        <v>4255.5105999999996</v>
      </c>
    </row>
    <row r="4734" spans="1:5" x14ac:dyDescent="0.35">
      <c r="A4734" s="22" t="s">
        <v>38</v>
      </c>
      <c r="B4734" s="22" t="s">
        <v>172</v>
      </c>
      <c r="C4734" s="22" t="s">
        <v>57</v>
      </c>
      <c r="D4734" s="22" t="s">
        <v>102</v>
      </c>
      <c r="E4734" s="20">
        <v>0.3417</v>
      </c>
    </row>
    <row r="4735" spans="1:5" x14ac:dyDescent="0.35">
      <c r="A4735" s="22" t="s">
        <v>38</v>
      </c>
      <c r="B4735" s="22" t="s">
        <v>172</v>
      </c>
      <c r="C4735" s="22" t="s">
        <v>57</v>
      </c>
      <c r="D4735" s="22" t="s">
        <v>93</v>
      </c>
      <c r="E4735" s="20">
        <v>76.910020000000003</v>
      </c>
    </row>
    <row r="4736" spans="1:5" x14ac:dyDescent="0.35">
      <c r="A4736" s="22" t="s">
        <v>38</v>
      </c>
      <c r="B4736" s="22" t="s">
        <v>172</v>
      </c>
      <c r="C4736" s="22" t="s">
        <v>57</v>
      </c>
      <c r="D4736" s="22" t="s">
        <v>160</v>
      </c>
      <c r="E4736" s="20">
        <v>-20.202200000000001</v>
      </c>
    </row>
    <row r="4737" spans="1:5" x14ac:dyDescent="0.35">
      <c r="A4737" s="22" t="s">
        <v>38</v>
      </c>
      <c r="B4737" s="22" t="s">
        <v>172</v>
      </c>
      <c r="C4737" s="22" t="s">
        <v>57</v>
      </c>
      <c r="D4737" s="22" t="s">
        <v>30</v>
      </c>
      <c r="E4737" s="20">
        <v>278.31675000000001</v>
      </c>
    </row>
    <row r="4738" spans="1:5" x14ac:dyDescent="0.35">
      <c r="A4738" s="22" t="s">
        <v>38</v>
      </c>
      <c r="B4738" s="22" t="s">
        <v>172</v>
      </c>
      <c r="C4738" s="22" t="s">
        <v>57</v>
      </c>
      <c r="D4738" s="22" t="s">
        <v>96</v>
      </c>
      <c r="E4738" s="20">
        <v>7.38124</v>
      </c>
    </row>
    <row r="4739" spans="1:5" x14ac:dyDescent="0.35">
      <c r="A4739" s="22" t="s">
        <v>38</v>
      </c>
      <c r="B4739" s="22" t="s">
        <v>172</v>
      </c>
      <c r="C4739" s="22" t="s">
        <v>57</v>
      </c>
      <c r="D4739" s="22" t="s">
        <v>112</v>
      </c>
      <c r="E4739" s="20">
        <v>1.9273100000000001</v>
      </c>
    </row>
    <row r="4740" spans="1:5" x14ac:dyDescent="0.35">
      <c r="A4740" s="22" t="s">
        <v>38</v>
      </c>
      <c r="B4740" s="22" t="s">
        <v>172</v>
      </c>
      <c r="C4740" s="22" t="s">
        <v>57</v>
      </c>
      <c r="D4740" s="22" t="s">
        <v>97</v>
      </c>
      <c r="E4740" s="20">
        <v>0.96377999999999997</v>
      </c>
    </row>
    <row r="4741" spans="1:5" x14ac:dyDescent="0.35">
      <c r="A4741" s="22" t="s">
        <v>38</v>
      </c>
      <c r="B4741" s="22" t="s">
        <v>172</v>
      </c>
      <c r="C4741" s="22" t="s">
        <v>57</v>
      </c>
      <c r="D4741" s="22" t="s">
        <v>31</v>
      </c>
      <c r="E4741" s="20">
        <v>432.16108000000003</v>
      </c>
    </row>
    <row r="4742" spans="1:5" x14ac:dyDescent="0.35">
      <c r="A4742" s="22" t="s">
        <v>38</v>
      </c>
      <c r="B4742" s="22" t="s">
        <v>172</v>
      </c>
      <c r="C4742" s="22" t="s">
        <v>57</v>
      </c>
      <c r="D4742" s="22" t="s">
        <v>32</v>
      </c>
      <c r="E4742" s="20">
        <v>7.8</v>
      </c>
    </row>
    <row r="4743" spans="1:5" x14ac:dyDescent="0.35">
      <c r="A4743" s="22" t="s">
        <v>38</v>
      </c>
      <c r="B4743" s="22" t="s">
        <v>172</v>
      </c>
      <c r="C4743" s="22" t="s">
        <v>57</v>
      </c>
      <c r="D4743" s="28" t="s">
        <v>35</v>
      </c>
      <c r="E4743" s="26">
        <v>5090.0341399999998</v>
      </c>
    </row>
    <row r="4744" spans="1:5" x14ac:dyDescent="0.35">
      <c r="A4744" s="22" t="s">
        <v>38</v>
      </c>
      <c r="B4744" s="22" t="s">
        <v>172</v>
      </c>
      <c r="C4744" s="22" t="s">
        <v>58</v>
      </c>
      <c r="D4744" s="22" t="s">
        <v>53</v>
      </c>
      <c r="E4744" s="20">
        <v>5.2393900000000002</v>
      </c>
    </row>
    <row r="4745" spans="1:5" x14ac:dyDescent="0.35">
      <c r="A4745" s="22" t="s">
        <v>38</v>
      </c>
      <c r="B4745" s="22" t="s">
        <v>172</v>
      </c>
      <c r="C4745" s="22" t="s">
        <v>58</v>
      </c>
      <c r="D4745" s="22" t="s">
        <v>92</v>
      </c>
      <c r="E4745" s="20">
        <v>3.6775000000000002</v>
      </c>
    </row>
    <row r="4746" spans="1:5" x14ac:dyDescent="0.35">
      <c r="A4746" s="22" t="s">
        <v>38</v>
      </c>
      <c r="B4746" s="22" t="s">
        <v>172</v>
      </c>
      <c r="C4746" s="22" t="s">
        <v>58</v>
      </c>
      <c r="D4746" s="22" t="s">
        <v>93</v>
      </c>
      <c r="E4746" s="20">
        <v>0.94499999999999995</v>
      </c>
    </row>
    <row r="4747" spans="1:5" x14ac:dyDescent="0.35">
      <c r="A4747" s="22" t="s">
        <v>38</v>
      </c>
      <c r="B4747" s="22" t="s">
        <v>172</v>
      </c>
      <c r="C4747" s="22" t="s">
        <v>58</v>
      </c>
      <c r="D4747" s="22" t="s">
        <v>160</v>
      </c>
      <c r="E4747" s="20">
        <v>1.3835999999999999</v>
      </c>
    </row>
    <row r="4748" spans="1:5" x14ac:dyDescent="0.35">
      <c r="A4748" s="22" t="s">
        <v>38</v>
      </c>
      <c r="B4748" s="22" t="s">
        <v>172</v>
      </c>
      <c r="C4748" s="22" t="s">
        <v>58</v>
      </c>
      <c r="D4748" s="22" t="s">
        <v>112</v>
      </c>
      <c r="E4748" s="20">
        <v>23.6861</v>
      </c>
    </row>
    <row r="4749" spans="1:5" x14ac:dyDescent="0.35">
      <c r="A4749" s="22" t="s">
        <v>38</v>
      </c>
      <c r="B4749" s="22" t="s">
        <v>172</v>
      </c>
      <c r="C4749" s="22" t="s">
        <v>58</v>
      </c>
      <c r="D4749" s="22" t="s">
        <v>31</v>
      </c>
      <c r="E4749" s="20">
        <v>7.5960599999999996</v>
      </c>
    </row>
    <row r="4750" spans="1:5" x14ac:dyDescent="0.35">
      <c r="A4750" s="22" t="s">
        <v>38</v>
      </c>
      <c r="B4750" s="22" t="s">
        <v>172</v>
      </c>
      <c r="C4750" s="22" t="s">
        <v>58</v>
      </c>
      <c r="D4750" s="28" t="s">
        <v>35</v>
      </c>
      <c r="E4750" s="26">
        <v>42.527650000000001</v>
      </c>
    </row>
    <row r="4751" spans="1:5" x14ac:dyDescent="0.35">
      <c r="A4751" s="22" t="s">
        <v>38</v>
      </c>
      <c r="B4751" s="22" t="s">
        <v>172</v>
      </c>
      <c r="C4751" s="22" t="s">
        <v>158</v>
      </c>
      <c r="D4751" s="22" t="s">
        <v>156</v>
      </c>
      <c r="E4751" s="20">
        <v>5.1528400000000003</v>
      </c>
    </row>
    <row r="4752" spans="1:5" x14ac:dyDescent="0.35">
      <c r="A4752" s="22" t="s">
        <v>38</v>
      </c>
      <c r="B4752" s="22" t="s">
        <v>172</v>
      </c>
      <c r="C4752" s="22" t="s">
        <v>158</v>
      </c>
      <c r="D4752" s="22" t="s">
        <v>102</v>
      </c>
      <c r="E4752" s="20">
        <v>13.247199999999999</v>
      </c>
    </row>
    <row r="4753" spans="1:5" x14ac:dyDescent="0.35">
      <c r="A4753" s="22" t="s">
        <v>38</v>
      </c>
      <c r="B4753" s="22" t="s">
        <v>172</v>
      </c>
      <c r="C4753" s="22" t="s">
        <v>158</v>
      </c>
      <c r="D4753" s="22" t="s">
        <v>160</v>
      </c>
      <c r="E4753" s="20">
        <v>870.904</v>
      </c>
    </row>
    <row r="4754" spans="1:5" x14ac:dyDescent="0.35">
      <c r="A4754" s="22" t="s">
        <v>38</v>
      </c>
      <c r="B4754" s="22" t="s">
        <v>172</v>
      </c>
      <c r="C4754" s="22" t="s">
        <v>158</v>
      </c>
      <c r="D4754" s="28" t="s">
        <v>35</v>
      </c>
      <c r="E4754" s="26">
        <v>889.30403999999999</v>
      </c>
    </row>
    <row r="4755" spans="1:5" x14ac:dyDescent="0.35">
      <c r="A4755" s="22" t="s">
        <v>38</v>
      </c>
      <c r="B4755" s="22" t="s">
        <v>172</v>
      </c>
      <c r="C4755" s="22" t="s">
        <v>14</v>
      </c>
      <c r="D4755" s="22" t="s">
        <v>53</v>
      </c>
      <c r="E4755" s="20">
        <v>2.3298199999999998</v>
      </c>
    </row>
    <row r="4756" spans="1:5" x14ac:dyDescent="0.35">
      <c r="A4756" s="22" t="s">
        <v>38</v>
      </c>
      <c r="B4756" s="22" t="s">
        <v>172</v>
      </c>
      <c r="C4756" s="22" t="s">
        <v>14</v>
      </c>
      <c r="D4756" s="22" t="s">
        <v>92</v>
      </c>
      <c r="E4756" s="20">
        <v>19.5</v>
      </c>
    </row>
    <row r="4757" spans="1:5" x14ac:dyDescent="0.35">
      <c r="A4757" s="22" t="s">
        <v>38</v>
      </c>
      <c r="B4757" s="22" t="s">
        <v>172</v>
      </c>
      <c r="C4757" s="22" t="s">
        <v>14</v>
      </c>
      <c r="D4757" s="22" t="s">
        <v>31</v>
      </c>
      <c r="E4757" s="20">
        <v>117.80397000000001</v>
      </c>
    </row>
    <row r="4758" spans="1:5" x14ac:dyDescent="0.35">
      <c r="A4758" s="22" t="s">
        <v>38</v>
      </c>
      <c r="B4758" s="22" t="s">
        <v>172</v>
      </c>
      <c r="C4758" s="22" t="s">
        <v>14</v>
      </c>
      <c r="D4758" s="22" t="s">
        <v>32</v>
      </c>
      <c r="E4758" s="20">
        <v>6.3020199999999997</v>
      </c>
    </row>
    <row r="4759" spans="1:5" x14ac:dyDescent="0.35">
      <c r="A4759" s="22" t="s">
        <v>38</v>
      </c>
      <c r="B4759" s="22" t="s">
        <v>172</v>
      </c>
      <c r="C4759" s="22" t="s">
        <v>14</v>
      </c>
      <c r="D4759" s="28" t="s">
        <v>35</v>
      </c>
      <c r="E4759" s="26">
        <v>145.93581</v>
      </c>
    </row>
    <row r="4760" spans="1:5" x14ac:dyDescent="0.35">
      <c r="A4760" s="22" t="s">
        <v>38</v>
      </c>
      <c r="B4760" s="22" t="s">
        <v>172</v>
      </c>
      <c r="C4760" s="22" t="s">
        <v>15</v>
      </c>
      <c r="D4760" s="22" t="s">
        <v>52</v>
      </c>
      <c r="E4760" s="20">
        <v>2181.8077600000001</v>
      </c>
    </row>
    <row r="4761" spans="1:5" x14ac:dyDescent="0.35">
      <c r="A4761" s="22" t="s">
        <v>38</v>
      </c>
      <c r="B4761" s="22" t="s">
        <v>172</v>
      </c>
      <c r="C4761" s="22" t="s">
        <v>15</v>
      </c>
      <c r="D4761" s="22" t="s">
        <v>156</v>
      </c>
      <c r="E4761" s="20">
        <v>-7.4042599999999998</v>
      </c>
    </row>
    <row r="4762" spans="1:5" x14ac:dyDescent="0.35">
      <c r="A4762" s="22" t="s">
        <v>38</v>
      </c>
      <c r="B4762" s="22" t="s">
        <v>172</v>
      </c>
      <c r="C4762" s="22" t="s">
        <v>15</v>
      </c>
      <c r="D4762" s="22" t="s">
        <v>113</v>
      </c>
      <c r="E4762" s="20">
        <v>2E-3</v>
      </c>
    </row>
    <row r="4763" spans="1:5" x14ac:dyDescent="0.35">
      <c r="A4763" s="22" t="s">
        <v>38</v>
      </c>
      <c r="B4763" s="22" t="s">
        <v>172</v>
      </c>
      <c r="C4763" s="22" t="s">
        <v>15</v>
      </c>
      <c r="D4763" s="22" t="s">
        <v>53</v>
      </c>
      <c r="E4763" s="20">
        <v>171.36279999999999</v>
      </c>
    </row>
    <row r="4764" spans="1:5" x14ac:dyDescent="0.35">
      <c r="A4764" s="22" t="s">
        <v>38</v>
      </c>
      <c r="B4764" s="22" t="s">
        <v>172</v>
      </c>
      <c r="C4764" s="22" t="s">
        <v>15</v>
      </c>
      <c r="D4764" s="22" t="s">
        <v>27</v>
      </c>
      <c r="E4764" s="20">
        <v>8281.2390200000009</v>
      </c>
    </row>
    <row r="4765" spans="1:5" x14ac:dyDescent="0.35">
      <c r="A4765" s="22" t="s">
        <v>38</v>
      </c>
      <c r="B4765" s="22" t="s">
        <v>172</v>
      </c>
      <c r="C4765" s="22" t="s">
        <v>15</v>
      </c>
      <c r="D4765" s="22" t="s">
        <v>95</v>
      </c>
      <c r="E4765" s="20">
        <v>4.1909000000000001</v>
      </c>
    </row>
    <row r="4766" spans="1:5" x14ac:dyDescent="0.35">
      <c r="A4766" s="22" t="s">
        <v>38</v>
      </c>
      <c r="B4766" s="22" t="s">
        <v>172</v>
      </c>
      <c r="C4766" s="22" t="s">
        <v>15</v>
      </c>
      <c r="D4766" s="22" t="s">
        <v>28</v>
      </c>
      <c r="E4766" s="20">
        <v>122.11724</v>
      </c>
    </row>
    <row r="4767" spans="1:5" x14ac:dyDescent="0.35">
      <c r="A4767" s="22" t="s">
        <v>38</v>
      </c>
      <c r="B4767" s="22" t="s">
        <v>172</v>
      </c>
      <c r="C4767" s="22" t="s">
        <v>15</v>
      </c>
      <c r="D4767" s="22" t="s">
        <v>55</v>
      </c>
      <c r="E4767" s="20">
        <v>193.83855</v>
      </c>
    </row>
    <row r="4768" spans="1:5" x14ac:dyDescent="0.35">
      <c r="A4768" s="22" t="s">
        <v>38</v>
      </c>
      <c r="B4768" s="22" t="s">
        <v>172</v>
      </c>
      <c r="C4768" s="22" t="s">
        <v>15</v>
      </c>
      <c r="D4768" s="22" t="s">
        <v>92</v>
      </c>
      <c r="E4768" s="20">
        <v>59735.204039999997</v>
      </c>
    </row>
    <row r="4769" spans="1:5" x14ac:dyDescent="0.35">
      <c r="A4769" s="22" t="s">
        <v>38</v>
      </c>
      <c r="B4769" s="22" t="s">
        <v>172</v>
      </c>
      <c r="C4769" s="22" t="s">
        <v>15</v>
      </c>
      <c r="D4769" s="22" t="s">
        <v>102</v>
      </c>
      <c r="E4769" s="20">
        <v>134.54500999999999</v>
      </c>
    </row>
    <row r="4770" spans="1:5" x14ac:dyDescent="0.35">
      <c r="A4770" s="22" t="s">
        <v>38</v>
      </c>
      <c r="B4770" s="22" t="s">
        <v>172</v>
      </c>
      <c r="C4770" s="22" t="s">
        <v>15</v>
      </c>
      <c r="D4770" s="22" t="s">
        <v>93</v>
      </c>
      <c r="E4770" s="20">
        <v>1644.46199</v>
      </c>
    </row>
    <row r="4771" spans="1:5" x14ac:dyDescent="0.35">
      <c r="A4771" s="22" t="s">
        <v>38</v>
      </c>
      <c r="B4771" s="22" t="s">
        <v>172</v>
      </c>
      <c r="C4771" s="22" t="s">
        <v>15</v>
      </c>
      <c r="D4771" s="22" t="s">
        <v>160</v>
      </c>
      <c r="E4771" s="20">
        <v>445.42543000000001</v>
      </c>
    </row>
    <row r="4772" spans="1:5" x14ac:dyDescent="0.35">
      <c r="A4772" s="22" t="s">
        <v>38</v>
      </c>
      <c r="B4772" s="22" t="s">
        <v>172</v>
      </c>
      <c r="C4772" s="22" t="s">
        <v>15</v>
      </c>
      <c r="D4772" s="22" t="s">
        <v>30</v>
      </c>
      <c r="E4772" s="20">
        <v>51727.020329999999</v>
      </c>
    </row>
    <row r="4773" spans="1:5" x14ac:dyDescent="0.35">
      <c r="A4773" s="22" t="s">
        <v>38</v>
      </c>
      <c r="B4773" s="22" t="s">
        <v>172</v>
      </c>
      <c r="C4773" s="22" t="s">
        <v>15</v>
      </c>
      <c r="D4773" s="22" t="s">
        <v>96</v>
      </c>
      <c r="E4773" s="20">
        <v>686.69413999999995</v>
      </c>
    </row>
    <row r="4774" spans="1:5" x14ac:dyDescent="0.35">
      <c r="A4774" s="22" t="s">
        <v>38</v>
      </c>
      <c r="B4774" s="22" t="s">
        <v>172</v>
      </c>
      <c r="C4774" s="22" t="s">
        <v>15</v>
      </c>
      <c r="D4774" s="22" t="s">
        <v>110</v>
      </c>
      <c r="E4774" s="20">
        <v>19.123370000000001</v>
      </c>
    </row>
    <row r="4775" spans="1:5" x14ac:dyDescent="0.35">
      <c r="A4775" s="22" t="s">
        <v>38</v>
      </c>
      <c r="B4775" s="22" t="s">
        <v>172</v>
      </c>
      <c r="C4775" s="22" t="s">
        <v>15</v>
      </c>
      <c r="D4775" s="22" t="s">
        <v>112</v>
      </c>
      <c r="E4775" s="20">
        <v>34.531559999999999</v>
      </c>
    </row>
    <row r="4776" spans="1:5" x14ac:dyDescent="0.35">
      <c r="A4776" s="22" t="s">
        <v>38</v>
      </c>
      <c r="B4776" s="22" t="s">
        <v>172</v>
      </c>
      <c r="C4776" s="22" t="s">
        <v>15</v>
      </c>
      <c r="D4776" s="22" t="s">
        <v>97</v>
      </c>
      <c r="E4776" s="20">
        <v>0.28774</v>
      </c>
    </row>
    <row r="4777" spans="1:5" x14ac:dyDescent="0.35">
      <c r="A4777" s="22" t="s">
        <v>38</v>
      </c>
      <c r="B4777" s="22" t="s">
        <v>172</v>
      </c>
      <c r="C4777" s="22" t="s">
        <v>15</v>
      </c>
      <c r="D4777" s="22" t="s">
        <v>31</v>
      </c>
      <c r="E4777" s="20">
        <v>28761.032299999999</v>
      </c>
    </row>
    <row r="4778" spans="1:5" x14ac:dyDescent="0.35">
      <c r="A4778" s="22" t="s">
        <v>38</v>
      </c>
      <c r="B4778" s="22" t="s">
        <v>172</v>
      </c>
      <c r="C4778" s="22" t="s">
        <v>15</v>
      </c>
      <c r="D4778" s="22" t="s">
        <v>32</v>
      </c>
      <c r="E4778" s="20">
        <v>11.07438</v>
      </c>
    </row>
    <row r="4779" spans="1:5" x14ac:dyDescent="0.35">
      <c r="A4779" s="22" t="s">
        <v>38</v>
      </c>
      <c r="B4779" s="22" t="s">
        <v>172</v>
      </c>
      <c r="C4779" s="22" t="s">
        <v>15</v>
      </c>
      <c r="D4779" s="28" t="s">
        <v>35</v>
      </c>
      <c r="E4779" s="26">
        <v>154146.55429999999</v>
      </c>
    </row>
    <row r="4780" spans="1:5" x14ac:dyDescent="0.35">
      <c r="A4780" s="22" t="s">
        <v>38</v>
      </c>
      <c r="B4780" s="22" t="s">
        <v>172</v>
      </c>
      <c r="C4780" s="22" t="s">
        <v>159</v>
      </c>
      <c r="D4780" s="22" t="s">
        <v>52</v>
      </c>
      <c r="E4780" s="20">
        <v>61.621920000000003</v>
      </c>
    </row>
    <row r="4781" spans="1:5" x14ac:dyDescent="0.35">
      <c r="A4781" s="22" t="s">
        <v>38</v>
      </c>
      <c r="B4781" s="22" t="s">
        <v>172</v>
      </c>
      <c r="C4781" s="22" t="s">
        <v>159</v>
      </c>
      <c r="D4781" s="22" t="s">
        <v>104</v>
      </c>
      <c r="E4781" s="20">
        <v>4.0809999999999999E-2</v>
      </c>
    </row>
    <row r="4782" spans="1:5" x14ac:dyDescent="0.35">
      <c r="A4782" s="22" t="s">
        <v>38</v>
      </c>
      <c r="B4782" s="22" t="s">
        <v>172</v>
      </c>
      <c r="C4782" s="22" t="s">
        <v>159</v>
      </c>
      <c r="D4782" s="22" t="s">
        <v>115</v>
      </c>
      <c r="E4782" s="20">
        <v>1.87914</v>
      </c>
    </row>
    <row r="4783" spans="1:5" x14ac:dyDescent="0.35">
      <c r="A4783" s="22" t="s">
        <v>38</v>
      </c>
      <c r="B4783" s="22" t="s">
        <v>172</v>
      </c>
      <c r="C4783" s="22" t="s">
        <v>159</v>
      </c>
      <c r="D4783" s="22" t="s">
        <v>156</v>
      </c>
      <c r="E4783" s="20">
        <v>14.83891</v>
      </c>
    </row>
    <row r="4784" spans="1:5" x14ac:dyDescent="0.35">
      <c r="A4784" s="22" t="s">
        <v>38</v>
      </c>
      <c r="B4784" s="22" t="s">
        <v>172</v>
      </c>
      <c r="C4784" s="22" t="s">
        <v>159</v>
      </c>
      <c r="D4784" s="22" t="s">
        <v>113</v>
      </c>
      <c r="E4784" s="20">
        <v>4.6452299999999997</v>
      </c>
    </row>
    <row r="4785" spans="1:5" x14ac:dyDescent="0.35">
      <c r="A4785" s="22" t="s">
        <v>38</v>
      </c>
      <c r="B4785" s="22" t="s">
        <v>172</v>
      </c>
      <c r="C4785" s="22" t="s">
        <v>159</v>
      </c>
      <c r="D4785" s="22" t="s">
        <v>53</v>
      </c>
      <c r="E4785" s="20">
        <v>14.18655</v>
      </c>
    </row>
    <row r="4786" spans="1:5" x14ac:dyDescent="0.35">
      <c r="A4786" s="22" t="s">
        <v>38</v>
      </c>
      <c r="B4786" s="22" t="s">
        <v>172</v>
      </c>
      <c r="C4786" s="22" t="s">
        <v>159</v>
      </c>
      <c r="D4786" s="22" t="s">
        <v>27</v>
      </c>
      <c r="E4786" s="20">
        <v>1880.5475799999999</v>
      </c>
    </row>
    <row r="4787" spans="1:5" x14ac:dyDescent="0.35">
      <c r="A4787" s="22" t="s">
        <v>38</v>
      </c>
      <c r="B4787" s="22" t="s">
        <v>172</v>
      </c>
      <c r="C4787" s="22" t="s">
        <v>159</v>
      </c>
      <c r="D4787" s="22" t="s">
        <v>28</v>
      </c>
      <c r="E4787" s="20">
        <v>2.5772900000000001</v>
      </c>
    </row>
    <row r="4788" spans="1:5" x14ac:dyDescent="0.35">
      <c r="A4788" s="22" t="s">
        <v>38</v>
      </c>
      <c r="B4788" s="22" t="s">
        <v>172</v>
      </c>
      <c r="C4788" s="22" t="s">
        <v>159</v>
      </c>
      <c r="D4788" s="22" t="s">
        <v>55</v>
      </c>
      <c r="E4788" s="20">
        <v>27.33935</v>
      </c>
    </row>
    <row r="4789" spans="1:5" x14ac:dyDescent="0.35">
      <c r="A4789" s="22" t="s">
        <v>38</v>
      </c>
      <c r="B4789" s="22" t="s">
        <v>172</v>
      </c>
      <c r="C4789" s="22" t="s">
        <v>159</v>
      </c>
      <c r="D4789" s="22" t="s">
        <v>92</v>
      </c>
      <c r="E4789" s="20">
        <v>2975.0911700000001</v>
      </c>
    </row>
    <row r="4790" spans="1:5" x14ac:dyDescent="0.35">
      <c r="A4790" s="22" t="s">
        <v>38</v>
      </c>
      <c r="B4790" s="22" t="s">
        <v>172</v>
      </c>
      <c r="C4790" s="22" t="s">
        <v>159</v>
      </c>
      <c r="D4790" s="22" t="s">
        <v>102</v>
      </c>
      <c r="E4790" s="20">
        <v>3.0264700000000002</v>
      </c>
    </row>
    <row r="4791" spans="1:5" x14ac:dyDescent="0.35">
      <c r="A4791" s="22" t="s">
        <v>38</v>
      </c>
      <c r="B4791" s="22" t="s">
        <v>172</v>
      </c>
      <c r="C4791" s="22" t="s">
        <v>159</v>
      </c>
      <c r="D4791" s="22" t="s">
        <v>93</v>
      </c>
      <c r="E4791" s="20">
        <v>30.82103</v>
      </c>
    </row>
    <row r="4792" spans="1:5" x14ac:dyDescent="0.35">
      <c r="A4792" s="22" t="s">
        <v>38</v>
      </c>
      <c r="B4792" s="22" t="s">
        <v>172</v>
      </c>
      <c r="C4792" s="22" t="s">
        <v>159</v>
      </c>
      <c r="D4792" s="22" t="s">
        <v>160</v>
      </c>
      <c r="E4792" s="20">
        <v>9.76084</v>
      </c>
    </row>
    <row r="4793" spans="1:5" x14ac:dyDescent="0.35">
      <c r="A4793" s="22" t="s">
        <v>38</v>
      </c>
      <c r="B4793" s="22" t="s">
        <v>172</v>
      </c>
      <c r="C4793" s="22" t="s">
        <v>159</v>
      </c>
      <c r="D4793" s="22" t="s">
        <v>30</v>
      </c>
      <c r="E4793" s="20">
        <v>678.86938999999995</v>
      </c>
    </row>
    <row r="4794" spans="1:5" x14ac:dyDescent="0.35">
      <c r="A4794" s="22" t="s">
        <v>38</v>
      </c>
      <c r="B4794" s="22" t="s">
        <v>172</v>
      </c>
      <c r="C4794" s="22" t="s">
        <v>159</v>
      </c>
      <c r="D4794" s="22" t="s">
        <v>96</v>
      </c>
      <c r="E4794" s="20">
        <v>26.18439</v>
      </c>
    </row>
    <row r="4795" spans="1:5" x14ac:dyDescent="0.35">
      <c r="A4795" s="22" t="s">
        <v>38</v>
      </c>
      <c r="B4795" s="22" t="s">
        <v>172</v>
      </c>
      <c r="C4795" s="22" t="s">
        <v>159</v>
      </c>
      <c r="D4795" s="22" t="s">
        <v>110</v>
      </c>
      <c r="E4795" s="20">
        <v>30.79316</v>
      </c>
    </row>
    <row r="4796" spans="1:5" x14ac:dyDescent="0.35">
      <c r="A4796" s="22" t="s">
        <v>38</v>
      </c>
      <c r="B4796" s="22" t="s">
        <v>172</v>
      </c>
      <c r="C4796" s="22" t="s">
        <v>159</v>
      </c>
      <c r="D4796" s="22" t="s">
        <v>162</v>
      </c>
      <c r="E4796" s="20">
        <v>5.7206200000000003</v>
      </c>
    </row>
    <row r="4797" spans="1:5" x14ac:dyDescent="0.35">
      <c r="A4797" s="22" t="s">
        <v>38</v>
      </c>
      <c r="B4797" s="22" t="s">
        <v>172</v>
      </c>
      <c r="C4797" s="22" t="s">
        <v>159</v>
      </c>
      <c r="D4797" s="22" t="s">
        <v>163</v>
      </c>
      <c r="E4797" s="20">
        <v>11.118259999999999</v>
      </c>
    </row>
    <row r="4798" spans="1:5" x14ac:dyDescent="0.35">
      <c r="A4798" s="22" t="s">
        <v>38</v>
      </c>
      <c r="B4798" s="22" t="s">
        <v>172</v>
      </c>
      <c r="C4798" s="22" t="s">
        <v>159</v>
      </c>
      <c r="D4798" s="22" t="s">
        <v>112</v>
      </c>
      <c r="E4798" s="20">
        <v>91.929490000000001</v>
      </c>
    </row>
    <row r="4799" spans="1:5" x14ac:dyDescent="0.35">
      <c r="A4799" s="22" t="s">
        <v>38</v>
      </c>
      <c r="B4799" s="22" t="s">
        <v>172</v>
      </c>
      <c r="C4799" s="22" t="s">
        <v>159</v>
      </c>
      <c r="D4799" s="22" t="s">
        <v>100</v>
      </c>
      <c r="E4799" s="20">
        <v>3.6906699999999999</v>
      </c>
    </row>
    <row r="4800" spans="1:5" x14ac:dyDescent="0.35">
      <c r="A4800" s="22" t="s">
        <v>38</v>
      </c>
      <c r="B4800" s="22" t="s">
        <v>172</v>
      </c>
      <c r="C4800" s="22" t="s">
        <v>159</v>
      </c>
      <c r="D4800" s="22" t="s">
        <v>97</v>
      </c>
      <c r="E4800" s="20">
        <v>17.73734</v>
      </c>
    </row>
    <row r="4801" spans="1:5" x14ac:dyDescent="0.35">
      <c r="A4801" s="22" t="s">
        <v>38</v>
      </c>
      <c r="B4801" s="22" t="s">
        <v>172</v>
      </c>
      <c r="C4801" s="22" t="s">
        <v>159</v>
      </c>
      <c r="D4801" s="22" t="s">
        <v>31</v>
      </c>
      <c r="E4801" s="20">
        <v>3822.7003399999999</v>
      </c>
    </row>
    <row r="4802" spans="1:5" x14ac:dyDescent="0.35">
      <c r="A4802" s="22" t="s">
        <v>38</v>
      </c>
      <c r="B4802" s="22" t="s">
        <v>172</v>
      </c>
      <c r="C4802" s="22" t="s">
        <v>159</v>
      </c>
      <c r="D4802" s="22" t="s">
        <v>32</v>
      </c>
      <c r="E4802" s="20">
        <v>5.7861799999999999</v>
      </c>
    </row>
    <row r="4803" spans="1:5" x14ac:dyDescent="0.35">
      <c r="A4803" s="22" t="s">
        <v>38</v>
      </c>
      <c r="B4803" s="22" t="s">
        <v>172</v>
      </c>
      <c r="C4803" s="22" t="s">
        <v>159</v>
      </c>
      <c r="D4803" s="28" t="s">
        <v>35</v>
      </c>
      <c r="E4803" s="26">
        <v>9720.9061299999994</v>
      </c>
    </row>
    <row r="4804" spans="1:5" x14ac:dyDescent="0.35">
      <c r="A4804" s="22" t="s">
        <v>38</v>
      </c>
      <c r="B4804" s="22" t="s">
        <v>172</v>
      </c>
      <c r="C4804" s="22" t="s">
        <v>59</v>
      </c>
      <c r="D4804" s="22" t="s">
        <v>92</v>
      </c>
      <c r="E4804" s="20">
        <v>659.74878999999999</v>
      </c>
    </row>
    <row r="4805" spans="1:5" x14ac:dyDescent="0.35">
      <c r="A4805" s="22" t="s">
        <v>38</v>
      </c>
      <c r="B4805" s="22" t="s">
        <v>172</v>
      </c>
      <c r="C4805" s="22" t="s">
        <v>59</v>
      </c>
      <c r="D4805" s="22" t="s">
        <v>102</v>
      </c>
      <c r="E4805" s="20">
        <v>443.85620999999998</v>
      </c>
    </row>
    <row r="4806" spans="1:5" x14ac:dyDescent="0.35">
      <c r="A4806" s="22" t="s">
        <v>38</v>
      </c>
      <c r="B4806" s="22" t="s">
        <v>172</v>
      </c>
      <c r="C4806" s="22" t="s">
        <v>59</v>
      </c>
      <c r="D4806" s="22" t="s">
        <v>93</v>
      </c>
      <c r="E4806" s="20">
        <v>6.5052700000000003</v>
      </c>
    </row>
    <row r="4807" spans="1:5" x14ac:dyDescent="0.35">
      <c r="A4807" s="22" t="s">
        <v>38</v>
      </c>
      <c r="B4807" s="22" t="s">
        <v>172</v>
      </c>
      <c r="C4807" s="22" t="s">
        <v>59</v>
      </c>
      <c r="D4807" s="22" t="s">
        <v>30</v>
      </c>
      <c r="E4807" s="20">
        <v>32.816200000000002</v>
      </c>
    </row>
    <row r="4808" spans="1:5" x14ac:dyDescent="0.35">
      <c r="A4808" s="22" t="s">
        <v>38</v>
      </c>
      <c r="B4808" s="22" t="s">
        <v>172</v>
      </c>
      <c r="C4808" s="22" t="s">
        <v>59</v>
      </c>
      <c r="D4808" s="22" t="s">
        <v>97</v>
      </c>
      <c r="E4808" s="20">
        <v>82.919049999999999</v>
      </c>
    </row>
    <row r="4809" spans="1:5" x14ac:dyDescent="0.35">
      <c r="A4809" s="22" t="s">
        <v>38</v>
      </c>
      <c r="B4809" s="22" t="s">
        <v>172</v>
      </c>
      <c r="C4809" s="22" t="s">
        <v>59</v>
      </c>
      <c r="D4809" s="28" t="s">
        <v>35</v>
      </c>
      <c r="E4809" s="26">
        <v>1225.8455200000001</v>
      </c>
    </row>
    <row r="4810" spans="1:5" x14ac:dyDescent="0.35">
      <c r="A4810" s="22" t="s">
        <v>38</v>
      </c>
      <c r="B4810" s="22" t="s">
        <v>172</v>
      </c>
      <c r="C4810" s="22" t="s">
        <v>16</v>
      </c>
      <c r="D4810" s="22" t="s">
        <v>52</v>
      </c>
      <c r="E4810" s="20">
        <v>123.29562</v>
      </c>
    </row>
    <row r="4811" spans="1:5" x14ac:dyDescent="0.35">
      <c r="A4811" s="22" t="s">
        <v>38</v>
      </c>
      <c r="B4811" s="22" t="s">
        <v>172</v>
      </c>
      <c r="C4811" s="22" t="s">
        <v>16</v>
      </c>
      <c r="D4811" s="22" t="s">
        <v>156</v>
      </c>
      <c r="E4811" s="20">
        <v>29.387499999999999</v>
      </c>
    </row>
    <row r="4812" spans="1:5" x14ac:dyDescent="0.35">
      <c r="A4812" s="22" t="s">
        <v>38</v>
      </c>
      <c r="B4812" s="22" t="s">
        <v>172</v>
      </c>
      <c r="C4812" s="22" t="s">
        <v>16</v>
      </c>
      <c r="D4812" s="22" t="s">
        <v>113</v>
      </c>
      <c r="E4812" s="20">
        <v>3.62032</v>
      </c>
    </row>
    <row r="4813" spans="1:5" x14ac:dyDescent="0.35">
      <c r="A4813" s="22" t="s">
        <v>38</v>
      </c>
      <c r="B4813" s="22" t="s">
        <v>172</v>
      </c>
      <c r="C4813" s="22" t="s">
        <v>16</v>
      </c>
      <c r="D4813" s="22" t="s">
        <v>27</v>
      </c>
      <c r="E4813" s="20">
        <v>730.39400999999998</v>
      </c>
    </row>
    <row r="4814" spans="1:5" x14ac:dyDescent="0.35">
      <c r="A4814" s="22" t="s">
        <v>38</v>
      </c>
      <c r="B4814" s="22" t="s">
        <v>172</v>
      </c>
      <c r="C4814" s="22" t="s">
        <v>16</v>
      </c>
      <c r="D4814" s="22" t="s">
        <v>28</v>
      </c>
      <c r="E4814" s="20">
        <v>269.26013</v>
      </c>
    </row>
    <row r="4815" spans="1:5" x14ac:dyDescent="0.35">
      <c r="A4815" s="22" t="s">
        <v>38</v>
      </c>
      <c r="B4815" s="22" t="s">
        <v>172</v>
      </c>
      <c r="C4815" s="22" t="s">
        <v>16</v>
      </c>
      <c r="D4815" s="22" t="s">
        <v>55</v>
      </c>
      <c r="E4815" s="20">
        <v>5.7479899999999997</v>
      </c>
    </row>
    <row r="4816" spans="1:5" x14ac:dyDescent="0.35">
      <c r="A4816" s="22" t="s">
        <v>38</v>
      </c>
      <c r="B4816" s="22" t="s">
        <v>172</v>
      </c>
      <c r="C4816" s="22" t="s">
        <v>16</v>
      </c>
      <c r="D4816" s="22" t="s">
        <v>92</v>
      </c>
      <c r="E4816" s="20">
        <v>483.76772</v>
      </c>
    </row>
    <row r="4817" spans="1:5" x14ac:dyDescent="0.35">
      <c r="A4817" s="22" t="s">
        <v>38</v>
      </c>
      <c r="B4817" s="22" t="s">
        <v>172</v>
      </c>
      <c r="C4817" s="22" t="s">
        <v>16</v>
      </c>
      <c r="D4817" s="22" t="s">
        <v>93</v>
      </c>
      <c r="E4817" s="20">
        <v>18.597290000000001</v>
      </c>
    </row>
    <row r="4818" spans="1:5" x14ac:dyDescent="0.35">
      <c r="A4818" s="22" t="s">
        <v>38</v>
      </c>
      <c r="B4818" s="22" t="s">
        <v>172</v>
      </c>
      <c r="C4818" s="22" t="s">
        <v>16</v>
      </c>
      <c r="D4818" s="22" t="s">
        <v>160</v>
      </c>
      <c r="E4818" s="20">
        <v>63.93168</v>
      </c>
    </row>
    <row r="4819" spans="1:5" x14ac:dyDescent="0.35">
      <c r="A4819" s="22" t="s">
        <v>38</v>
      </c>
      <c r="B4819" s="22" t="s">
        <v>172</v>
      </c>
      <c r="C4819" s="22" t="s">
        <v>16</v>
      </c>
      <c r="D4819" s="22" t="s">
        <v>30</v>
      </c>
      <c r="E4819" s="20">
        <v>1834.2606499999999</v>
      </c>
    </row>
    <row r="4820" spans="1:5" x14ac:dyDescent="0.35">
      <c r="A4820" s="22" t="s">
        <v>38</v>
      </c>
      <c r="B4820" s="22" t="s">
        <v>172</v>
      </c>
      <c r="C4820" s="22" t="s">
        <v>16</v>
      </c>
      <c r="D4820" s="22" t="s">
        <v>96</v>
      </c>
      <c r="E4820" s="20">
        <v>26.344750000000001</v>
      </c>
    </row>
    <row r="4821" spans="1:5" x14ac:dyDescent="0.35">
      <c r="A4821" s="22" t="s">
        <v>38</v>
      </c>
      <c r="B4821" s="22" t="s">
        <v>172</v>
      </c>
      <c r="C4821" s="22" t="s">
        <v>16</v>
      </c>
      <c r="D4821" s="22" t="s">
        <v>110</v>
      </c>
      <c r="E4821" s="20">
        <v>3.6760000000000001E-2</v>
      </c>
    </row>
    <row r="4822" spans="1:5" x14ac:dyDescent="0.35">
      <c r="A4822" s="22" t="s">
        <v>38</v>
      </c>
      <c r="B4822" s="22" t="s">
        <v>172</v>
      </c>
      <c r="C4822" s="22" t="s">
        <v>16</v>
      </c>
      <c r="D4822" s="22" t="s">
        <v>112</v>
      </c>
      <c r="E4822" s="20">
        <v>34.49727</v>
      </c>
    </row>
    <row r="4823" spans="1:5" x14ac:dyDescent="0.35">
      <c r="A4823" s="22" t="s">
        <v>38</v>
      </c>
      <c r="B4823" s="22" t="s">
        <v>172</v>
      </c>
      <c r="C4823" s="22" t="s">
        <v>16</v>
      </c>
      <c r="D4823" s="22" t="s">
        <v>31</v>
      </c>
      <c r="E4823" s="20">
        <v>21626.69569</v>
      </c>
    </row>
    <row r="4824" spans="1:5" x14ac:dyDescent="0.35">
      <c r="A4824" s="22" t="s">
        <v>38</v>
      </c>
      <c r="B4824" s="22" t="s">
        <v>172</v>
      </c>
      <c r="C4824" s="22" t="s">
        <v>16</v>
      </c>
      <c r="D4824" s="22" t="s">
        <v>32</v>
      </c>
      <c r="E4824" s="20">
        <v>41.899799999999999</v>
      </c>
    </row>
    <row r="4825" spans="1:5" x14ac:dyDescent="0.35">
      <c r="A4825" s="22" t="s">
        <v>38</v>
      </c>
      <c r="B4825" s="22" t="s">
        <v>172</v>
      </c>
      <c r="C4825" s="22" t="s">
        <v>16</v>
      </c>
      <c r="D4825" s="28" t="s">
        <v>35</v>
      </c>
      <c r="E4825" s="26">
        <v>25291.73718</v>
      </c>
    </row>
    <row r="4826" spans="1:5" x14ac:dyDescent="0.35">
      <c r="A4826" s="22" t="s">
        <v>38</v>
      </c>
      <c r="B4826" s="22" t="s">
        <v>172</v>
      </c>
      <c r="C4826" s="22" t="s">
        <v>17</v>
      </c>
      <c r="D4826" s="22" t="s">
        <v>52</v>
      </c>
      <c r="E4826" s="20">
        <v>5.4177</v>
      </c>
    </row>
    <row r="4827" spans="1:5" x14ac:dyDescent="0.35">
      <c r="A4827" s="22" t="s">
        <v>38</v>
      </c>
      <c r="B4827" s="22" t="s">
        <v>172</v>
      </c>
      <c r="C4827" s="22" t="s">
        <v>17</v>
      </c>
      <c r="D4827" s="22" t="s">
        <v>104</v>
      </c>
      <c r="E4827" s="20">
        <v>3.6427499999999999</v>
      </c>
    </row>
    <row r="4828" spans="1:5" x14ac:dyDescent="0.35">
      <c r="A4828" s="22" t="s">
        <v>38</v>
      </c>
      <c r="B4828" s="22" t="s">
        <v>172</v>
      </c>
      <c r="C4828" s="22" t="s">
        <v>17</v>
      </c>
      <c r="D4828" s="22" t="s">
        <v>156</v>
      </c>
      <c r="E4828" s="20">
        <v>5.52</v>
      </c>
    </row>
    <row r="4829" spans="1:5" x14ac:dyDescent="0.35">
      <c r="A4829" s="22" t="s">
        <v>38</v>
      </c>
      <c r="B4829" s="22" t="s">
        <v>172</v>
      </c>
      <c r="C4829" s="22" t="s">
        <v>17</v>
      </c>
      <c r="D4829" s="22" t="s">
        <v>53</v>
      </c>
      <c r="E4829" s="20">
        <v>0.73653999999999997</v>
      </c>
    </row>
    <row r="4830" spans="1:5" x14ac:dyDescent="0.35">
      <c r="A4830" s="22" t="s">
        <v>38</v>
      </c>
      <c r="B4830" s="22" t="s">
        <v>172</v>
      </c>
      <c r="C4830" s="22" t="s">
        <v>17</v>
      </c>
      <c r="D4830" s="22" t="s">
        <v>27</v>
      </c>
      <c r="E4830" s="20">
        <v>361.24274000000003</v>
      </c>
    </row>
    <row r="4831" spans="1:5" x14ac:dyDescent="0.35">
      <c r="A4831" s="22" t="s">
        <v>38</v>
      </c>
      <c r="B4831" s="22" t="s">
        <v>172</v>
      </c>
      <c r="C4831" s="22" t="s">
        <v>17</v>
      </c>
      <c r="D4831" s="22" t="s">
        <v>28</v>
      </c>
      <c r="E4831" s="20">
        <v>2367.5935599999998</v>
      </c>
    </row>
    <row r="4832" spans="1:5" x14ac:dyDescent="0.35">
      <c r="A4832" s="22" t="s">
        <v>38</v>
      </c>
      <c r="B4832" s="22" t="s">
        <v>172</v>
      </c>
      <c r="C4832" s="22" t="s">
        <v>17</v>
      </c>
      <c r="D4832" s="22" t="s">
        <v>92</v>
      </c>
      <c r="E4832" s="20">
        <v>7.3333500000000003</v>
      </c>
    </row>
    <row r="4833" spans="1:5" x14ac:dyDescent="0.35">
      <c r="A4833" s="22" t="s">
        <v>38</v>
      </c>
      <c r="B4833" s="22" t="s">
        <v>172</v>
      </c>
      <c r="C4833" s="22" t="s">
        <v>17</v>
      </c>
      <c r="D4833" s="22" t="s">
        <v>160</v>
      </c>
      <c r="E4833" s="20">
        <v>12.51755</v>
      </c>
    </row>
    <row r="4834" spans="1:5" x14ac:dyDescent="0.35">
      <c r="A4834" s="22" t="s">
        <v>38</v>
      </c>
      <c r="B4834" s="22" t="s">
        <v>172</v>
      </c>
      <c r="C4834" s="22" t="s">
        <v>17</v>
      </c>
      <c r="D4834" s="22" t="s">
        <v>30</v>
      </c>
      <c r="E4834" s="20">
        <v>899.64153999999996</v>
      </c>
    </row>
    <row r="4835" spans="1:5" x14ac:dyDescent="0.35">
      <c r="A4835" s="22" t="s">
        <v>38</v>
      </c>
      <c r="B4835" s="22" t="s">
        <v>172</v>
      </c>
      <c r="C4835" s="22" t="s">
        <v>17</v>
      </c>
      <c r="D4835" s="22" t="s">
        <v>31</v>
      </c>
      <c r="E4835" s="20">
        <v>35882.886590000002</v>
      </c>
    </row>
    <row r="4836" spans="1:5" x14ac:dyDescent="0.35">
      <c r="A4836" s="22" t="s">
        <v>38</v>
      </c>
      <c r="B4836" s="22" t="s">
        <v>172</v>
      </c>
      <c r="C4836" s="22" t="s">
        <v>17</v>
      </c>
      <c r="D4836" s="28" t="s">
        <v>35</v>
      </c>
      <c r="E4836" s="26">
        <v>39546.532319999998</v>
      </c>
    </row>
    <row r="4837" spans="1:5" x14ac:dyDescent="0.35">
      <c r="A4837" s="22" t="s">
        <v>38</v>
      </c>
      <c r="B4837" s="22" t="s">
        <v>172</v>
      </c>
      <c r="C4837" s="22" t="s">
        <v>18</v>
      </c>
      <c r="D4837" s="22" t="s">
        <v>52</v>
      </c>
      <c r="E4837" s="20">
        <v>345.35151999999999</v>
      </c>
    </row>
    <row r="4838" spans="1:5" x14ac:dyDescent="0.35">
      <c r="A4838" s="22" t="s">
        <v>38</v>
      </c>
      <c r="B4838" s="22" t="s">
        <v>172</v>
      </c>
      <c r="C4838" s="22" t="s">
        <v>18</v>
      </c>
      <c r="D4838" s="22" t="s">
        <v>156</v>
      </c>
      <c r="E4838" s="20">
        <v>5.3871399999999996</v>
      </c>
    </row>
    <row r="4839" spans="1:5" x14ac:dyDescent="0.35">
      <c r="A4839" s="22" t="s">
        <v>38</v>
      </c>
      <c r="B4839" s="22" t="s">
        <v>172</v>
      </c>
      <c r="C4839" s="22" t="s">
        <v>18</v>
      </c>
      <c r="D4839" s="22" t="s">
        <v>53</v>
      </c>
      <c r="E4839" s="20">
        <v>39.619289999999999</v>
      </c>
    </row>
    <row r="4840" spans="1:5" x14ac:dyDescent="0.35">
      <c r="A4840" s="22" t="s">
        <v>38</v>
      </c>
      <c r="B4840" s="22" t="s">
        <v>172</v>
      </c>
      <c r="C4840" s="22" t="s">
        <v>18</v>
      </c>
      <c r="D4840" s="22" t="s">
        <v>95</v>
      </c>
      <c r="E4840" s="20">
        <v>134.93631999999999</v>
      </c>
    </row>
    <row r="4841" spans="1:5" x14ac:dyDescent="0.35">
      <c r="A4841" s="22" t="s">
        <v>38</v>
      </c>
      <c r="B4841" s="22" t="s">
        <v>172</v>
      </c>
      <c r="C4841" s="22" t="s">
        <v>18</v>
      </c>
      <c r="D4841" s="22" t="s">
        <v>28</v>
      </c>
      <c r="E4841" s="20">
        <v>142.37646000000001</v>
      </c>
    </row>
    <row r="4842" spans="1:5" x14ac:dyDescent="0.35">
      <c r="A4842" s="22" t="s">
        <v>38</v>
      </c>
      <c r="B4842" s="22" t="s">
        <v>172</v>
      </c>
      <c r="C4842" s="22" t="s">
        <v>18</v>
      </c>
      <c r="D4842" s="22" t="s">
        <v>92</v>
      </c>
      <c r="E4842" s="20">
        <v>55.080010000000001</v>
      </c>
    </row>
    <row r="4843" spans="1:5" x14ac:dyDescent="0.35">
      <c r="A4843" s="22" t="s">
        <v>38</v>
      </c>
      <c r="B4843" s="22" t="s">
        <v>172</v>
      </c>
      <c r="C4843" s="22" t="s">
        <v>18</v>
      </c>
      <c r="D4843" s="22" t="s">
        <v>102</v>
      </c>
      <c r="E4843" s="20">
        <v>310.28913999999997</v>
      </c>
    </row>
    <row r="4844" spans="1:5" x14ac:dyDescent="0.35">
      <c r="A4844" s="22" t="s">
        <v>38</v>
      </c>
      <c r="B4844" s="22" t="s">
        <v>172</v>
      </c>
      <c r="C4844" s="22" t="s">
        <v>18</v>
      </c>
      <c r="D4844" s="22" t="s">
        <v>93</v>
      </c>
      <c r="E4844" s="20">
        <v>73.620840000000001</v>
      </c>
    </row>
    <row r="4845" spans="1:5" x14ac:dyDescent="0.35">
      <c r="A4845" s="22" t="s">
        <v>38</v>
      </c>
      <c r="B4845" s="22" t="s">
        <v>172</v>
      </c>
      <c r="C4845" s="22" t="s">
        <v>18</v>
      </c>
      <c r="D4845" s="22" t="s">
        <v>160</v>
      </c>
      <c r="E4845" s="20">
        <v>1.5422</v>
      </c>
    </row>
    <row r="4846" spans="1:5" x14ac:dyDescent="0.35">
      <c r="A4846" s="22" t="s">
        <v>38</v>
      </c>
      <c r="B4846" s="22" t="s">
        <v>172</v>
      </c>
      <c r="C4846" s="22" t="s">
        <v>18</v>
      </c>
      <c r="D4846" s="22" t="s">
        <v>30</v>
      </c>
      <c r="E4846" s="20">
        <v>2461.6758199999999</v>
      </c>
    </row>
    <row r="4847" spans="1:5" x14ac:dyDescent="0.35">
      <c r="A4847" s="22" t="s">
        <v>38</v>
      </c>
      <c r="B4847" s="22" t="s">
        <v>172</v>
      </c>
      <c r="C4847" s="22" t="s">
        <v>18</v>
      </c>
      <c r="D4847" s="22" t="s">
        <v>96</v>
      </c>
      <c r="E4847" s="20">
        <v>134.93252000000001</v>
      </c>
    </row>
    <row r="4848" spans="1:5" x14ac:dyDescent="0.35">
      <c r="A4848" s="22" t="s">
        <v>38</v>
      </c>
      <c r="B4848" s="22" t="s">
        <v>172</v>
      </c>
      <c r="C4848" s="22" t="s">
        <v>18</v>
      </c>
      <c r="D4848" s="22" t="s">
        <v>97</v>
      </c>
      <c r="E4848" s="20">
        <v>0.19181999999999999</v>
      </c>
    </row>
    <row r="4849" spans="1:5" x14ac:dyDescent="0.35">
      <c r="A4849" s="22" t="s">
        <v>38</v>
      </c>
      <c r="B4849" s="22" t="s">
        <v>172</v>
      </c>
      <c r="C4849" s="22" t="s">
        <v>18</v>
      </c>
      <c r="D4849" s="22" t="s">
        <v>31</v>
      </c>
      <c r="E4849" s="20">
        <v>910.86860000000001</v>
      </c>
    </row>
    <row r="4850" spans="1:5" x14ac:dyDescent="0.35">
      <c r="A4850" s="22" t="s">
        <v>38</v>
      </c>
      <c r="B4850" s="22" t="s">
        <v>172</v>
      </c>
      <c r="C4850" s="22" t="s">
        <v>18</v>
      </c>
      <c r="D4850" s="22" t="s">
        <v>32</v>
      </c>
      <c r="E4850" s="20">
        <v>23.48424</v>
      </c>
    </row>
    <row r="4851" spans="1:5" x14ac:dyDescent="0.35">
      <c r="A4851" s="22" t="s">
        <v>38</v>
      </c>
      <c r="B4851" s="22" t="s">
        <v>172</v>
      </c>
      <c r="C4851" s="22" t="s">
        <v>18</v>
      </c>
      <c r="D4851" s="28" t="s">
        <v>35</v>
      </c>
      <c r="E4851" s="26">
        <v>4639.35592</v>
      </c>
    </row>
    <row r="4852" spans="1:5" x14ac:dyDescent="0.35">
      <c r="A4852" s="22" t="s">
        <v>38</v>
      </c>
      <c r="B4852" s="22" t="s">
        <v>172</v>
      </c>
      <c r="C4852" s="22" t="s">
        <v>19</v>
      </c>
      <c r="D4852" s="22" t="s">
        <v>52</v>
      </c>
      <c r="E4852" s="20">
        <v>0.45850000000000002</v>
      </c>
    </row>
    <row r="4853" spans="1:5" x14ac:dyDescent="0.35">
      <c r="A4853" s="22" t="s">
        <v>38</v>
      </c>
      <c r="B4853" s="22" t="s">
        <v>172</v>
      </c>
      <c r="C4853" s="22" t="s">
        <v>19</v>
      </c>
      <c r="D4853" s="22" t="s">
        <v>156</v>
      </c>
      <c r="E4853" s="20">
        <v>4.4052699999999998</v>
      </c>
    </row>
    <row r="4854" spans="1:5" x14ac:dyDescent="0.35">
      <c r="A4854" s="22" t="s">
        <v>38</v>
      </c>
      <c r="B4854" s="22" t="s">
        <v>172</v>
      </c>
      <c r="C4854" s="22" t="s">
        <v>19</v>
      </c>
      <c r="D4854" s="22" t="s">
        <v>53</v>
      </c>
      <c r="E4854" s="20">
        <v>18.50055</v>
      </c>
    </row>
    <row r="4855" spans="1:5" x14ac:dyDescent="0.35">
      <c r="A4855" s="22" t="s">
        <v>38</v>
      </c>
      <c r="B4855" s="22" t="s">
        <v>172</v>
      </c>
      <c r="C4855" s="22" t="s">
        <v>19</v>
      </c>
      <c r="D4855" s="22" t="s">
        <v>27</v>
      </c>
      <c r="E4855" s="20">
        <v>295.02834999999999</v>
      </c>
    </row>
    <row r="4856" spans="1:5" x14ac:dyDescent="0.35">
      <c r="A4856" s="22" t="s">
        <v>38</v>
      </c>
      <c r="B4856" s="22" t="s">
        <v>172</v>
      </c>
      <c r="C4856" s="22" t="s">
        <v>19</v>
      </c>
      <c r="D4856" s="22" t="s">
        <v>28</v>
      </c>
      <c r="E4856" s="20">
        <v>0.89290999999999998</v>
      </c>
    </row>
    <row r="4857" spans="1:5" x14ac:dyDescent="0.35">
      <c r="A4857" s="22" t="s">
        <v>38</v>
      </c>
      <c r="B4857" s="22" t="s">
        <v>172</v>
      </c>
      <c r="C4857" s="22" t="s">
        <v>19</v>
      </c>
      <c r="D4857" s="22" t="s">
        <v>55</v>
      </c>
      <c r="E4857" s="20">
        <v>6.1896000000000004</v>
      </c>
    </row>
    <row r="4858" spans="1:5" x14ac:dyDescent="0.35">
      <c r="A4858" s="22" t="s">
        <v>38</v>
      </c>
      <c r="B4858" s="22" t="s">
        <v>172</v>
      </c>
      <c r="C4858" s="22" t="s">
        <v>19</v>
      </c>
      <c r="D4858" s="22" t="s">
        <v>92</v>
      </c>
      <c r="E4858" s="20">
        <v>302.84050000000002</v>
      </c>
    </row>
    <row r="4859" spans="1:5" x14ac:dyDescent="0.35">
      <c r="A4859" s="22" t="s">
        <v>38</v>
      </c>
      <c r="B4859" s="22" t="s">
        <v>172</v>
      </c>
      <c r="C4859" s="22" t="s">
        <v>19</v>
      </c>
      <c r="D4859" s="22" t="s">
        <v>93</v>
      </c>
      <c r="E4859" s="20">
        <v>0.40383999999999998</v>
      </c>
    </row>
    <row r="4860" spans="1:5" x14ac:dyDescent="0.35">
      <c r="A4860" s="22" t="s">
        <v>38</v>
      </c>
      <c r="B4860" s="22" t="s">
        <v>172</v>
      </c>
      <c r="C4860" s="22" t="s">
        <v>19</v>
      </c>
      <c r="D4860" s="22" t="s">
        <v>160</v>
      </c>
      <c r="E4860" s="20">
        <v>17.604700000000001</v>
      </c>
    </row>
    <row r="4861" spans="1:5" x14ac:dyDescent="0.35">
      <c r="A4861" s="22" t="s">
        <v>38</v>
      </c>
      <c r="B4861" s="22" t="s">
        <v>172</v>
      </c>
      <c r="C4861" s="22" t="s">
        <v>19</v>
      </c>
      <c r="D4861" s="22" t="s">
        <v>30</v>
      </c>
      <c r="E4861" s="20">
        <v>60.69726</v>
      </c>
    </row>
    <row r="4862" spans="1:5" x14ac:dyDescent="0.35">
      <c r="A4862" s="22" t="s">
        <v>38</v>
      </c>
      <c r="B4862" s="22" t="s">
        <v>172</v>
      </c>
      <c r="C4862" s="22" t="s">
        <v>19</v>
      </c>
      <c r="D4862" s="22" t="s">
        <v>96</v>
      </c>
      <c r="E4862" s="20">
        <v>4.7202099999999998</v>
      </c>
    </row>
    <row r="4863" spans="1:5" x14ac:dyDescent="0.35">
      <c r="A4863" s="22" t="s">
        <v>38</v>
      </c>
      <c r="B4863" s="22" t="s">
        <v>172</v>
      </c>
      <c r="C4863" s="22" t="s">
        <v>19</v>
      </c>
      <c r="D4863" s="22" t="s">
        <v>112</v>
      </c>
      <c r="E4863" s="20">
        <v>2.33934</v>
      </c>
    </row>
    <row r="4864" spans="1:5" x14ac:dyDescent="0.35">
      <c r="A4864" s="22" t="s">
        <v>38</v>
      </c>
      <c r="B4864" s="22" t="s">
        <v>172</v>
      </c>
      <c r="C4864" s="22" t="s">
        <v>19</v>
      </c>
      <c r="D4864" s="22" t="s">
        <v>31</v>
      </c>
      <c r="E4864" s="20">
        <v>93.529420000000002</v>
      </c>
    </row>
    <row r="4865" spans="1:5" x14ac:dyDescent="0.35">
      <c r="A4865" s="22" t="s">
        <v>38</v>
      </c>
      <c r="B4865" s="22" t="s">
        <v>172</v>
      </c>
      <c r="C4865" s="22" t="s">
        <v>19</v>
      </c>
      <c r="D4865" s="22" t="s">
        <v>32</v>
      </c>
      <c r="E4865" s="20">
        <v>19.54185</v>
      </c>
    </row>
    <row r="4866" spans="1:5" x14ac:dyDescent="0.35">
      <c r="A4866" s="22" t="s">
        <v>38</v>
      </c>
      <c r="B4866" s="22" t="s">
        <v>172</v>
      </c>
      <c r="C4866" s="22" t="s">
        <v>19</v>
      </c>
      <c r="D4866" s="28" t="s">
        <v>35</v>
      </c>
      <c r="E4866" s="26">
        <v>827.15229999999997</v>
      </c>
    </row>
    <row r="4867" spans="1:5" x14ac:dyDescent="0.35">
      <c r="A4867" s="22" t="s">
        <v>38</v>
      </c>
      <c r="B4867" s="22" t="s">
        <v>172</v>
      </c>
      <c r="C4867" s="120" t="s">
        <v>35</v>
      </c>
      <c r="D4867" s="347"/>
      <c r="E4867" s="26">
        <v>269633.33992</v>
      </c>
    </row>
    <row r="4868" spans="1:5" x14ac:dyDescent="0.35">
      <c r="A4868" s="22" t="s">
        <v>38</v>
      </c>
      <c r="B4868" s="22" t="s">
        <v>173</v>
      </c>
      <c r="C4868" s="22" t="s">
        <v>52</v>
      </c>
      <c r="D4868" s="22" t="s">
        <v>52</v>
      </c>
      <c r="E4868" s="20">
        <v>2.4013200000000001</v>
      </c>
    </row>
    <row r="4869" spans="1:5" x14ac:dyDescent="0.35">
      <c r="A4869" s="22" t="s">
        <v>38</v>
      </c>
      <c r="B4869" s="22" t="s">
        <v>173</v>
      </c>
      <c r="C4869" s="22" t="s">
        <v>52</v>
      </c>
      <c r="D4869" s="22" t="s">
        <v>53</v>
      </c>
      <c r="E4869" s="20">
        <v>101.25999</v>
      </c>
    </row>
    <row r="4870" spans="1:5" x14ac:dyDescent="0.35">
      <c r="A4870" s="22" t="s">
        <v>38</v>
      </c>
      <c r="B4870" s="22" t="s">
        <v>173</v>
      </c>
      <c r="C4870" s="22" t="s">
        <v>52</v>
      </c>
      <c r="D4870" s="22" t="s">
        <v>27</v>
      </c>
      <c r="E4870" s="20">
        <v>812.33655999999996</v>
      </c>
    </row>
    <row r="4871" spans="1:5" x14ac:dyDescent="0.35">
      <c r="A4871" s="22" t="s">
        <v>38</v>
      </c>
      <c r="B4871" s="22" t="s">
        <v>173</v>
      </c>
      <c r="C4871" s="22" t="s">
        <v>52</v>
      </c>
      <c r="D4871" s="22" t="s">
        <v>55</v>
      </c>
      <c r="E4871" s="20">
        <v>46.446240000000003</v>
      </c>
    </row>
    <row r="4872" spans="1:5" x14ac:dyDescent="0.35">
      <c r="A4872" s="22" t="s">
        <v>38</v>
      </c>
      <c r="B4872" s="22" t="s">
        <v>173</v>
      </c>
      <c r="C4872" s="22" t="s">
        <v>52</v>
      </c>
      <c r="D4872" s="22" t="s">
        <v>92</v>
      </c>
      <c r="E4872" s="20">
        <v>236.09083999999999</v>
      </c>
    </row>
    <row r="4873" spans="1:5" x14ac:dyDescent="0.35">
      <c r="A4873" s="22" t="s">
        <v>38</v>
      </c>
      <c r="B4873" s="22" t="s">
        <v>173</v>
      </c>
      <c r="C4873" s="22" t="s">
        <v>52</v>
      </c>
      <c r="D4873" s="22" t="s">
        <v>102</v>
      </c>
      <c r="E4873" s="20">
        <v>495.26227999999998</v>
      </c>
    </row>
    <row r="4874" spans="1:5" x14ac:dyDescent="0.35">
      <c r="A4874" s="22" t="s">
        <v>38</v>
      </c>
      <c r="B4874" s="22" t="s">
        <v>173</v>
      </c>
      <c r="C4874" s="22" t="s">
        <v>52</v>
      </c>
      <c r="D4874" s="22" t="s">
        <v>160</v>
      </c>
      <c r="E4874" s="20">
        <v>3.2970899999999999</v>
      </c>
    </row>
    <row r="4875" spans="1:5" x14ac:dyDescent="0.35">
      <c r="A4875" s="22" t="s">
        <v>38</v>
      </c>
      <c r="B4875" s="22" t="s">
        <v>173</v>
      </c>
      <c r="C4875" s="22" t="s">
        <v>52</v>
      </c>
      <c r="D4875" s="22" t="s">
        <v>30</v>
      </c>
      <c r="E4875" s="20">
        <v>1765.9224400000001</v>
      </c>
    </row>
    <row r="4876" spans="1:5" x14ac:dyDescent="0.35">
      <c r="A4876" s="22" t="s">
        <v>38</v>
      </c>
      <c r="B4876" s="22" t="s">
        <v>173</v>
      </c>
      <c r="C4876" s="22" t="s">
        <v>52</v>
      </c>
      <c r="D4876" s="22" t="s">
        <v>96</v>
      </c>
      <c r="E4876" s="20">
        <v>3.12608</v>
      </c>
    </row>
    <row r="4877" spans="1:5" x14ac:dyDescent="0.35">
      <c r="A4877" s="22" t="s">
        <v>38</v>
      </c>
      <c r="B4877" s="22" t="s">
        <v>173</v>
      </c>
      <c r="C4877" s="22" t="s">
        <v>52</v>
      </c>
      <c r="D4877" s="22" t="s">
        <v>162</v>
      </c>
      <c r="E4877" s="20">
        <v>2.05999</v>
      </c>
    </row>
    <row r="4878" spans="1:5" x14ac:dyDescent="0.35">
      <c r="A4878" s="22" t="s">
        <v>38</v>
      </c>
      <c r="B4878" s="22" t="s">
        <v>173</v>
      </c>
      <c r="C4878" s="22" t="s">
        <v>52</v>
      </c>
      <c r="D4878" s="22" t="s">
        <v>112</v>
      </c>
      <c r="E4878" s="20">
        <v>8.3712</v>
      </c>
    </row>
    <row r="4879" spans="1:5" x14ac:dyDescent="0.35">
      <c r="A4879" s="22" t="s">
        <v>38</v>
      </c>
      <c r="B4879" s="22" t="s">
        <v>173</v>
      </c>
      <c r="C4879" s="22" t="s">
        <v>52</v>
      </c>
      <c r="D4879" s="22" t="s">
        <v>97</v>
      </c>
      <c r="E4879" s="20">
        <v>0.48319000000000001</v>
      </c>
    </row>
    <row r="4880" spans="1:5" x14ac:dyDescent="0.35">
      <c r="A4880" s="22" t="s">
        <v>38</v>
      </c>
      <c r="B4880" s="22" t="s">
        <v>173</v>
      </c>
      <c r="C4880" s="22" t="s">
        <v>52</v>
      </c>
      <c r="D4880" s="22" t="s">
        <v>31</v>
      </c>
      <c r="E4880" s="20">
        <v>1280.9818600000001</v>
      </c>
    </row>
    <row r="4881" spans="1:5" x14ac:dyDescent="0.35">
      <c r="A4881" s="22" t="s">
        <v>38</v>
      </c>
      <c r="B4881" s="22" t="s">
        <v>173</v>
      </c>
      <c r="C4881" s="22" t="s">
        <v>52</v>
      </c>
      <c r="D4881" s="22" t="s">
        <v>32</v>
      </c>
      <c r="E4881" s="20">
        <v>3.45</v>
      </c>
    </row>
    <row r="4882" spans="1:5" x14ac:dyDescent="0.35">
      <c r="A4882" s="22" t="s">
        <v>38</v>
      </c>
      <c r="B4882" s="22" t="s">
        <v>173</v>
      </c>
      <c r="C4882" s="22" t="s">
        <v>52</v>
      </c>
      <c r="D4882" s="28" t="s">
        <v>35</v>
      </c>
      <c r="E4882" s="26">
        <v>4761.4890800000003</v>
      </c>
    </row>
    <row r="4883" spans="1:5" x14ac:dyDescent="0.35">
      <c r="A4883" s="22" t="s">
        <v>38</v>
      </c>
      <c r="B4883" s="22" t="s">
        <v>173</v>
      </c>
      <c r="C4883" s="22" t="s">
        <v>53</v>
      </c>
      <c r="D4883" s="22" t="s">
        <v>52</v>
      </c>
      <c r="E4883" s="20">
        <v>186.74557999999999</v>
      </c>
    </row>
    <row r="4884" spans="1:5" x14ac:dyDescent="0.35">
      <c r="A4884" s="22" t="s">
        <v>38</v>
      </c>
      <c r="B4884" s="22" t="s">
        <v>173</v>
      </c>
      <c r="C4884" s="22" t="s">
        <v>53</v>
      </c>
      <c r="D4884" s="22" t="s">
        <v>53</v>
      </c>
      <c r="E4884" s="20">
        <v>171.40809999999999</v>
      </c>
    </row>
    <row r="4885" spans="1:5" x14ac:dyDescent="0.35">
      <c r="A4885" s="22" t="s">
        <v>38</v>
      </c>
      <c r="B4885" s="22" t="s">
        <v>173</v>
      </c>
      <c r="C4885" s="22" t="s">
        <v>53</v>
      </c>
      <c r="D4885" s="22" t="s">
        <v>27</v>
      </c>
      <c r="E4885" s="20">
        <v>1.9783599999999999</v>
      </c>
    </row>
    <row r="4886" spans="1:5" x14ac:dyDescent="0.35">
      <c r="A4886" s="22" t="s">
        <v>38</v>
      </c>
      <c r="B4886" s="22" t="s">
        <v>173</v>
      </c>
      <c r="C4886" s="22" t="s">
        <v>53</v>
      </c>
      <c r="D4886" s="22" t="s">
        <v>28</v>
      </c>
      <c r="E4886" s="20">
        <v>24.701599999999999</v>
      </c>
    </row>
    <row r="4887" spans="1:5" x14ac:dyDescent="0.35">
      <c r="A4887" s="22" t="s">
        <v>38</v>
      </c>
      <c r="B4887" s="22" t="s">
        <v>173</v>
      </c>
      <c r="C4887" s="22" t="s">
        <v>53</v>
      </c>
      <c r="D4887" s="22" t="s">
        <v>55</v>
      </c>
      <c r="E4887" s="20">
        <v>99.035070000000005</v>
      </c>
    </row>
    <row r="4888" spans="1:5" x14ac:dyDescent="0.35">
      <c r="A4888" s="22" t="s">
        <v>38</v>
      </c>
      <c r="B4888" s="22" t="s">
        <v>173</v>
      </c>
      <c r="C4888" s="22" t="s">
        <v>53</v>
      </c>
      <c r="D4888" s="22" t="s">
        <v>92</v>
      </c>
      <c r="E4888" s="20">
        <v>68.334239999999994</v>
      </c>
    </row>
    <row r="4889" spans="1:5" x14ac:dyDescent="0.35">
      <c r="A4889" s="22" t="s">
        <v>38</v>
      </c>
      <c r="B4889" s="22" t="s">
        <v>173</v>
      </c>
      <c r="C4889" s="22" t="s">
        <v>53</v>
      </c>
      <c r="D4889" s="22" t="s">
        <v>102</v>
      </c>
      <c r="E4889" s="20">
        <v>1082.97596</v>
      </c>
    </row>
    <row r="4890" spans="1:5" x14ac:dyDescent="0.35">
      <c r="A4890" s="22" t="s">
        <v>38</v>
      </c>
      <c r="B4890" s="22" t="s">
        <v>173</v>
      </c>
      <c r="C4890" s="22" t="s">
        <v>53</v>
      </c>
      <c r="D4890" s="22" t="s">
        <v>93</v>
      </c>
      <c r="E4890" s="20">
        <v>2.6696599999999999</v>
      </c>
    </row>
    <row r="4891" spans="1:5" x14ac:dyDescent="0.35">
      <c r="A4891" s="22" t="s">
        <v>38</v>
      </c>
      <c r="B4891" s="22" t="s">
        <v>173</v>
      </c>
      <c r="C4891" s="22" t="s">
        <v>53</v>
      </c>
      <c r="D4891" s="22" t="s">
        <v>160</v>
      </c>
      <c r="E4891" s="20">
        <v>11.70593</v>
      </c>
    </row>
    <row r="4892" spans="1:5" x14ac:dyDescent="0.35">
      <c r="A4892" s="22" t="s">
        <v>38</v>
      </c>
      <c r="B4892" s="22" t="s">
        <v>173</v>
      </c>
      <c r="C4892" s="22" t="s">
        <v>53</v>
      </c>
      <c r="D4892" s="22" t="s">
        <v>30</v>
      </c>
      <c r="E4892" s="20">
        <v>783.93655999999999</v>
      </c>
    </row>
    <row r="4893" spans="1:5" x14ac:dyDescent="0.35">
      <c r="A4893" s="22" t="s">
        <v>38</v>
      </c>
      <c r="B4893" s="22" t="s">
        <v>173</v>
      </c>
      <c r="C4893" s="22" t="s">
        <v>53</v>
      </c>
      <c r="D4893" s="22" t="s">
        <v>96</v>
      </c>
      <c r="E4893" s="20">
        <v>5.9682899999999997</v>
      </c>
    </row>
    <row r="4894" spans="1:5" x14ac:dyDescent="0.35">
      <c r="A4894" s="22" t="s">
        <v>38</v>
      </c>
      <c r="B4894" s="22" t="s">
        <v>173</v>
      </c>
      <c r="C4894" s="22" t="s">
        <v>53</v>
      </c>
      <c r="D4894" s="22" t="s">
        <v>112</v>
      </c>
      <c r="E4894" s="20">
        <v>-2.988E-2</v>
      </c>
    </row>
    <row r="4895" spans="1:5" x14ac:dyDescent="0.35">
      <c r="A4895" s="22" t="s">
        <v>38</v>
      </c>
      <c r="B4895" s="22" t="s">
        <v>173</v>
      </c>
      <c r="C4895" s="22" t="s">
        <v>53</v>
      </c>
      <c r="D4895" s="22" t="s">
        <v>97</v>
      </c>
      <c r="E4895" s="20">
        <v>50.980370000000001</v>
      </c>
    </row>
    <row r="4896" spans="1:5" x14ac:dyDescent="0.35">
      <c r="A4896" s="22" t="s">
        <v>38</v>
      </c>
      <c r="B4896" s="22" t="s">
        <v>173</v>
      </c>
      <c r="C4896" s="22" t="s">
        <v>53</v>
      </c>
      <c r="D4896" s="22" t="s">
        <v>31</v>
      </c>
      <c r="E4896" s="20">
        <v>401.27233999999999</v>
      </c>
    </row>
    <row r="4897" spans="1:5" x14ac:dyDescent="0.35">
      <c r="A4897" s="22" t="s">
        <v>38</v>
      </c>
      <c r="B4897" s="22" t="s">
        <v>173</v>
      </c>
      <c r="C4897" s="22" t="s">
        <v>53</v>
      </c>
      <c r="D4897" s="22" t="s">
        <v>32</v>
      </c>
      <c r="E4897" s="20">
        <v>49.2</v>
      </c>
    </row>
    <row r="4898" spans="1:5" x14ac:dyDescent="0.35">
      <c r="A4898" s="22" t="s">
        <v>38</v>
      </c>
      <c r="B4898" s="22" t="s">
        <v>173</v>
      </c>
      <c r="C4898" s="22" t="s">
        <v>53</v>
      </c>
      <c r="D4898" s="28" t="s">
        <v>35</v>
      </c>
      <c r="E4898" s="26">
        <v>2940.8821800000001</v>
      </c>
    </row>
    <row r="4899" spans="1:5" x14ac:dyDescent="0.35">
      <c r="A4899" s="22" t="s">
        <v>38</v>
      </c>
      <c r="B4899" s="22" t="s">
        <v>173</v>
      </c>
      <c r="C4899" s="22" t="s">
        <v>12</v>
      </c>
      <c r="D4899" s="22" t="s">
        <v>52</v>
      </c>
      <c r="E4899" s="20">
        <v>0.26223999999999997</v>
      </c>
    </row>
    <row r="4900" spans="1:5" x14ac:dyDescent="0.35">
      <c r="A4900" s="22" t="s">
        <v>38</v>
      </c>
      <c r="B4900" s="22" t="s">
        <v>173</v>
      </c>
      <c r="C4900" s="22" t="s">
        <v>12</v>
      </c>
      <c r="D4900" s="22" t="s">
        <v>156</v>
      </c>
      <c r="E4900" s="20">
        <v>93.852000000000004</v>
      </c>
    </row>
    <row r="4901" spans="1:5" x14ac:dyDescent="0.35">
      <c r="A4901" s="22" t="s">
        <v>38</v>
      </c>
      <c r="B4901" s="22" t="s">
        <v>173</v>
      </c>
      <c r="C4901" s="22" t="s">
        <v>12</v>
      </c>
      <c r="D4901" s="22" t="s">
        <v>27</v>
      </c>
      <c r="E4901" s="20">
        <v>2332.2492099999999</v>
      </c>
    </row>
    <row r="4902" spans="1:5" x14ac:dyDescent="0.35">
      <c r="A4902" s="22" t="s">
        <v>38</v>
      </c>
      <c r="B4902" s="22" t="s">
        <v>173</v>
      </c>
      <c r="C4902" s="22" t="s">
        <v>12</v>
      </c>
      <c r="D4902" s="22" t="s">
        <v>28</v>
      </c>
      <c r="E4902" s="20">
        <v>690.25918000000001</v>
      </c>
    </row>
    <row r="4903" spans="1:5" x14ac:dyDescent="0.35">
      <c r="A4903" s="22" t="s">
        <v>38</v>
      </c>
      <c r="B4903" s="22" t="s">
        <v>173</v>
      </c>
      <c r="C4903" s="22" t="s">
        <v>12</v>
      </c>
      <c r="D4903" s="22" t="s">
        <v>92</v>
      </c>
      <c r="E4903" s="20">
        <v>0.75392999999999999</v>
      </c>
    </row>
    <row r="4904" spans="1:5" x14ac:dyDescent="0.35">
      <c r="A4904" s="22" t="s">
        <v>38</v>
      </c>
      <c r="B4904" s="22" t="s">
        <v>173</v>
      </c>
      <c r="C4904" s="22" t="s">
        <v>12</v>
      </c>
      <c r="D4904" s="22" t="s">
        <v>102</v>
      </c>
      <c r="E4904" s="20">
        <v>0.33161000000000002</v>
      </c>
    </row>
    <row r="4905" spans="1:5" x14ac:dyDescent="0.35">
      <c r="A4905" s="22" t="s">
        <v>38</v>
      </c>
      <c r="B4905" s="22" t="s">
        <v>173</v>
      </c>
      <c r="C4905" s="22" t="s">
        <v>12</v>
      </c>
      <c r="D4905" s="22" t="s">
        <v>160</v>
      </c>
      <c r="E4905" s="20">
        <v>5.1932700000000001</v>
      </c>
    </row>
    <row r="4906" spans="1:5" x14ac:dyDescent="0.35">
      <c r="A4906" s="22" t="s">
        <v>38</v>
      </c>
      <c r="B4906" s="22" t="s">
        <v>173</v>
      </c>
      <c r="C4906" s="22" t="s">
        <v>12</v>
      </c>
      <c r="D4906" s="22" t="s">
        <v>30</v>
      </c>
      <c r="E4906" s="20">
        <v>2494.9997400000002</v>
      </c>
    </row>
    <row r="4907" spans="1:5" x14ac:dyDescent="0.35">
      <c r="A4907" s="22" t="s">
        <v>38</v>
      </c>
      <c r="B4907" s="22" t="s">
        <v>173</v>
      </c>
      <c r="C4907" s="22" t="s">
        <v>12</v>
      </c>
      <c r="D4907" s="22" t="s">
        <v>96</v>
      </c>
      <c r="E4907" s="20">
        <v>49.43994</v>
      </c>
    </row>
    <row r="4908" spans="1:5" x14ac:dyDescent="0.35">
      <c r="A4908" s="22" t="s">
        <v>38</v>
      </c>
      <c r="B4908" s="22" t="s">
        <v>173</v>
      </c>
      <c r="C4908" s="22" t="s">
        <v>12</v>
      </c>
      <c r="D4908" s="22" t="s">
        <v>110</v>
      </c>
      <c r="E4908" s="20">
        <v>1.6262700000000001</v>
      </c>
    </row>
    <row r="4909" spans="1:5" x14ac:dyDescent="0.35">
      <c r="A4909" s="22" t="s">
        <v>38</v>
      </c>
      <c r="B4909" s="22" t="s">
        <v>173</v>
      </c>
      <c r="C4909" s="22" t="s">
        <v>12</v>
      </c>
      <c r="D4909" s="22" t="s">
        <v>31</v>
      </c>
      <c r="E4909" s="20">
        <v>5318.1853000000001</v>
      </c>
    </row>
    <row r="4910" spans="1:5" x14ac:dyDescent="0.35">
      <c r="A4910" s="22" t="s">
        <v>38</v>
      </c>
      <c r="B4910" s="22" t="s">
        <v>173</v>
      </c>
      <c r="C4910" s="22" t="s">
        <v>12</v>
      </c>
      <c r="D4910" s="22" t="s">
        <v>32</v>
      </c>
      <c r="E4910" s="20">
        <v>17.947379999999999</v>
      </c>
    </row>
    <row r="4911" spans="1:5" x14ac:dyDescent="0.35">
      <c r="A4911" s="22" t="s">
        <v>38</v>
      </c>
      <c r="B4911" s="22" t="s">
        <v>173</v>
      </c>
      <c r="C4911" s="22" t="s">
        <v>12</v>
      </c>
      <c r="D4911" s="28" t="s">
        <v>35</v>
      </c>
      <c r="E4911" s="26">
        <v>11005.10007</v>
      </c>
    </row>
    <row r="4912" spans="1:5" x14ac:dyDescent="0.35">
      <c r="A4912" s="22" t="s">
        <v>38</v>
      </c>
      <c r="B4912" s="22" t="s">
        <v>173</v>
      </c>
      <c r="C4912" s="22" t="s">
        <v>54</v>
      </c>
      <c r="D4912" s="22" t="s">
        <v>53</v>
      </c>
      <c r="E4912" s="20">
        <v>54.091940000000001</v>
      </c>
    </row>
    <row r="4913" spans="1:5" x14ac:dyDescent="0.35">
      <c r="A4913" s="22" t="s">
        <v>38</v>
      </c>
      <c r="B4913" s="22" t="s">
        <v>173</v>
      </c>
      <c r="C4913" s="22" t="s">
        <v>54</v>
      </c>
      <c r="D4913" s="22" t="s">
        <v>95</v>
      </c>
      <c r="E4913" s="20">
        <v>3.47</v>
      </c>
    </row>
    <row r="4914" spans="1:5" x14ac:dyDescent="0.35">
      <c r="A4914" s="22" t="s">
        <v>38</v>
      </c>
      <c r="B4914" s="22" t="s">
        <v>173</v>
      </c>
      <c r="C4914" s="22" t="s">
        <v>54</v>
      </c>
      <c r="D4914" s="22" t="s">
        <v>55</v>
      </c>
      <c r="E4914" s="20">
        <v>16.990100000000002</v>
      </c>
    </row>
    <row r="4915" spans="1:5" x14ac:dyDescent="0.35">
      <c r="A4915" s="22" t="s">
        <v>38</v>
      </c>
      <c r="B4915" s="22" t="s">
        <v>173</v>
      </c>
      <c r="C4915" s="22" t="s">
        <v>54</v>
      </c>
      <c r="D4915" s="22" t="s">
        <v>31</v>
      </c>
      <c r="E4915" s="20">
        <v>20.351009999999999</v>
      </c>
    </row>
    <row r="4916" spans="1:5" x14ac:dyDescent="0.35">
      <c r="A4916" s="22" t="s">
        <v>38</v>
      </c>
      <c r="B4916" s="22" t="s">
        <v>173</v>
      </c>
      <c r="C4916" s="22" t="s">
        <v>54</v>
      </c>
      <c r="D4916" s="28" t="s">
        <v>35</v>
      </c>
      <c r="E4916" s="26">
        <v>94.903049999999993</v>
      </c>
    </row>
    <row r="4917" spans="1:5" x14ac:dyDescent="0.35">
      <c r="A4917" s="22" t="s">
        <v>38</v>
      </c>
      <c r="B4917" s="22" t="s">
        <v>173</v>
      </c>
      <c r="C4917" s="22" t="s">
        <v>13</v>
      </c>
      <c r="D4917" s="22" t="s">
        <v>52</v>
      </c>
      <c r="E4917" s="20">
        <v>1.5498099999999999</v>
      </c>
    </row>
    <row r="4918" spans="1:5" x14ac:dyDescent="0.35">
      <c r="A4918" s="22" t="s">
        <v>38</v>
      </c>
      <c r="B4918" s="22" t="s">
        <v>173</v>
      </c>
      <c r="C4918" s="22" t="s">
        <v>13</v>
      </c>
      <c r="D4918" s="22" t="s">
        <v>156</v>
      </c>
      <c r="E4918" s="20">
        <v>97.027619999999999</v>
      </c>
    </row>
    <row r="4919" spans="1:5" x14ac:dyDescent="0.35">
      <c r="A4919" s="22" t="s">
        <v>38</v>
      </c>
      <c r="B4919" s="22" t="s">
        <v>173</v>
      </c>
      <c r="C4919" s="22" t="s">
        <v>13</v>
      </c>
      <c r="D4919" s="22" t="s">
        <v>113</v>
      </c>
      <c r="E4919" s="20">
        <v>0.43787999999999999</v>
      </c>
    </row>
    <row r="4920" spans="1:5" x14ac:dyDescent="0.35">
      <c r="A4920" s="22" t="s">
        <v>38</v>
      </c>
      <c r="B4920" s="22" t="s">
        <v>173</v>
      </c>
      <c r="C4920" s="22" t="s">
        <v>13</v>
      </c>
      <c r="D4920" s="22" t="s">
        <v>27</v>
      </c>
      <c r="E4920" s="20">
        <v>2132.7233500000002</v>
      </c>
    </row>
    <row r="4921" spans="1:5" x14ac:dyDescent="0.35">
      <c r="A4921" s="22" t="s">
        <v>38</v>
      </c>
      <c r="B4921" s="22" t="s">
        <v>173</v>
      </c>
      <c r="C4921" s="22" t="s">
        <v>13</v>
      </c>
      <c r="D4921" s="22" t="s">
        <v>28</v>
      </c>
      <c r="E4921" s="20">
        <v>4940.4088899999997</v>
      </c>
    </row>
    <row r="4922" spans="1:5" x14ac:dyDescent="0.35">
      <c r="A4922" s="22" t="s">
        <v>38</v>
      </c>
      <c r="B4922" s="22" t="s">
        <v>173</v>
      </c>
      <c r="C4922" s="22" t="s">
        <v>13</v>
      </c>
      <c r="D4922" s="22" t="s">
        <v>55</v>
      </c>
      <c r="E4922" s="20">
        <v>0.88041000000000003</v>
      </c>
    </row>
    <row r="4923" spans="1:5" x14ac:dyDescent="0.35">
      <c r="A4923" s="22" t="s">
        <v>38</v>
      </c>
      <c r="B4923" s="22" t="s">
        <v>173</v>
      </c>
      <c r="C4923" s="22" t="s">
        <v>13</v>
      </c>
      <c r="D4923" s="22" t="s">
        <v>92</v>
      </c>
      <c r="E4923" s="20">
        <v>46.123139999999999</v>
      </c>
    </row>
    <row r="4924" spans="1:5" x14ac:dyDescent="0.35">
      <c r="A4924" s="22" t="s">
        <v>38</v>
      </c>
      <c r="B4924" s="22" t="s">
        <v>173</v>
      </c>
      <c r="C4924" s="22" t="s">
        <v>13</v>
      </c>
      <c r="D4924" s="22" t="s">
        <v>93</v>
      </c>
      <c r="E4924" s="20">
        <v>3.7697500000000002</v>
      </c>
    </row>
    <row r="4925" spans="1:5" x14ac:dyDescent="0.35">
      <c r="A4925" s="22" t="s">
        <v>38</v>
      </c>
      <c r="B4925" s="22" t="s">
        <v>173</v>
      </c>
      <c r="C4925" s="22" t="s">
        <v>13</v>
      </c>
      <c r="D4925" s="22" t="s">
        <v>160</v>
      </c>
      <c r="E4925" s="20">
        <v>13.943099999999999</v>
      </c>
    </row>
    <row r="4926" spans="1:5" x14ac:dyDescent="0.35">
      <c r="A4926" s="22" t="s">
        <v>38</v>
      </c>
      <c r="B4926" s="22" t="s">
        <v>173</v>
      </c>
      <c r="C4926" s="22" t="s">
        <v>13</v>
      </c>
      <c r="D4926" s="22" t="s">
        <v>30</v>
      </c>
      <c r="E4926" s="20">
        <v>86.124309999999994</v>
      </c>
    </row>
    <row r="4927" spans="1:5" x14ac:dyDescent="0.35">
      <c r="A4927" s="22" t="s">
        <v>38</v>
      </c>
      <c r="B4927" s="22" t="s">
        <v>173</v>
      </c>
      <c r="C4927" s="22" t="s">
        <v>13</v>
      </c>
      <c r="D4927" s="22" t="s">
        <v>96</v>
      </c>
      <c r="E4927" s="20">
        <v>9.9156700000000004</v>
      </c>
    </row>
    <row r="4928" spans="1:5" x14ac:dyDescent="0.35">
      <c r="A4928" s="22" t="s">
        <v>38</v>
      </c>
      <c r="B4928" s="22" t="s">
        <v>173</v>
      </c>
      <c r="C4928" s="22" t="s">
        <v>13</v>
      </c>
      <c r="D4928" s="22" t="s">
        <v>31</v>
      </c>
      <c r="E4928" s="20">
        <v>659.93811000000005</v>
      </c>
    </row>
    <row r="4929" spans="1:5" x14ac:dyDescent="0.35">
      <c r="A4929" s="22" t="s">
        <v>38</v>
      </c>
      <c r="B4929" s="22" t="s">
        <v>173</v>
      </c>
      <c r="C4929" s="22" t="s">
        <v>13</v>
      </c>
      <c r="D4929" s="28" t="s">
        <v>35</v>
      </c>
      <c r="E4929" s="26">
        <v>7992.8420400000005</v>
      </c>
    </row>
    <row r="4930" spans="1:5" x14ac:dyDescent="0.35">
      <c r="A4930" s="22" t="s">
        <v>38</v>
      </c>
      <c r="B4930" s="22" t="s">
        <v>173</v>
      </c>
      <c r="C4930" s="22" t="s">
        <v>55</v>
      </c>
      <c r="D4930" s="22" t="s">
        <v>52</v>
      </c>
      <c r="E4930" s="20">
        <v>1.9237200000000001</v>
      </c>
    </row>
    <row r="4931" spans="1:5" x14ac:dyDescent="0.35">
      <c r="A4931" s="22" t="s">
        <v>38</v>
      </c>
      <c r="B4931" s="22" t="s">
        <v>173</v>
      </c>
      <c r="C4931" s="22" t="s">
        <v>55</v>
      </c>
      <c r="D4931" s="22" t="s">
        <v>53</v>
      </c>
      <c r="E4931" s="20">
        <v>21.991679999999999</v>
      </c>
    </row>
    <row r="4932" spans="1:5" x14ac:dyDescent="0.35">
      <c r="A4932" s="22" t="s">
        <v>38</v>
      </c>
      <c r="B4932" s="22" t="s">
        <v>173</v>
      </c>
      <c r="C4932" s="22" t="s">
        <v>55</v>
      </c>
      <c r="D4932" s="22" t="s">
        <v>28</v>
      </c>
      <c r="E4932" s="20">
        <v>14.748699999999999</v>
      </c>
    </row>
    <row r="4933" spans="1:5" x14ac:dyDescent="0.35">
      <c r="A4933" s="22" t="s">
        <v>38</v>
      </c>
      <c r="B4933" s="22" t="s">
        <v>173</v>
      </c>
      <c r="C4933" s="22" t="s">
        <v>55</v>
      </c>
      <c r="D4933" s="22" t="s">
        <v>55</v>
      </c>
      <c r="E4933" s="20">
        <v>80.205119999999994</v>
      </c>
    </row>
    <row r="4934" spans="1:5" x14ac:dyDescent="0.35">
      <c r="A4934" s="22" t="s">
        <v>38</v>
      </c>
      <c r="B4934" s="22" t="s">
        <v>173</v>
      </c>
      <c r="C4934" s="22" t="s">
        <v>55</v>
      </c>
      <c r="D4934" s="22" t="s">
        <v>92</v>
      </c>
      <c r="E4934" s="20">
        <v>35.756300000000003</v>
      </c>
    </row>
    <row r="4935" spans="1:5" x14ac:dyDescent="0.35">
      <c r="A4935" s="22" t="s">
        <v>38</v>
      </c>
      <c r="B4935" s="22" t="s">
        <v>173</v>
      </c>
      <c r="C4935" s="22" t="s">
        <v>55</v>
      </c>
      <c r="D4935" s="22" t="s">
        <v>93</v>
      </c>
      <c r="E4935" s="20">
        <v>2.6402999999999999</v>
      </c>
    </row>
    <row r="4936" spans="1:5" x14ac:dyDescent="0.35">
      <c r="A4936" s="22" t="s">
        <v>38</v>
      </c>
      <c r="B4936" s="22" t="s">
        <v>173</v>
      </c>
      <c r="C4936" s="22" t="s">
        <v>55</v>
      </c>
      <c r="D4936" s="22" t="s">
        <v>160</v>
      </c>
      <c r="E4936" s="20">
        <v>1.2150399999999999</v>
      </c>
    </row>
    <row r="4937" spans="1:5" x14ac:dyDescent="0.35">
      <c r="A4937" s="22" t="s">
        <v>38</v>
      </c>
      <c r="B4937" s="22" t="s">
        <v>173</v>
      </c>
      <c r="C4937" s="22" t="s">
        <v>55</v>
      </c>
      <c r="D4937" s="22" t="s">
        <v>30</v>
      </c>
      <c r="E4937" s="20">
        <v>23.998629999999999</v>
      </c>
    </row>
    <row r="4938" spans="1:5" x14ac:dyDescent="0.35">
      <c r="A4938" s="22" t="s">
        <v>38</v>
      </c>
      <c r="B4938" s="22" t="s">
        <v>173</v>
      </c>
      <c r="C4938" s="22" t="s">
        <v>55</v>
      </c>
      <c r="D4938" s="22" t="s">
        <v>96</v>
      </c>
      <c r="E4938" s="20">
        <v>3.012</v>
      </c>
    </row>
    <row r="4939" spans="1:5" x14ac:dyDescent="0.35">
      <c r="A4939" s="22" t="s">
        <v>38</v>
      </c>
      <c r="B4939" s="22" t="s">
        <v>173</v>
      </c>
      <c r="C4939" s="22" t="s">
        <v>55</v>
      </c>
      <c r="D4939" s="22" t="s">
        <v>110</v>
      </c>
      <c r="E4939" s="20">
        <v>0.44685000000000002</v>
      </c>
    </row>
    <row r="4940" spans="1:5" x14ac:dyDescent="0.35">
      <c r="A4940" s="22" t="s">
        <v>38</v>
      </c>
      <c r="B4940" s="22" t="s">
        <v>173</v>
      </c>
      <c r="C4940" s="22" t="s">
        <v>55</v>
      </c>
      <c r="D4940" s="22" t="s">
        <v>31</v>
      </c>
      <c r="E4940" s="20">
        <v>67.568309999999997</v>
      </c>
    </row>
    <row r="4941" spans="1:5" x14ac:dyDescent="0.35">
      <c r="A4941" s="22" t="s">
        <v>38</v>
      </c>
      <c r="B4941" s="22" t="s">
        <v>173</v>
      </c>
      <c r="C4941" s="22" t="s">
        <v>55</v>
      </c>
      <c r="D4941" s="28" t="s">
        <v>35</v>
      </c>
      <c r="E4941" s="26">
        <v>253.50665000000001</v>
      </c>
    </row>
    <row r="4942" spans="1:5" x14ac:dyDescent="0.35">
      <c r="A4942" s="22" t="s">
        <v>38</v>
      </c>
      <c r="B4942" s="22" t="s">
        <v>173</v>
      </c>
      <c r="C4942" s="22" t="s">
        <v>56</v>
      </c>
      <c r="D4942" s="22" t="s">
        <v>52</v>
      </c>
      <c r="E4942" s="20">
        <v>8.2729999999999998E-2</v>
      </c>
    </row>
    <row r="4943" spans="1:5" x14ac:dyDescent="0.35">
      <c r="A4943" s="22" t="s">
        <v>38</v>
      </c>
      <c r="B4943" s="22" t="s">
        <v>173</v>
      </c>
      <c r="C4943" s="22" t="s">
        <v>56</v>
      </c>
      <c r="D4943" s="22" t="s">
        <v>27</v>
      </c>
      <c r="E4943" s="20">
        <v>0.54</v>
      </c>
    </row>
    <row r="4944" spans="1:5" x14ac:dyDescent="0.35">
      <c r="A4944" s="22" t="s">
        <v>38</v>
      </c>
      <c r="B4944" s="22" t="s">
        <v>173</v>
      </c>
      <c r="C4944" s="22" t="s">
        <v>56</v>
      </c>
      <c r="D4944" s="22" t="s">
        <v>28</v>
      </c>
      <c r="E4944" s="20">
        <v>0.33154</v>
      </c>
    </row>
    <row r="4945" spans="1:5" x14ac:dyDescent="0.35">
      <c r="A4945" s="22" t="s">
        <v>38</v>
      </c>
      <c r="B4945" s="22" t="s">
        <v>173</v>
      </c>
      <c r="C4945" s="22" t="s">
        <v>56</v>
      </c>
      <c r="D4945" s="22" t="s">
        <v>55</v>
      </c>
      <c r="E4945" s="20">
        <v>13.85505</v>
      </c>
    </row>
    <row r="4946" spans="1:5" x14ac:dyDescent="0.35">
      <c r="A4946" s="22" t="s">
        <v>38</v>
      </c>
      <c r="B4946" s="22" t="s">
        <v>173</v>
      </c>
      <c r="C4946" s="22" t="s">
        <v>56</v>
      </c>
      <c r="D4946" s="22" t="s">
        <v>92</v>
      </c>
      <c r="E4946" s="20">
        <v>6.3520000000000003</v>
      </c>
    </row>
    <row r="4947" spans="1:5" x14ac:dyDescent="0.35">
      <c r="A4947" s="22" t="s">
        <v>38</v>
      </c>
      <c r="B4947" s="22" t="s">
        <v>173</v>
      </c>
      <c r="C4947" s="22" t="s">
        <v>56</v>
      </c>
      <c r="D4947" s="22" t="s">
        <v>102</v>
      </c>
      <c r="E4947" s="20">
        <v>1.3032300000000001</v>
      </c>
    </row>
    <row r="4948" spans="1:5" x14ac:dyDescent="0.35">
      <c r="A4948" s="22" t="s">
        <v>38</v>
      </c>
      <c r="B4948" s="22" t="s">
        <v>173</v>
      </c>
      <c r="C4948" s="22" t="s">
        <v>56</v>
      </c>
      <c r="D4948" s="22" t="s">
        <v>93</v>
      </c>
      <c r="E4948" s="20">
        <v>6.3070899999999996</v>
      </c>
    </row>
    <row r="4949" spans="1:5" x14ac:dyDescent="0.35">
      <c r="A4949" s="22" t="s">
        <v>38</v>
      </c>
      <c r="B4949" s="22" t="s">
        <v>173</v>
      </c>
      <c r="C4949" s="22" t="s">
        <v>56</v>
      </c>
      <c r="D4949" s="22" t="s">
        <v>160</v>
      </c>
      <c r="E4949" s="20">
        <v>17.13232</v>
      </c>
    </row>
    <row r="4950" spans="1:5" x14ac:dyDescent="0.35">
      <c r="A4950" s="22" t="s">
        <v>38</v>
      </c>
      <c r="B4950" s="22" t="s">
        <v>173</v>
      </c>
      <c r="C4950" s="22" t="s">
        <v>56</v>
      </c>
      <c r="D4950" s="22" t="s">
        <v>30</v>
      </c>
      <c r="E4950" s="20">
        <v>97.493949999999998</v>
      </c>
    </row>
    <row r="4951" spans="1:5" x14ac:dyDescent="0.35">
      <c r="A4951" s="22" t="s">
        <v>38</v>
      </c>
      <c r="B4951" s="22" t="s">
        <v>173</v>
      </c>
      <c r="C4951" s="22" t="s">
        <v>56</v>
      </c>
      <c r="D4951" s="22" t="s">
        <v>96</v>
      </c>
      <c r="E4951" s="20">
        <v>33.453560000000003</v>
      </c>
    </row>
    <row r="4952" spans="1:5" x14ac:dyDescent="0.35">
      <c r="A4952" s="22" t="s">
        <v>38</v>
      </c>
      <c r="B4952" s="22" t="s">
        <v>173</v>
      </c>
      <c r="C4952" s="22" t="s">
        <v>56</v>
      </c>
      <c r="D4952" s="22" t="s">
        <v>110</v>
      </c>
      <c r="E4952" s="20">
        <v>0.50753000000000004</v>
      </c>
    </row>
    <row r="4953" spans="1:5" x14ac:dyDescent="0.35">
      <c r="A4953" s="22" t="s">
        <v>38</v>
      </c>
      <c r="B4953" s="22" t="s">
        <v>173</v>
      </c>
      <c r="C4953" s="22" t="s">
        <v>56</v>
      </c>
      <c r="D4953" s="22" t="s">
        <v>112</v>
      </c>
      <c r="E4953" s="20">
        <v>8.5305</v>
      </c>
    </row>
    <row r="4954" spans="1:5" x14ac:dyDescent="0.35">
      <c r="A4954" s="22" t="s">
        <v>38</v>
      </c>
      <c r="B4954" s="22" t="s">
        <v>173</v>
      </c>
      <c r="C4954" s="22" t="s">
        <v>56</v>
      </c>
      <c r="D4954" s="22" t="s">
        <v>31</v>
      </c>
      <c r="E4954" s="20">
        <v>27.849029999999999</v>
      </c>
    </row>
    <row r="4955" spans="1:5" x14ac:dyDescent="0.35">
      <c r="A4955" s="22" t="s">
        <v>38</v>
      </c>
      <c r="B4955" s="22" t="s">
        <v>173</v>
      </c>
      <c r="C4955" s="22" t="s">
        <v>56</v>
      </c>
      <c r="D4955" s="22" t="s">
        <v>32</v>
      </c>
      <c r="E4955" s="20">
        <v>60.75</v>
      </c>
    </row>
    <row r="4956" spans="1:5" x14ac:dyDescent="0.35">
      <c r="A4956" s="22" t="s">
        <v>38</v>
      </c>
      <c r="B4956" s="22" t="s">
        <v>173</v>
      </c>
      <c r="C4956" s="22" t="s">
        <v>56</v>
      </c>
      <c r="D4956" s="28" t="s">
        <v>35</v>
      </c>
      <c r="E4956" s="26">
        <v>274.48853000000003</v>
      </c>
    </row>
    <row r="4957" spans="1:5" x14ac:dyDescent="0.35">
      <c r="A4957" s="22" t="s">
        <v>38</v>
      </c>
      <c r="B4957" s="22" t="s">
        <v>173</v>
      </c>
      <c r="C4957" s="22" t="s">
        <v>57</v>
      </c>
      <c r="D4957" s="22" t="s">
        <v>52</v>
      </c>
      <c r="E4957" s="20">
        <v>34.847119999999997</v>
      </c>
    </row>
    <row r="4958" spans="1:5" x14ac:dyDescent="0.35">
      <c r="A4958" s="22" t="s">
        <v>38</v>
      </c>
      <c r="B4958" s="22" t="s">
        <v>173</v>
      </c>
      <c r="C4958" s="22" t="s">
        <v>57</v>
      </c>
      <c r="D4958" s="22" t="s">
        <v>156</v>
      </c>
      <c r="E4958" s="20">
        <v>0.75238000000000005</v>
      </c>
    </row>
    <row r="4959" spans="1:5" x14ac:dyDescent="0.35">
      <c r="A4959" s="22" t="s">
        <v>38</v>
      </c>
      <c r="B4959" s="22" t="s">
        <v>173</v>
      </c>
      <c r="C4959" s="22" t="s">
        <v>57</v>
      </c>
      <c r="D4959" s="22" t="s">
        <v>53</v>
      </c>
      <c r="E4959" s="20">
        <v>17.710909999999998</v>
      </c>
    </row>
    <row r="4960" spans="1:5" x14ac:dyDescent="0.35">
      <c r="A4960" s="22" t="s">
        <v>38</v>
      </c>
      <c r="B4960" s="22" t="s">
        <v>173</v>
      </c>
      <c r="C4960" s="22" t="s">
        <v>57</v>
      </c>
      <c r="D4960" s="22" t="s">
        <v>95</v>
      </c>
      <c r="E4960" s="20">
        <v>0.94574999999999998</v>
      </c>
    </row>
    <row r="4961" spans="1:5" x14ac:dyDescent="0.35">
      <c r="A4961" s="22" t="s">
        <v>38</v>
      </c>
      <c r="B4961" s="22" t="s">
        <v>173</v>
      </c>
      <c r="C4961" s="22" t="s">
        <v>57</v>
      </c>
      <c r="D4961" s="22" t="s">
        <v>28</v>
      </c>
      <c r="E4961" s="20">
        <v>3.7843200000000001</v>
      </c>
    </row>
    <row r="4962" spans="1:5" x14ac:dyDescent="0.35">
      <c r="A4962" s="22" t="s">
        <v>38</v>
      </c>
      <c r="B4962" s="22" t="s">
        <v>173</v>
      </c>
      <c r="C4962" s="22" t="s">
        <v>57</v>
      </c>
      <c r="D4962" s="22" t="s">
        <v>92</v>
      </c>
      <c r="E4962" s="20">
        <v>2826.6596199999999</v>
      </c>
    </row>
    <row r="4963" spans="1:5" x14ac:dyDescent="0.35">
      <c r="A4963" s="22" t="s">
        <v>38</v>
      </c>
      <c r="B4963" s="22" t="s">
        <v>173</v>
      </c>
      <c r="C4963" s="22" t="s">
        <v>57</v>
      </c>
      <c r="D4963" s="22" t="s">
        <v>102</v>
      </c>
      <c r="E4963" s="20">
        <v>2.2149000000000001</v>
      </c>
    </row>
    <row r="4964" spans="1:5" x14ac:dyDescent="0.35">
      <c r="A4964" s="22" t="s">
        <v>38</v>
      </c>
      <c r="B4964" s="22" t="s">
        <v>173</v>
      </c>
      <c r="C4964" s="22" t="s">
        <v>57</v>
      </c>
      <c r="D4964" s="22" t="s">
        <v>93</v>
      </c>
      <c r="E4964" s="20">
        <v>18.81456</v>
      </c>
    </row>
    <row r="4965" spans="1:5" x14ac:dyDescent="0.35">
      <c r="A4965" s="22" t="s">
        <v>38</v>
      </c>
      <c r="B4965" s="22" t="s">
        <v>173</v>
      </c>
      <c r="C4965" s="22" t="s">
        <v>57</v>
      </c>
      <c r="D4965" s="22" t="s">
        <v>160</v>
      </c>
      <c r="E4965" s="20">
        <v>3.7387199999999998</v>
      </c>
    </row>
    <row r="4966" spans="1:5" x14ac:dyDescent="0.35">
      <c r="A4966" s="22" t="s">
        <v>38</v>
      </c>
      <c r="B4966" s="22" t="s">
        <v>173</v>
      </c>
      <c r="C4966" s="22" t="s">
        <v>57</v>
      </c>
      <c r="D4966" s="22" t="s">
        <v>30</v>
      </c>
      <c r="E4966" s="20">
        <v>348.77987999999999</v>
      </c>
    </row>
    <row r="4967" spans="1:5" x14ac:dyDescent="0.35">
      <c r="A4967" s="22" t="s">
        <v>38</v>
      </c>
      <c r="B4967" s="22" t="s">
        <v>173</v>
      </c>
      <c r="C4967" s="22" t="s">
        <v>57</v>
      </c>
      <c r="D4967" s="22" t="s">
        <v>96</v>
      </c>
      <c r="E4967" s="20">
        <v>5.1484100000000002</v>
      </c>
    </row>
    <row r="4968" spans="1:5" x14ac:dyDescent="0.35">
      <c r="A4968" s="22" t="s">
        <v>38</v>
      </c>
      <c r="B4968" s="22" t="s">
        <v>173</v>
      </c>
      <c r="C4968" s="22" t="s">
        <v>57</v>
      </c>
      <c r="D4968" s="22" t="s">
        <v>112</v>
      </c>
      <c r="E4968" s="20">
        <v>2.4710800000000002</v>
      </c>
    </row>
    <row r="4969" spans="1:5" x14ac:dyDescent="0.35">
      <c r="A4969" s="22" t="s">
        <v>38</v>
      </c>
      <c r="B4969" s="22" t="s">
        <v>173</v>
      </c>
      <c r="C4969" s="22" t="s">
        <v>57</v>
      </c>
      <c r="D4969" s="22" t="s">
        <v>31</v>
      </c>
      <c r="E4969" s="20">
        <v>433.13101</v>
      </c>
    </row>
    <row r="4970" spans="1:5" x14ac:dyDescent="0.35">
      <c r="A4970" s="22" t="s">
        <v>38</v>
      </c>
      <c r="B4970" s="22" t="s">
        <v>173</v>
      </c>
      <c r="C4970" s="22" t="s">
        <v>57</v>
      </c>
      <c r="D4970" s="22" t="s">
        <v>32</v>
      </c>
      <c r="E4970" s="20">
        <v>40.200000000000003</v>
      </c>
    </row>
    <row r="4971" spans="1:5" x14ac:dyDescent="0.35">
      <c r="A4971" s="22" t="s">
        <v>38</v>
      </c>
      <c r="B4971" s="22" t="s">
        <v>173</v>
      </c>
      <c r="C4971" s="22" t="s">
        <v>57</v>
      </c>
      <c r="D4971" s="28" t="s">
        <v>35</v>
      </c>
      <c r="E4971" s="26">
        <v>3739.19866</v>
      </c>
    </row>
    <row r="4972" spans="1:5" x14ac:dyDescent="0.35">
      <c r="A4972" s="22" t="s">
        <v>38</v>
      </c>
      <c r="B4972" s="22" t="s">
        <v>173</v>
      </c>
      <c r="C4972" s="22" t="s">
        <v>58</v>
      </c>
      <c r="D4972" s="22" t="s">
        <v>53</v>
      </c>
      <c r="E4972" s="20">
        <v>53.503950000000003</v>
      </c>
    </row>
    <row r="4973" spans="1:5" x14ac:dyDescent="0.35">
      <c r="A4973" s="22" t="s">
        <v>38</v>
      </c>
      <c r="B4973" s="22" t="s">
        <v>173</v>
      </c>
      <c r="C4973" s="22" t="s">
        <v>58</v>
      </c>
      <c r="D4973" s="22" t="s">
        <v>92</v>
      </c>
      <c r="E4973" s="20">
        <v>14.23577</v>
      </c>
    </row>
    <row r="4974" spans="1:5" x14ac:dyDescent="0.35">
      <c r="A4974" s="22" t="s">
        <v>38</v>
      </c>
      <c r="B4974" s="22" t="s">
        <v>173</v>
      </c>
      <c r="C4974" s="22" t="s">
        <v>58</v>
      </c>
      <c r="D4974" s="22" t="s">
        <v>160</v>
      </c>
      <c r="E4974" s="20">
        <v>1.82612</v>
      </c>
    </row>
    <row r="4975" spans="1:5" x14ac:dyDescent="0.35">
      <c r="A4975" s="22" t="s">
        <v>38</v>
      </c>
      <c r="B4975" s="22" t="s">
        <v>173</v>
      </c>
      <c r="C4975" s="22" t="s">
        <v>58</v>
      </c>
      <c r="D4975" s="22" t="s">
        <v>112</v>
      </c>
      <c r="E4975" s="20">
        <v>293.68869999999998</v>
      </c>
    </row>
    <row r="4976" spans="1:5" x14ac:dyDescent="0.35">
      <c r="A4976" s="22" t="s">
        <v>38</v>
      </c>
      <c r="B4976" s="22" t="s">
        <v>173</v>
      </c>
      <c r="C4976" s="22" t="s">
        <v>58</v>
      </c>
      <c r="D4976" s="22" t="s">
        <v>31</v>
      </c>
      <c r="E4976" s="20">
        <v>9.9342199999999998</v>
      </c>
    </row>
    <row r="4977" spans="1:5" x14ac:dyDescent="0.35">
      <c r="A4977" s="22" t="s">
        <v>38</v>
      </c>
      <c r="B4977" s="22" t="s">
        <v>173</v>
      </c>
      <c r="C4977" s="22" t="s">
        <v>58</v>
      </c>
      <c r="D4977" s="28" t="s">
        <v>35</v>
      </c>
      <c r="E4977" s="26">
        <v>373.18876</v>
      </c>
    </row>
    <row r="4978" spans="1:5" x14ac:dyDescent="0.35">
      <c r="A4978" s="22" t="s">
        <v>38</v>
      </c>
      <c r="B4978" s="22" t="s">
        <v>173</v>
      </c>
      <c r="C4978" s="22" t="s">
        <v>158</v>
      </c>
      <c r="D4978" s="22" t="s">
        <v>156</v>
      </c>
      <c r="E4978" s="20">
        <v>2.31968</v>
      </c>
    </row>
    <row r="4979" spans="1:5" x14ac:dyDescent="0.35">
      <c r="A4979" s="22" t="s">
        <v>38</v>
      </c>
      <c r="B4979" s="22" t="s">
        <v>173</v>
      </c>
      <c r="C4979" s="22" t="s">
        <v>158</v>
      </c>
      <c r="D4979" s="22" t="s">
        <v>102</v>
      </c>
      <c r="E4979" s="20">
        <v>9.8171999999999997</v>
      </c>
    </row>
    <row r="4980" spans="1:5" x14ac:dyDescent="0.35">
      <c r="A4980" s="22" t="s">
        <v>38</v>
      </c>
      <c r="B4980" s="22" t="s">
        <v>173</v>
      </c>
      <c r="C4980" s="22" t="s">
        <v>158</v>
      </c>
      <c r="D4980" s="22" t="s">
        <v>160</v>
      </c>
      <c r="E4980" s="20">
        <v>520.95293000000004</v>
      </c>
    </row>
    <row r="4981" spans="1:5" x14ac:dyDescent="0.35">
      <c r="A4981" s="22" t="s">
        <v>38</v>
      </c>
      <c r="B4981" s="22" t="s">
        <v>173</v>
      </c>
      <c r="C4981" s="22" t="s">
        <v>158</v>
      </c>
      <c r="D4981" s="22" t="s">
        <v>110</v>
      </c>
      <c r="E4981" s="20">
        <v>2.6684999999999999</v>
      </c>
    </row>
    <row r="4982" spans="1:5" x14ac:dyDescent="0.35">
      <c r="A4982" s="22" t="s">
        <v>38</v>
      </c>
      <c r="B4982" s="22" t="s">
        <v>173</v>
      </c>
      <c r="C4982" s="22" t="s">
        <v>158</v>
      </c>
      <c r="D4982" s="28" t="s">
        <v>35</v>
      </c>
      <c r="E4982" s="26">
        <v>535.75831000000005</v>
      </c>
    </row>
    <row r="4983" spans="1:5" x14ac:dyDescent="0.35">
      <c r="A4983" s="22" t="s">
        <v>38</v>
      </c>
      <c r="B4983" s="22" t="s">
        <v>173</v>
      </c>
      <c r="C4983" s="22" t="s">
        <v>14</v>
      </c>
      <c r="D4983" s="22" t="s">
        <v>156</v>
      </c>
      <c r="E4983" s="20">
        <v>9.0335999999999999</v>
      </c>
    </row>
    <row r="4984" spans="1:5" x14ac:dyDescent="0.35">
      <c r="A4984" s="22" t="s">
        <v>38</v>
      </c>
      <c r="B4984" s="22" t="s">
        <v>173</v>
      </c>
      <c r="C4984" s="22" t="s">
        <v>14</v>
      </c>
      <c r="D4984" s="22" t="s">
        <v>55</v>
      </c>
      <c r="E4984" s="20">
        <v>1E-4</v>
      </c>
    </row>
    <row r="4985" spans="1:5" x14ac:dyDescent="0.35">
      <c r="A4985" s="22" t="s">
        <v>38</v>
      </c>
      <c r="B4985" s="22" t="s">
        <v>173</v>
      </c>
      <c r="C4985" s="22" t="s">
        <v>14</v>
      </c>
      <c r="D4985" s="22" t="s">
        <v>92</v>
      </c>
      <c r="E4985" s="20">
        <v>88.924999999999997</v>
      </c>
    </row>
    <row r="4986" spans="1:5" x14ac:dyDescent="0.35">
      <c r="A4986" s="22" t="s">
        <v>38</v>
      </c>
      <c r="B4986" s="22" t="s">
        <v>173</v>
      </c>
      <c r="C4986" s="22" t="s">
        <v>14</v>
      </c>
      <c r="D4986" s="22" t="s">
        <v>160</v>
      </c>
      <c r="E4986" s="20">
        <v>5.79155</v>
      </c>
    </row>
    <row r="4987" spans="1:5" x14ac:dyDescent="0.35">
      <c r="A4987" s="22" t="s">
        <v>38</v>
      </c>
      <c r="B4987" s="22" t="s">
        <v>173</v>
      </c>
      <c r="C4987" s="22" t="s">
        <v>14</v>
      </c>
      <c r="D4987" s="22" t="s">
        <v>31</v>
      </c>
      <c r="E4987" s="20">
        <v>162.64725000000001</v>
      </c>
    </row>
    <row r="4988" spans="1:5" x14ac:dyDescent="0.35">
      <c r="A4988" s="22" t="s">
        <v>38</v>
      </c>
      <c r="B4988" s="22" t="s">
        <v>173</v>
      </c>
      <c r="C4988" s="22" t="s">
        <v>14</v>
      </c>
      <c r="D4988" s="28" t="s">
        <v>35</v>
      </c>
      <c r="E4988" s="26">
        <v>266.39749999999998</v>
      </c>
    </row>
    <row r="4989" spans="1:5" x14ac:dyDescent="0.35">
      <c r="A4989" s="22" t="s">
        <v>38</v>
      </c>
      <c r="B4989" s="22" t="s">
        <v>173</v>
      </c>
      <c r="C4989" s="22" t="s">
        <v>15</v>
      </c>
      <c r="D4989" s="22" t="s">
        <v>52</v>
      </c>
      <c r="E4989" s="20">
        <v>2637.8935900000001</v>
      </c>
    </row>
    <row r="4990" spans="1:5" x14ac:dyDescent="0.35">
      <c r="A4990" s="22" t="s">
        <v>38</v>
      </c>
      <c r="B4990" s="22" t="s">
        <v>173</v>
      </c>
      <c r="C4990" s="22" t="s">
        <v>15</v>
      </c>
      <c r="D4990" s="22" t="s">
        <v>104</v>
      </c>
      <c r="E4990" s="20">
        <v>3.2489400000000002</v>
      </c>
    </row>
    <row r="4991" spans="1:5" x14ac:dyDescent="0.35">
      <c r="A4991" s="22" t="s">
        <v>38</v>
      </c>
      <c r="B4991" s="22" t="s">
        <v>173</v>
      </c>
      <c r="C4991" s="22" t="s">
        <v>15</v>
      </c>
      <c r="D4991" s="22" t="s">
        <v>156</v>
      </c>
      <c r="E4991" s="20">
        <v>40.259700000000002</v>
      </c>
    </row>
    <row r="4992" spans="1:5" x14ac:dyDescent="0.35">
      <c r="A4992" s="22" t="s">
        <v>38</v>
      </c>
      <c r="B4992" s="22" t="s">
        <v>173</v>
      </c>
      <c r="C4992" s="22" t="s">
        <v>15</v>
      </c>
      <c r="D4992" s="22" t="s">
        <v>53</v>
      </c>
      <c r="E4992" s="20">
        <v>2.6598799999999998</v>
      </c>
    </row>
    <row r="4993" spans="1:5" x14ac:dyDescent="0.35">
      <c r="A4993" s="22" t="s">
        <v>38</v>
      </c>
      <c r="B4993" s="22" t="s">
        <v>173</v>
      </c>
      <c r="C4993" s="22" t="s">
        <v>15</v>
      </c>
      <c r="D4993" s="22" t="s">
        <v>27</v>
      </c>
      <c r="E4993" s="20">
        <v>11571.23702</v>
      </c>
    </row>
    <row r="4994" spans="1:5" x14ac:dyDescent="0.35">
      <c r="A4994" s="22" t="s">
        <v>38</v>
      </c>
      <c r="B4994" s="22" t="s">
        <v>173</v>
      </c>
      <c r="C4994" s="22" t="s">
        <v>15</v>
      </c>
      <c r="D4994" s="22" t="s">
        <v>28</v>
      </c>
      <c r="E4994" s="20">
        <v>161.65555000000001</v>
      </c>
    </row>
    <row r="4995" spans="1:5" x14ac:dyDescent="0.35">
      <c r="A4995" s="22" t="s">
        <v>38</v>
      </c>
      <c r="B4995" s="22" t="s">
        <v>173</v>
      </c>
      <c r="C4995" s="22" t="s">
        <v>15</v>
      </c>
      <c r="D4995" s="22" t="s">
        <v>55</v>
      </c>
      <c r="E4995" s="20">
        <v>432.21224999999998</v>
      </c>
    </row>
    <row r="4996" spans="1:5" x14ac:dyDescent="0.35">
      <c r="A4996" s="22" t="s">
        <v>38</v>
      </c>
      <c r="B4996" s="22" t="s">
        <v>173</v>
      </c>
      <c r="C4996" s="22" t="s">
        <v>15</v>
      </c>
      <c r="D4996" s="22" t="s">
        <v>92</v>
      </c>
      <c r="E4996" s="20">
        <v>63370.369859999999</v>
      </c>
    </row>
    <row r="4997" spans="1:5" x14ac:dyDescent="0.35">
      <c r="A4997" s="22" t="s">
        <v>38</v>
      </c>
      <c r="B4997" s="22" t="s">
        <v>173</v>
      </c>
      <c r="C4997" s="22" t="s">
        <v>15</v>
      </c>
      <c r="D4997" s="22" t="s">
        <v>102</v>
      </c>
      <c r="E4997" s="20">
        <v>123.19772</v>
      </c>
    </row>
    <row r="4998" spans="1:5" x14ac:dyDescent="0.35">
      <c r="A4998" s="22" t="s">
        <v>38</v>
      </c>
      <c r="B4998" s="22" t="s">
        <v>173</v>
      </c>
      <c r="C4998" s="22" t="s">
        <v>15</v>
      </c>
      <c r="D4998" s="22" t="s">
        <v>93</v>
      </c>
      <c r="E4998" s="20">
        <v>526.88391999999999</v>
      </c>
    </row>
    <row r="4999" spans="1:5" x14ac:dyDescent="0.35">
      <c r="A4999" s="22" t="s">
        <v>38</v>
      </c>
      <c r="B4999" s="22" t="s">
        <v>173</v>
      </c>
      <c r="C4999" s="22" t="s">
        <v>15</v>
      </c>
      <c r="D4999" s="22" t="s">
        <v>160</v>
      </c>
      <c r="E4999" s="20">
        <v>331.14902000000001</v>
      </c>
    </row>
    <row r="5000" spans="1:5" x14ac:dyDescent="0.35">
      <c r="A5000" s="22" t="s">
        <v>38</v>
      </c>
      <c r="B5000" s="22" t="s">
        <v>173</v>
      </c>
      <c r="C5000" s="22" t="s">
        <v>15</v>
      </c>
      <c r="D5000" s="22" t="s">
        <v>30</v>
      </c>
      <c r="E5000" s="20">
        <v>62942.96976</v>
      </c>
    </row>
    <row r="5001" spans="1:5" x14ac:dyDescent="0.35">
      <c r="A5001" s="22" t="s">
        <v>38</v>
      </c>
      <c r="B5001" s="22" t="s">
        <v>173</v>
      </c>
      <c r="C5001" s="22" t="s">
        <v>15</v>
      </c>
      <c r="D5001" s="22" t="s">
        <v>96</v>
      </c>
      <c r="E5001" s="20">
        <v>380.30797000000001</v>
      </c>
    </row>
    <row r="5002" spans="1:5" x14ac:dyDescent="0.35">
      <c r="A5002" s="22" t="s">
        <v>38</v>
      </c>
      <c r="B5002" s="22" t="s">
        <v>173</v>
      </c>
      <c r="C5002" s="22" t="s">
        <v>15</v>
      </c>
      <c r="D5002" s="22" t="s">
        <v>110</v>
      </c>
      <c r="E5002" s="20">
        <v>61.419499999999999</v>
      </c>
    </row>
    <row r="5003" spans="1:5" x14ac:dyDescent="0.35">
      <c r="A5003" s="22" t="s">
        <v>38</v>
      </c>
      <c r="B5003" s="22" t="s">
        <v>173</v>
      </c>
      <c r="C5003" s="22" t="s">
        <v>15</v>
      </c>
      <c r="D5003" s="22" t="s">
        <v>112</v>
      </c>
      <c r="E5003" s="20">
        <v>139.79388</v>
      </c>
    </row>
    <row r="5004" spans="1:5" x14ac:dyDescent="0.35">
      <c r="A5004" s="22" t="s">
        <v>38</v>
      </c>
      <c r="B5004" s="22" t="s">
        <v>173</v>
      </c>
      <c r="C5004" s="22" t="s">
        <v>15</v>
      </c>
      <c r="D5004" s="22" t="s">
        <v>97</v>
      </c>
      <c r="E5004" s="20">
        <v>4.4480899999999997</v>
      </c>
    </row>
    <row r="5005" spans="1:5" x14ac:dyDescent="0.35">
      <c r="A5005" s="22" t="s">
        <v>38</v>
      </c>
      <c r="B5005" s="22" t="s">
        <v>173</v>
      </c>
      <c r="C5005" s="22" t="s">
        <v>15</v>
      </c>
      <c r="D5005" s="22" t="s">
        <v>31</v>
      </c>
      <c r="E5005" s="20">
        <v>25229.627079999998</v>
      </c>
    </row>
    <row r="5006" spans="1:5" x14ac:dyDescent="0.35">
      <c r="A5006" s="22" t="s">
        <v>38</v>
      </c>
      <c r="B5006" s="22" t="s">
        <v>173</v>
      </c>
      <c r="C5006" s="22" t="s">
        <v>15</v>
      </c>
      <c r="D5006" s="22" t="s">
        <v>32</v>
      </c>
      <c r="E5006" s="20">
        <v>171.75393</v>
      </c>
    </row>
    <row r="5007" spans="1:5" x14ac:dyDescent="0.35">
      <c r="A5007" s="22" t="s">
        <v>38</v>
      </c>
      <c r="B5007" s="22" t="s">
        <v>173</v>
      </c>
      <c r="C5007" s="22" t="s">
        <v>15</v>
      </c>
      <c r="D5007" s="28" t="s">
        <v>35</v>
      </c>
      <c r="E5007" s="26">
        <v>168131.08765999999</v>
      </c>
    </row>
    <row r="5008" spans="1:5" x14ac:dyDescent="0.35">
      <c r="A5008" s="22" t="s">
        <v>38</v>
      </c>
      <c r="B5008" s="22" t="s">
        <v>173</v>
      </c>
      <c r="C5008" s="22" t="s">
        <v>159</v>
      </c>
      <c r="D5008" s="22" t="s">
        <v>52</v>
      </c>
      <c r="E5008" s="20">
        <v>1.8083</v>
      </c>
    </row>
    <row r="5009" spans="1:5" x14ac:dyDescent="0.35">
      <c r="A5009" s="22" t="s">
        <v>38</v>
      </c>
      <c r="B5009" s="22" t="s">
        <v>173</v>
      </c>
      <c r="C5009" s="22" t="s">
        <v>159</v>
      </c>
      <c r="D5009" s="22" t="s">
        <v>104</v>
      </c>
      <c r="E5009" s="20">
        <v>79.387249999999995</v>
      </c>
    </row>
    <row r="5010" spans="1:5" x14ac:dyDescent="0.35">
      <c r="A5010" s="22" t="s">
        <v>38</v>
      </c>
      <c r="B5010" s="22" t="s">
        <v>173</v>
      </c>
      <c r="C5010" s="22" t="s">
        <v>159</v>
      </c>
      <c r="D5010" s="22" t="s">
        <v>115</v>
      </c>
      <c r="E5010" s="20">
        <v>1.528E-2</v>
      </c>
    </row>
    <row r="5011" spans="1:5" x14ac:dyDescent="0.35">
      <c r="A5011" s="22" t="s">
        <v>38</v>
      </c>
      <c r="B5011" s="22" t="s">
        <v>173</v>
      </c>
      <c r="C5011" s="22" t="s">
        <v>159</v>
      </c>
      <c r="D5011" s="22" t="s">
        <v>156</v>
      </c>
      <c r="E5011" s="20">
        <v>47.71508</v>
      </c>
    </row>
    <row r="5012" spans="1:5" x14ac:dyDescent="0.35">
      <c r="A5012" s="22" t="s">
        <v>38</v>
      </c>
      <c r="B5012" s="22" t="s">
        <v>173</v>
      </c>
      <c r="C5012" s="22" t="s">
        <v>159</v>
      </c>
      <c r="D5012" s="22" t="s">
        <v>113</v>
      </c>
      <c r="E5012" s="20">
        <v>5.83765</v>
      </c>
    </row>
    <row r="5013" spans="1:5" x14ac:dyDescent="0.35">
      <c r="A5013" s="22" t="s">
        <v>38</v>
      </c>
      <c r="B5013" s="22" t="s">
        <v>173</v>
      </c>
      <c r="C5013" s="22" t="s">
        <v>159</v>
      </c>
      <c r="D5013" s="22" t="s">
        <v>53</v>
      </c>
      <c r="E5013" s="20">
        <v>14.68952</v>
      </c>
    </row>
    <row r="5014" spans="1:5" x14ac:dyDescent="0.35">
      <c r="A5014" s="22" t="s">
        <v>38</v>
      </c>
      <c r="B5014" s="22" t="s">
        <v>173</v>
      </c>
      <c r="C5014" s="22" t="s">
        <v>159</v>
      </c>
      <c r="D5014" s="22" t="s">
        <v>27</v>
      </c>
      <c r="E5014" s="20">
        <v>1198.5602799999999</v>
      </c>
    </row>
    <row r="5015" spans="1:5" x14ac:dyDescent="0.35">
      <c r="A5015" s="22" t="s">
        <v>38</v>
      </c>
      <c r="B5015" s="22" t="s">
        <v>173</v>
      </c>
      <c r="C5015" s="22" t="s">
        <v>159</v>
      </c>
      <c r="D5015" s="22" t="s">
        <v>95</v>
      </c>
      <c r="E5015" s="20">
        <v>8.4738900000000008</v>
      </c>
    </row>
    <row r="5016" spans="1:5" x14ac:dyDescent="0.35">
      <c r="A5016" s="22" t="s">
        <v>38</v>
      </c>
      <c r="B5016" s="22" t="s">
        <v>173</v>
      </c>
      <c r="C5016" s="22" t="s">
        <v>159</v>
      </c>
      <c r="D5016" s="22" t="s">
        <v>28</v>
      </c>
      <c r="E5016" s="20">
        <v>26.778500000000001</v>
      </c>
    </row>
    <row r="5017" spans="1:5" x14ac:dyDescent="0.35">
      <c r="A5017" s="22" t="s">
        <v>38</v>
      </c>
      <c r="B5017" s="22" t="s">
        <v>173</v>
      </c>
      <c r="C5017" s="22" t="s">
        <v>159</v>
      </c>
      <c r="D5017" s="22" t="s">
        <v>55</v>
      </c>
      <c r="E5017" s="20">
        <v>10.43679</v>
      </c>
    </row>
    <row r="5018" spans="1:5" x14ac:dyDescent="0.35">
      <c r="A5018" s="22" t="s">
        <v>38</v>
      </c>
      <c r="B5018" s="22" t="s">
        <v>173</v>
      </c>
      <c r="C5018" s="22" t="s">
        <v>159</v>
      </c>
      <c r="D5018" s="22" t="s">
        <v>92</v>
      </c>
      <c r="E5018" s="20">
        <v>1811.7185999999999</v>
      </c>
    </row>
    <row r="5019" spans="1:5" x14ac:dyDescent="0.35">
      <c r="A5019" s="22" t="s">
        <v>38</v>
      </c>
      <c r="B5019" s="22" t="s">
        <v>173</v>
      </c>
      <c r="C5019" s="22" t="s">
        <v>159</v>
      </c>
      <c r="D5019" s="22" t="s">
        <v>102</v>
      </c>
      <c r="E5019" s="20">
        <v>-39.479840000000003</v>
      </c>
    </row>
    <row r="5020" spans="1:5" x14ac:dyDescent="0.35">
      <c r="A5020" s="22" t="s">
        <v>38</v>
      </c>
      <c r="B5020" s="22" t="s">
        <v>173</v>
      </c>
      <c r="C5020" s="22" t="s">
        <v>159</v>
      </c>
      <c r="D5020" s="22" t="s">
        <v>93</v>
      </c>
      <c r="E5020" s="20">
        <v>45.993360000000003</v>
      </c>
    </row>
    <row r="5021" spans="1:5" x14ac:dyDescent="0.35">
      <c r="A5021" s="22" t="s">
        <v>38</v>
      </c>
      <c r="B5021" s="22" t="s">
        <v>173</v>
      </c>
      <c r="C5021" s="22" t="s">
        <v>159</v>
      </c>
      <c r="D5021" s="22" t="s">
        <v>160</v>
      </c>
      <c r="E5021" s="20">
        <v>3.5191599999999998</v>
      </c>
    </row>
    <row r="5022" spans="1:5" x14ac:dyDescent="0.35">
      <c r="A5022" s="22" t="s">
        <v>38</v>
      </c>
      <c r="B5022" s="22" t="s">
        <v>173</v>
      </c>
      <c r="C5022" s="22" t="s">
        <v>159</v>
      </c>
      <c r="D5022" s="22" t="s">
        <v>30</v>
      </c>
      <c r="E5022" s="20">
        <v>-39.005220000000001</v>
      </c>
    </row>
    <row r="5023" spans="1:5" x14ac:dyDescent="0.35">
      <c r="A5023" s="22" t="s">
        <v>38</v>
      </c>
      <c r="B5023" s="22" t="s">
        <v>173</v>
      </c>
      <c r="C5023" s="22" t="s">
        <v>159</v>
      </c>
      <c r="D5023" s="22" t="s">
        <v>96</v>
      </c>
      <c r="E5023" s="20">
        <v>31.646249999999998</v>
      </c>
    </row>
    <row r="5024" spans="1:5" x14ac:dyDescent="0.35">
      <c r="A5024" s="22" t="s">
        <v>38</v>
      </c>
      <c r="B5024" s="22" t="s">
        <v>173</v>
      </c>
      <c r="C5024" s="22" t="s">
        <v>159</v>
      </c>
      <c r="D5024" s="22" t="s">
        <v>110</v>
      </c>
      <c r="E5024" s="20">
        <v>15.240819999999999</v>
      </c>
    </row>
    <row r="5025" spans="1:5" x14ac:dyDescent="0.35">
      <c r="A5025" s="22" t="s">
        <v>38</v>
      </c>
      <c r="B5025" s="22" t="s">
        <v>173</v>
      </c>
      <c r="C5025" s="22" t="s">
        <v>159</v>
      </c>
      <c r="D5025" s="22" t="s">
        <v>162</v>
      </c>
      <c r="E5025" s="20">
        <v>6.7017199999999999</v>
      </c>
    </row>
    <row r="5026" spans="1:5" x14ac:dyDescent="0.35">
      <c r="A5026" s="22" t="s">
        <v>38</v>
      </c>
      <c r="B5026" s="22" t="s">
        <v>173</v>
      </c>
      <c r="C5026" s="22" t="s">
        <v>159</v>
      </c>
      <c r="D5026" s="22" t="s">
        <v>112</v>
      </c>
      <c r="E5026" s="20">
        <v>35.076599999999999</v>
      </c>
    </row>
    <row r="5027" spans="1:5" x14ac:dyDescent="0.35">
      <c r="A5027" s="22" t="s">
        <v>38</v>
      </c>
      <c r="B5027" s="22" t="s">
        <v>173</v>
      </c>
      <c r="C5027" s="22" t="s">
        <v>159</v>
      </c>
      <c r="D5027" s="22" t="s">
        <v>97</v>
      </c>
      <c r="E5027" s="20">
        <v>11.167630000000001</v>
      </c>
    </row>
    <row r="5028" spans="1:5" x14ac:dyDescent="0.35">
      <c r="A5028" s="22" t="s">
        <v>38</v>
      </c>
      <c r="B5028" s="22" t="s">
        <v>173</v>
      </c>
      <c r="C5028" s="22" t="s">
        <v>159</v>
      </c>
      <c r="D5028" s="22" t="s">
        <v>31</v>
      </c>
      <c r="E5028" s="20">
        <v>3246.1191100000001</v>
      </c>
    </row>
    <row r="5029" spans="1:5" x14ac:dyDescent="0.35">
      <c r="A5029" s="22" t="s">
        <v>38</v>
      </c>
      <c r="B5029" s="22" t="s">
        <v>173</v>
      </c>
      <c r="C5029" s="22" t="s">
        <v>159</v>
      </c>
      <c r="D5029" s="22" t="s">
        <v>32</v>
      </c>
      <c r="E5029" s="20">
        <v>19.09421</v>
      </c>
    </row>
    <row r="5030" spans="1:5" x14ac:dyDescent="0.35">
      <c r="A5030" s="22" t="s">
        <v>38</v>
      </c>
      <c r="B5030" s="22" t="s">
        <v>173</v>
      </c>
      <c r="C5030" s="22" t="s">
        <v>159</v>
      </c>
      <c r="D5030" s="28" t="s">
        <v>35</v>
      </c>
      <c r="E5030" s="26">
        <v>6541.4949399999996</v>
      </c>
    </row>
    <row r="5031" spans="1:5" x14ac:dyDescent="0.35">
      <c r="A5031" s="22" t="s">
        <v>38</v>
      </c>
      <c r="B5031" s="22" t="s">
        <v>173</v>
      </c>
      <c r="C5031" s="22" t="s">
        <v>59</v>
      </c>
      <c r="D5031" s="22" t="s">
        <v>156</v>
      </c>
      <c r="E5031" s="20">
        <v>4.25</v>
      </c>
    </row>
    <row r="5032" spans="1:5" x14ac:dyDescent="0.35">
      <c r="A5032" s="22" t="s">
        <v>38</v>
      </c>
      <c r="B5032" s="22" t="s">
        <v>173</v>
      </c>
      <c r="C5032" s="22" t="s">
        <v>59</v>
      </c>
      <c r="D5032" s="22" t="s">
        <v>92</v>
      </c>
      <c r="E5032" s="20">
        <v>393.35471999999999</v>
      </c>
    </row>
    <row r="5033" spans="1:5" x14ac:dyDescent="0.35">
      <c r="A5033" s="22" t="s">
        <v>38</v>
      </c>
      <c r="B5033" s="22" t="s">
        <v>173</v>
      </c>
      <c r="C5033" s="22" t="s">
        <v>59</v>
      </c>
      <c r="D5033" s="22" t="s">
        <v>102</v>
      </c>
      <c r="E5033" s="20">
        <v>553.79759999999999</v>
      </c>
    </row>
    <row r="5034" spans="1:5" x14ac:dyDescent="0.35">
      <c r="A5034" s="22" t="s">
        <v>38</v>
      </c>
      <c r="B5034" s="22" t="s">
        <v>173</v>
      </c>
      <c r="C5034" s="22" t="s">
        <v>59</v>
      </c>
      <c r="D5034" s="22" t="s">
        <v>30</v>
      </c>
      <c r="E5034" s="20">
        <v>5.4739899999999997</v>
      </c>
    </row>
    <row r="5035" spans="1:5" x14ac:dyDescent="0.35">
      <c r="A5035" s="22" t="s">
        <v>38</v>
      </c>
      <c r="B5035" s="22" t="s">
        <v>173</v>
      </c>
      <c r="C5035" s="22" t="s">
        <v>59</v>
      </c>
      <c r="D5035" s="22" t="s">
        <v>97</v>
      </c>
      <c r="E5035" s="20">
        <v>102.12885</v>
      </c>
    </row>
    <row r="5036" spans="1:5" x14ac:dyDescent="0.35">
      <c r="A5036" s="22" t="s">
        <v>38</v>
      </c>
      <c r="B5036" s="22" t="s">
        <v>173</v>
      </c>
      <c r="C5036" s="22" t="s">
        <v>59</v>
      </c>
      <c r="D5036" s="22" t="s">
        <v>31</v>
      </c>
      <c r="E5036" s="20">
        <v>35.635260000000002</v>
      </c>
    </row>
    <row r="5037" spans="1:5" x14ac:dyDescent="0.35">
      <c r="A5037" s="22" t="s">
        <v>38</v>
      </c>
      <c r="B5037" s="22" t="s">
        <v>173</v>
      </c>
      <c r="C5037" s="22" t="s">
        <v>59</v>
      </c>
      <c r="D5037" s="28" t="s">
        <v>35</v>
      </c>
      <c r="E5037" s="26">
        <v>1094.6404199999999</v>
      </c>
    </row>
    <row r="5038" spans="1:5" x14ac:dyDescent="0.35">
      <c r="A5038" s="22" t="s">
        <v>38</v>
      </c>
      <c r="B5038" s="22" t="s">
        <v>173</v>
      </c>
      <c r="C5038" s="22" t="s">
        <v>16</v>
      </c>
      <c r="D5038" s="22" t="s">
        <v>52</v>
      </c>
      <c r="E5038" s="20">
        <v>555.57723999999996</v>
      </c>
    </row>
    <row r="5039" spans="1:5" x14ac:dyDescent="0.35">
      <c r="A5039" s="22" t="s">
        <v>38</v>
      </c>
      <c r="B5039" s="22" t="s">
        <v>173</v>
      </c>
      <c r="C5039" s="22" t="s">
        <v>16</v>
      </c>
      <c r="D5039" s="22" t="s">
        <v>156</v>
      </c>
      <c r="E5039" s="20">
        <v>117.44941</v>
      </c>
    </row>
    <row r="5040" spans="1:5" x14ac:dyDescent="0.35">
      <c r="A5040" s="22" t="s">
        <v>38</v>
      </c>
      <c r="B5040" s="22" t="s">
        <v>173</v>
      </c>
      <c r="C5040" s="22" t="s">
        <v>16</v>
      </c>
      <c r="D5040" s="22" t="s">
        <v>113</v>
      </c>
      <c r="E5040" s="20">
        <v>2.3821699999999999</v>
      </c>
    </row>
    <row r="5041" spans="1:5" x14ac:dyDescent="0.35">
      <c r="A5041" s="22" t="s">
        <v>38</v>
      </c>
      <c r="B5041" s="22" t="s">
        <v>173</v>
      </c>
      <c r="C5041" s="22" t="s">
        <v>16</v>
      </c>
      <c r="D5041" s="22" t="s">
        <v>53</v>
      </c>
      <c r="E5041" s="20">
        <v>2.4986000000000002</v>
      </c>
    </row>
    <row r="5042" spans="1:5" x14ac:dyDescent="0.35">
      <c r="A5042" s="22" t="s">
        <v>38</v>
      </c>
      <c r="B5042" s="22" t="s">
        <v>173</v>
      </c>
      <c r="C5042" s="22" t="s">
        <v>16</v>
      </c>
      <c r="D5042" s="22" t="s">
        <v>27</v>
      </c>
      <c r="E5042" s="20">
        <v>897.24634000000003</v>
      </c>
    </row>
    <row r="5043" spans="1:5" x14ac:dyDescent="0.35">
      <c r="A5043" s="22" t="s">
        <v>38</v>
      </c>
      <c r="B5043" s="22" t="s">
        <v>173</v>
      </c>
      <c r="C5043" s="22" t="s">
        <v>16</v>
      </c>
      <c r="D5043" s="22" t="s">
        <v>28</v>
      </c>
      <c r="E5043" s="20">
        <v>542.36303999999996</v>
      </c>
    </row>
    <row r="5044" spans="1:5" x14ac:dyDescent="0.35">
      <c r="A5044" s="22" t="s">
        <v>38</v>
      </c>
      <c r="B5044" s="22" t="s">
        <v>173</v>
      </c>
      <c r="C5044" s="22" t="s">
        <v>16</v>
      </c>
      <c r="D5044" s="22" t="s">
        <v>55</v>
      </c>
      <c r="E5044" s="20">
        <v>58.40063</v>
      </c>
    </row>
    <row r="5045" spans="1:5" x14ac:dyDescent="0.35">
      <c r="A5045" s="22" t="s">
        <v>38</v>
      </c>
      <c r="B5045" s="22" t="s">
        <v>173</v>
      </c>
      <c r="C5045" s="22" t="s">
        <v>16</v>
      </c>
      <c r="D5045" s="22" t="s">
        <v>92</v>
      </c>
      <c r="E5045" s="20">
        <v>481.76985999999999</v>
      </c>
    </row>
    <row r="5046" spans="1:5" x14ac:dyDescent="0.35">
      <c r="A5046" s="22" t="s">
        <v>38</v>
      </c>
      <c r="B5046" s="22" t="s">
        <v>173</v>
      </c>
      <c r="C5046" s="22" t="s">
        <v>16</v>
      </c>
      <c r="D5046" s="22" t="s">
        <v>102</v>
      </c>
      <c r="E5046" s="20">
        <v>9.2717799999999997</v>
      </c>
    </row>
    <row r="5047" spans="1:5" x14ac:dyDescent="0.35">
      <c r="A5047" s="22" t="s">
        <v>38</v>
      </c>
      <c r="B5047" s="22" t="s">
        <v>173</v>
      </c>
      <c r="C5047" s="22" t="s">
        <v>16</v>
      </c>
      <c r="D5047" s="22" t="s">
        <v>93</v>
      </c>
      <c r="E5047" s="20">
        <v>66.327929999999995</v>
      </c>
    </row>
    <row r="5048" spans="1:5" x14ac:dyDescent="0.35">
      <c r="A5048" s="22" t="s">
        <v>38</v>
      </c>
      <c r="B5048" s="22" t="s">
        <v>173</v>
      </c>
      <c r="C5048" s="22" t="s">
        <v>16</v>
      </c>
      <c r="D5048" s="22" t="s">
        <v>160</v>
      </c>
      <c r="E5048" s="20">
        <v>53.779670000000003</v>
      </c>
    </row>
    <row r="5049" spans="1:5" x14ac:dyDescent="0.35">
      <c r="A5049" s="22" t="s">
        <v>38</v>
      </c>
      <c r="B5049" s="22" t="s">
        <v>173</v>
      </c>
      <c r="C5049" s="22" t="s">
        <v>16</v>
      </c>
      <c r="D5049" s="22" t="s">
        <v>30</v>
      </c>
      <c r="E5049" s="20">
        <v>2715.04997</v>
      </c>
    </row>
    <row r="5050" spans="1:5" x14ac:dyDescent="0.35">
      <c r="A5050" s="22" t="s">
        <v>38</v>
      </c>
      <c r="B5050" s="22" t="s">
        <v>173</v>
      </c>
      <c r="C5050" s="22" t="s">
        <v>16</v>
      </c>
      <c r="D5050" s="22" t="s">
        <v>96</v>
      </c>
      <c r="E5050" s="20">
        <v>63.561109999999999</v>
      </c>
    </row>
    <row r="5051" spans="1:5" x14ac:dyDescent="0.35">
      <c r="A5051" s="22" t="s">
        <v>38</v>
      </c>
      <c r="B5051" s="22" t="s">
        <v>173</v>
      </c>
      <c r="C5051" s="22" t="s">
        <v>16</v>
      </c>
      <c r="D5051" s="22" t="s">
        <v>110</v>
      </c>
      <c r="E5051" s="20">
        <v>0.76027999999999996</v>
      </c>
    </row>
    <row r="5052" spans="1:5" x14ac:dyDescent="0.35">
      <c r="A5052" s="22" t="s">
        <v>38</v>
      </c>
      <c r="B5052" s="22" t="s">
        <v>173</v>
      </c>
      <c r="C5052" s="22" t="s">
        <v>16</v>
      </c>
      <c r="D5052" s="22" t="s">
        <v>112</v>
      </c>
      <c r="E5052" s="20">
        <v>15.555289999999999</v>
      </c>
    </row>
    <row r="5053" spans="1:5" x14ac:dyDescent="0.35">
      <c r="A5053" s="22" t="s">
        <v>38</v>
      </c>
      <c r="B5053" s="22" t="s">
        <v>173</v>
      </c>
      <c r="C5053" s="22" t="s">
        <v>16</v>
      </c>
      <c r="D5053" s="22" t="s">
        <v>31</v>
      </c>
      <c r="E5053" s="20">
        <v>23539.179459999999</v>
      </c>
    </row>
    <row r="5054" spans="1:5" x14ac:dyDescent="0.35">
      <c r="A5054" s="22" t="s">
        <v>38</v>
      </c>
      <c r="B5054" s="22" t="s">
        <v>173</v>
      </c>
      <c r="C5054" s="22" t="s">
        <v>16</v>
      </c>
      <c r="D5054" s="22" t="s">
        <v>32</v>
      </c>
      <c r="E5054" s="20">
        <v>23.06936</v>
      </c>
    </row>
    <row r="5055" spans="1:5" x14ac:dyDescent="0.35">
      <c r="A5055" s="22" t="s">
        <v>38</v>
      </c>
      <c r="B5055" s="22" t="s">
        <v>173</v>
      </c>
      <c r="C5055" s="22" t="s">
        <v>16</v>
      </c>
      <c r="D5055" s="28" t="s">
        <v>35</v>
      </c>
      <c r="E5055" s="26">
        <v>29144.242139999998</v>
      </c>
    </row>
    <row r="5056" spans="1:5" x14ac:dyDescent="0.35">
      <c r="A5056" s="22" t="s">
        <v>38</v>
      </c>
      <c r="B5056" s="22" t="s">
        <v>173</v>
      </c>
      <c r="C5056" s="22" t="s">
        <v>17</v>
      </c>
      <c r="D5056" s="22" t="s">
        <v>52</v>
      </c>
      <c r="E5056" s="20">
        <v>37.9099</v>
      </c>
    </row>
    <row r="5057" spans="1:5" x14ac:dyDescent="0.35">
      <c r="A5057" s="22" t="s">
        <v>38</v>
      </c>
      <c r="B5057" s="22" t="s">
        <v>173</v>
      </c>
      <c r="C5057" s="22" t="s">
        <v>17</v>
      </c>
      <c r="D5057" s="22" t="s">
        <v>104</v>
      </c>
      <c r="E5057" s="20">
        <v>3.85792</v>
      </c>
    </row>
    <row r="5058" spans="1:5" x14ac:dyDescent="0.35">
      <c r="A5058" s="22" t="s">
        <v>38</v>
      </c>
      <c r="B5058" s="22" t="s">
        <v>173</v>
      </c>
      <c r="C5058" s="22" t="s">
        <v>17</v>
      </c>
      <c r="D5058" s="22" t="s">
        <v>156</v>
      </c>
      <c r="E5058" s="20">
        <v>4.2982500000000003</v>
      </c>
    </row>
    <row r="5059" spans="1:5" x14ac:dyDescent="0.35">
      <c r="A5059" s="22" t="s">
        <v>38</v>
      </c>
      <c r="B5059" s="22" t="s">
        <v>173</v>
      </c>
      <c r="C5059" s="22" t="s">
        <v>17</v>
      </c>
      <c r="D5059" s="22" t="s">
        <v>53</v>
      </c>
      <c r="E5059" s="20">
        <v>2.40157</v>
      </c>
    </row>
    <row r="5060" spans="1:5" x14ac:dyDescent="0.35">
      <c r="A5060" s="22" t="s">
        <v>38</v>
      </c>
      <c r="B5060" s="22" t="s">
        <v>173</v>
      </c>
      <c r="C5060" s="22" t="s">
        <v>17</v>
      </c>
      <c r="D5060" s="22" t="s">
        <v>27</v>
      </c>
      <c r="E5060" s="20">
        <v>176.36243999999999</v>
      </c>
    </row>
    <row r="5061" spans="1:5" x14ac:dyDescent="0.35">
      <c r="A5061" s="22" t="s">
        <v>38</v>
      </c>
      <c r="B5061" s="22" t="s">
        <v>173</v>
      </c>
      <c r="C5061" s="22" t="s">
        <v>17</v>
      </c>
      <c r="D5061" s="22" t="s">
        <v>28</v>
      </c>
      <c r="E5061" s="20">
        <v>1544.8919599999999</v>
      </c>
    </row>
    <row r="5062" spans="1:5" x14ac:dyDescent="0.35">
      <c r="A5062" s="22" t="s">
        <v>38</v>
      </c>
      <c r="B5062" s="22" t="s">
        <v>173</v>
      </c>
      <c r="C5062" s="22" t="s">
        <v>17</v>
      </c>
      <c r="D5062" s="22" t="s">
        <v>92</v>
      </c>
      <c r="E5062" s="20">
        <v>57.027270000000001</v>
      </c>
    </row>
    <row r="5063" spans="1:5" x14ac:dyDescent="0.35">
      <c r="A5063" s="22" t="s">
        <v>38</v>
      </c>
      <c r="B5063" s="22" t="s">
        <v>173</v>
      </c>
      <c r="C5063" s="22" t="s">
        <v>17</v>
      </c>
      <c r="D5063" s="22" t="s">
        <v>160</v>
      </c>
      <c r="E5063" s="20">
        <v>5.3158200000000004</v>
      </c>
    </row>
    <row r="5064" spans="1:5" x14ac:dyDescent="0.35">
      <c r="A5064" s="22" t="s">
        <v>38</v>
      </c>
      <c r="B5064" s="22" t="s">
        <v>173</v>
      </c>
      <c r="C5064" s="22" t="s">
        <v>17</v>
      </c>
      <c r="D5064" s="22" t="s">
        <v>30</v>
      </c>
      <c r="E5064" s="20">
        <v>2151.8335099999999</v>
      </c>
    </row>
    <row r="5065" spans="1:5" x14ac:dyDescent="0.35">
      <c r="A5065" s="22" t="s">
        <v>38</v>
      </c>
      <c r="B5065" s="22" t="s">
        <v>173</v>
      </c>
      <c r="C5065" s="22" t="s">
        <v>17</v>
      </c>
      <c r="D5065" s="22" t="s">
        <v>110</v>
      </c>
      <c r="E5065" s="20">
        <v>0.28838999999999998</v>
      </c>
    </row>
    <row r="5066" spans="1:5" x14ac:dyDescent="0.35">
      <c r="A5066" s="22" t="s">
        <v>38</v>
      </c>
      <c r="B5066" s="22" t="s">
        <v>173</v>
      </c>
      <c r="C5066" s="22" t="s">
        <v>17</v>
      </c>
      <c r="D5066" s="22" t="s">
        <v>112</v>
      </c>
      <c r="E5066" s="20">
        <v>6.8937600000000003</v>
      </c>
    </row>
    <row r="5067" spans="1:5" x14ac:dyDescent="0.35">
      <c r="A5067" s="22" t="s">
        <v>38</v>
      </c>
      <c r="B5067" s="22" t="s">
        <v>173</v>
      </c>
      <c r="C5067" s="22" t="s">
        <v>17</v>
      </c>
      <c r="D5067" s="22" t="s">
        <v>31</v>
      </c>
      <c r="E5067" s="20">
        <v>34963.136630000001</v>
      </c>
    </row>
    <row r="5068" spans="1:5" x14ac:dyDescent="0.35">
      <c r="A5068" s="22" t="s">
        <v>38</v>
      </c>
      <c r="B5068" s="22" t="s">
        <v>173</v>
      </c>
      <c r="C5068" s="22" t="s">
        <v>17</v>
      </c>
      <c r="D5068" s="28" t="s">
        <v>35</v>
      </c>
      <c r="E5068" s="26">
        <v>38954.217420000001</v>
      </c>
    </row>
    <row r="5069" spans="1:5" x14ac:dyDescent="0.35">
      <c r="A5069" s="22" t="s">
        <v>38</v>
      </c>
      <c r="B5069" s="22" t="s">
        <v>173</v>
      </c>
      <c r="C5069" s="22" t="s">
        <v>18</v>
      </c>
      <c r="D5069" s="22" t="s">
        <v>52</v>
      </c>
      <c r="E5069" s="20">
        <v>512.68183999999997</v>
      </c>
    </row>
    <row r="5070" spans="1:5" x14ac:dyDescent="0.35">
      <c r="A5070" s="22" t="s">
        <v>38</v>
      </c>
      <c r="B5070" s="22" t="s">
        <v>173</v>
      </c>
      <c r="C5070" s="22" t="s">
        <v>18</v>
      </c>
      <c r="D5070" s="22" t="s">
        <v>53</v>
      </c>
      <c r="E5070" s="20">
        <v>160.86351999999999</v>
      </c>
    </row>
    <row r="5071" spans="1:5" x14ac:dyDescent="0.35">
      <c r="A5071" s="22" t="s">
        <v>38</v>
      </c>
      <c r="B5071" s="22" t="s">
        <v>173</v>
      </c>
      <c r="C5071" s="22" t="s">
        <v>18</v>
      </c>
      <c r="D5071" s="22" t="s">
        <v>95</v>
      </c>
      <c r="E5071" s="20">
        <v>164.65132</v>
      </c>
    </row>
    <row r="5072" spans="1:5" x14ac:dyDescent="0.35">
      <c r="A5072" s="22" t="s">
        <v>38</v>
      </c>
      <c r="B5072" s="22" t="s">
        <v>173</v>
      </c>
      <c r="C5072" s="22" t="s">
        <v>18</v>
      </c>
      <c r="D5072" s="22" t="s">
        <v>28</v>
      </c>
      <c r="E5072" s="20">
        <v>219.40913</v>
      </c>
    </row>
    <row r="5073" spans="1:5" x14ac:dyDescent="0.35">
      <c r="A5073" s="22" t="s">
        <v>38</v>
      </c>
      <c r="B5073" s="22" t="s">
        <v>173</v>
      </c>
      <c r="C5073" s="22" t="s">
        <v>18</v>
      </c>
      <c r="D5073" s="22" t="s">
        <v>102</v>
      </c>
      <c r="E5073" s="20">
        <v>2656.89599</v>
      </c>
    </row>
    <row r="5074" spans="1:5" x14ac:dyDescent="0.35">
      <c r="A5074" s="22" t="s">
        <v>38</v>
      </c>
      <c r="B5074" s="22" t="s">
        <v>173</v>
      </c>
      <c r="C5074" s="22" t="s">
        <v>18</v>
      </c>
      <c r="D5074" s="22" t="s">
        <v>160</v>
      </c>
      <c r="E5074" s="20">
        <v>3.5544699999999998</v>
      </c>
    </row>
    <row r="5075" spans="1:5" x14ac:dyDescent="0.35">
      <c r="A5075" s="22" t="s">
        <v>38</v>
      </c>
      <c r="B5075" s="22" t="s">
        <v>173</v>
      </c>
      <c r="C5075" s="22" t="s">
        <v>18</v>
      </c>
      <c r="D5075" s="22" t="s">
        <v>30</v>
      </c>
      <c r="E5075" s="20">
        <v>3356.7524800000001</v>
      </c>
    </row>
    <row r="5076" spans="1:5" x14ac:dyDescent="0.35">
      <c r="A5076" s="22" t="s">
        <v>38</v>
      </c>
      <c r="B5076" s="22" t="s">
        <v>173</v>
      </c>
      <c r="C5076" s="22" t="s">
        <v>18</v>
      </c>
      <c r="D5076" s="22" t="s">
        <v>96</v>
      </c>
      <c r="E5076" s="20">
        <v>154.73096000000001</v>
      </c>
    </row>
    <row r="5077" spans="1:5" x14ac:dyDescent="0.35">
      <c r="A5077" s="22" t="s">
        <v>38</v>
      </c>
      <c r="B5077" s="22" t="s">
        <v>173</v>
      </c>
      <c r="C5077" s="22" t="s">
        <v>18</v>
      </c>
      <c r="D5077" s="22" t="s">
        <v>31</v>
      </c>
      <c r="E5077" s="20">
        <v>4502.3923500000001</v>
      </c>
    </row>
    <row r="5078" spans="1:5" x14ac:dyDescent="0.35">
      <c r="A5078" s="22" t="s">
        <v>38</v>
      </c>
      <c r="B5078" s="22" t="s">
        <v>173</v>
      </c>
      <c r="C5078" s="22" t="s">
        <v>18</v>
      </c>
      <c r="D5078" s="22" t="s">
        <v>32</v>
      </c>
      <c r="E5078" s="20">
        <v>15.24235</v>
      </c>
    </row>
    <row r="5079" spans="1:5" x14ac:dyDescent="0.35">
      <c r="A5079" s="22" t="s">
        <v>38</v>
      </c>
      <c r="B5079" s="22" t="s">
        <v>173</v>
      </c>
      <c r="C5079" s="22" t="s">
        <v>18</v>
      </c>
      <c r="D5079" s="28" t="s">
        <v>35</v>
      </c>
      <c r="E5079" s="26">
        <v>11747.17441</v>
      </c>
    </row>
    <row r="5080" spans="1:5" x14ac:dyDescent="0.35">
      <c r="A5080" s="22" t="s">
        <v>38</v>
      </c>
      <c r="B5080" s="22" t="s">
        <v>173</v>
      </c>
      <c r="C5080" s="22" t="s">
        <v>19</v>
      </c>
      <c r="D5080" s="22" t="s">
        <v>53</v>
      </c>
      <c r="E5080" s="20">
        <v>3.3704000000000001</v>
      </c>
    </row>
    <row r="5081" spans="1:5" x14ac:dyDescent="0.35">
      <c r="A5081" s="22" t="s">
        <v>38</v>
      </c>
      <c r="B5081" s="22" t="s">
        <v>173</v>
      </c>
      <c r="C5081" s="22" t="s">
        <v>19</v>
      </c>
      <c r="D5081" s="22" t="s">
        <v>27</v>
      </c>
      <c r="E5081" s="20">
        <v>126.0194</v>
      </c>
    </row>
    <row r="5082" spans="1:5" x14ac:dyDescent="0.35">
      <c r="A5082" s="22" t="s">
        <v>38</v>
      </c>
      <c r="B5082" s="22" t="s">
        <v>173</v>
      </c>
      <c r="C5082" s="22" t="s">
        <v>19</v>
      </c>
      <c r="D5082" s="22" t="s">
        <v>28</v>
      </c>
      <c r="E5082" s="20">
        <v>0.36070000000000002</v>
      </c>
    </row>
    <row r="5083" spans="1:5" x14ac:dyDescent="0.35">
      <c r="A5083" s="22" t="s">
        <v>38</v>
      </c>
      <c r="B5083" s="22" t="s">
        <v>173</v>
      </c>
      <c r="C5083" s="22" t="s">
        <v>19</v>
      </c>
      <c r="D5083" s="22" t="s">
        <v>92</v>
      </c>
      <c r="E5083" s="20">
        <v>88.900139999999993</v>
      </c>
    </row>
    <row r="5084" spans="1:5" x14ac:dyDescent="0.35">
      <c r="A5084" s="22" t="s">
        <v>38</v>
      </c>
      <c r="B5084" s="22" t="s">
        <v>173</v>
      </c>
      <c r="C5084" s="22" t="s">
        <v>19</v>
      </c>
      <c r="D5084" s="22" t="s">
        <v>102</v>
      </c>
      <c r="E5084" s="20">
        <v>0.79051000000000005</v>
      </c>
    </row>
    <row r="5085" spans="1:5" x14ac:dyDescent="0.35">
      <c r="A5085" s="22" t="s">
        <v>38</v>
      </c>
      <c r="B5085" s="22" t="s">
        <v>173</v>
      </c>
      <c r="C5085" s="22" t="s">
        <v>19</v>
      </c>
      <c r="D5085" s="22" t="s">
        <v>160</v>
      </c>
      <c r="E5085" s="20">
        <v>15.69463</v>
      </c>
    </row>
    <row r="5086" spans="1:5" x14ac:dyDescent="0.35">
      <c r="A5086" s="22" t="s">
        <v>38</v>
      </c>
      <c r="B5086" s="22" t="s">
        <v>173</v>
      </c>
      <c r="C5086" s="22" t="s">
        <v>19</v>
      </c>
      <c r="D5086" s="22" t="s">
        <v>30</v>
      </c>
      <c r="E5086" s="20">
        <v>87.892430000000004</v>
      </c>
    </row>
    <row r="5087" spans="1:5" x14ac:dyDescent="0.35">
      <c r="A5087" s="22" t="s">
        <v>38</v>
      </c>
      <c r="B5087" s="22" t="s">
        <v>173</v>
      </c>
      <c r="C5087" s="22" t="s">
        <v>19</v>
      </c>
      <c r="D5087" s="22" t="s">
        <v>96</v>
      </c>
      <c r="E5087" s="20">
        <v>7.9190500000000004</v>
      </c>
    </row>
    <row r="5088" spans="1:5" x14ac:dyDescent="0.35">
      <c r="A5088" s="22" t="s">
        <v>38</v>
      </c>
      <c r="B5088" s="22" t="s">
        <v>173</v>
      </c>
      <c r="C5088" s="22" t="s">
        <v>19</v>
      </c>
      <c r="D5088" s="22" t="s">
        <v>110</v>
      </c>
      <c r="E5088" s="20">
        <v>0.84138000000000002</v>
      </c>
    </row>
    <row r="5089" spans="1:5" x14ac:dyDescent="0.35">
      <c r="A5089" s="22" t="s">
        <v>38</v>
      </c>
      <c r="B5089" s="22" t="s">
        <v>173</v>
      </c>
      <c r="C5089" s="22" t="s">
        <v>19</v>
      </c>
      <c r="D5089" s="22" t="s">
        <v>112</v>
      </c>
      <c r="E5089" s="20">
        <v>4.4270800000000001</v>
      </c>
    </row>
    <row r="5090" spans="1:5" x14ac:dyDescent="0.35">
      <c r="A5090" s="22" t="s">
        <v>38</v>
      </c>
      <c r="B5090" s="22" t="s">
        <v>173</v>
      </c>
      <c r="C5090" s="22" t="s">
        <v>19</v>
      </c>
      <c r="D5090" s="22" t="s">
        <v>31</v>
      </c>
      <c r="E5090" s="20">
        <v>37.391179999999999</v>
      </c>
    </row>
    <row r="5091" spans="1:5" x14ac:dyDescent="0.35">
      <c r="A5091" s="22" t="s">
        <v>38</v>
      </c>
      <c r="B5091" s="22" t="s">
        <v>173</v>
      </c>
      <c r="C5091" s="22" t="s">
        <v>19</v>
      </c>
      <c r="D5091" s="22" t="s">
        <v>32</v>
      </c>
      <c r="E5091" s="20">
        <v>376.60899000000001</v>
      </c>
    </row>
    <row r="5092" spans="1:5" x14ac:dyDescent="0.35">
      <c r="A5092" s="22" t="s">
        <v>38</v>
      </c>
      <c r="B5092" s="22" t="s">
        <v>173</v>
      </c>
      <c r="C5092" s="22" t="s">
        <v>19</v>
      </c>
      <c r="D5092" s="28" t="s">
        <v>35</v>
      </c>
      <c r="E5092" s="26">
        <v>750.21588999999994</v>
      </c>
    </row>
    <row r="5093" spans="1:5" x14ac:dyDescent="0.35">
      <c r="A5093" s="22" t="s">
        <v>38</v>
      </c>
      <c r="B5093" s="22" t="s">
        <v>173</v>
      </c>
      <c r="C5093" s="120" t="s">
        <v>35</v>
      </c>
      <c r="D5093" s="347"/>
      <c r="E5093" s="26">
        <v>288600.82770999998</v>
      </c>
    </row>
    <row r="5094" spans="1:5" ht="21.5" x14ac:dyDescent="0.35">
      <c r="A5094" s="22" t="s">
        <v>38</v>
      </c>
      <c r="B5094" s="23" t="s">
        <v>48</v>
      </c>
      <c r="C5094" s="22" t="s">
        <v>52</v>
      </c>
      <c r="D5094" s="22" t="s">
        <v>52</v>
      </c>
      <c r="E5094" s="20">
        <v>1.3165100000000001</v>
      </c>
    </row>
    <row r="5095" spans="1:5" ht="21.5" x14ac:dyDescent="0.35">
      <c r="A5095" s="22" t="s">
        <v>38</v>
      </c>
      <c r="B5095" s="23" t="s">
        <v>48</v>
      </c>
      <c r="C5095" s="22" t="s">
        <v>52</v>
      </c>
      <c r="D5095" s="22" t="s">
        <v>53</v>
      </c>
      <c r="E5095" s="20">
        <v>6.6556600000000001</v>
      </c>
    </row>
    <row r="5096" spans="1:5" ht="21.5" x14ac:dyDescent="0.35">
      <c r="A5096" s="22" t="s">
        <v>38</v>
      </c>
      <c r="B5096" s="23" t="s">
        <v>48</v>
      </c>
      <c r="C5096" s="22" t="s">
        <v>52</v>
      </c>
      <c r="D5096" s="22" t="s">
        <v>27</v>
      </c>
      <c r="E5096" s="20">
        <v>928.01826000000005</v>
      </c>
    </row>
    <row r="5097" spans="1:5" ht="21.5" x14ac:dyDescent="0.35">
      <c r="A5097" s="22" t="s">
        <v>38</v>
      </c>
      <c r="B5097" s="23" t="s">
        <v>48</v>
      </c>
      <c r="C5097" s="22" t="s">
        <v>52</v>
      </c>
      <c r="D5097" s="22" t="s">
        <v>55</v>
      </c>
      <c r="E5097" s="20">
        <v>43.826210000000003</v>
      </c>
    </row>
    <row r="5098" spans="1:5" ht="21.5" x14ac:dyDescent="0.35">
      <c r="A5098" s="22" t="s">
        <v>38</v>
      </c>
      <c r="B5098" s="23" t="s">
        <v>48</v>
      </c>
      <c r="C5098" s="22" t="s">
        <v>52</v>
      </c>
      <c r="D5098" s="22" t="s">
        <v>92</v>
      </c>
      <c r="E5098" s="20">
        <v>188.17635000000001</v>
      </c>
    </row>
    <row r="5099" spans="1:5" ht="21.5" x14ac:dyDescent="0.35">
      <c r="A5099" s="22" t="s">
        <v>38</v>
      </c>
      <c r="B5099" s="23" t="s">
        <v>48</v>
      </c>
      <c r="C5099" s="22" t="s">
        <v>52</v>
      </c>
      <c r="D5099" s="22" t="s">
        <v>102</v>
      </c>
      <c r="E5099" s="20">
        <v>40.377830000000003</v>
      </c>
    </row>
    <row r="5100" spans="1:5" ht="21.5" x14ac:dyDescent="0.35">
      <c r="A5100" s="22" t="s">
        <v>38</v>
      </c>
      <c r="B5100" s="23" t="s">
        <v>48</v>
      </c>
      <c r="C5100" s="22" t="s">
        <v>52</v>
      </c>
      <c r="D5100" s="22" t="s">
        <v>160</v>
      </c>
      <c r="E5100" s="20">
        <v>5.9315199999999999</v>
      </c>
    </row>
    <row r="5101" spans="1:5" ht="21.5" x14ac:dyDescent="0.35">
      <c r="A5101" s="22" t="s">
        <v>38</v>
      </c>
      <c r="B5101" s="23" t="s">
        <v>48</v>
      </c>
      <c r="C5101" s="22" t="s">
        <v>52</v>
      </c>
      <c r="D5101" s="22" t="s">
        <v>30</v>
      </c>
      <c r="E5101" s="20">
        <v>144.267</v>
      </c>
    </row>
    <row r="5102" spans="1:5" ht="21.5" x14ac:dyDescent="0.35">
      <c r="A5102" s="22" t="s">
        <v>38</v>
      </c>
      <c r="B5102" s="23" t="s">
        <v>48</v>
      </c>
      <c r="C5102" s="22" t="s">
        <v>52</v>
      </c>
      <c r="D5102" s="22" t="s">
        <v>96</v>
      </c>
      <c r="E5102" s="20">
        <v>1.4822</v>
      </c>
    </row>
    <row r="5103" spans="1:5" ht="21.5" x14ac:dyDescent="0.35">
      <c r="A5103" s="22" t="s">
        <v>38</v>
      </c>
      <c r="B5103" s="23" t="s">
        <v>48</v>
      </c>
      <c r="C5103" s="22" t="s">
        <v>52</v>
      </c>
      <c r="D5103" s="22" t="s">
        <v>162</v>
      </c>
      <c r="E5103" s="20">
        <v>3.5316000000000001</v>
      </c>
    </row>
    <row r="5104" spans="1:5" ht="21.5" x14ac:dyDescent="0.35">
      <c r="A5104" s="22" t="s">
        <v>38</v>
      </c>
      <c r="B5104" s="23" t="s">
        <v>48</v>
      </c>
      <c r="C5104" s="22" t="s">
        <v>52</v>
      </c>
      <c r="D5104" s="22" t="s">
        <v>112</v>
      </c>
      <c r="E5104" s="20">
        <v>39.038130000000002</v>
      </c>
    </row>
    <row r="5105" spans="1:5" ht="21.5" x14ac:dyDescent="0.35">
      <c r="A5105" s="22" t="s">
        <v>38</v>
      </c>
      <c r="B5105" s="23" t="s">
        <v>48</v>
      </c>
      <c r="C5105" s="22" t="s">
        <v>52</v>
      </c>
      <c r="D5105" s="22" t="s">
        <v>31</v>
      </c>
      <c r="E5105" s="20">
        <v>2051.4358099999999</v>
      </c>
    </row>
    <row r="5106" spans="1:5" ht="21.5" x14ac:dyDescent="0.35">
      <c r="A5106" s="22" t="s">
        <v>38</v>
      </c>
      <c r="B5106" s="23" t="s">
        <v>48</v>
      </c>
      <c r="C5106" s="22" t="s">
        <v>52</v>
      </c>
      <c r="D5106" s="28" t="s">
        <v>35</v>
      </c>
      <c r="E5106" s="26">
        <v>3454.05708</v>
      </c>
    </row>
    <row r="5107" spans="1:5" ht="21.5" x14ac:dyDescent="0.35">
      <c r="A5107" s="22" t="s">
        <v>38</v>
      </c>
      <c r="B5107" s="23" t="s">
        <v>48</v>
      </c>
      <c r="C5107" s="22" t="s">
        <v>53</v>
      </c>
      <c r="D5107" s="22" t="s">
        <v>52</v>
      </c>
      <c r="E5107" s="20">
        <v>437.09084999999999</v>
      </c>
    </row>
    <row r="5108" spans="1:5" ht="21.5" x14ac:dyDescent="0.35">
      <c r="A5108" s="22" t="s">
        <v>38</v>
      </c>
      <c r="B5108" s="23" t="s">
        <v>48</v>
      </c>
      <c r="C5108" s="22" t="s">
        <v>53</v>
      </c>
      <c r="D5108" s="22" t="s">
        <v>156</v>
      </c>
      <c r="E5108" s="20">
        <v>8.6427899999999998</v>
      </c>
    </row>
    <row r="5109" spans="1:5" ht="21.5" x14ac:dyDescent="0.35">
      <c r="A5109" s="22" t="s">
        <v>38</v>
      </c>
      <c r="B5109" s="23" t="s">
        <v>48</v>
      </c>
      <c r="C5109" s="22" t="s">
        <v>53</v>
      </c>
      <c r="D5109" s="22" t="s">
        <v>53</v>
      </c>
      <c r="E5109" s="20">
        <v>668.48716999999999</v>
      </c>
    </row>
    <row r="5110" spans="1:5" ht="21.5" x14ac:dyDescent="0.35">
      <c r="A5110" s="22" t="s">
        <v>38</v>
      </c>
      <c r="B5110" s="23" t="s">
        <v>48</v>
      </c>
      <c r="C5110" s="22" t="s">
        <v>53</v>
      </c>
      <c r="D5110" s="22" t="s">
        <v>27</v>
      </c>
      <c r="E5110" s="20">
        <v>81.891999999999996</v>
      </c>
    </row>
    <row r="5111" spans="1:5" ht="21.5" x14ac:dyDescent="0.35">
      <c r="A5111" s="22" t="s">
        <v>38</v>
      </c>
      <c r="B5111" s="23" t="s">
        <v>48</v>
      </c>
      <c r="C5111" s="22" t="s">
        <v>53</v>
      </c>
      <c r="D5111" s="22" t="s">
        <v>28</v>
      </c>
      <c r="E5111" s="20">
        <v>23.748090000000001</v>
      </c>
    </row>
    <row r="5112" spans="1:5" ht="21.5" x14ac:dyDescent="0.35">
      <c r="A5112" s="22" t="s">
        <v>38</v>
      </c>
      <c r="B5112" s="23" t="s">
        <v>48</v>
      </c>
      <c r="C5112" s="22" t="s">
        <v>53</v>
      </c>
      <c r="D5112" s="22" t="s">
        <v>55</v>
      </c>
      <c r="E5112" s="20">
        <v>89.685739999999996</v>
      </c>
    </row>
    <row r="5113" spans="1:5" ht="21.5" x14ac:dyDescent="0.35">
      <c r="A5113" s="22" t="s">
        <v>38</v>
      </c>
      <c r="B5113" s="23" t="s">
        <v>48</v>
      </c>
      <c r="C5113" s="22" t="s">
        <v>53</v>
      </c>
      <c r="D5113" s="22" t="s">
        <v>92</v>
      </c>
      <c r="E5113" s="20">
        <v>234.20549</v>
      </c>
    </row>
    <row r="5114" spans="1:5" ht="21.5" x14ac:dyDescent="0.35">
      <c r="A5114" s="22" t="s">
        <v>38</v>
      </c>
      <c r="B5114" s="23" t="s">
        <v>48</v>
      </c>
      <c r="C5114" s="22" t="s">
        <v>53</v>
      </c>
      <c r="D5114" s="22" t="s">
        <v>102</v>
      </c>
      <c r="E5114" s="20">
        <v>223.3</v>
      </c>
    </row>
    <row r="5115" spans="1:5" ht="21.5" x14ac:dyDescent="0.35">
      <c r="A5115" s="22" t="s">
        <v>38</v>
      </c>
      <c r="B5115" s="23" t="s">
        <v>48</v>
      </c>
      <c r="C5115" s="22" t="s">
        <v>53</v>
      </c>
      <c r="D5115" s="22" t="s">
        <v>93</v>
      </c>
      <c r="E5115" s="20">
        <v>4.2113399999999999</v>
      </c>
    </row>
    <row r="5116" spans="1:5" ht="21.5" x14ac:dyDescent="0.35">
      <c r="A5116" s="22" t="s">
        <v>38</v>
      </c>
      <c r="B5116" s="23" t="s">
        <v>48</v>
      </c>
      <c r="C5116" s="22" t="s">
        <v>53</v>
      </c>
      <c r="D5116" s="22" t="s">
        <v>160</v>
      </c>
      <c r="E5116" s="20">
        <v>23.460280000000001</v>
      </c>
    </row>
    <row r="5117" spans="1:5" ht="21.5" x14ac:dyDescent="0.35">
      <c r="A5117" s="22" t="s">
        <v>38</v>
      </c>
      <c r="B5117" s="23" t="s">
        <v>48</v>
      </c>
      <c r="C5117" s="22" t="s">
        <v>53</v>
      </c>
      <c r="D5117" s="22" t="s">
        <v>30</v>
      </c>
      <c r="E5117" s="20">
        <v>185.33734999999999</v>
      </c>
    </row>
    <row r="5118" spans="1:5" ht="21.5" x14ac:dyDescent="0.35">
      <c r="A5118" s="22" t="s">
        <v>38</v>
      </c>
      <c r="B5118" s="23" t="s">
        <v>48</v>
      </c>
      <c r="C5118" s="22" t="s">
        <v>53</v>
      </c>
      <c r="D5118" s="22" t="s">
        <v>96</v>
      </c>
      <c r="E5118" s="20">
        <v>6.3305199999999999</v>
      </c>
    </row>
    <row r="5119" spans="1:5" ht="21.5" x14ac:dyDescent="0.35">
      <c r="A5119" s="22" t="s">
        <v>38</v>
      </c>
      <c r="B5119" s="23" t="s">
        <v>48</v>
      </c>
      <c r="C5119" s="22" t="s">
        <v>53</v>
      </c>
      <c r="D5119" s="22" t="s">
        <v>112</v>
      </c>
      <c r="E5119" s="20">
        <v>0.24263999999999999</v>
      </c>
    </row>
    <row r="5120" spans="1:5" ht="21.5" x14ac:dyDescent="0.35">
      <c r="A5120" s="22" t="s">
        <v>38</v>
      </c>
      <c r="B5120" s="23" t="s">
        <v>48</v>
      </c>
      <c r="C5120" s="22" t="s">
        <v>53</v>
      </c>
      <c r="D5120" s="22" t="s">
        <v>31</v>
      </c>
      <c r="E5120" s="20">
        <v>771.88364999999999</v>
      </c>
    </row>
    <row r="5121" spans="1:5" ht="21.5" x14ac:dyDescent="0.35">
      <c r="A5121" s="22" t="s">
        <v>38</v>
      </c>
      <c r="B5121" s="23" t="s">
        <v>48</v>
      </c>
      <c r="C5121" s="22" t="s">
        <v>53</v>
      </c>
      <c r="D5121" s="22" t="s">
        <v>32</v>
      </c>
      <c r="E5121" s="20">
        <v>45.282699999999998</v>
      </c>
    </row>
    <row r="5122" spans="1:5" ht="21.5" x14ac:dyDescent="0.35">
      <c r="A5122" s="22" t="s">
        <v>38</v>
      </c>
      <c r="B5122" s="23" t="s">
        <v>48</v>
      </c>
      <c r="C5122" s="22" t="s">
        <v>53</v>
      </c>
      <c r="D5122" s="28" t="s">
        <v>35</v>
      </c>
      <c r="E5122" s="26">
        <v>2803.8006099999998</v>
      </c>
    </row>
    <row r="5123" spans="1:5" ht="21.5" x14ac:dyDescent="0.35">
      <c r="A5123" s="22" t="s">
        <v>38</v>
      </c>
      <c r="B5123" s="23" t="s">
        <v>48</v>
      </c>
      <c r="C5123" s="22" t="s">
        <v>12</v>
      </c>
      <c r="D5123" s="22" t="s">
        <v>156</v>
      </c>
      <c r="E5123" s="20">
        <v>110.98169</v>
      </c>
    </row>
    <row r="5124" spans="1:5" ht="21.5" x14ac:dyDescent="0.35">
      <c r="A5124" s="22" t="s">
        <v>38</v>
      </c>
      <c r="B5124" s="23" t="s">
        <v>48</v>
      </c>
      <c r="C5124" s="22" t="s">
        <v>12</v>
      </c>
      <c r="D5124" s="22" t="s">
        <v>27</v>
      </c>
      <c r="E5124" s="20">
        <v>3575.1536700000001</v>
      </c>
    </row>
    <row r="5125" spans="1:5" ht="21.5" x14ac:dyDescent="0.35">
      <c r="A5125" s="22" t="s">
        <v>38</v>
      </c>
      <c r="B5125" s="23" t="s">
        <v>48</v>
      </c>
      <c r="C5125" s="22" t="s">
        <v>12</v>
      </c>
      <c r="D5125" s="22" t="s">
        <v>28</v>
      </c>
      <c r="E5125" s="20">
        <v>773.11289999999997</v>
      </c>
    </row>
    <row r="5126" spans="1:5" ht="21.5" x14ac:dyDescent="0.35">
      <c r="A5126" s="22" t="s">
        <v>38</v>
      </c>
      <c r="B5126" s="23" t="s">
        <v>48</v>
      </c>
      <c r="C5126" s="22" t="s">
        <v>12</v>
      </c>
      <c r="D5126" s="22" t="s">
        <v>92</v>
      </c>
      <c r="E5126" s="20">
        <v>3.0929899999999999</v>
      </c>
    </row>
    <row r="5127" spans="1:5" ht="21.5" x14ac:dyDescent="0.35">
      <c r="A5127" s="22" t="s">
        <v>38</v>
      </c>
      <c r="B5127" s="23" t="s">
        <v>48</v>
      </c>
      <c r="C5127" s="22" t="s">
        <v>12</v>
      </c>
      <c r="D5127" s="22" t="s">
        <v>160</v>
      </c>
      <c r="E5127" s="20">
        <v>7.3435899999999998</v>
      </c>
    </row>
    <row r="5128" spans="1:5" ht="21.5" x14ac:dyDescent="0.35">
      <c r="A5128" s="22" t="s">
        <v>38</v>
      </c>
      <c r="B5128" s="23" t="s">
        <v>48</v>
      </c>
      <c r="C5128" s="22" t="s">
        <v>12</v>
      </c>
      <c r="D5128" s="22" t="s">
        <v>30</v>
      </c>
      <c r="E5128" s="20">
        <v>3838.57098</v>
      </c>
    </row>
    <row r="5129" spans="1:5" ht="21.5" x14ac:dyDescent="0.35">
      <c r="A5129" s="22" t="s">
        <v>38</v>
      </c>
      <c r="B5129" s="23" t="s">
        <v>48</v>
      </c>
      <c r="C5129" s="22" t="s">
        <v>12</v>
      </c>
      <c r="D5129" s="22" t="s">
        <v>96</v>
      </c>
      <c r="E5129" s="20">
        <v>22.642499999999998</v>
      </c>
    </row>
    <row r="5130" spans="1:5" ht="21.5" x14ac:dyDescent="0.35">
      <c r="A5130" s="22" t="s">
        <v>38</v>
      </c>
      <c r="B5130" s="23" t="s">
        <v>48</v>
      </c>
      <c r="C5130" s="22" t="s">
        <v>12</v>
      </c>
      <c r="D5130" s="22" t="s">
        <v>110</v>
      </c>
      <c r="E5130" s="20">
        <v>2.7330000000000001</v>
      </c>
    </row>
    <row r="5131" spans="1:5" ht="21.5" x14ac:dyDescent="0.35">
      <c r="A5131" s="22" t="s">
        <v>38</v>
      </c>
      <c r="B5131" s="23" t="s">
        <v>48</v>
      </c>
      <c r="C5131" s="22" t="s">
        <v>12</v>
      </c>
      <c r="D5131" s="22" t="s">
        <v>31</v>
      </c>
      <c r="E5131" s="20">
        <v>4443.8571700000002</v>
      </c>
    </row>
    <row r="5132" spans="1:5" ht="21.5" x14ac:dyDescent="0.35">
      <c r="A5132" s="22" t="s">
        <v>38</v>
      </c>
      <c r="B5132" s="23" t="s">
        <v>48</v>
      </c>
      <c r="C5132" s="22" t="s">
        <v>12</v>
      </c>
      <c r="D5132" s="22" t="s">
        <v>32</v>
      </c>
      <c r="E5132" s="20">
        <v>23.18965</v>
      </c>
    </row>
    <row r="5133" spans="1:5" ht="21.5" x14ac:dyDescent="0.35">
      <c r="A5133" s="22" t="s">
        <v>38</v>
      </c>
      <c r="B5133" s="23" t="s">
        <v>48</v>
      </c>
      <c r="C5133" s="22" t="s">
        <v>12</v>
      </c>
      <c r="D5133" s="28" t="s">
        <v>35</v>
      </c>
      <c r="E5133" s="26">
        <v>12800.67814</v>
      </c>
    </row>
    <row r="5134" spans="1:5" ht="21.5" x14ac:dyDescent="0.35">
      <c r="A5134" s="22" t="s">
        <v>38</v>
      </c>
      <c r="B5134" s="23" t="s">
        <v>48</v>
      </c>
      <c r="C5134" s="22" t="s">
        <v>54</v>
      </c>
      <c r="D5134" s="22" t="s">
        <v>95</v>
      </c>
      <c r="E5134" s="20">
        <v>17.13</v>
      </c>
    </row>
    <row r="5135" spans="1:5" ht="21.5" x14ac:dyDescent="0.35">
      <c r="A5135" s="22" t="s">
        <v>38</v>
      </c>
      <c r="B5135" s="23" t="s">
        <v>48</v>
      </c>
      <c r="C5135" s="22" t="s">
        <v>54</v>
      </c>
      <c r="D5135" s="22" t="s">
        <v>55</v>
      </c>
      <c r="E5135" s="20">
        <v>14.658429999999999</v>
      </c>
    </row>
    <row r="5136" spans="1:5" ht="21.5" x14ac:dyDescent="0.35">
      <c r="A5136" s="22" t="s">
        <v>38</v>
      </c>
      <c r="B5136" s="23" t="s">
        <v>48</v>
      </c>
      <c r="C5136" s="22" t="s">
        <v>54</v>
      </c>
      <c r="D5136" s="22" t="s">
        <v>97</v>
      </c>
      <c r="E5136" s="20">
        <v>357.5</v>
      </c>
    </row>
    <row r="5137" spans="1:5" ht="21.5" x14ac:dyDescent="0.35">
      <c r="A5137" s="22" t="s">
        <v>38</v>
      </c>
      <c r="B5137" s="23" t="s">
        <v>48</v>
      </c>
      <c r="C5137" s="22" t="s">
        <v>54</v>
      </c>
      <c r="D5137" s="28" t="s">
        <v>35</v>
      </c>
      <c r="E5137" s="26">
        <v>389.28843000000001</v>
      </c>
    </row>
    <row r="5138" spans="1:5" ht="21.5" x14ac:dyDescent="0.35">
      <c r="A5138" s="22" t="s">
        <v>38</v>
      </c>
      <c r="B5138" s="23" t="s">
        <v>48</v>
      </c>
      <c r="C5138" s="22" t="s">
        <v>13</v>
      </c>
      <c r="D5138" s="22" t="s">
        <v>52</v>
      </c>
      <c r="E5138" s="20">
        <v>3.2919700000000001</v>
      </c>
    </row>
    <row r="5139" spans="1:5" ht="21.5" x14ac:dyDescent="0.35">
      <c r="A5139" s="22" t="s">
        <v>38</v>
      </c>
      <c r="B5139" s="23" t="s">
        <v>48</v>
      </c>
      <c r="C5139" s="22" t="s">
        <v>13</v>
      </c>
      <c r="D5139" s="22" t="s">
        <v>156</v>
      </c>
      <c r="E5139" s="20">
        <v>362.90402999999998</v>
      </c>
    </row>
    <row r="5140" spans="1:5" ht="21.5" x14ac:dyDescent="0.35">
      <c r="A5140" s="22" t="s">
        <v>38</v>
      </c>
      <c r="B5140" s="23" t="s">
        <v>48</v>
      </c>
      <c r="C5140" s="22" t="s">
        <v>13</v>
      </c>
      <c r="D5140" s="22" t="s">
        <v>27</v>
      </c>
      <c r="E5140" s="20">
        <v>3524.6244299999998</v>
      </c>
    </row>
    <row r="5141" spans="1:5" ht="21.5" x14ac:dyDescent="0.35">
      <c r="A5141" s="22" t="s">
        <v>38</v>
      </c>
      <c r="B5141" s="23" t="s">
        <v>48</v>
      </c>
      <c r="C5141" s="22" t="s">
        <v>13</v>
      </c>
      <c r="D5141" s="22" t="s">
        <v>28</v>
      </c>
      <c r="E5141" s="20">
        <v>6132.3723099999997</v>
      </c>
    </row>
    <row r="5142" spans="1:5" ht="21.5" x14ac:dyDescent="0.35">
      <c r="A5142" s="22" t="s">
        <v>38</v>
      </c>
      <c r="B5142" s="23" t="s">
        <v>48</v>
      </c>
      <c r="C5142" s="22" t="s">
        <v>13</v>
      </c>
      <c r="D5142" s="22" t="s">
        <v>55</v>
      </c>
      <c r="E5142" s="20">
        <v>1.76051</v>
      </c>
    </row>
    <row r="5143" spans="1:5" ht="21.5" x14ac:dyDescent="0.35">
      <c r="A5143" s="22" t="s">
        <v>38</v>
      </c>
      <c r="B5143" s="23" t="s">
        <v>48</v>
      </c>
      <c r="C5143" s="22" t="s">
        <v>13</v>
      </c>
      <c r="D5143" s="22" t="s">
        <v>92</v>
      </c>
      <c r="E5143" s="20">
        <v>50.268070000000002</v>
      </c>
    </row>
    <row r="5144" spans="1:5" ht="21.5" x14ac:dyDescent="0.35">
      <c r="A5144" s="22" t="s">
        <v>38</v>
      </c>
      <c r="B5144" s="23" t="s">
        <v>48</v>
      </c>
      <c r="C5144" s="22" t="s">
        <v>13</v>
      </c>
      <c r="D5144" s="22" t="s">
        <v>93</v>
      </c>
      <c r="E5144" s="20">
        <v>0.78749999999999998</v>
      </c>
    </row>
    <row r="5145" spans="1:5" ht="21.5" x14ac:dyDescent="0.35">
      <c r="A5145" s="22" t="s">
        <v>38</v>
      </c>
      <c r="B5145" s="23" t="s">
        <v>48</v>
      </c>
      <c r="C5145" s="22" t="s">
        <v>13</v>
      </c>
      <c r="D5145" s="22" t="s">
        <v>160</v>
      </c>
      <c r="E5145" s="20">
        <v>17.653469999999999</v>
      </c>
    </row>
    <row r="5146" spans="1:5" ht="21.5" x14ac:dyDescent="0.35">
      <c r="A5146" s="22" t="s">
        <v>38</v>
      </c>
      <c r="B5146" s="23" t="s">
        <v>48</v>
      </c>
      <c r="C5146" s="22" t="s">
        <v>13</v>
      </c>
      <c r="D5146" s="22" t="s">
        <v>30</v>
      </c>
      <c r="E5146" s="20">
        <v>90.582570000000004</v>
      </c>
    </row>
    <row r="5147" spans="1:5" ht="21.5" x14ac:dyDescent="0.35">
      <c r="A5147" s="22" t="s">
        <v>38</v>
      </c>
      <c r="B5147" s="23" t="s">
        <v>48</v>
      </c>
      <c r="C5147" s="22" t="s">
        <v>13</v>
      </c>
      <c r="D5147" s="22" t="s">
        <v>96</v>
      </c>
      <c r="E5147" s="20">
        <v>11.25318</v>
      </c>
    </row>
    <row r="5148" spans="1:5" ht="21.5" x14ac:dyDescent="0.35">
      <c r="A5148" s="22" t="s">
        <v>38</v>
      </c>
      <c r="B5148" s="23" t="s">
        <v>48</v>
      </c>
      <c r="C5148" s="22" t="s">
        <v>13</v>
      </c>
      <c r="D5148" s="22" t="s">
        <v>31</v>
      </c>
      <c r="E5148" s="20">
        <v>1047.9783</v>
      </c>
    </row>
    <row r="5149" spans="1:5" ht="21.5" x14ac:dyDescent="0.35">
      <c r="A5149" s="22" t="s">
        <v>38</v>
      </c>
      <c r="B5149" s="23" t="s">
        <v>48</v>
      </c>
      <c r="C5149" s="22" t="s">
        <v>13</v>
      </c>
      <c r="D5149" s="28" t="s">
        <v>35</v>
      </c>
      <c r="E5149" s="26">
        <v>11243.476339999999</v>
      </c>
    </row>
    <row r="5150" spans="1:5" ht="21.5" x14ac:dyDescent="0.35">
      <c r="A5150" s="22" t="s">
        <v>38</v>
      </c>
      <c r="B5150" s="23" t="s">
        <v>48</v>
      </c>
      <c r="C5150" s="22" t="s">
        <v>55</v>
      </c>
      <c r="D5150" s="22" t="s">
        <v>52</v>
      </c>
      <c r="E5150" s="20">
        <v>1.8859900000000001</v>
      </c>
    </row>
    <row r="5151" spans="1:5" ht="21.5" x14ac:dyDescent="0.35">
      <c r="A5151" s="22" t="s">
        <v>38</v>
      </c>
      <c r="B5151" s="23" t="s">
        <v>48</v>
      </c>
      <c r="C5151" s="22" t="s">
        <v>55</v>
      </c>
      <c r="D5151" s="22" t="s">
        <v>53</v>
      </c>
      <c r="E5151" s="20">
        <v>5</v>
      </c>
    </row>
    <row r="5152" spans="1:5" ht="21.5" x14ac:dyDescent="0.35">
      <c r="A5152" s="22" t="s">
        <v>38</v>
      </c>
      <c r="B5152" s="23" t="s">
        <v>48</v>
      </c>
      <c r="C5152" s="22" t="s">
        <v>55</v>
      </c>
      <c r="D5152" s="22" t="s">
        <v>28</v>
      </c>
      <c r="E5152" s="20">
        <v>17.523260000000001</v>
      </c>
    </row>
    <row r="5153" spans="1:5" ht="21.5" x14ac:dyDescent="0.35">
      <c r="A5153" s="22" t="s">
        <v>38</v>
      </c>
      <c r="B5153" s="23" t="s">
        <v>48</v>
      </c>
      <c r="C5153" s="22" t="s">
        <v>55</v>
      </c>
      <c r="D5153" s="22" t="s">
        <v>55</v>
      </c>
      <c r="E5153" s="20">
        <v>43.428260000000002</v>
      </c>
    </row>
    <row r="5154" spans="1:5" ht="21.5" x14ac:dyDescent="0.35">
      <c r="A5154" s="22" t="s">
        <v>38</v>
      </c>
      <c r="B5154" s="23" t="s">
        <v>48</v>
      </c>
      <c r="C5154" s="22" t="s">
        <v>55</v>
      </c>
      <c r="D5154" s="22" t="s">
        <v>92</v>
      </c>
      <c r="E5154" s="20">
        <v>39.192419999999998</v>
      </c>
    </row>
    <row r="5155" spans="1:5" ht="21.5" x14ac:dyDescent="0.35">
      <c r="A5155" s="22" t="s">
        <v>38</v>
      </c>
      <c r="B5155" s="23" t="s">
        <v>48</v>
      </c>
      <c r="C5155" s="22" t="s">
        <v>55</v>
      </c>
      <c r="D5155" s="22" t="s">
        <v>93</v>
      </c>
      <c r="E5155" s="20">
        <v>2.4351699999999998</v>
      </c>
    </row>
    <row r="5156" spans="1:5" ht="21.5" x14ac:dyDescent="0.35">
      <c r="A5156" s="22" t="s">
        <v>38</v>
      </c>
      <c r="B5156" s="23" t="s">
        <v>48</v>
      </c>
      <c r="C5156" s="22" t="s">
        <v>55</v>
      </c>
      <c r="D5156" s="22" t="s">
        <v>160</v>
      </c>
      <c r="E5156" s="20">
        <v>3.21997</v>
      </c>
    </row>
    <row r="5157" spans="1:5" ht="21.5" x14ac:dyDescent="0.35">
      <c r="A5157" s="22" t="s">
        <v>38</v>
      </c>
      <c r="B5157" s="23" t="s">
        <v>48</v>
      </c>
      <c r="C5157" s="22" t="s">
        <v>55</v>
      </c>
      <c r="D5157" s="22" t="s">
        <v>30</v>
      </c>
      <c r="E5157" s="20">
        <v>56.753799999999998</v>
      </c>
    </row>
    <row r="5158" spans="1:5" ht="21.5" x14ac:dyDescent="0.35">
      <c r="A5158" s="22" t="s">
        <v>38</v>
      </c>
      <c r="B5158" s="23" t="s">
        <v>48</v>
      </c>
      <c r="C5158" s="22" t="s">
        <v>55</v>
      </c>
      <c r="D5158" s="22" t="s">
        <v>96</v>
      </c>
      <c r="E5158" s="20">
        <v>5.6550000000000002</v>
      </c>
    </row>
    <row r="5159" spans="1:5" ht="21.5" x14ac:dyDescent="0.35">
      <c r="A5159" s="22" t="s">
        <v>38</v>
      </c>
      <c r="B5159" s="23" t="s">
        <v>48</v>
      </c>
      <c r="C5159" s="22" t="s">
        <v>55</v>
      </c>
      <c r="D5159" s="22" t="s">
        <v>110</v>
      </c>
      <c r="E5159" s="20">
        <v>1.1384000000000001</v>
      </c>
    </row>
    <row r="5160" spans="1:5" ht="21.5" x14ac:dyDescent="0.35">
      <c r="A5160" s="22" t="s">
        <v>38</v>
      </c>
      <c r="B5160" s="23" t="s">
        <v>48</v>
      </c>
      <c r="C5160" s="22" t="s">
        <v>55</v>
      </c>
      <c r="D5160" s="22" t="s">
        <v>31</v>
      </c>
      <c r="E5160" s="20">
        <v>50.11889</v>
      </c>
    </row>
    <row r="5161" spans="1:5" ht="21.5" x14ac:dyDescent="0.35">
      <c r="A5161" s="22" t="s">
        <v>38</v>
      </c>
      <c r="B5161" s="23" t="s">
        <v>48</v>
      </c>
      <c r="C5161" s="22" t="s">
        <v>55</v>
      </c>
      <c r="D5161" s="28" t="s">
        <v>35</v>
      </c>
      <c r="E5161" s="26">
        <v>226.35115999999999</v>
      </c>
    </row>
    <row r="5162" spans="1:5" ht="21.5" x14ac:dyDescent="0.35">
      <c r="A5162" s="22" t="s">
        <v>38</v>
      </c>
      <c r="B5162" s="23" t="s">
        <v>48</v>
      </c>
      <c r="C5162" s="22" t="s">
        <v>56</v>
      </c>
      <c r="D5162" s="22" t="s">
        <v>28</v>
      </c>
      <c r="E5162" s="20">
        <v>0.71896000000000004</v>
      </c>
    </row>
    <row r="5163" spans="1:5" ht="21.5" x14ac:dyDescent="0.35">
      <c r="A5163" s="22" t="s">
        <v>38</v>
      </c>
      <c r="B5163" s="23" t="s">
        <v>48</v>
      </c>
      <c r="C5163" s="22" t="s">
        <v>56</v>
      </c>
      <c r="D5163" s="22" t="s">
        <v>55</v>
      </c>
      <c r="E5163" s="20">
        <v>31.324439999999999</v>
      </c>
    </row>
    <row r="5164" spans="1:5" ht="21.5" x14ac:dyDescent="0.35">
      <c r="A5164" s="22" t="s">
        <v>38</v>
      </c>
      <c r="B5164" s="23" t="s">
        <v>48</v>
      </c>
      <c r="C5164" s="22" t="s">
        <v>56</v>
      </c>
      <c r="D5164" s="22" t="s">
        <v>92</v>
      </c>
      <c r="E5164" s="20">
        <v>6.4783999999999997</v>
      </c>
    </row>
    <row r="5165" spans="1:5" ht="21.5" x14ac:dyDescent="0.35">
      <c r="A5165" s="22" t="s">
        <v>38</v>
      </c>
      <c r="B5165" s="23" t="s">
        <v>48</v>
      </c>
      <c r="C5165" s="22" t="s">
        <v>56</v>
      </c>
      <c r="D5165" s="22" t="s">
        <v>102</v>
      </c>
      <c r="E5165" s="20">
        <v>1.34399</v>
      </c>
    </row>
    <row r="5166" spans="1:5" ht="21.5" x14ac:dyDescent="0.35">
      <c r="A5166" s="22" t="s">
        <v>38</v>
      </c>
      <c r="B5166" s="23" t="s">
        <v>48</v>
      </c>
      <c r="C5166" s="22" t="s">
        <v>56</v>
      </c>
      <c r="D5166" s="22" t="s">
        <v>93</v>
      </c>
      <c r="E5166" s="20">
        <v>10.21608</v>
      </c>
    </row>
    <row r="5167" spans="1:5" ht="21.5" x14ac:dyDescent="0.35">
      <c r="A5167" s="22" t="s">
        <v>38</v>
      </c>
      <c r="B5167" s="23" t="s">
        <v>48</v>
      </c>
      <c r="C5167" s="22" t="s">
        <v>56</v>
      </c>
      <c r="D5167" s="22" t="s">
        <v>30</v>
      </c>
      <c r="E5167" s="20">
        <v>97.597719999999995</v>
      </c>
    </row>
    <row r="5168" spans="1:5" ht="21.5" x14ac:dyDescent="0.35">
      <c r="A5168" s="22" t="s">
        <v>38</v>
      </c>
      <c r="B5168" s="23" t="s">
        <v>48</v>
      </c>
      <c r="C5168" s="22" t="s">
        <v>56</v>
      </c>
      <c r="D5168" s="22" t="s">
        <v>96</v>
      </c>
      <c r="E5168" s="20">
        <v>11.3</v>
      </c>
    </row>
    <row r="5169" spans="1:5" ht="21.5" x14ac:dyDescent="0.35">
      <c r="A5169" s="22" t="s">
        <v>38</v>
      </c>
      <c r="B5169" s="23" t="s">
        <v>48</v>
      </c>
      <c r="C5169" s="22" t="s">
        <v>56</v>
      </c>
      <c r="D5169" s="22" t="s">
        <v>110</v>
      </c>
      <c r="E5169" s="20">
        <v>0.50549999999999995</v>
      </c>
    </row>
    <row r="5170" spans="1:5" ht="21.5" x14ac:dyDescent="0.35">
      <c r="A5170" s="22" t="s">
        <v>38</v>
      </c>
      <c r="B5170" s="23" t="s">
        <v>48</v>
      </c>
      <c r="C5170" s="22" t="s">
        <v>56</v>
      </c>
      <c r="D5170" s="22" t="s">
        <v>112</v>
      </c>
      <c r="E5170" s="20">
        <v>11.758520000000001</v>
      </c>
    </row>
    <row r="5171" spans="1:5" ht="21.5" x14ac:dyDescent="0.35">
      <c r="A5171" s="22" t="s">
        <v>38</v>
      </c>
      <c r="B5171" s="23" t="s">
        <v>48</v>
      </c>
      <c r="C5171" s="22" t="s">
        <v>56</v>
      </c>
      <c r="D5171" s="22" t="s">
        <v>97</v>
      </c>
      <c r="E5171" s="20">
        <v>15.899990000000001</v>
      </c>
    </row>
    <row r="5172" spans="1:5" ht="21.5" x14ac:dyDescent="0.35">
      <c r="A5172" s="22" t="s">
        <v>38</v>
      </c>
      <c r="B5172" s="23" t="s">
        <v>48</v>
      </c>
      <c r="C5172" s="22" t="s">
        <v>56</v>
      </c>
      <c r="D5172" s="22" t="s">
        <v>31</v>
      </c>
      <c r="E5172" s="20">
        <v>199.11807999999999</v>
      </c>
    </row>
    <row r="5173" spans="1:5" ht="21.5" x14ac:dyDescent="0.35">
      <c r="A5173" s="22" t="s">
        <v>38</v>
      </c>
      <c r="B5173" s="23" t="s">
        <v>48</v>
      </c>
      <c r="C5173" s="22" t="s">
        <v>56</v>
      </c>
      <c r="D5173" s="22" t="s">
        <v>32</v>
      </c>
      <c r="E5173" s="20">
        <v>60.750079999999997</v>
      </c>
    </row>
    <row r="5174" spans="1:5" ht="21.5" x14ac:dyDescent="0.35">
      <c r="A5174" s="22" t="s">
        <v>38</v>
      </c>
      <c r="B5174" s="23" t="s">
        <v>48</v>
      </c>
      <c r="C5174" s="22" t="s">
        <v>56</v>
      </c>
      <c r="D5174" s="28" t="s">
        <v>35</v>
      </c>
      <c r="E5174" s="26">
        <v>447.01175999999998</v>
      </c>
    </row>
    <row r="5175" spans="1:5" ht="21.5" x14ac:dyDescent="0.35">
      <c r="A5175" s="22" t="s">
        <v>38</v>
      </c>
      <c r="B5175" s="23" t="s">
        <v>48</v>
      </c>
      <c r="C5175" s="22" t="s">
        <v>57</v>
      </c>
      <c r="D5175" s="22" t="s">
        <v>52</v>
      </c>
      <c r="E5175" s="20">
        <v>109.051</v>
      </c>
    </row>
    <row r="5176" spans="1:5" ht="21.5" x14ac:dyDescent="0.35">
      <c r="A5176" s="22" t="s">
        <v>38</v>
      </c>
      <c r="B5176" s="23" t="s">
        <v>48</v>
      </c>
      <c r="C5176" s="22" t="s">
        <v>57</v>
      </c>
      <c r="D5176" s="22" t="s">
        <v>156</v>
      </c>
      <c r="E5176" s="20">
        <v>1.1373899999999999</v>
      </c>
    </row>
    <row r="5177" spans="1:5" ht="21.5" x14ac:dyDescent="0.35">
      <c r="A5177" s="22" t="s">
        <v>38</v>
      </c>
      <c r="B5177" s="23" t="s">
        <v>48</v>
      </c>
      <c r="C5177" s="22" t="s">
        <v>57</v>
      </c>
      <c r="D5177" s="22" t="s">
        <v>53</v>
      </c>
      <c r="E5177" s="20">
        <v>17.507010000000001</v>
      </c>
    </row>
    <row r="5178" spans="1:5" ht="21.5" x14ac:dyDescent="0.35">
      <c r="A5178" s="22" t="s">
        <v>38</v>
      </c>
      <c r="B5178" s="23" t="s">
        <v>48</v>
      </c>
      <c r="C5178" s="22" t="s">
        <v>57</v>
      </c>
      <c r="D5178" s="22" t="s">
        <v>95</v>
      </c>
      <c r="E5178" s="20">
        <v>0.92240999999999995</v>
      </c>
    </row>
    <row r="5179" spans="1:5" ht="21.5" x14ac:dyDescent="0.35">
      <c r="A5179" s="22" t="s">
        <v>38</v>
      </c>
      <c r="B5179" s="23" t="s">
        <v>48</v>
      </c>
      <c r="C5179" s="22" t="s">
        <v>57</v>
      </c>
      <c r="D5179" s="22" t="s">
        <v>28</v>
      </c>
      <c r="E5179" s="20">
        <v>8.3920200000000005</v>
      </c>
    </row>
    <row r="5180" spans="1:5" ht="21.5" x14ac:dyDescent="0.35">
      <c r="A5180" s="22" t="s">
        <v>38</v>
      </c>
      <c r="B5180" s="23" t="s">
        <v>48</v>
      </c>
      <c r="C5180" s="22" t="s">
        <v>57</v>
      </c>
      <c r="D5180" s="22" t="s">
        <v>92</v>
      </c>
      <c r="E5180" s="20">
        <v>2348.6233499999998</v>
      </c>
    </row>
    <row r="5181" spans="1:5" ht="21.5" x14ac:dyDescent="0.35">
      <c r="A5181" s="22" t="s">
        <v>38</v>
      </c>
      <c r="B5181" s="23" t="s">
        <v>48</v>
      </c>
      <c r="C5181" s="22" t="s">
        <v>57</v>
      </c>
      <c r="D5181" s="22" t="s">
        <v>93</v>
      </c>
      <c r="E5181" s="20">
        <v>77.298299999999998</v>
      </c>
    </row>
    <row r="5182" spans="1:5" ht="21.5" x14ac:dyDescent="0.35">
      <c r="A5182" s="22" t="s">
        <v>38</v>
      </c>
      <c r="B5182" s="23" t="s">
        <v>48</v>
      </c>
      <c r="C5182" s="22" t="s">
        <v>57</v>
      </c>
      <c r="D5182" s="22" t="s">
        <v>160</v>
      </c>
      <c r="E5182" s="20">
        <v>7.22499</v>
      </c>
    </row>
    <row r="5183" spans="1:5" ht="21.5" x14ac:dyDescent="0.35">
      <c r="A5183" s="22" t="s">
        <v>38</v>
      </c>
      <c r="B5183" s="23" t="s">
        <v>48</v>
      </c>
      <c r="C5183" s="22" t="s">
        <v>57</v>
      </c>
      <c r="D5183" s="22" t="s">
        <v>30</v>
      </c>
      <c r="E5183" s="20">
        <v>156.55494999999999</v>
      </c>
    </row>
    <row r="5184" spans="1:5" ht="21.5" x14ac:dyDescent="0.35">
      <c r="A5184" s="22" t="s">
        <v>38</v>
      </c>
      <c r="B5184" s="23" t="s">
        <v>48</v>
      </c>
      <c r="C5184" s="22" t="s">
        <v>57</v>
      </c>
      <c r="D5184" s="22" t="s">
        <v>112</v>
      </c>
      <c r="E5184" s="20">
        <v>2.85379</v>
      </c>
    </row>
    <row r="5185" spans="1:5" ht="21.5" x14ac:dyDescent="0.35">
      <c r="A5185" s="22" t="s">
        <v>38</v>
      </c>
      <c r="B5185" s="23" t="s">
        <v>48</v>
      </c>
      <c r="C5185" s="22" t="s">
        <v>57</v>
      </c>
      <c r="D5185" s="22" t="s">
        <v>31</v>
      </c>
      <c r="E5185" s="20">
        <v>1024.2405200000001</v>
      </c>
    </row>
    <row r="5186" spans="1:5" ht="21.5" x14ac:dyDescent="0.35">
      <c r="A5186" s="22" t="s">
        <v>38</v>
      </c>
      <c r="B5186" s="23" t="s">
        <v>48</v>
      </c>
      <c r="C5186" s="22" t="s">
        <v>57</v>
      </c>
      <c r="D5186" s="22" t="s">
        <v>32</v>
      </c>
      <c r="E5186" s="20">
        <v>38.966070000000002</v>
      </c>
    </row>
    <row r="5187" spans="1:5" ht="21.5" x14ac:dyDescent="0.35">
      <c r="A5187" s="22" t="s">
        <v>38</v>
      </c>
      <c r="B5187" s="23" t="s">
        <v>48</v>
      </c>
      <c r="C5187" s="22" t="s">
        <v>57</v>
      </c>
      <c r="D5187" s="28" t="s">
        <v>35</v>
      </c>
      <c r="E5187" s="26">
        <v>3792.7718</v>
      </c>
    </row>
    <row r="5188" spans="1:5" ht="21.5" x14ac:dyDescent="0.35">
      <c r="A5188" s="22" t="s">
        <v>38</v>
      </c>
      <c r="B5188" s="23" t="s">
        <v>48</v>
      </c>
      <c r="C5188" s="22" t="s">
        <v>58</v>
      </c>
      <c r="D5188" s="22" t="s">
        <v>53</v>
      </c>
      <c r="E5188" s="20">
        <v>98.089609999999993</v>
      </c>
    </row>
    <row r="5189" spans="1:5" ht="21.5" x14ac:dyDescent="0.35">
      <c r="A5189" s="22" t="s">
        <v>38</v>
      </c>
      <c r="B5189" s="23" t="s">
        <v>48</v>
      </c>
      <c r="C5189" s="22" t="s">
        <v>58</v>
      </c>
      <c r="D5189" s="22" t="s">
        <v>92</v>
      </c>
      <c r="E5189" s="20">
        <v>9.5560500000000008</v>
      </c>
    </row>
    <row r="5190" spans="1:5" ht="21.5" x14ac:dyDescent="0.35">
      <c r="A5190" s="22" t="s">
        <v>38</v>
      </c>
      <c r="B5190" s="23" t="s">
        <v>48</v>
      </c>
      <c r="C5190" s="22" t="s">
        <v>58</v>
      </c>
      <c r="D5190" s="22" t="s">
        <v>93</v>
      </c>
      <c r="E5190" s="20">
        <v>0.63998999999999995</v>
      </c>
    </row>
    <row r="5191" spans="1:5" ht="21.5" x14ac:dyDescent="0.35">
      <c r="A5191" s="22" t="s">
        <v>38</v>
      </c>
      <c r="B5191" s="23" t="s">
        <v>48</v>
      </c>
      <c r="C5191" s="22" t="s">
        <v>58</v>
      </c>
      <c r="D5191" s="22" t="s">
        <v>112</v>
      </c>
      <c r="E5191" s="20">
        <v>336.48613999999998</v>
      </c>
    </row>
    <row r="5192" spans="1:5" ht="21.5" x14ac:dyDescent="0.35">
      <c r="A5192" s="22" t="s">
        <v>38</v>
      </c>
      <c r="B5192" s="23" t="s">
        <v>48</v>
      </c>
      <c r="C5192" s="22" t="s">
        <v>58</v>
      </c>
      <c r="D5192" s="22" t="s">
        <v>31</v>
      </c>
      <c r="E5192" s="20">
        <v>10.21002</v>
      </c>
    </row>
    <row r="5193" spans="1:5" ht="21.5" x14ac:dyDescent="0.35">
      <c r="A5193" s="22" t="s">
        <v>38</v>
      </c>
      <c r="B5193" s="23" t="s">
        <v>48</v>
      </c>
      <c r="C5193" s="22" t="s">
        <v>58</v>
      </c>
      <c r="D5193" s="28" t="s">
        <v>35</v>
      </c>
      <c r="E5193" s="26">
        <v>454.98181</v>
      </c>
    </row>
    <row r="5194" spans="1:5" ht="21.5" x14ac:dyDescent="0.35">
      <c r="A5194" s="22" t="s">
        <v>38</v>
      </c>
      <c r="B5194" s="23" t="s">
        <v>48</v>
      </c>
      <c r="C5194" s="22" t="s">
        <v>158</v>
      </c>
      <c r="D5194" s="22" t="s">
        <v>156</v>
      </c>
      <c r="E5194" s="20">
        <v>8.0799199999999995</v>
      </c>
    </row>
    <row r="5195" spans="1:5" ht="21.5" x14ac:dyDescent="0.35">
      <c r="A5195" s="22" t="s">
        <v>38</v>
      </c>
      <c r="B5195" s="23" t="s">
        <v>48</v>
      </c>
      <c r="C5195" s="22" t="s">
        <v>158</v>
      </c>
      <c r="D5195" s="22" t="s">
        <v>102</v>
      </c>
      <c r="E5195" s="20">
        <v>12.12734</v>
      </c>
    </row>
    <row r="5196" spans="1:5" ht="21.5" x14ac:dyDescent="0.35">
      <c r="A5196" s="22" t="s">
        <v>38</v>
      </c>
      <c r="B5196" s="23" t="s">
        <v>48</v>
      </c>
      <c r="C5196" s="22" t="s">
        <v>158</v>
      </c>
      <c r="D5196" s="22" t="s">
        <v>160</v>
      </c>
      <c r="E5196" s="20">
        <v>624.54510000000005</v>
      </c>
    </row>
    <row r="5197" spans="1:5" ht="21.5" x14ac:dyDescent="0.35">
      <c r="A5197" s="22" t="s">
        <v>38</v>
      </c>
      <c r="B5197" s="23" t="s">
        <v>48</v>
      </c>
      <c r="C5197" s="22" t="s">
        <v>158</v>
      </c>
      <c r="D5197" s="28" t="s">
        <v>35</v>
      </c>
      <c r="E5197" s="26">
        <v>644.75235999999995</v>
      </c>
    </row>
    <row r="5198" spans="1:5" ht="21.5" x14ac:dyDescent="0.35">
      <c r="A5198" s="22" t="s">
        <v>38</v>
      </c>
      <c r="B5198" s="23" t="s">
        <v>48</v>
      </c>
      <c r="C5198" s="22" t="s">
        <v>14</v>
      </c>
      <c r="D5198" s="22" t="s">
        <v>92</v>
      </c>
      <c r="E5198" s="20">
        <v>39.200000000000003</v>
      </c>
    </row>
    <row r="5199" spans="1:5" ht="21.5" x14ac:dyDescent="0.35">
      <c r="A5199" s="22" t="s">
        <v>38</v>
      </c>
      <c r="B5199" s="23" t="s">
        <v>48</v>
      </c>
      <c r="C5199" s="22" t="s">
        <v>14</v>
      </c>
      <c r="D5199" s="22" t="s">
        <v>160</v>
      </c>
      <c r="E5199" s="20">
        <v>10.5</v>
      </c>
    </row>
    <row r="5200" spans="1:5" ht="21.5" x14ac:dyDescent="0.35">
      <c r="A5200" s="22" t="s">
        <v>38</v>
      </c>
      <c r="B5200" s="23" t="s">
        <v>48</v>
      </c>
      <c r="C5200" s="22" t="s">
        <v>14</v>
      </c>
      <c r="D5200" s="22" t="s">
        <v>31</v>
      </c>
      <c r="E5200" s="20">
        <v>159.26928000000001</v>
      </c>
    </row>
    <row r="5201" spans="1:5" ht="21.5" x14ac:dyDescent="0.35">
      <c r="A5201" s="22" t="s">
        <v>38</v>
      </c>
      <c r="B5201" s="23" t="s">
        <v>48</v>
      </c>
      <c r="C5201" s="22" t="s">
        <v>14</v>
      </c>
      <c r="D5201" s="28" t="s">
        <v>35</v>
      </c>
      <c r="E5201" s="26">
        <v>208.96928</v>
      </c>
    </row>
    <row r="5202" spans="1:5" ht="21.5" x14ac:dyDescent="0.35">
      <c r="A5202" s="22" t="s">
        <v>38</v>
      </c>
      <c r="B5202" s="23" t="s">
        <v>48</v>
      </c>
      <c r="C5202" s="22" t="s">
        <v>15</v>
      </c>
      <c r="D5202" s="22" t="s">
        <v>52</v>
      </c>
      <c r="E5202" s="20">
        <v>4275.7128400000001</v>
      </c>
    </row>
    <row r="5203" spans="1:5" ht="21.5" x14ac:dyDescent="0.35">
      <c r="A5203" s="22" t="s">
        <v>38</v>
      </c>
      <c r="B5203" s="23" t="s">
        <v>48</v>
      </c>
      <c r="C5203" s="22" t="s">
        <v>15</v>
      </c>
      <c r="D5203" s="22" t="s">
        <v>156</v>
      </c>
      <c r="E5203" s="20">
        <v>400.87466000000001</v>
      </c>
    </row>
    <row r="5204" spans="1:5" ht="21.5" x14ac:dyDescent="0.35">
      <c r="A5204" s="22" t="s">
        <v>38</v>
      </c>
      <c r="B5204" s="23" t="s">
        <v>48</v>
      </c>
      <c r="C5204" s="22" t="s">
        <v>15</v>
      </c>
      <c r="D5204" s="22" t="s">
        <v>53</v>
      </c>
      <c r="E5204" s="20">
        <v>2.9152</v>
      </c>
    </row>
    <row r="5205" spans="1:5" ht="21.5" x14ac:dyDescent="0.35">
      <c r="A5205" s="22" t="s">
        <v>38</v>
      </c>
      <c r="B5205" s="23" t="s">
        <v>48</v>
      </c>
      <c r="C5205" s="22" t="s">
        <v>15</v>
      </c>
      <c r="D5205" s="22" t="s">
        <v>27</v>
      </c>
      <c r="E5205" s="20">
        <v>9583.7781200000009</v>
      </c>
    </row>
    <row r="5206" spans="1:5" ht="21.5" x14ac:dyDescent="0.35">
      <c r="A5206" s="22" t="s">
        <v>38</v>
      </c>
      <c r="B5206" s="23" t="s">
        <v>48</v>
      </c>
      <c r="C5206" s="22" t="s">
        <v>15</v>
      </c>
      <c r="D5206" s="22" t="s">
        <v>28</v>
      </c>
      <c r="E5206" s="20">
        <v>194.69902999999999</v>
      </c>
    </row>
    <row r="5207" spans="1:5" ht="21.5" x14ac:dyDescent="0.35">
      <c r="A5207" s="22" t="s">
        <v>38</v>
      </c>
      <c r="B5207" s="23" t="s">
        <v>48</v>
      </c>
      <c r="C5207" s="22" t="s">
        <v>15</v>
      </c>
      <c r="D5207" s="22" t="s">
        <v>55</v>
      </c>
      <c r="E5207" s="20">
        <v>979.64098999999999</v>
      </c>
    </row>
    <row r="5208" spans="1:5" ht="21.5" x14ac:dyDescent="0.35">
      <c r="A5208" s="22" t="s">
        <v>38</v>
      </c>
      <c r="B5208" s="23" t="s">
        <v>48</v>
      </c>
      <c r="C5208" s="22" t="s">
        <v>15</v>
      </c>
      <c r="D5208" s="22" t="s">
        <v>92</v>
      </c>
      <c r="E5208" s="20">
        <v>67616.749290000007</v>
      </c>
    </row>
    <row r="5209" spans="1:5" ht="21.5" x14ac:dyDescent="0.35">
      <c r="A5209" s="22" t="s">
        <v>38</v>
      </c>
      <c r="B5209" s="23" t="s">
        <v>48</v>
      </c>
      <c r="C5209" s="22" t="s">
        <v>15</v>
      </c>
      <c r="D5209" s="22" t="s">
        <v>102</v>
      </c>
      <c r="E5209" s="20">
        <v>86.029359999999997</v>
      </c>
    </row>
    <row r="5210" spans="1:5" ht="21.5" x14ac:dyDescent="0.35">
      <c r="A5210" s="22" t="s">
        <v>38</v>
      </c>
      <c r="B5210" s="23" t="s">
        <v>48</v>
      </c>
      <c r="C5210" s="22" t="s">
        <v>15</v>
      </c>
      <c r="D5210" s="22" t="s">
        <v>93</v>
      </c>
      <c r="E5210" s="20">
        <v>727.56111999999996</v>
      </c>
    </row>
    <row r="5211" spans="1:5" ht="21.5" x14ac:dyDescent="0.35">
      <c r="A5211" s="22" t="s">
        <v>38</v>
      </c>
      <c r="B5211" s="23" t="s">
        <v>48</v>
      </c>
      <c r="C5211" s="22" t="s">
        <v>15</v>
      </c>
      <c r="D5211" s="22" t="s">
        <v>160</v>
      </c>
      <c r="E5211" s="20">
        <v>642.53420000000006</v>
      </c>
    </row>
    <row r="5212" spans="1:5" ht="21.5" x14ac:dyDescent="0.35">
      <c r="A5212" s="22" t="s">
        <v>38</v>
      </c>
      <c r="B5212" s="23" t="s">
        <v>48</v>
      </c>
      <c r="C5212" s="22" t="s">
        <v>15</v>
      </c>
      <c r="D5212" s="22" t="s">
        <v>30</v>
      </c>
      <c r="E5212" s="20">
        <v>67601.651129999998</v>
      </c>
    </row>
    <row r="5213" spans="1:5" ht="21.5" x14ac:dyDescent="0.35">
      <c r="A5213" s="22" t="s">
        <v>38</v>
      </c>
      <c r="B5213" s="23" t="s">
        <v>48</v>
      </c>
      <c r="C5213" s="22" t="s">
        <v>15</v>
      </c>
      <c r="D5213" s="22" t="s">
        <v>96</v>
      </c>
      <c r="E5213" s="20">
        <v>729.36809000000005</v>
      </c>
    </row>
    <row r="5214" spans="1:5" ht="21.5" x14ac:dyDescent="0.35">
      <c r="A5214" s="22" t="s">
        <v>38</v>
      </c>
      <c r="B5214" s="23" t="s">
        <v>48</v>
      </c>
      <c r="C5214" s="22" t="s">
        <v>15</v>
      </c>
      <c r="D5214" s="22" t="s">
        <v>110</v>
      </c>
      <c r="E5214" s="20">
        <v>142.94114999999999</v>
      </c>
    </row>
    <row r="5215" spans="1:5" ht="21.5" x14ac:dyDescent="0.35">
      <c r="A5215" s="22" t="s">
        <v>38</v>
      </c>
      <c r="B5215" s="23" t="s">
        <v>48</v>
      </c>
      <c r="C5215" s="22" t="s">
        <v>15</v>
      </c>
      <c r="D5215" s="22" t="s">
        <v>112</v>
      </c>
      <c r="E5215" s="20">
        <v>87.885739999999998</v>
      </c>
    </row>
    <row r="5216" spans="1:5" ht="21.5" x14ac:dyDescent="0.35">
      <c r="A5216" s="22" t="s">
        <v>38</v>
      </c>
      <c r="B5216" s="23" t="s">
        <v>48</v>
      </c>
      <c r="C5216" s="22" t="s">
        <v>15</v>
      </c>
      <c r="D5216" s="22" t="s">
        <v>97</v>
      </c>
      <c r="E5216" s="20">
        <v>3.903</v>
      </c>
    </row>
    <row r="5217" spans="1:5" ht="21.5" x14ac:dyDescent="0.35">
      <c r="A5217" s="22" t="s">
        <v>38</v>
      </c>
      <c r="B5217" s="23" t="s">
        <v>48</v>
      </c>
      <c r="C5217" s="22" t="s">
        <v>15</v>
      </c>
      <c r="D5217" s="22" t="s">
        <v>31</v>
      </c>
      <c r="E5217" s="20">
        <v>36793.187469999997</v>
      </c>
    </row>
    <row r="5218" spans="1:5" ht="21.5" x14ac:dyDescent="0.35">
      <c r="A5218" s="22" t="s">
        <v>38</v>
      </c>
      <c r="B5218" s="23" t="s">
        <v>48</v>
      </c>
      <c r="C5218" s="22" t="s">
        <v>15</v>
      </c>
      <c r="D5218" s="22" t="s">
        <v>32</v>
      </c>
      <c r="E5218" s="20">
        <v>778.62928999999997</v>
      </c>
    </row>
    <row r="5219" spans="1:5" ht="21.5" x14ac:dyDescent="0.35">
      <c r="A5219" s="22" t="s">
        <v>38</v>
      </c>
      <c r="B5219" s="23" t="s">
        <v>48</v>
      </c>
      <c r="C5219" s="22" t="s">
        <v>15</v>
      </c>
      <c r="D5219" s="28" t="s">
        <v>35</v>
      </c>
      <c r="E5219" s="26">
        <v>190648.06068</v>
      </c>
    </row>
    <row r="5220" spans="1:5" ht="21.5" x14ac:dyDescent="0.35">
      <c r="A5220" s="22" t="s">
        <v>38</v>
      </c>
      <c r="B5220" s="23" t="s">
        <v>48</v>
      </c>
      <c r="C5220" s="22" t="s">
        <v>159</v>
      </c>
      <c r="D5220" s="22" t="s">
        <v>52</v>
      </c>
      <c r="E5220" s="20">
        <v>20.790749999999999</v>
      </c>
    </row>
    <row r="5221" spans="1:5" ht="21.5" x14ac:dyDescent="0.35">
      <c r="A5221" s="22" t="s">
        <v>38</v>
      </c>
      <c r="B5221" s="23" t="s">
        <v>48</v>
      </c>
      <c r="C5221" s="22" t="s">
        <v>159</v>
      </c>
      <c r="D5221" s="22" t="s">
        <v>115</v>
      </c>
      <c r="E5221" s="20">
        <v>4.2</v>
      </c>
    </row>
    <row r="5222" spans="1:5" ht="21.5" x14ac:dyDescent="0.35">
      <c r="A5222" s="22" t="s">
        <v>38</v>
      </c>
      <c r="B5222" s="23" t="s">
        <v>48</v>
      </c>
      <c r="C5222" s="22" t="s">
        <v>159</v>
      </c>
      <c r="D5222" s="22" t="s">
        <v>156</v>
      </c>
      <c r="E5222" s="20">
        <v>23.12331</v>
      </c>
    </row>
    <row r="5223" spans="1:5" ht="21.5" x14ac:dyDescent="0.35">
      <c r="A5223" s="22" t="s">
        <v>38</v>
      </c>
      <c r="B5223" s="23" t="s">
        <v>48</v>
      </c>
      <c r="C5223" s="22" t="s">
        <v>159</v>
      </c>
      <c r="D5223" s="22" t="s">
        <v>113</v>
      </c>
      <c r="E5223" s="20">
        <v>8.5599000000000007</v>
      </c>
    </row>
    <row r="5224" spans="1:5" ht="21.5" x14ac:dyDescent="0.35">
      <c r="A5224" s="22" t="s">
        <v>38</v>
      </c>
      <c r="B5224" s="23" t="s">
        <v>48</v>
      </c>
      <c r="C5224" s="22" t="s">
        <v>159</v>
      </c>
      <c r="D5224" s="22" t="s">
        <v>53</v>
      </c>
      <c r="E5224" s="20">
        <v>13.50351</v>
      </c>
    </row>
    <row r="5225" spans="1:5" ht="21.5" x14ac:dyDescent="0.35">
      <c r="A5225" s="22" t="s">
        <v>38</v>
      </c>
      <c r="B5225" s="23" t="s">
        <v>48</v>
      </c>
      <c r="C5225" s="22" t="s">
        <v>159</v>
      </c>
      <c r="D5225" s="22" t="s">
        <v>27</v>
      </c>
      <c r="E5225" s="20">
        <v>1638.63112</v>
      </c>
    </row>
    <row r="5226" spans="1:5" ht="21.5" x14ac:dyDescent="0.35">
      <c r="A5226" s="22" t="s">
        <v>38</v>
      </c>
      <c r="B5226" s="23" t="s">
        <v>48</v>
      </c>
      <c r="C5226" s="22" t="s">
        <v>159</v>
      </c>
      <c r="D5226" s="22" t="s">
        <v>28</v>
      </c>
      <c r="E5226" s="20">
        <v>63.408459999999998</v>
      </c>
    </row>
    <row r="5227" spans="1:5" ht="21.5" x14ac:dyDescent="0.35">
      <c r="A5227" s="22" t="s">
        <v>38</v>
      </c>
      <c r="B5227" s="23" t="s">
        <v>48</v>
      </c>
      <c r="C5227" s="22" t="s">
        <v>159</v>
      </c>
      <c r="D5227" s="22" t="s">
        <v>55</v>
      </c>
      <c r="E5227" s="20">
        <v>7.33087</v>
      </c>
    </row>
    <row r="5228" spans="1:5" ht="21.5" x14ac:dyDescent="0.35">
      <c r="A5228" s="22" t="s">
        <v>38</v>
      </c>
      <c r="B5228" s="23" t="s">
        <v>48</v>
      </c>
      <c r="C5228" s="22" t="s">
        <v>159</v>
      </c>
      <c r="D5228" s="22" t="s">
        <v>92</v>
      </c>
      <c r="E5228" s="20">
        <v>1480.71489</v>
      </c>
    </row>
    <row r="5229" spans="1:5" ht="21.5" x14ac:dyDescent="0.35">
      <c r="A5229" s="22" t="s">
        <v>38</v>
      </c>
      <c r="B5229" s="23" t="s">
        <v>48</v>
      </c>
      <c r="C5229" s="22" t="s">
        <v>159</v>
      </c>
      <c r="D5229" s="22" t="s">
        <v>102</v>
      </c>
      <c r="E5229" s="20">
        <v>7.1595899999999997</v>
      </c>
    </row>
    <row r="5230" spans="1:5" ht="21.5" x14ac:dyDescent="0.35">
      <c r="A5230" s="22" t="s">
        <v>38</v>
      </c>
      <c r="B5230" s="23" t="s">
        <v>48</v>
      </c>
      <c r="C5230" s="22" t="s">
        <v>159</v>
      </c>
      <c r="D5230" s="22" t="s">
        <v>93</v>
      </c>
      <c r="E5230" s="20">
        <v>27.618379999999998</v>
      </c>
    </row>
    <row r="5231" spans="1:5" ht="21.5" x14ac:dyDescent="0.35">
      <c r="A5231" s="22" t="s">
        <v>38</v>
      </c>
      <c r="B5231" s="23" t="s">
        <v>48</v>
      </c>
      <c r="C5231" s="22" t="s">
        <v>159</v>
      </c>
      <c r="D5231" s="22" t="s">
        <v>160</v>
      </c>
      <c r="E5231" s="20">
        <v>7.6288799999999997</v>
      </c>
    </row>
    <row r="5232" spans="1:5" ht="21.5" x14ac:dyDescent="0.35">
      <c r="A5232" s="22" t="s">
        <v>38</v>
      </c>
      <c r="B5232" s="23" t="s">
        <v>48</v>
      </c>
      <c r="C5232" s="22" t="s">
        <v>159</v>
      </c>
      <c r="D5232" s="22" t="s">
        <v>30</v>
      </c>
      <c r="E5232" s="20">
        <v>874.22873000000004</v>
      </c>
    </row>
    <row r="5233" spans="1:5" ht="21.5" x14ac:dyDescent="0.35">
      <c r="A5233" s="22" t="s">
        <v>38</v>
      </c>
      <c r="B5233" s="23" t="s">
        <v>48</v>
      </c>
      <c r="C5233" s="22" t="s">
        <v>159</v>
      </c>
      <c r="D5233" s="22" t="s">
        <v>96</v>
      </c>
      <c r="E5233" s="20">
        <v>49.20299</v>
      </c>
    </row>
    <row r="5234" spans="1:5" ht="21.5" x14ac:dyDescent="0.35">
      <c r="A5234" s="22" t="s">
        <v>38</v>
      </c>
      <c r="B5234" s="23" t="s">
        <v>48</v>
      </c>
      <c r="C5234" s="22" t="s">
        <v>159</v>
      </c>
      <c r="D5234" s="22" t="s">
        <v>110</v>
      </c>
      <c r="E5234" s="20">
        <v>36.775199999999998</v>
      </c>
    </row>
    <row r="5235" spans="1:5" ht="21.5" x14ac:dyDescent="0.35">
      <c r="A5235" s="22" t="s">
        <v>38</v>
      </c>
      <c r="B5235" s="23" t="s">
        <v>48</v>
      </c>
      <c r="C5235" s="22" t="s">
        <v>159</v>
      </c>
      <c r="D5235" s="22" t="s">
        <v>162</v>
      </c>
      <c r="E5235" s="20">
        <v>5.1799400000000002</v>
      </c>
    </row>
    <row r="5236" spans="1:5" ht="21.5" x14ac:dyDescent="0.35">
      <c r="A5236" s="22" t="s">
        <v>38</v>
      </c>
      <c r="B5236" s="23" t="s">
        <v>48</v>
      </c>
      <c r="C5236" s="22" t="s">
        <v>159</v>
      </c>
      <c r="D5236" s="22" t="s">
        <v>112</v>
      </c>
      <c r="E5236" s="20">
        <v>16.646100000000001</v>
      </c>
    </row>
    <row r="5237" spans="1:5" ht="21.5" x14ac:dyDescent="0.35">
      <c r="A5237" s="22" t="s">
        <v>38</v>
      </c>
      <c r="B5237" s="23" t="s">
        <v>48</v>
      </c>
      <c r="C5237" s="22" t="s">
        <v>159</v>
      </c>
      <c r="D5237" s="22" t="s">
        <v>97</v>
      </c>
      <c r="E5237" s="20">
        <v>11.38499</v>
      </c>
    </row>
    <row r="5238" spans="1:5" ht="21.5" x14ac:dyDescent="0.35">
      <c r="A5238" s="22" t="s">
        <v>38</v>
      </c>
      <c r="B5238" s="23" t="s">
        <v>48</v>
      </c>
      <c r="C5238" s="22" t="s">
        <v>159</v>
      </c>
      <c r="D5238" s="22" t="s">
        <v>31</v>
      </c>
      <c r="E5238" s="20">
        <v>3264.8656000000001</v>
      </c>
    </row>
    <row r="5239" spans="1:5" ht="21.5" x14ac:dyDescent="0.35">
      <c r="A5239" s="22" t="s">
        <v>38</v>
      </c>
      <c r="B5239" s="23" t="s">
        <v>48</v>
      </c>
      <c r="C5239" s="22" t="s">
        <v>159</v>
      </c>
      <c r="D5239" s="22" t="s">
        <v>32</v>
      </c>
      <c r="E5239" s="20">
        <v>24.38345</v>
      </c>
    </row>
    <row r="5240" spans="1:5" ht="21.5" x14ac:dyDescent="0.35">
      <c r="A5240" s="22" t="s">
        <v>38</v>
      </c>
      <c r="B5240" s="23" t="s">
        <v>48</v>
      </c>
      <c r="C5240" s="22" t="s">
        <v>159</v>
      </c>
      <c r="D5240" s="28" t="s">
        <v>35</v>
      </c>
      <c r="E5240" s="26">
        <v>7585.3366599999999</v>
      </c>
    </row>
    <row r="5241" spans="1:5" ht="21.5" x14ac:dyDescent="0.35">
      <c r="A5241" s="22" t="s">
        <v>38</v>
      </c>
      <c r="B5241" s="23" t="s">
        <v>48</v>
      </c>
      <c r="C5241" s="22" t="s">
        <v>59</v>
      </c>
      <c r="D5241" s="22" t="s">
        <v>92</v>
      </c>
      <c r="E5241" s="20">
        <v>333.67932999999999</v>
      </c>
    </row>
    <row r="5242" spans="1:5" ht="21.5" x14ac:dyDescent="0.35">
      <c r="A5242" s="22" t="s">
        <v>38</v>
      </c>
      <c r="B5242" s="23" t="s">
        <v>48</v>
      </c>
      <c r="C5242" s="22" t="s">
        <v>59</v>
      </c>
      <c r="D5242" s="22" t="s">
        <v>102</v>
      </c>
      <c r="E5242" s="20">
        <v>454.58398999999997</v>
      </c>
    </row>
    <row r="5243" spans="1:5" ht="21.5" x14ac:dyDescent="0.35">
      <c r="A5243" s="22" t="s">
        <v>38</v>
      </c>
      <c r="B5243" s="23" t="s">
        <v>48</v>
      </c>
      <c r="C5243" s="22" t="s">
        <v>59</v>
      </c>
      <c r="D5243" s="22" t="s">
        <v>30</v>
      </c>
      <c r="E5243" s="20">
        <v>72.460049999999995</v>
      </c>
    </row>
    <row r="5244" spans="1:5" ht="21.5" x14ac:dyDescent="0.35">
      <c r="A5244" s="22" t="s">
        <v>38</v>
      </c>
      <c r="B5244" s="23" t="s">
        <v>48</v>
      </c>
      <c r="C5244" s="22" t="s">
        <v>59</v>
      </c>
      <c r="D5244" s="28" t="s">
        <v>35</v>
      </c>
      <c r="E5244" s="26">
        <v>860.72337000000005</v>
      </c>
    </row>
    <row r="5245" spans="1:5" ht="21.5" x14ac:dyDescent="0.35">
      <c r="A5245" s="22" t="s">
        <v>38</v>
      </c>
      <c r="B5245" s="23" t="s">
        <v>48</v>
      </c>
      <c r="C5245" s="22" t="s">
        <v>16</v>
      </c>
      <c r="D5245" s="22" t="s">
        <v>52</v>
      </c>
      <c r="E5245" s="20">
        <v>443.36464000000001</v>
      </c>
    </row>
    <row r="5246" spans="1:5" ht="21.5" x14ac:dyDescent="0.35">
      <c r="A5246" s="22" t="s">
        <v>38</v>
      </c>
      <c r="B5246" s="23" t="s">
        <v>48</v>
      </c>
      <c r="C5246" s="22" t="s">
        <v>16</v>
      </c>
      <c r="D5246" s="22" t="s">
        <v>113</v>
      </c>
      <c r="E5246" s="20">
        <v>1.2181</v>
      </c>
    </row>
    <row r="5247" spans="1:5" ht="21.5" x14ac:dyDescent="0.35">
      <c r="A5247" s="22" t="s">
        <v>38</v>
      </c>
      <c r="B5247" s="23" t="s">
        <v>48</v>
      </c>
      <c r="C5247" s="22" t="s">
        <v>16</v>
      </c>
      <c r="D5247" s="22" t="s">
        <v>53</v>
      </c>
      <c r="E5247" s="20">
        <v>1.056</v>
      </c>
    </row>
    <row r="5248" spans="1:5" ht="21.5" x14ac:dyDescent="0.35">
      <c r="A5248" s="22" t="s">
        <v>38</v>
      </c>
      <c r="B5248" s="23" t="s">
        <v>48</v>
      </c>
      <c r="C5248" s="22" t="s">
        <v>16</v>
      </c>
      <c r="D5248" s="22" t="s">
        <v>27</v>
      </c>
      <c r="E5248" s="20">
        <v>1123.94535</v>
      </c>
    </row>
    <row r="5249" spans="1:5" ht="21.5" x14ac:dyDescent="0.35">
      <c r="A5249" s="22" t="s">
        <v>38</v>
      </c>
      <c r="B5249" s="23" t="s">
        <v>48</v>
      </c>
      <c r="C5249" s="22" t="s">
        <v>16</v>
      </c>
      <c r="D5249" s="22" t="s">
        <v>28</v>
      </c>
      <c r="E5249" s="20">
        <v>582.32914000000005</v>
      </c>
    </row>
    <row r="5250" spans="1:5" ht="21.5" x14ac:dyDescent="0.35">
      <c r="A5250" s="22" t="s">
        <v>38</v>
      </c>
      <c r="B5250" s="23" t="s">
        <v>48</v>
      </c>
      <c r="C5250" s="22" t="s">
        <v>16</v>
      </c>
      <c r="D5250" s="22" t="s">
        <v>55</v>
      </c>
      <c r="E5250" s="20">
        <v>67.232699999999994</v>
      </c>
    </row>
    <row r="5251" spans="1:5" ht="21.5" x14ac:dyDescent="0.35">
      <c r="A5251" s="22" t="s">
        <v>38</v>
      </c>
      <c r="B5251" s="23" t="s">
        <v>48</v>
      </c>
      <c r="C5251" s="22" t="s">
        <v>16</v>
      </c>
      <c r="D5251" s="22" t="s">
        <v>92</v>
      </c>
      <c r="E5251" s="20">
        <v>520.73177999999996</v>
      </c>
    </row>
    <row r="5252" spans="1:5" ht="21.5" x14ac:dyDescent="0.35">
      <c r="A5252" s="22" t="s">
        <v>38</v>
      </c>
      <c r="B5252" s="23" t="s">
        <v>48</v>
      </c>
      <c r="C5252" s="22" t="s">
        <v>16</v>
      </c>
      <c r="D5252" s="22" t="s">
        <v>102</v>
      </c>
      <c r="E5252" s="20">
        <v>12.71419</v>
      </c>
    </row>
    <row r="5253" spans="1:5" ht="21.5" x14ac:dyDescent="0.35">
      <c r="A5253" s="22" t="s">
        <v>38</v>
      </c>
      <c r="B5253" s="23" t="s">
        <v>48</v>
      </c>
      <c r="C5253" s="22" t="s">
        <v>16</v>
      </c>
      <c r="D5253" s="22" t="s">
        <v>93</v>
      </c>
      <c r="E5253" s="20">
        <v>108.77939000000001</v>
      </c>
    </row>
    <row r="5254" spans="1:5" ht="21.5" x14ac:dyDescent="0.35">
      <c r="A5254" s="22" t="s">
        <v>38</v>
      </c>
      <c r="B5254" s="23" t="s">
        <v>48</v>
      </c>
      <c r="C5254" s="22" t="s">
        <v>16</v>
      </c>
      <c r="D5254" s="22" t="s">
        <v>160</v>
      </c>
      <c r="E5254" s="20">
        <v>69.530910000000006</v>
      </c>
    </row>
    <row r="5255" spans="1:5" ht="21.5" x14ac:dyDescent="0.35">
      <c r="A5255" s="22" t="s">
        <v>38</v>
      </c>
      <c r="B5255" s="23" t="s">
        <v>48</v>
      </c>
      <c r="C5255" s="22" t="s">
        <v>16</v>
      </c>
      <c r="D5255" s="22" t="s">
        <v>30</v>
      </c>
      <c r="E5255" s="20">
        <v>3965.26451</v>
      </c>
    </row>
    <row r="5256" spans="1:5" ht="21.5" x14ac:dyDescent="0.35">
      <c r="A5256" s="22" t="s">
        <v>38</v>
      </c>
      <c r="B5256" s="23" t="s">
        <v>48</v>
      </c>
      <c r="C5256" s="22" t="s">
        <v>16</v>
      </c>
      <c r="D5256" s="22" t="s">
        <v>96</v>
      </c>
      <c r="E5256" s="20">
        <v>53.507280000000002</v>
      </c>
    </row>
    <row r="5257" spans="1:5" ht="21.5" x14ac:dyDescent="0.35">
      <c r="A5257" s="22" t="s">
        <v>38</v>
      </c>
      <c r="B5257" s="23" t="s">
        <v>48</v>
      </c>
      <c r="C5257" s="22" t="s">
        <v>16</v>
      </c>
      <c r="D5257" s="22" t="s">
        <v>110</v>
      </c>
      <c r="E5257" s="20">
        <v>1.23319</v>
      </c>
    </row>
    <row r="5258" spans="1:5" ht="21.5" x14ac:dyDescent="0.35">
      <c r="A5258" s="22" t="s">
        <v>38</v>
      </c>
      <c r="B5258" s="23" t="s">
        <v>48</v>
      </c>
      <c r="C5258" s="22" t="s">
        <v>16</v>
      </c>
      <c r="D5258" s="22" t="s">
        <v>112</v>
      </c>
      <c r="E5258" s="20">
        <v>43.221919999999997</v>
      </c>
    </row>
    <row r="5259" spans="1:5" ht="21.5" x14ac:dyDescent="0.35">
      <c r="A5259" s="22" t="s">
        <v>38</v>
      </c>
      <c r="B5259" s="23" t="s">
        <v>48</v>
      </c>
      <c r="C5259" s="22" t="s">
        <v>16</v>
      </c>
      <c r="D5259" s="22" t="s">
        <v>31</v>
      </c>
      <c r="E5259" s="20">
        <v>26650.6149</v>
      </c>
    </row>
    <row r="5260" spans="1:5" ht="21.5" x14ac:dyDescent="0.35">
      <c r="A5260" s="22" t="s">
        <v>38</v>
      </c>
      <c r="B5260" s="23" t="s">
        <v>48</v>
      </c>
      <c r="C5260" s="22" t="s">
        <v>16</v>
      </c>
      <c r="D5260" s="22" t="s">
        <v>32</v>
      </c>
      <c r="E5260" s="20">
        <v>18.708880000000001</v>
      </c>
    </row>
    <row r="5261" spans="1:5" ht="21.5" x14ac:dyDescent="0.35">
      <c r="A5261" s="22" t="s">
        <v>38</v>
      </c>
      <c r="B5261" s="23" t="s">
        <v>48</v>
      </c>
      <c r="C5261" s="22" t="s">
        <v>16</v>
      </c>
      <c r="D5261" s="28" t="s">
        <v>35</v>
      </c>
      <c r="E5261" s="26">
        <v>33663.452879999997</v>
      </c>
    </row>
    <row r="5262" spans="1:5" ht="21.5" x14ac:dyDescent="0.35">
      <c r="A5262" s="22" t="s">
        <v>38</v>
      </c>
      <c r="B5262" s="23" t="s">
        <v>48</v>
      </c>
      <c r="C5262" s="22" t="s">
        <v>17</v>
      </c>
      <c r="D5262" s="22" t="s">
        <v>52</v>
      </c>
      <c r="E5262" s="20">
        <v>56.207859999999997</v>
      </c>
    </row>
    <row r="5263" spans="1:5" ht="21.5" x14ac:dyDescent="0.35">
      <c r="A5263" s="22" t="s">
        <v>38</v>
      </c>
      <c r="B5263" s="23" t="s">
        <v>48</v>
      </c>
      <c r="C5263" s="22" t="s">
        <v>17</v>
      </c>
      <c r="D5263" s="22" t="s">
        <v>104</v>
      </c>
      <c r="E5263" s="20">
        <v>4.6020000000000003</v>
      </c>
    </row>
    <row r="5264" spans="1:5" ht="21.5" x14ac:dyDescent="0.35">
      <c r="A5264" s="22" t="s">
        <v>38</v>
      </c>
      <c r="B5264" s="23" t="s">
        <v>48</v>
      </c>
      <c r="C5264" s="22" t="s">
        <v>17</v>
      </c>
      <c r="D5264" s="22" t="s">
        <v>53</v>
      </c>
      <c r="E5264" s="20">
        <v>5.6860799999999996</v>
      </c>
    </row>
    <row r="5265" spans="1:5" ht="21.5" x14ac:dyDescent="0.35">
      <c r="A5265" s="22" t="s">
        <v>38</v>
      </c>
      <c r="B5265" s="23" t="s">
        <v>48</v>
      </c>
      <c r="C5265" s="22" t="s">
        <v>17</v>
      </c>
      <c r="D5265" s="22" t="s">
        <v>27</v>
      </c>
      <c r="E5265" s="20">
        <v>164.70093</v>
      </c>
    </row>
    <row r="5266" spans="1:5" ht="21.5" x14ac:dyDescent="0.35">
      <c r="A5266" s="22" t="s">
        <v>38</v>
      </c>
      <c r="B5266" s="23" t="s">
        <v>48</v>
      </c>
      <c r="C5266" s="22" t="s">
        <v>17</v>
      </c>
      <c r="D5266" s="22" t="s">
        <v>28</v>
      </c>
      <c r="E5266" s="20">
        <v>1410.71837</v>
      </c>
    </row>
    <row r="5267" spans="1:5" ht="21.5" x14ac:dyDescent="0.35">
      <c r="A5267" s="22" t="s">
        <v>38</v>
      </c>
      <c r="B5267" s="23" t="s">
        <v>48</v>
      </c>
      <c r="C5267" s="22" t="s">
        <v>17</v>
      </c>
      <c r="D5267" s="22" t="s">
        <v>92</v>
      </c>
      <c r="E5267" s="20">
        <v>53.479309999999998</v>
      </c>
    </row>
    <row r="5268" spans="1:5" ht="21.5" x14ac:dyDescent="0.35">
      <c r="A5268" s="22" t="s">
        <v>38</v>
      </c>
      <c r="B5268" s="23" t="s">
        <v>48</v>
      </c>
      <c r="C5268" s="22" t="s">
        <v>17</v>
      </c>
      <c r="D5268" s="22" t="s">
        <v>160</v>
      </c>
      <c r="E5268" s="20">
        <v>6.3668399999999998</v>
      </c>
    </row>
    <row r="5269" spans="1:5" ht="21.5" x14ac:dyDescent="0.35">
      <c r="A5269" s="22" t="s">
        <v>38</v>
      </c>
      <c r="B5269" s="23" t="s">
        <v>48</v>
      </c>
      <c r="C5269" s="22" t="s">
        <v>17</v>
      </c>
      <c r="D5269" s="22" t="s">
        <v>30</v>
      </c>
      <c r="E5269" s="20">
        <v>2618.7020900000002</v>
      </c>
    </row>
    <row r="5270" spans="1:5" ht="21.5" x14ac:dyDescent="0.35">
      <c r="A5270" s="22" t="s">
        <v>38</v>
      </c>
      <c r="B5270" s="23" t="s">
        <v>48</v>
      </c>
      <c r="C5270" s="22" t="s">
        <v>17</v>
      </c>
      <c r="D5270" s="22" t="s">
        <v>110</v>
      </c>
      <c r="E5270" s="20">
        <v>0.63802000000000003</v>
      </c>
    </row>
    <row r="5271" spans="1:5" ht="21.5" x14ac:dyDescent="0.35">
      <c r="A5271" s="22" t="s">
        <v>38</v>
      </c>
      <c r="B5271" s="23" t="s">
        <v>48</v>
      </c>
      <c r="C5271" s="22" t="s">
        <v>17</v>
      </c>
      <c r="D5271" s="22" t="s">
        <v>112</v>
      </c>
      <c r="E5271" s="20">
        <v>15.483000000000001</v>
      </c>
    </row>
    <row r="5272" spans="1:5" ht="21.5" x14ac:dyDescent="0.35">
      <c r="A5272" s="22" t="s">
        <v>38</v>
      </c>
      <c r="B5272" s="23" t="s">
        <v>48</v>
      </c>
      <c r="C5272" s="22" t="s">
        <v>17</v>
      </c>
      <c r="D5272" s="22" t="s">
        <v>31</v>
      </c>
      <c r="E5272" s="20">
        <v>38407.643190000003</v>
      </c>
    </row>
    <row r="5273" spans="1:5" ht="21.5" x14ac:dyDescent="0.35">
      <c r="A5273" s="22" t="s">
        <v>38</v>
      </c>
      <c r="B5273" s="23" t="s">
        <v>48</v>
      </c>
      <c r="C5273" s="22" t="s">
        <v>17</v>
      </c>
      <c r="D5273" s="28" t="s">
        <v>35</v>
      </c>
      <c r="E5273" s="26">
        <v>42744.22769</v>
      </c>
    </row>
    <row r="5274" spans="1:5" ht="21.5" x14ac:dyDescent="0.35">
      <c r="A5274" s="22" t="s">
        <v>38</v>
      </c>
      <c r="B5274" s="23" t="s">
        <v>48</v>
      </c>
      <c r="C5274" s="22" t="s">
        <v>18</v>
      </c>
      <c r="D5274" s="22" t="s">
        <v>52</v>
      </c>
      <c r="E5274" s="20">
        <v>496.78748000000002</v>
      </c>
    </row>
    <row r="5275" spans="1:5" ht="21.5" x14ac:dyDescent="0.35">
      <c r="A5275" s="22" t="s">
        <v>38</v>
      </c>
      <c r="B5275" s="23" t="s">
        <v>48</v>
      </c>
      <c r="C5275" s="22" t="s">
        <v>18</v>
      </c>
      <c r="D5275" s="22" t="s">
        <v>53</v>
      </c>
      <c r="E5275" s="20">
        <v>62.750779999999999</v>
      </c>
    </row>
    <row r="5276" spans="1:5" ht="21.5" x14ac:dyDescent="0.35">
      <c r="A5276" s="22" t="s">
        <v>38</v>
      </c>
      <c r="B5276" s="23" t="s">
        <v>48</v>
      </c>
      <c r="C5276" s="22" t="s">
        <v>18</v>
      </c>
      <c r="D5276" s="22" t="s">
        <v>95</v>
      </c>
      <c r="E5276" s="20">
        <v>306.25</v>
      </c>
    </row>
    <row r="5277" spans="1:5" ht="21.5" x14ac:dyDescent="0.35">
      <c r="A5277" s="22" t="s">
        <v>38</v>
      </c>
      <c r="B5277" s="23" t="s">
        <v>48</v>
      </c>
      <c r="C5277" s="22" t="s">
        <v>18</v>
      </c>
      <c r="D5277" s="22" t="s">
        <v>28</v>
      </c>
      <c r="E5277" s="20">
        <v>143.04213999999999</v>
      </c>
    </row>
    <row r="5278" spans="1:5" ht="21.5" x14ac:dyDescent="0.35">
      <c r="A5278" s="22" t="s">
        <v>38</v>
      </c>
      <c r="B5278" s="23" t="s">
        <v>48</v>
      </c>
      <c r="C5278" s="22" t="s">
        <v>18</v>
      </c>
      <c r="D5278" s="22" t="s">
        <v>92</v>
      </c>
      <c r="E5278" s="20">
        <v>52.500079999999997</v>
      </c>
    </row>
    <row r="5279" spans="1:5" ht="21.5" x14ac:dyDescent="0.35">
      <c r="A5279" s="22" t="s">
        <v>38</v>
      </c>
      <c r="B5279" s="23" t="s">
        <v>48</v>
      </c>
      <c r="C5279" s="22" t="s">
        <v>18</v>
      </c>
      <c r="D5279" s="22" t="s">
        <v>102</v>
      </c>
      <c r="E5279" s="20">
        <v>1829.3824300000001</v>
      </c>
    </row>
    <row r="5280" spans="1:5" ht="21.5" x14ac:dyDescent="0.35">
      <c r="A5280" s="22" t="s">
        <v>38</v>
      </c>
      <c r="B5280" s="23" t="s">
        <v>48</v>
      </c>
      <c r="C5280" s="22" t="s">
        <v>18</v>
      </c>
      <c r="D5280" s="22" t="s">
        <v>93</v>
      </c>
      <c r="E5280" s="20">
        <v>79.999989999999997</v>
      </c>
    </row>
    <row r="5281" spans="1:5" ht="21.5" x14ac:dyDescent="0.35">
      <c r="A5281" s="22" t="s">
        <v>38</v>
      </c>
      <c r="B5281" s="23" t="s">
        <v>48</v>
      </c>
      <c r="C5281" s="22" t="s">
        <v>18</v>
      </c>
      <c r="D5281" s="22" t="s">
        <v>160</v>
      </c>
      <c r="E5281" s="20">
        <v>10.5</v>
      </c>
    </row>
    <row r="5282" spans="1:5" ht="21.5" x14ac:dyDescent="0.35">
      <c r="A5282" s="22" t="s">
        <v>38</v>
      </c>
      <c r="B5282" s="23" t="s">
        <v>48</v>
      </c>
      <c r="C5282" s="22" t="s">
        <v>18</v>
      </c>
      <c r="D5282" s="22" t="s">
        <v>30</v>
      </c>
      <c r="E5282" s="20">
        <v>3809.27585</v>
      </c>
    </row>
    <row r="5283" spans="1:5" ht="21.5" x14ac:dyDescent="0.35">
      <c r="A5283" s="22" t="s">
        <v>38</v>
      </c>
      <c r="B5283" s="23" t="s">
        <v>48</v>
      </c>
      <c r="C5283" s="22" t="s">
        <v>18</v>
      </c>
      <c r="D5283" s="22" t="s">
        <v>31</v>
      </c>
      <c r="E5283" s="20">
        <v>3927.5021400000001</v>
      </c>
    </row>
    <row r="5284" spans="1:5" ht="21.5" x14ac:dyDescent="0.35">
      <c r="A5284" s="22" t="s">
        <v>38</v>
      </c>
      <c r="B5284" s="23" t="s">
        <v>48</v>
      </c>
      <c r="C5284" s="22" t="s">
        <v>18</v>
      </c>
      <c r="D5284" s="22" t="s">
        <v>32</v>
      </c>
      <c r="E5284" s="20">
        <v>17.818100000000001</v>
      </c>
    </row>
    <row r="5285" spans="1:5" ht="21.5" x14ac:dyDescent="0.35">
      <c r="A5285" s="22" t="s">
        <v>38</v>
      </c>
      <c r="B5285" s="23" t="s">
        <v>48</v>
      </c>
      <c r="C5285" s="22" t="s">
        <v>18</v>
      </c>
      <c r="D5285" s="28" t="s">
        <v>35</v>
      </c>
      <c r="E5285" s="26">
        <v>10735.80899</v>
      </c>
    </row>
    <row r="5286" spans="1:5" ht="21.5" x14ac:dyDescent="0.35">
      <c r="A5286" s="22" t="s">
        <v>38</v>
      </c>
      <c r="B5286" s="23" t="s">
        <v>48</v>
      </c>
      <c r="C5286" s="22" t="s">
        <v>19</v>
      </c>
      <c r="D5286" s="22" t="s">
        <v>53</v>
      </c>
      <c r="E5286" s="20">
        <v>20.736000000000001</v>
      </c>
    </row>
    <row r="5287" spans="1:5" ht="21.5" x14ac:dyDescent="0.35">
      <c r="A5287" s="22" t="s">
        <v>38</v>
      </c>
      <c r="B5287" s="23" t="s">
        <v>48</v>
      </c>
      <c r="C5287" s="22" t="s">
        <v>19</v>
      </c>
      <c r="D5287" s="22" t="s">
        <v>27</v>
      </c>
      <c r="E5287" s="20">
        <v>109.07814999999999</v>
      </c>
    </row>
    <row r="5288" spans="1:5" ht="21.5" x14ac:dyDescent="0.35">
      <c r="A5288" s="22" t="s">
        <v>38</v>
      </c>
      <c r="B5288" s="23" t="s">
        <v>48</v>
      </c>
      <c r="C5288" s="22" t="s">
        <v>19</v>
      </c>
      <c r="D5288" s="22" t="s">
        <v>28</v>
      </c>
      <c r="E5288" s="20">
        <v>1.48699</v>
      </c>
    </row>
    <row r="5289" spans="1:5" ht="21.5" x14ac:dyDescent="0.35">
      <c r="A5289" s="22" t="s">
        <v>38</v>
      </c>
      <c r="B5289" s="23" t="s">
        <v>48</v>
      </c>
      <c r="C5289" s="22" t="s">
        <v>19</v>
      </c>
      <c r="D5289" s="22" t="s">
        <v>92</v>
      </c>
      <c r="E5289" s="20">
        <v>29.797699999999999</v>
      </c>
    </row>
    <row r="5290" spans="1:5" ht="21.5" x14ac:dyDescent="0.35">
      <c r="A5290" s="22" t="s">
        <v>38</v>
      </c>
      <c r="B5290" s="23" t="s">
        <v>48</v>
      </c>
      <c r="C5290" s="22" t="s">
        <v>19</v>
      </c>
      <c r="D5290" s="22" t="s">
        <v>93</v>
      </c>
      <c r="E5290" s="20">
        <v>0.34083000000000002</v>
      </c>
    </row>
    <row r="5291" spans="1:5" ht="21.5" x14ac:dyDescent="0.35">
      <c r="A5291" s="22" t="s">
        <v>38</v>
      </c>
      <c r="B5291" s="23" t="s">
        <v>48</v>
      </c>
      <c r="C5291" s="22" t="s">
        <v>19</v>
      </c>
      <c r="D5291" s="22" t="s">
        <v>160</v>
      </c>
      <c r="E5291" s="20">
        <v>25.595089999999999</v>
      </c>
    </row>
    <row r="5292" spans="1:5" ht="21.5" x14ac:dyDescent="0.35">
      <c r="A5292" s="22" t="s">
        <v>38</v>
      </c>
      <c r="B5292" s="23" t="s">
        <v>48</v>
      </c>
      <c r="C5292" s="22" t="s">
        <v>19</v>
      </c>
      <c r="D5292" s="22" t="s">
        <v>30</v>
      </c>
      <c r="E5292" s="20">
        <v>76.889889999999994</v>
      </c>
    </row>
    <row r="5293" spans="1:5" ht="21.5" x14ac:dyDescent="0.35">
      <c r="A5293" s="22" t="s">
        <v>38</v>
      </c>
      <c r="B5293" s="23" t="s">
        <v>48</v>
      </c>
      <c r="C5293" s="22" t="s">
        <v>19</v>
      </c>
      <c r="D5293" s="22" t="s">
        <v>96</v>
      </c>
      <c r="E5293" s="20">
        <v>10.368</v>
      </c>
    </row>
    <row r="5294" spans="1:5" ht="21.5" x14ac:dyDescent="0.35">
      <c r="A5294" s="22" t="s">
        <v>38</v>
      </c>
      <c r="B5294" s="23" t="s">
        <v>48</v>
      </c>
      <c r="C5294" s="22" t="s">
        <v>19</v>
      </c>
      <c r="D5294" s="22" t="s">
        <v>110</v>
      </c>
      <c r="E5294" s="20">
        <v>1.7944899999999999</v>
      </c>
    </row>
    <row r="5295" spans="1:5" ht="21.5" x14ac:dyDescent="0.35">
      <c r="A5295" s="22" t="s">
        <v>38</v>
      </c>
      <c r="B5295" s="23" t="s">
        <v>48</v>
      </c>
      <c r="C5295" s="22" t="s">
        <v>19</v>
      </c>
      <c r="D5295" s="22" t="s">
        <v>112</v>
      </c>
      <c r="E5295" s="20">
        <v>7.0888799999999996</v>
      </c>
    </row>
    <row r="5296" spans="1:5" ht="21.5" x14ac:dyDescent="0.35">
      <c r="A5296" s="22" t="s">
        <v>38</v>
      </c>
      <c r="B5296" s="23" t="s">
        <v>48</v>
      </c>
      <c r="C5296" s="22" t="s">
        <v>19</v>
      </c>
      <c r="D5296" s="22" t="s">
        <v>31</v>
      </c>
      <c r="E5296" s="20">
        <v>52.829470000000001</v>
      </c>
    </row>
    <row r="5297" spans="1:5" ht="21.5" x14ac:dyDescent="0.35">
      <c r="A5297" s="22" t="s">
        <v>38</v>
      </c>
      <c r="B5297" s="23" t="s">
        <v>48</v>
      </c>
      <c r="C5297" s="22" t="s">
        <v>19</v>
      </c>
      <c r="D5297" s="22" t="s">
        <v>32</v>
      </c>
      <c r="E5297" s="20">
        <v>404.75161000000003</v>
      </c>
    </row>
    <row r="5298" spans="1:5" ht="21.5" x14ac:dyDescent="0.35">
      <c r="A5298" s="22" t="s">
        <v>38</v>
      </c>
      <c r="B5298" s="23" t="s">
        <v>48</v>
      </c>
      <c r="C5298" s="22" t="s">
        <v>19</v>
      </c>
      <c r="D5298" s="28" t="s">
        <v>35</v>
      </c>
      <c r="E5298" s="26">
        <v>740.75710000000004</v>
      </c>
    </row>
    <row r="5299" spans="1:5" ht="21.5" x14ac:dyDescent="0.35">
      <c r="A5299" s="22" t="s">
        <v>38</v>
      </c>
      <c r="B5299" s="23" t="s">
        <v>48</v>
      </c>
      <c r="C5299" s="22" t="s">
        <v>161</v>
      </c>
      <c r="D5299" s="22" t="s">
        <v>52</v>
      </c>
      <c r="E5299" s="20">
        <v>3963.65202</v>
      </c>
    </row>
    <row r="5300" spans="1:5" ht="21.5" x14ac:dyDescent="0.35">
      <c r="A5300" s="22" t="s">
        <v>38</v>
      </c>
      <c r="B5300" s="23" t="s">
        <v>48</v>
      </c>
      <c r="C5300" s="22" t="s">
        <v>161</v>
      </c>
      <c r="D5300" s="22" t="s">
        <v>53</v>
      </c>
      <c r="E5300" s="20">
        <v>3353.3620599999999</v>
      </c>
    </row>
    <row r="5301" spans="1:5" ht="21.5" x14ac:dyDescent="0.35">
      <c r="A5301" s="22" t="s">
        <v>38</v>
      </c>
      <c r="B5301" s="23" t="s">
        <v>48</v>
      </c>
      <c r="C5301" s="22" t="s">
        <v>161</v>
      </c>
      <c r="D5301" s="22" t="s">
        <v>27</v>
      </c>
      <c r="E5301" s="20">
        <v>102.04676000000001</v>
      </c>
    </row>
    <row r="5302" spans="1:5" ht="21.5" x14ac:dyDescent="0.35">
      <c r="A5302" s="22" t="s">
        <v>38</v>
      </c>
      <c r="B5302" s="23" t="s">
        <v>48</v>
      </c>
      <c r="C5302" s="22" t="s">
        <v>161</v>
      </c>
      <c r="D5302" s="22" t="s">
        <v>95</v>
      </c>
      <c r="E5302" s="20">
        <v>560.16296999999997</v>
      </c>
    </row>
    <row r="5303" spans="1:5" ht="21.5" x14ac:dyDescent="0.35">
      <c r="A5303" s="22" t="s">
        <v>38</v>
      </c>
      <c r="B5303" s="23" t="s">
        <v>48</v>
      </c>
      <c r="C5303" s="22" t="s">
        <v>161</v>
      </c>
      <c r="D5303" s="22" t="s">
        <v>28</v>
      </c>
      <c r="E5303" s="20">
        <v>287.36398000000003</v>
      </c>
    </row>
    <row r="5304" spans="1:5" ht="21.5" x14ac:dyDescent="0.35">
      <c r="A5304" s="22" t="s">
        <v>38</v>
      </c>
      <c r="B5304" s="23" t="s">
        <v>48</v>
      </c>
      <c r="C5304" s="22" t="s">
        <v>161</v>
      </c>
      <c r="D5304" s="22" t="s">
        <v>55</v>
      </c>
      <c r="E5304" s="20">
        <v>862.20675000000006</v>
      </c>
    </row>
    <row r="5305" spans="1:5" ht="21.5" x14ac:dyDescent="0.35">
      <c r="A5305" s="22" t="s">
        <v>38</v>
      </c>
      <c r="B5305" s="23" t="s">
        <v>48</v>
      </c>
      <c r="C5305" s="22" t="s">
        <v>161</v>
      </c>
      <c r="D5305" s="22" t="s">
        <v>92</v>
      </c>
      <c r="E5305" s="20">
        <v>5217.8721699999996</v>
      </c>
    </row>
    <row r="5306" spans="1:5" ht="21.5" x14ac:dyDescent="0.35">
      <c r="A5306" s="22" t="s">
        <v>38</v>
      </c>
      <c r="B5306" s="23" t="s">
        <v>48</v>
      </c>
      <c r="C5306" s="22" t="s">
        <v>161</v>
      </c>
      <c r="D5306" s="22" t="s">
        <v>102</v>
      </c>
      <c r="E5306" s="20">
        <v>847.79994999999997</v>
      </c>
    </row>
    <row r="5307" spans="1:5" ht="21.5" x14ac:dyDescent="0.35">
      <c r="A5307" s="22" t="s">
        <v>38</v>
      </c>
      <c r="B5307" s="23" t="s">
        <v>48</v>
      </c>
      <c r="C5307" s="22" t="s">
        <v>161</v>
      </c>
      <c r="D5307" s="22" t="s">
        <v>93</v>
      </c>
      <c r="E5307" s="20">
        <v>57.000010000000003</v>
      </c>
    </row>
    <row r="5308" spans="1:5" ht="21.5" x14ac:dyDescent="0.35">
      <c r="A5308" s="22" t="s">
        <v>38</v>
      </c>
      <c r="B5308" s="23" t="s">
        <v>48</v>
      </c>
      <c r="C5308" s="22" t="s">
        <v>161</v>
      </c>
      <c r="D5308" s="22" t="s">
        <v>160</v>
      </c>
      <c r="E5308" s="20">
        <v>187.70000999999999</v>
      </c>
    </row>
    <row r="5309" spans="1:5" ht="21.5" x14ac:dyDescent="0.35">
      <c r="A5309" s="22" t="s">
        <v>38</v>
      </c>
      <c r="B5309" s="23" t="s">
        <v>48</v>
      </c>
      <c r="C5309" s="22" t="s">
        <v>161</v>
      </c>
      <c r="D5309" s="22" t="s">
        <v>30</v>
      </c>
      <c r="E5309" s="20">
        <v>3381.36607</v>
      </c>
    </row>
    <row r="5310" spans="1:5" ht="21.5" x14ac:dyDescent="0.35">
      <c r="A5310" s="22" t="s">
        <v>38</v>
      </c>
      <c r="B5310" s="23" t="s">
        <v>48</v>
      </c>
      <c r="C5310" s="22" t="s">
        <v>161</v>
      </c>
      <c r="D5310" s="22" t="s">
        <v>31</v>
      </c>
      <c r="E5310" s="20">
        <v>8016.4600600000003</v>
      </c>
    </row>
    <row r="5311" spans="1:5" ht="21.5" x14ac:dyDescent="0.35">
      <c r="A5311" s="22" t="s">
        <v>38</v>
      </c>
      <c r="B5311" s="23" t="s">
        <v>48</v>
      </c>
      <c r="C5311" s="22" t="s">
        <v>161</v>
      </c>
      <c r="D5311" s="28" t="s">
        <v>35</v>
      </c>
      <c r="E5311" s="26">
        <v>26836.99281</v>
      </c>
    </row>
    <row r="5312" spans="1:5" ht="21.5" x14ac:dyDescent="0.35">
      <c r="A5312" s="22" t="s">
        <v>38</v>
      </c>
      <c r="B5312" s="23" t="s">
        <v>48</v>
      </c>
      <c r="C5312" s="120" t="s">
        <v>35</v>
      </c>
      <c r="D5312" s="347"/>
      <c r="E5312" s="26">
        <v>350281.49894999998</v>
      </c>
    </row>
    <row r="5313" spans="1:5" x14ac:dyDescent="0.35">
      <c r="A5313" s="22" t="s">
        <v>38</v>
      </c>
      <c r="B5313" s="22" t="s">
        <v>178</v>
      </c>
      <c r="C5313" s="22" t="s">
        <v>52</v>
      </c>
      <c r="D5313" s="22" t="s">
        <v>52</v>
      </c>
      <c r="E5313" s="20">
        <v>1.43703</v>
      </c>
    </row>
    <row r="5314" spans="1:5" x14ac:dyDescent="0.35">
      <c r="A5314" s="22" t="s">
        <v>38</v>
      </c>
      <c r="B5314" s="22" t="s">
        <v>178</v>
      </c>
      <c r="C5314" s="22" t="s">
        <v>52</v>
      </c>
      <c r="D5314" s="22" t="s">
        <v>156</v>
      </c>
      <c r="E5314" s="20">
        <v>3.5112000000000001</v>
      </c>
    </row>
    <row r="5315" spans="1:5" x14ac:dyDescent="0.35">
      <c r="A5315" s="22" t="s">
        <v>38</v>
      </c>
      <c r="B5315" s="22" t="s">
        <v>178</v>
      </c>
      <c r="C5315" s="22" t="s">
        <v>52</v>
      </c>
      <c r="D5315" s="22" t="s">
        <v>53</v>
      </c>
      <c r="E5315" s="20">
        <v>194.13106999999999</v>
      </c>
    </row>
    <row r="5316" spans="1:5" x14ac:dyDescent="0.35">
      <c r="A5316" s="22" t="s">
        <v>38</v>
      </c>
      <c r="B5316" s="22" t="s">
        <v>178</v>
      </c>
      <c r="C5316" s="22" t="s">
        <v>52</v>
      </c>
      <c r="D5316" s="22" t="s">
        <v>27</v>
      </c>
      <c r="E5316" s="20">
        <v>551.87323000000004</v>
      </c>
    </row>
    <row r="5317" spans="1:5" x14ac:dyDescent="0.35">
      <c r="A5317" s="22" t="s">
        <v>38</v>
      </c>
      <c r="B5317" s="22" t="s">
        <v>178</v>
      </c>
      <c r="C5317" s="22" t="s">
        <v>52</v>
      </c>
      <c r="D5317" s="22" t="s">
        <v>55</v>
      </c>
      <c r="E5317" s="20">
        <v>15.60032</v>
      </c>
    </row>
    <row r="5318" spans="1:5" x14ac:dyDescent="0.35">
      <c r="A5318" s="22" t="s">
        <v>38</v>
      </c>
      <c r="B5318" s="22" t="s">
        <v>178</v>
      </c>
      <c r="C5318" s="22" t="s">
        <v>52</v>
      </c>
      <c r="D5318" s="22" t="s">
        <v>92</v>
      </c>
      <c r="E5318" s="20">
        <v>1505.65344</v>
      </c>
    </row>
    <row r="5319" spans="1:5" x14ac:dyDescent="0.35">
      <c r="A5319" s="22" t="s">
        <v>38</v>
      </c>
      <c r="B5319" s="22" t="s">
        <v>178</v>
      </c>
      <c r="C5319" s="22" t="s">
        <v>52</v>
      </c>
      <c r="D5319" s="22" t="s">
        <v>102</v>
      </c>
      <c r="E5319" s="20">
        <v>211.69463999999999</v>
      </c>
    </row>
    <row r="5320" spans="1:5" x14ac:dyDescent="0.35">
      <c r="A5320" s="22" t="s">
        <v>38</v>
      </c>
      <c r="B5320" s="22" t="s">
        <v>178</v>
      </c>
      <c r="C5320" s="22" t="s">
        <v>52</v>
      </c>
      <c r="D5320" s="22" t="s">
        <v>160</v>
      </c>
      <c r="E5320" s="20">
        <v>4.4813400000000003</v>
      </c>
    </row>
    <row r="5321" spans="1:5" x14ac:dyDescent="0.35">
      <c r="A5321" s="22" t="s">
        <v>38</v>
      </c>
      <c r="B5321" s="22" t="s">
        <v>178</v>
      </c>
      <c r="C5321" s="22" t="s">
        <v>52</v>
      </c>
      <c r="D5321" s="22" t="s">
        <v>30</v>
      </c>
      <c r="E5321" s="20">
        <v>1737.5419300000001</v>
      </c>
    </row>
    <row r="5322" spans="1:5" x14ac:dyDescent="0.35">
      <c r="A5322" s="22" t="s">
        <v>38</v>
      </c>
      <c r="B5322" s="22" t="s">
        <v>178</v>
      </c>
      <c r="C5322" s="22" t="s">
        <v>52</v>
      </c>
      <c r="D5322" s="22" t="s">
        <v>96</v>
      </c>
      <c r="E5322" s="20">
        <v>0.72653999999999996</v>
      </c>
    </row>
    <row r="5323" spans="1:5" x14ac:dyDescent="0.35">
      <c r="A5323" s="22" t="s">
        <v>38</v>
      </c>
      <c r="B5323" s="22" t="s">
        <v>178</v>
      </c>
      <c r="C5323" s="22" t="s">
        <v>52</v>
      </c>
      <c r="D5323" s="22" t="s">
        <v>162</v>
      </c>
      <c r="E5323" s="20">
        <v>1.0630200000000001</v>
      </c>
    </row>
    <row r="5324" spans="1:5" x14ac:dyDescent="0.35">
      <c r="A5324" s="22" t="s">
        <v>38</v>
      </c>
      <c r="B5324" s="22" t="s">
        <v>178</v>
      </c>
      <c r="C5324" s="22" t="s">
        <v>52</v>
      </c>
      <c r="D5324" s="22" t="s">
        <v>112</v>
      </c>
      <c r="E5324" s="20">
        <v>15.367599999999999</v>
      </c>
    </row>
    <row r="5325" spans="1:5" x14ac:dyDescent="0.35">
      <c r="A5325" s="22" t="s">
        <v>38</v>
      </c>
      <c r="B5325" s="22" t="s">
        <v>178</v>
      </c>
      <c r="C5325" s="22" t="s">
        <v>52</v>
      </c>
      <c r="D5325" s="22" t="s">
        <v>31</v>
      </c>
      <c r="E5325" s="20">
        <v>354.63101999999998</v>
      </c>
    </row>
    <row r="5326" spans="1:5" x14ac:dyDescent="0.35">
      <c r="A5326" s="22" t="s">
        <v>38</v>
      </c>
      <c r="B5326" s="22" t="s">
        <v>178</v>
      </c>
      <c r="C5326" s="22" t="s">
        <v>52</v>
      </c>
      <c r="D5326" s="28" t="s">
        <v>35</v>
      </c>
      <c r="E5326" s="26">
        <v>4597.7123799999999</v>
      </c>
    </row>
    <row r="5327" spans="1:5" x14ac:dyDescent="0.35">
      <c r="A5327" s="22" t="s">
        <v>38</v>
      </c>
      <c r="B5327" s="22" t="s">
        <v>178</v>
      </c>
      <c r="C5327" s="22" t="s">
        <v>53</v>
      </c>
      <c r="D5327" s="22" t="s">
        <v>52</v>
      </c>
      <c r="E5327" s="20">
        <v>152.01436000000001</v>
      </c>
    </row>
    <row r="5328" spans="1:5" x14ac:dyDescent="0.35">
      <c r="A5328" s="22" t="s">
        <v>38</v>
      </c>
      <c r="B5328" s="22" t="s">
        <v>178</v>
      </c>
      <c r="C5328" s="22" t="s">
        <v>53</v>
      </c>
      <c r="D5328" s="22" t="s">
        <v>53</v>
      </c>
      <c r="E5328" s="20">
        <v>151.63073</v>
      </c>
    </row>
    <row r="5329" spans="1:5" x14ac:dyDescent="0.35">
      <c r="A5329" s="22" t="s">
        <v>38</v>
      </c>
      <c r="B5329" s="22" t="s">
        <v>178</v>
      </c>
      <c r="C5329" s="22" t="s">
        <v>53</v>
      </c>
      <c r="D5329" s="22" t="s">
        <v>27</v>
      </c>
      <c r="E5329" s="20">
        <v>47.659210000000002</v>
      </c>
    </row>
    <row r="5330" spans="1:5" x14ac:dyDescent="0.35">
      <c r="A5330" s="22" t="s">
        <v>38</v>
      </c>
      <c r="B5330" s="22" t="s">
        <v>178</v>
      </c>
      <c r="C5330" s="22" t="s">
        <v>53</v>
      </c>
      <c r="D5330" s="22" t="s">
        <v>28</v>
      </c>
      <c r="E5330" s="20">
        <v>6.9794499999999999</v>
      </c>
    </row>
    <row r="5331" spans="1:5" x14ac:dyDescent="0.35">
      <c r="A5331" s="22" t="s">
        <v>38</v>
      </c>
      <c r="B5331" s="22" t="s">
        <v>178</v>
      </c>
      <c r="C5331" s="22" t="s">
        <v>53</v>
      </c>
      <c r="D5331" s="22" t="s">
        <v>55</v>
      </c>
      <c r="E5331" s="20">
        <v>74.881789999999995</v>
      </c>
    </row>
    <row r="5332" spans="1:5" x14ac:dyDescent="0.35">
      <c r="A5332" s="22" t="s">
        <v>38</v>
      </c>
      <c r="B5332" s="22" t="s">
        <v>178</v>
      </c>
      <c r="C5332" s="22" t="s">
        <v>53</v>
      </c>
      <c r="D5332" s="22" t="s">
        <v>92</v>
      </c>
      <c r="E5332" s="20">
        <v>116.07805999999999</v>
      </c>
    </row>
    <row r="5333" spans="1:5" x14ac:dyDescent="0.35">
      <c r="A5333" s="22" t="s">
        <v>38</v>
      </c>
      <c r="B5333" s="22" t="s">
        <v>178</v>
      </c>
      <c r="C5333" s="22" t="s">
        <v>53</v>
      </c>
      <c r="D5333" s="22" t="s">
        <v>102</v>
      </c>
      <c r="E5333" s="20">
        <v>852.37374</v>
      </c>
    </row>
    <row r="5334" spans="1:5" x14ac:dyDescent="0.35">
      <c r="A5334" s="22" t="s">
        <v>38</v>
      </c>
      <c r="B5334" s="22" t="s">
        <v>178</v>
      </c>
      <c r="C5334" s="22" t="s">
        <v>53</v>
      </c>
      <c r="D5334" s="22" t="s">
        <v>93</v>
      </c>
      <c r="E5334" s="20">
        <v>14.417949999999999</v>
      </c>
    </row>
    <row r="5335" spans="1:5" x14ac:dyDescent="0.35">
      <c r="A5335" s="22" t="s">
        <v>38</v>
      </c>
      <c r="B5335" s="22" t="s">
        <v>178</v>
      </c>
      <c r="C5335" s="22" t="s">
        <v>53</v>
      </c>
      <c r="D5335" s="22" t="s">
        <v>160</v>
      </c>
      <c r="E5335" s="20">
        <v>7.51302</v>
      </c>
    </row>
    <row r="5336" spans="1:5" x14ac:dyDescent="0.35">
      <c r="A5336" s="22" t="s">
        <v>38</v>
      </c>
      <c r="B5336" s="22" t="s">
        <v>178</v>
      </c>
      <c r="C5336" s="22" t="s">
        <v>53</v>
      </c>
      <c r="D5336" s="22" t="s">
        <v>30</v>
      </c>
      <c r="E5336" s="20">
        <v>94.96893</v>
      </c>
    </row>
    <row r="5337" spans="1:5" x14ac:dyDescent="0.35">
      <c r="A5337" s="22" t="s">
        <v>38</v>
      </c>
      <c r="B5337" s="22" t="s">
        <v>178</v>
      </c>
      <c r="C5337" s="22" t="s">
        <v>53</v>
      </c>
      <c r="D5337" s="22" t="s">
        <v>96</v>
      </c>
      <c r="E5337" s="20">
        <v>1.8450200000000001</v>
      </c>
    </row>
    <row r="5338" spans="1:5" x14ac:dyDescent="0.35">
      <c r="A5338" s="22" t="s">
        <v>38</v>
      </c>
      <c r="B5338" s="22" t="s">
        <v>178</v>
      </c>
      <c r="C5338" s="22" t="s">
        <v>53</v>
      </c>
      <c r="D5338" s="22" t="s">
        <v>100</v>
      </c>
      <c r="E5338" s="20">
        <v>0.14677999999999999</v>
      </c>
    </row>
    <row r="5339" spans="1:5" x14ac:dyDescent="0.35">
      <c r="A5339" s="22" t="s">
        <v>38</v>
      </c>
      <c r="B5339" s="22" t="s">
        <v>178</v>
      </c>
      <c r="C5339" s="22" t="s">
        <v>53</v>
      </c>
      <c r="D5339" s="22" t="s">
        <v>97</v>
      </c>
      <c r="E5339" s="20">
        <v>16.668310000000002</v>
      </c>
    </row>
    <row r="5340" spans="1:5" x14ac:dyDescent="0.35">
      <c r="A5340" s="22" t="s">
        <v>38</v>
      </c>
      <c r="B5340" s="22" t="s">
        <v>178</v>
      </c>
      <c r="C5340" s="22" t="s">
        <v>53</v>
      </c>
      <c r="D5340" s="22" t="s">
        <v>31</v>
      </c>
      <c r="E5340" s="20">
        <v>352.71393999999998</v>
      </c>
    </row>
    <row r="5341" spans="1:5" x14ac:dyDescent="0.35">
      <c r="A5341" s="22" t="s">
        <v>38</v>
      </c>
      <c r="B5341" s="22" t="s">
        <v>178</v>
      </c>
      <c r="C5341" s="22" t="s">
        <v>53</v>
      </c>
      <c r="D5341" s="22" t="s">
        <v>32</v>
      </c>
      <c r="E5341" s="20">
        <v>0.23635999999999999</v>
      </c>
    </row>
    <row r="5342" spans="1:5" x14ac:dyDescent="0.35">
      <c r="A5342" s="22" t="s">
        <v>38</v>
      </c>
      <c r="B5342" s="22" t="s">
        <v>178</v>
      </c>
      <c r="C5342" s="22" t="s">
        <v>53</v>
      </c>
      <c r="D5342" s="28" t="s">
        <v>35</v>
      </c>
      <c r="E5342" s="26">
        <v>1890.1276499999999</v>
      </c>
    </row>
    <row r="5343" spans="1:5" x14ac:dyDescent="0.35">
      <c r="A5343" s="22" t="s">
        <v>38</v>
      </c>
      <c r="B5343" s="22" t="s">
        <v>178</v>
      </c>
      <c r="C5343" s="22" t="s">
        <v>12</v>
      </c>
      <c r="D5343" s="22" t="s">
        <v>27</v>
      </c>
      <c r="E5343" s="20">
        <v>960.99815999999998</v>
      </c>
    </row>
    <row r="5344" spans="1:5" x14ac:dyDescent="0.35">
      <c r="A5344" s="22" t="s">
        <v>38</v>
      </c>
      <c r="B5344" s="22" t="s">
        <v>178</v>
      </c>
      <c r="C5344" s="22" t="s">
        <v>12</v>
      </c>
      <c r="D5344" s="22" t="s">
        <v>28</v>
      </c>
      <c r="E5344" s="20">
        <v>273.28300000000002</v>
      </c>
    </row>
    <row r="5345" spans="1:5" x14ac:dyDescent="0.35">
      <c r="A5345" s="22" t="s">
        <v>38</v>
      </c>
      <c r="B5345" s="22" t="s">
        <v>178</v>
      </c>
      <c r="C5345" s="22" t="s">
        <v>12</v>
      </c>
      <c r="D5345" s="22" t="s">
        <v>30</v>
      </c>
      <c r="E5345" s="20">
        <v>1420.8318300000001</v>
      </c>
    </row>
    <row r="5346" spans="1:5" x14ac:dyDescent="0.35">
      <c r="A5346" s="22" t="s">
        <v>38</v>
      </c>
      <c r="B5346" s="22" t="s">
        <v>178</v>
      </c>
      <c r="C5346" s="22" t="s">
        <v>12</v>
      </c>
      <c r="D5346" s="22" t="s">
        <v>96</v>
      </c>
      <c r="E5346" s="20">
        <v>26.056509999999999</v>
      </c>
    </row>
    <row r="5347" spans="1:5" x14ac:dyDescent="0.35">
      <c r="A5347" s="22" t="s">
        <v>38</v>
      </c>
      <c r="B5347" s="22" t="s">
        <v>178</v>
      </c>
      <c r="C5347" s="22" t="s">
        <v>12</v>
      </c>
      <c r="D5347" s="22" t="s">
        <v>110</v>
      </c>
      <c r="E5347" s="20">
        <v>0.78525</v>
      </c>
    </row>
    <row r="5348" spans="1:5" x14ac:dyDescent="0.35">
      <c r="A5348" s="22" t="s">
        <v>38</v>
      </c>
      <c r="B5348" s="22" t="s">
        <v>178</v>
      </c>
      <c r="C5348" s="22" t="s">
        <v>12</v>
      </c>
      <c r="D5348" s="22" t="s">
        <v>31</v>
      </c>
      <c r="E5348" s="20">
        <v>1477.33761</v>
      </c>
    </row>
    <row r="5349" spans="1:5" x14ac:dyDescent="0.35">
      <c r="A5349" s="22" t="s">
        <v>38</v>
      </c>
      <c r="B5349" s="22" t="s">
        <v>178</v>
      </c>
      <c r="C5349" s="22" t="s">
        <v>12</v>
      </c>
      <c r="D5349" s="22" t="s">
        <v>32</v>
      </c>
      <c r="E5349" s="20">
        <v>21.31474</v>
      </c>
    </row>
    <row r="5350" spans="1:5" x14ac:dyDescent="0.35">
      <c r="A5350" s="22" t="s">
        <v>38</v>
      </c>
      <c r="B5350" s="22" t="s">
        <v>178</v>
      </c>
      <c r="C5350" s="22" t="s">
        <v>12</v>
      </c>
      <c r="D5350" s="28" t="s">
        <v>35</v>
      </c>
      <c r="E5350" s="26">
        <v>4180.6071000000002</v>
      </c>
    </row>
    <row r="5351" spans="1:5" x14ac:dyDescent="0.35">
      <c r="A5351" s="22" t="s">
        <v>38</v>
      </c>
      <c r="B5351" s="22" t="s">
        <v>178</v>
      </c>
      <c r="C5351" s="22" t="s">
        <v>54</v>
      </c>
      <c r="D5351" s="22" t="s">
        <v>95</v>
      </c>
      <c r="E5351" s="20">
        <v>25.925249999999998</v>
      </c>
    </row>
    <row r="5352" spans="1:5" x14ac:dyDescent="0.35">
      <c r="A5352" s="22" t="s">
        <v>38</v>
      </c>
      <c r="B5352" s="22" t="s">
        <v>178</v>
      </c>
      <c r="C5352" s="22" t="s">
        <v>54</v>
      </c>
      <c r="D5352" s="22" t="s">
        <v>31</v>
      </c>
      <c r="E5352" s="20">
        <v>36.138480000000001</v>
      </c>
    </row>
    <row r="5353" spans="1:5" x14ac:dyDescent="0.35">
      <c r="A5353" s="22" t="s">
        <v>38</v>
      </c>
      <c r="B5353" s="22" t="s">
        <v>178</v>
      </c>
      <c r="C5353" s="22" t="s">
        <v>54</v>
      </c>
      <c r="D5353" s="28" t="s">
        <v>35</v>
      </c>
      <c r="E5353" s="26">
        <v>62.06373</v>
      </c>
    </row>
    <row r="5354" spans="1:5" x14ac:dyDescent="0.35">
      <c r="A5354" s="22" t="s">
        <v>38</v>
      </c>
      <c r="B5354" s="22" t="s">
        <v>178</v>
      </c>
      <c r="C5354" s="22" t="s">
        <v>13</v>
      </c>
      <c r="D5354" s="22" t="s">
        <v>52</v>
      </c>
      <c r="E5354" s="20">
        <v>1.08189</v>
      </c>
    </row>
    <row r="5355" spans="1:5" x14ac:dyDescent="0.35">
      <c r="A5355" s="22" t="s">
        <v>38</v>
      </c>
      <c r="B5355" s="22" t="s">
        <v>178</v>
      </c>
      <c r="C5355" s="22" t="s">
        <v>13</v>
      </c>
      <c r="D5355" s="22" t="s">
        <v>156</v>
      </c>
      <c r="E5355" s="20">
        <v>162.06532999999999</v>
      </c>
    </row>
    <row r="5356" spans="1:5" x14ac:dyDescent="0.35">
      <c r="A5356" s="22" t="s">
        <v>38</v>
      </c>
      <c r="B5356" s="22" t="s">
        <v>178</v>
      </c>
      <c r="C5356" s="22" t="s">
        <v>13</v>
      </c>
      <c r="D5356" s="22" t="s">
        <v>113</v>
      </c>
      <c r="E5356" s="20">
        <v>1.07376</v>
      </c>
    </row>
    <row r="5357" spans="1:5" x14ac:dyDescent="0.35">
      <c r="A5357" s="22" t="s">
        <v>38</v>
      </c>
      <c r="B5357" s="22" t="s">
        <v>178</v>
      </c>
      <c r="C5357" s="22" t="s">
        <v>13</v>
      </c>
      <c r="D5357" s="22" t="s">
        <v>27</v>
      </c>
      <c r="E5357" s="20">
        <v>971.41773000000001</v>
      </c>
    </row>
    <row r="5358" spans="1:5" x14ac:dyDescent="0.35">
      <c r="A5358" s="22" t="s">
        <v>38</v>
      </c>
      <c r="B5358" s="22" t="s">
        <v>178</v>
      </c>
      <c r="C5358" s="22" t="s">
        <v>13</v>
      </c>
      <c r="D5358" s="22" t="s">
        <v>28</v>
      </c>
      <c r="E5358" s="20">
        <v>2821.0871999999999</v>
      </c>
    </row>
    <row r="5359" spans="1:5" x14ac:dyDescent="0.35">
      <c r="A5359" s="22" t="s">
        <v>38</v>
      </c>
      <c r="B5359" s="22" t="s">
        <v>178</v>
      </c>
      <c r="C5359" s="22" t="s">
        <v>13</v>
      </c>
      <c r="D5359" s="22" t="s">
        <v>55</v>
      </c>
      <c r="E5359" s="20">
        <v>0.30597999999999997</v>
      </c>
    </row>
    <row r="5360" spans="1:5" x14ac:dyDescent="0.35">
      <c r="A5360" s="22" t="s">
        <v>38</v>
      </c>
      <c r="B5360" s="22" t="s">
        <v>178</v>
      </c>
      <c r="C5360" s="22" t="s">
        <v>13</v>
      </c>
      <c r="D5360" s="22" t="s">
        <v>92</v>
      </c>
      <c r="E5360" s="20">
        <v>26.181149999999999</v>
      </c>
    </row>
    <row r="5361" spans="1:5" x14ac:dyDescent="0.35">
      <c r="A5361" s="22" t="s">
        <v>38</v>
      </c>
      <c r="B5361" s="22" t="s">
        <v>178</v>
      </c>
      <c r="C5361" s="22" t="s">
        <v>13</v>
      </c>
      <c r="D5361" s="22" t="s">
        <v>160</v>
      </c>
      <c r="E5361" s="20">
        <v>3.2841100000000001</v>
      </c>
    </row>
    <row r="5362" spans="1:5" x14ac:dyDescent="0.35">
      <c r="A5362" s="22" t="s">
        <v>38</v>
      </c>
      <c r="B5362" s="22" t="s">
        <v>178</v>
      </c>
      <c r="C5362" s="22" t="s">
        <v>13</v>
      </c>
      <c r="D5362" s="22" t="s">
        <v>30</v>
      </c>
      <c r="E5362" s="20">
        <v>76.228309999999993</v>
      </c>
    </row>
    <row r="5363" spans="1:5" x14ac:dyDescent="0.35">
      <c r="A5363" s="22" t="s">
        <v>38</v>
      </c>
      <c r="B5363" s="22" t="s">
        <v>178</v>
      </c>
      <c r="C5363" s="22" t="s">
        <v>13</v>
      </c>
      <c r="D5363" s="22" t="s">
        <v>96</v>
      </c>
      <c r="E5363" s="20">
        <v>5.3640299999999996</v>
      </c>
    </row>
    <row r="5364" spans="1:5" x14ac:dyDescent="0.35">
      <c r="A5364" s="22" t="s">
        <v>38</v>
      </c>
      <c r="B5364" s="22" t="s">
        <v>178</v>
      </c>
      <c r="C5364" s="22" t="s">
        <v>13</v>
      </c>
      <c r="D5364" s="22" t="s">
        <v>31</v>
      </c>
      <c r="E5364" s="20">
        <v>300.83467000000002</v>
      </c>
    </row>
    <row r="5365" spans="1:5" x14ac:dyDescent="0.35">
      <c r="A5365" s="22" t="s">
        <v>38</v>
      </c>
      <c r="B5365" s="22" t="s">
        <v>178</v>
      </c>
      <c r="C5365" s="22" t="s">
        <v>13</v>
      </c>
      <c r="D5365" s="28" t="s">
        <v>35</v>
      </c>
      <c r="E5365" s="26">
        <v>4368.9241599999996</v>
      </c>
    </row>
    <row r="5366" spans="1:5" x14ac:dyDescent="0.35">
      <c r="A5366" s="22" t="s">
        <v>38</v>
      </c>
      <c r="B5366" s="22" t="s">
        <v>178</v>
      </c>
      <c r="C5366" s="22" t="s">
        <v>55</v>
      </c>
      <c r="D5366" s="22" t="s">
        <v>52</v>
      </c>
      <c r="E5366" s="20">
        <v>8.91906</v>
      </c>
    </row>
    <row r="5367" spans="1:5" x14ac:dyDescent="0.35">
      <c r="A5367" s="22" t="s">
        <v>38</v>
      </c>
      <c r="B5367" s="22" t="s">
        <v>178</v>
      </c>
      <c r="C5367" s="22" t="s">
        <v>55</v>
      </c>
      <c r="D5367" s="22" t="s">
        <v>53</v>
      </c>
      <c r="E5367" s="20">
        <v>109.351</v>
      </c>
    </row>
    <row r="5368" spans="1:5" x14ac:dyDescent="0.35">
      <c r="A5368" s="22" t="s">
        <v>38</v>
      </c>
      <c r="B5368" s="22" t="s">
        <v>178</v>
      </c>
      <c r="C5368" s="22" t="s">
        <v>55</v>
      </c>
      <c r="D5368" s="22" t="s">
        <v>55</v>
      </c>
      <c r="E5368" s="20">
        <v>52.424399999999999</v>
      </c>
    </row>
    <row r="5369" spans="1:5" x14ac:dyDescent="0.35">
      <c r="A5369" s="22" t="s">
        <v>38</v>
      </c>
      <c r="B5369" s="22" t="s">
        <v>178</v>
      </c>
      <c r="C5369" s="22" t="s">
        <v>55</v>
      </c>
      <c r="D5369" s="22" t="s">
        <v>92</v>
      </c>
      <c r="E5369" s="20">
        <v>7.9231600000000002</v>
      </c>
    </row>
    <row r="5370" spans="1:5" x14ac:dyDescent="0.35">
      <c r="A5370" s="22" t="s">
        <v>38</v>
      </c>
      <c r="B5370" s="22" t="s">
        <v>178</v>
      </c>
      <c r="C5370" s="22" t="s">
        <v>55</v>
      </c>
      <c r="D5370" s="22" t="s">
        <v>93</v>
      </c>
      <c r="E5370" s="20">
        <v>0.68867</v>
      </c>
    </row>
    <row r="5371" spans="1:5" x14ac:dyDescent="0.35">
      <c r="A5371" s="22" t="s">
        <v>38</v>
      </c>
      <c r="B5371" s="22" t="s">
        <v>178</v>
      </c>
      <c r="C5371" s="22" t="s">
        <v>55</v>
      </c>
      <c r="D5371" s="22" t="s">
        <v>160</v>
      </c>
      <c r="E5371" s="20">
        <v>0.59475</v>
      </c>
    </row>
    <row r="5372" spans="1:5" x14ac:dyDescent="0.35">
      <c r="A5372" s="22" t="s">
        <v>38</v>
      </c>
      <c r="B5372" s="22" t="s">
        <v>178</v>
      </c>
      <c r="C5372" s="22" t="s">
        <v>55</v>
      </c>
      <c r="D5372" s="22" t="s">
        <v>30</v>
      </c>
      <c r="E5372" s="20">
        <v>10.169090000000001</v>
      </c>
    </row>
    <row r="5373" spans="1:5" x14ac:dyDescent="0.35">
      <c r="A5373" s="22" t="s">
        <v>38</v>
      </c>
      <c r="B5373" s="22" t="s">
        <v>178</v>
      </c>
      <c r="C5373" s="22" t="s">
        <v>55</v>
      </c>
      <c r="D5373" s="22" t="s">
        <v>96</v>
      </c>
      <c r="E5373" s="20">
        <v>3.1036000000000001</v>
      </c>
    </row>
    <row r="5374" spans="1:5" x14ac:dyDescent="0.35">
      <c r="A5374" s="22" t="s">
        <v>38</v>
      </c>
      <c r="B5374" s="22" t="s">
        <v>178</v>
      </c>
      <c r="C5374" s="22" t="s">
        <v>55</v>
      </c>
      <c r="D5374" s="22" t="s">
        <v>112</v>
      </c>
      <c r="E5374" s="20">
        <v>0.30174000000000001</v>
      </c>
    </row>
    <row r="5375" spans="1:5" x14ac:dyDescent="0.35">
      <c r="A5375" s="22" t="s">
        <v>38</v>
      </c>
      <c r="B5375" s="22" t="s">
        <v>178</v>
      </c>
      <c r="C5375" s="22" t="s">
        <v>55</v>
      </c>
      <c r="D5375" s="22" t="s">
        <v>31</v>
      </c>
      <c r="E5375" s="20">
        <v>65.839179999999999</v>
      </c>
    </row>
    <row r="5376" spans="1:5" x14ac:dyDescent="0.35">
      <c r="A5376" s="22" t="s">
        <v>38</v>
      </c>
      <c r="B5376" s="22" t="s">
        <v>178</v>
      </c>
      <c r="C5376" s="22" t="s">
        <v>55</v>
      </c>
      <c r="D5376" s="28" t="s">
        <v>35</v>
      </c>
      <c r="E5376" s="26">
        <v>259.31464999999997</v>
      </c>
    </row>
    <row r="5377" spans="1:5" x14ac:dyDescent="0.35">
      <c r="A5377" s="22" t="s">
        <v>38</v>
      </c>
      <c r="B5377" s="22" t="s">
        <v>178</v>
      </c>
      <c r="C5377" s="22" t="s">
        <v>56</v>
      </c>
      <c r="D5377" s="22" t="s">
        <v>27</v>
      </c>
      <c r="E5377" s="20">
        <v>1.355</v>
      </c>
    </row>
    <row r="5378" spans="1:5" x14ac:dyDescent="0.35">
      <c r="A5378" s="22" t="s">
        <v>38</v>
      </c>
      <c r="B5378" s="22" t="s">
        <v>178</v>
      </c>
      <c r="C5378" s="22" t="s">
        <v>56</v>
      </c>
      <c r="D5378" s="22" t="s">
        <v>55</v>
      </c>
      <c r="E5378" s="20">
        <v>177.92510999999999</v>
      </c>
    </row>
    <row r="5379" spans="1:5" x14ac:dyDescent="0.35">
      <c r="A5379" s="22" t="s">
        <v>38</v>
      </c>
      <c r="B5379" s="22" t="s">
        <v>178</v>
      </c>
      <c r="C5379" s="22" t="s">
        <v>56</v>
      </c>
      <c r="D5379" s="22" t="s">
        <v>93</v>
      </c>
      <c r="E5379" s="20">
        <v>13.551299999999999</v>
      </c>
    </row>
    <row r="5380" spans="1:5" x14ac:dyDescent="0.35">
      <c r="A5380" s="22" t="s">
        <v>38</v>
      </c>
      <c r="B5380" s="22" t="s">
        <v>178</v>
      </c>
      <c r="C5380" s="22" t="s">
        <v>56</v>
      </c>
      <c r="D5380" s="22" t="s">
        <v>160</v>
      </c>
      <c r="E5380" s="20">
        <v>13.940709999999999</v>
      </c>
    </row>
    <row r="5381" spans="1:5" x14ac:dyDescent="0.35">
      <c r="A5381" s="22" t="s">
        <v>38</v>
      </c>
      <c r="B5381" s="22" t="s">
        <v>178</v>
      </c>
      <c r="C5381" s="22" t="s">
        <v>56</v>
      </c>
      <c r="D5381" s="22" t="s">
        <v>30</v>
      </c>
      <c r="E5381" s="20">
        <v>124.32216</v>
      </c>
    </row>
    <row r="5382" spans="1:5" x14ac:dyDescent="0.35">
      <c r="A5382" s="22" t="s">
        <v>38</v>
      </c>
      <c r="B5382" s="22" t="s">
        <v>178</v>
      </c>
      <c r="C5382" s="22" t="s">
        <v>56</v>
      </c>
      <c r="D5382" s="22" t="s">
        <v>96</v>
      </c>
      <c r="E5382" s="20">
        <v>39.1006</v>
      </c>
    </row>
    <row r="5383" spans="1:5" x14ac:dyDescent="0.35">
      <c r="A5383" s="22" t="s">
        <v>38</v>
      </c>
      <c r="B5383" s="22" t="s">
        <v>178</v>
      </c>
      <c r="C5383" s="22" t="s">
        <v>56</v>
      </c>
      <c r="D5383" s="22" t="s">
        <v>110</v>
      </c>
      <c r="E5383" s="20">
        <v>0.62209000000000003</v>
      </c>
    </row>
    <row r="5384" spans="1:5" x14ac:dyDescent="0.35">
      <c r="A5384" s="22" t="s">
        <v>38</v>
      </c>
      <c r="B5384" s="22" t="s">
        <v>178</v>
      </c>
      <c r="C5384" s="22" t="s">
        <v>56</v>
      </c>
      <c r="D5384" s="22" t="s">
        <v>31</v>
      </c>
      <c r="E5384" s="20">
        <v>15.47907</v>
      </c>
    </row>
    <row r="5385" spans="1:5" x14ac:dyDescent="0.35">
      <c r="A5385" s="22" t="s">
        <v>38</v>
      </c>
      <c r="B5385" s="22" t="s">
        <v>178</v>
      </c>
      <c r="C5385" s="22" t="s">
        <v>56</v>
      </c>
      <c r="D5385" s="22" t="s">
        <v>32</v>
      </c>
      <c r="E5385" s="20">
        <v>1.26</v>
      </c>
    </row>
    <row r="5386" spans="1:5" x14ac:dyDescent="0.35">
      <c r="A5386" s="22" t="s">
        <v>38</v>
      </c>
      <c r="B5386" s="22" t="s">
        <v>178</v>
      </c>
      <c r="C5386" s="22" t="s">
        <v>56</v>
      </c>
      <c r="D5386" s="28" t="s">
        <v>35</v>
      </c>
      <c r="E5386" s="26">
        <v>387.55604</v>
      </c>
    </row>
    <row r="5387" spans="1:5" x14ac:dyDescent="0.35">
      <c r="A5387" s="22" t="s">
        <v>38</v>
      </c>
      <c r="B5387" s="22" t="s">
        <v>178</v>
      </c>
      <c r="C5387" s="22" t="s">
        <v>57</v>
      </c>
      <c r="D5387" s="22" t="s">
        <v>52</v>
      </c>
      <c r="E5387" s="20">
        <v>7.2613099999999999</v>
      </c>
    </row>
    <row r="5388" spans="1:5" x14ac:dyDescent="0.35">
      <c r="A5388" s="22" t="s">
        <v>38</v>
      </c>
      <c r="B5388" s="22" t="s">
        <v>178</v>
      </c>
      <c r="C5388" s="22" t="s">
        <v>57</v>
      </c>
      <c r="D5388" s="22" t="s">
        <v>156</v>
      </c>
      <c r="E5388" s="20">
        <v>1.30731</v>
      </c>
    </row>
    <row r="5389" spans="1:5" x14ac:dyDescent="0.35">
      <c r="A5389" s="22" t="s">
        <v>38</v>
      </c>
      <c r="B5389" s="22" t="s">
        <v>178</v>
      </c>
      <c r="C5389" s="22" t="s">
        <v>57</v>
      </c>
      <c r="D5389" s="22" t="s">
        <v>28</v>
      </c>
      <c r="E5389" s="20">
        <v>7.90503</v>
      </c>
    </row>
    <row r="5390" spans="1:5" x14ac:dyDescent="0.35">
      <c r="A5390" s="22" t="s">
        <v>38</v>
      </c>
      <c r="B5390" s="22" t="s">
        <v>178</v>
      </c>
      <c r="C5390" s="22" t="s">
        <v>57</v>
      </c>
      <c r="D5390" s="22" t="s">
        <v>92</v>
      </c>
      <c r="E5390" s="20">
        <v>1814.76431</v>
      </c>
    </row>
    <row r="5391" spans="1:5" x14ac:dyDescent="0.35">
      <c r="A5391" s="22" t="s">
        <v>38</v>
      </c>
      <c r="B5391" s="22" t="s">
        <v>178</v>
      </c>
      <c r="C5391" s="22" t="s">
        <v>57</v>
      </c>
      <c r="D5391" s="22" t="s">
        <v>102</v>
      </c>
      <c r="E5391" s="20">
        <v>10.64058</v>
      </c>
    </row>
    <row r="5392" spans="1:5" x14ac:dyDescent="0.35">
      <c r="A5392" s="22" t="s">
        <v>38</v>
      </c>
      <c r="B5392" s="22" t="s">
        <v>178</v>
      </c>
      <c r="C5392" s="22" t="s">
        <v>57</v>
      </c>
      <c r="D5392" s="22" t="s">
        <v>93</v>
      </c>
      <c r="E5392" s="20">
        <v>51.5837</v>
      </c>
    </row>
    <row r="5393" spans="1:5" x14ac:dyDescent="0.35">
      <c r="A5393" s="22" t="s">
        <v>38</v>
      </c>
      <c r="B5393" s="22" t="s">
        <v>178</v>
      </c>
      <c r="C5393" s="22" t="s">
        <v>57</v>
      </c>
      <c r="D5393" s="22" t="s">
        <v>160</v>
      </c>
      <c r="E5393" s="20">
        <v>0.37475000000000003</v>
      </c>
    </row>
    <row r="5394" spans="1:5" x14ac:dyDescent="0.35">
      <c r="A5394" s="22" t="s">
        <v>38</v>
      </c>
      <c r="B5394" s="22" t="s">
        <v>178</v>
      </c>
      <c r="C5394" s="22" t="s">
        <v>57</v>
      </c>
      <c r="D5394" s="22" t="s">
        <v>30</v>
      </c>
      <c r="E5394" s="20">
        <v>136.29289</v>
      </c>
    </row>
    <row r="5395" spans="1:5" x14ac:dyDescent="0.35">
      <c r="A5395" s="22" t="s">
        <v>38</v>
      </c>
      <c r="B5395" s="22" t="s">
        <v>178</v>
      </c>
      <c r="C5395" s="22" t="s">
        <v>57</v>
      </c>
      <c r="D5395" s="22" t="s">
        <v>96</v>
      </c>
      <c r="E5395" s="20">
        <v>0.62644</v>
      </c>
    </row>
    <row r="5396" spans="1:5" x14ac:dyDescent="0.35">
      <c r="A5396" s="22" t="s">
        <v>38</v>
      </c>
      <c r="B5396" s="22" t="s">
        <v>178</v>
      </c>
      <c r="C5396" s="22" t="s">
        <v>57</v>
      </c>
      <c r="D5396" s="22" t="s">
        <v>110</v>
      </c>
      <c r="E5396" s="20">
        <v>2.0939999999999999</v>
      </c>
    </row>
    <row r="5397" spans="1:5" x14ac:dyDescent="0.35">
      <c r="A5397" s="22" t="s">
        <v>38</v>
      </c>
      <c r="B5397" s="22" t="s">
        <v>178</v>
      </c>
      <c r="C5397" s="22" t="s">
        <v>57</v>
      </c>
      <c r="D5397" s="22" t="s">
        <v>31</v>
      </c>
      <c r="E5397" s="20">
        <v>296.23079999999999</v>
      </c>
    </row>
    <row r="5398" spans="1:5" x14ac:dyDescent="0.35">
      <c r="A5398" s="22" t="s">
        <v>38</v>
      </c>
      <c r="B5398" s="22" t="s">
        <v>178</v>
      </c>
      <c r="C5398" s="22" t="s">
        <v>57</v>
      </c>
      <c r="D5398" s="28" t="s">
        <v>35</v>
      </c>
      <c r="E5398" s="26">
        <v>2329.0811199999998</v>
      </c>
    </row>
    <row r="5399" spans="1:5" x14ac:dyDescent="0.35">
      <c r="A5399" s="22" t="s">
        <v>38</v>
      </c>
      <c r="B5399" s="22" t="s">
        <v>178</v>
      </c>
      <c r="C5399" s="22" t="s">
        <v>58</v>
      </c>
      <c r="D5399" s="22" t="s">
        <v>53</v>
      </c>
      <c r="E5399" s="20">
        <v>42.291600000000003</v>
      </c>
    </row>
    <row r="5400" spans="1:5" x14ac:dyDescent="0.35">
      <c r="A5400" s="22" t="s">
        <v>38</v>
      </c>
      <c r="B5400" s="22" t="s">
        <v>178</v>
      </c>
      <c r="C5400" s="22" t="s">
        <v>58</v>
      </c>
      <c r="D5400" s="22" t="s">
        <v>92</v>
      </c>
      <c r="E5400" s="20">
        <v>10.965299999999999</v>
      </c>
    </row>
    <row r="5401" spans="1:5" x14ac:dyDescent="0.35">
      <c r="A5401" s="22" t="s">
        <v>38</v>
      </c>
      <c r="B5401" s="22" t="s">
        <v>178</v>
      </c>
      <c r="C5401" s="22" t="s">
        <v>58</v>
      </c>
      <c r="D5401" s="22" t="s">
        <v>112</v>
      </c>
      <c r="E5401" s="20">
        <v>0.89851999999999999</v>
      </c>
    </row>
    <row r="5402" spans="1:5" x14ac:dyDescent="0.35">
      <c r="A5402" s="22" t="s">
        <v>38</v>
      </c>
      <c r="B5402" s="22" t="s">
        <v>178</v>
      </c>
      <c r="C5402" s="22" t="s">
        <v>58</v>
      </c>
      <c r="D5402" s="22" t="s">
        <v>31</v>
      </c>
      <c r="E5402" s="20">
        <v>10.46358</v>
      </c>
    </row>
    <row r="5403" spans="1:5" x14ac:dyDescent="0.35">
      <c r="A5403" s="22" t="s">
        <v>38</v>
      </c>
      <c r="B5403" s="22" t="s">
        <v>178</v>
      </c>
      <c r="C5403" s="22" t="s">
        <v>58</v>
      </c>
      <c r="D5403" s="28" t="s">
        <v>35</v>
      </c>
      <c r="E5403" s="26">
        <v>64.619</v>
      </c>
    </row>
    <row r="5404" spans="1:5" x14ac:dyDescent="0.35">
      <c r="A5404" s="22" t="s">
        <v>38</v>
      </c>
      <c r="B5404" s="22" t="s">
        <v>178</v>
      </c>
      <c r="C5404" s="22" t="s">
        <v>158</v>
      </c>
      <c r="D5404" s="22" t="s">
        <v>156</v>
      </c>
      <c r="E5404" s="20">
        <v>2.2956799999999999</v>
      </c>
    </row>
    <row r="5405" spans="1:5" x14ac:dyDescent="0.35">
      <c r="A5405" s="22" t="s">
        <v>38</v>
      </c>
      <c r="B5405" s="22" t="s">
        <v>178</v>
      </c>
      <c r="C5405" s="22" t="s">
        <v>158</v>
      </c>
      <c r="D5405" s="22" t="s">
        <v>55</v>
      </c>
      <c r="E5405" s="20">
        <v>74.747569999999996</v>
      </c>
    </row>
    <row r="5406" spans="1:5" x14ac:dyDescent="0.35">
      <c r="A5406" s="22" t="s">
        <v>38</v>
      </c>
      <c r="B5406" s="22" t="s">
        <v>178</v>
      </c>
      <c r="C5406" s="22" t="s">
        <v>158</v>
      </c>
      <c r="D5406" s="22" t="s">
        <v>102</v>
      </c>
      <c r="E5406" s="20">
        <v>14.094429999999999</v>
      </c>
    </row>
    <row r="5407" spans="1:5" x14ac:dyDescent="0.35">
      <c r="A5407" s="22" t="s">
        <v>38</v>
      </c>
      <c r="B5407" s="22" t="s">
        <v>178</v>
      </c>
      <c r="C5407" s="22" t="s">
        <v>158</v>
      </c>
      <c r="D5407" s="22" t="s">
        <v>160</v>
      </c>
      <c r="E5407" s="20">
        <v>343.11826000000002</v>
      </c>
    </row>
    <row r="5408" spans="1:5" x14ac:dyDescent="0.35">
      <c r="A5408" s="22" t="s">
        <v>38</v>
      </c>
      <c r="B5408" s="22" t="s">
        <v>178</v>
      </c>
      <c r="C5408" s="22" t="s">
        <v>158</v>
      </c>
      <c r="D5408" s="22" t="s">
        <v>162</v>
      </c>
      <c r="E5408" s="20">
        <v>0.38273000000000001</v>
      </c>
    </row>
    <row r="5409" spans="1:5" x14ac:dyDescent="0.35">
      <c r="A5409" s="22" t="s">
        <v>38</v>
      </c>
      <c r="B5409" s="22" t="s">
        <v>178</v>
      </c>
      <c r="C5409" s="22" t="s">
        <v>158</v>
      </c>
      <c r="D5409" s="28" t="s">
        <v>35</v>
      </c>
      <c r="E5409" s="26">
        <v>434.63866999999999</v>
      </c>
    </row>
    <row r="5410" spans="1:5" x14ac:dyDescent="0.35">
      <c r="A5410" s="22" t="s">
        <v>38</v>
      </c>
      <c r="B5410" s="22" t="s">
        <v>178</v>
      </c>
      <c r="C5410" s="22" t="s">
        <v>14</v>
      </c>
      <c r="D5410" s="22" t="s">
        <v>160</v>
      </c>
      <c r="E5410" s="20">
        <v>5.8772200000000003</v>
      </c>
    </row>
    <row r="5411" spans="1:5" x14ac:dyDescent="0.35">
      <c r="A5411" s="22" t="s">
        <v>38</v>
      </c>
      <c r="B5411" s="22" t="s">
        <v>178</v>
      </c>
      <c r="C5411" s="22" t="s">
        <v>14</v>
      </c>
      <c r="D5411" s="22" t="s">
        <v>31</v>
      </c>
      <c r="E5411" s="20">
        <v>69.328739999999996</v>
      </c>
    </row>
    <row r="5412" spans="1:5" x14ac:dyDescent="0.35">
      <c r="A5412" s="22" t="s">
        <v>38</v>
      </c>
      <c r="B5412" s="22" t="s">
        <v>178</v>
      </c>
      <c r="C5412" s="22" t="s">
        <v>14</v>
      </c>
      <c r="D5412" s="28" t="s">
        <v>35</v>
      </c>
      <c r="E5412" s="26">
        <v>75.205960000000005</v>
      </c>
    </row>
    <row r="5413" spans="1:5" x14ac:dyDescent="0.35">
      <c r="A5413" s="22" t="s">
        <v>38</v>
      </c>
      <c r="B5413" s="22" t="s">
        <v>178</v>
      </c>
      <c r="C5413" s="22" t="s">
        <v>15</v>
      </c>
      <c r="D5413" s="22" t="s">
        <v>52</v>
      </c>
      <c r="E5413" s="20">
        <v>930.48157000000003</v>
      </c>
    </row>
    <row r="5414" spans="1:5" x14ac:dyDescent="0.35">
      <c r="A5414" s="22" t="s">
        <v>38</v>
      </c>
      <c r="B5414" s="22" t="s">
        <v>178</v>
      </c>
      <c r="C5414" s="22" t="s">
        <v>15</v>
      </c>
      <c r="D5414" s="22" t="s">
        <v>156</v>
      </c>
      <c r="E5414" s="20">
        <v>37.136920000000003</v>
      </c>
    </row>
    <row r="5415" spans="1:5" x14ac:dyDescent="0.35">
      <c r="A5415" s="22" t="s">
        <v>38</v>
      </c>
      <c r="B5415" s="22" t="s">
        <v>178</v>
      </c>
      <c r="C5415" s="22" t="s">
        <v>15</v>
      </c>
      <c r="D5415" s="22" t="s">
        <v>53</v>
      </c>
      <c r="E5415" s="20">
        <v>2.3635299999999999</v>
      </c>
    </row>
    <row r="5416" spans="1:5" x14ac:dyDescent="0.35">
      <c r="A5416" s="22" t="s">
        <v>38</v>
      </c>
      <c r="B5416" s="22" t="s">
        <v>178</v>
      </c>
      <c r="C5416" s="22" t="s">
        <v>15</v>
      </c>
      <c r="D5416" s="22" t="s">
        <v>27</v>
      </c>
      <c r="E5416" s="20">
        <v>1436.40852</v>
      </c>
    </row>
    <row r="5417" spans="1:5" x14ac:dyDescent="0.35">
      <c r="A5417" s="22" t="s">
        <v>38</v>
      </c>
      <c r="B5417" s="22" t="s">
        <v>178</v>
      </c>
      <c r="C5417" s="22" t="s">
        <v>15</v>
      </c>
      <c r="D5417" s="22" t="s">
        <v>28</v>
      </c>
      <c r="E5417" s="20">
        <v>238.50381999999999</v>
      </c>
    </row>
    <row r="5418" spans="1:5" x14ac:dyDescent="0.35">
      <c r="A5418" s="22" t="s">
        <v>38</v>
      </c>
      <c r="B5418" s="22" t="s">
        <v>178</v>
      </c>
      <c r="C5418" s="22" t="s">
        <v>15</v>
      </c>
      <c r="D5418" s="22" t="s">
        <v>55</v>
      </c>
      <c r="E5418" s="20">
        <v>387.85365000000002</v>
      </c>
    </row>
    <row r="5419" spans="1:5" x14ac:dyDescent="0.35">
      <c r="A5419" s="22" t="s">
        <v>38</v>
      </c>
      <c r="B5419" s="22" t="s">
        <v>178</v>
      </c>
      <c r="C5419" s="22" t="s">
        <v>15</v>
      </c>
      <c r="D5419" s="22" t="s">
        <v>92</v>
      </c>
      <c r="E5419" s="20">
        <v>35268.77061</v>
      </c>
    </row>
    <row r="5420" spans="1:5" x14ac:dyDescent="0.35">
      <c r="A5420" s="22" t="s">
        <v>38</v>
      </c>
      <c r="B5420" s="22" t="s">
        <v>178</v>
      </c>
      <c r="C5420" s="22" t="s">
        <v>15</v>
      </c>
      <c r="D5420" s="22" t="s">
        <v>102</v>
      </c>
      <c r="E5420" s="20">
        <v>16.37424</v>
      </c>
    </row>
    <row r="5421" spans="1:5" x14ac:dyDescent="0.35">
      <c r="A5421" s="22" t="s">
        <v>38</v>
      </c>
      <c r="B5421" s="22" t="s">
        <v>178</v>
      </c>
      <c r="C5421" s="22" t="s">
        <v>15</v>
      </c>
      <c r="D5421" s="22" t="s">
        <v>93</v>
      </c>
      <c r="E5421" s="20">
        <v>286.20494000000002</v>
      </c>
    </row>
    <row r="5422" spans="1:5" x14ac:dyDescent="0.35">
      <c r="A5422" s="22" t="s">
        <v>38</v>
      </c>
      <c r="B5422" s="22" t="s">
        <v>178</v>
      </c>
      <c r="C5422" s="22" t="s">
        <v>15</v>
      </c>
      <c r="D5422" s="22" t="s">
        <v>160</v>
      </c>
      <c r="E5422" s="20">
        <v>50.129600000000003</v>
      </c>
    </row>
    <row r="5423" spans="1:5" x14ac:dyDescent="0.35">
      <c r="A5423" s="22" t="s">
        <v>38</v>
      </c>
      <c r="B5423" s="22" t="s">
        <v>178</v>
      </c>
      <c r="C5423" s="22" t="s">
        <v>15</v>
      </c>
      <c r="D5423" s="22" t="s">
        <v>30</v>
      </c>
      <c r="E5423" s="20">
        <v>30145.998039999999</v>
      </c>
    </row>
    <row r="5424" spans="1:5" x14ac:dyDescent="0.35">
      <c r="A5424" s="22" t="s">
        <v>38</v>
      </c>
      <c r="B5424" s="22" t="s">
        <v>178</v>
      </c>
      <c r="C5424" s="22" t="s">
        <v>15</v>
      </c>
      <c r="D5424" s="22" t="s">
        <v>96</v>
      </c>
      <c r="E5424" s="20">
        <v>154.58819</v>
      </c>
    </row>
    <row r="5425" spans="1:5" x14ac:dyDescent="0.35">
      <c r="A5425" s="22" t="s">
        <v>38</v>
      </c>
      <c r="B5425" s="22" t="s">
        <v>178</v>
      </c>
      <c r="C5425" s="22" t="s">
        <v>15</v>
      </c>
      <c r="D5425" s="22" t="s">
        <v>110</v>
      </c>
      <c r="E5425" s="20">
        <v>1.5719000000000001</v>
      </c>
    </row>
    <row r="5426" spans="1:5" x14ac:dyDescent="0.35">
      <c r="A5426" s="22" t="s">
        <v>38</v>
      </c>
      <c r="B5426" s="22" t="s">
        <v>178</v>
      </c>
      <c r="C5426" s="22" t="s">
        <v>15</v>
      </c>
      <c r="D5426" s="22" t="s">
        <v>31</v>
      </c>
      <c r="E5426" s="20">
        <v>14059.57813</v>
      </c>
    </row>
    <row r="5427" spans="1:5" x14ac:dyDescent="0.35">
      <c r="A5427" s="22" t="s">
        <v>38</v>
      </c>
      <c r="B5427" s="22" t="s">
        <v>178</v>
      </c>
      <c r="C5427" s="22" t="s">
        <v>15</v>
      </c>
      <c r="D5427" s="22" t="s">
        <v>32</v>
      </c>
      <c r="E5427" s="20">
        <v>820.46995000000004</v>
      </c>
    </row>
    <row r="5428" spans="1:5" x14ac:dyDescent="0.35">
      <c r="A5428" s="22" t="s">
        <v>38</v>
      </c>
      <c r="B5428" s="22" t="s">
        <v>178</v>
      </c>
      <c r="C5428" s="22" t="s">
        <v>15</v>
      </c>
      <c r="D5428" s="28" t="s">
        <v>35</v>
      </c>
      <c r="E5428" s="26">
        <v>83836.433609999993</v>
      </c>
    </row>
    <row r="5429" spans="1:5" x14ac:dyDescent="0.35">
      <c r="A5429" s="22" t="s">
        <v>38</v>
      </c>
      <c r="B5429" s="22" t="s">
        <v>178</v>
      </c>
      <c r="C5429" s="22" t="s">
        <v>159</v>
      </c>
      <c r="D5429" s="22" t="s">
        <v>52</v>
      </c>
      <c r="E5429" s="20">
        <v>25.144939999999998</v>
      </c>
    </row>
    <row r="5430" spans="1:5" x14ac:dyDescent="0.35">
      <c r="A5430" s="22" t="s">
        <v>38</v>
      </c>
      <c r="B5430" s="22" t="s">
        <v>178</v>
      </c>
      <c r="C5430" s="22" t="s">
        <v>159</v>
      </c>
      <c r="D5430" s="22" t="s">
        <v>115</v>
      </c>
      <c r="E5430" s="20">
        <v>4.6148499999999997</v>
      </c>
    </row>
    <row r="5431" spans="1:5" x14ac:dyDescent="0.35">
      <c r="A5431" s="22" t="s">
        <v>38</v>
      </c>
      <c r="B5431" s="22" t="s">
        <v>178</v>
      </c>
      <c r="C5431" s="22" t="s">
        <v>159</v>
      </c>
      <c r="D5431" s="22" t="s">
        <v>156</v>
      </c>
      <c r="E5431" s="20">
        <v>12.56814</v>
      </c>
    </row>
    <row r="5432" spans="1:5" x14ac:dyDescent="0.35">
      <c r="A5432" s="22" t="s">
        <v>38</v>
      </c>
      <c r="B5432" s="22" t="s">
        <v>178</v>
      </c>
      <c r="C5432" s="22" t="s">
        <v>159</v>
      </c>
      <c r="D5432" s="22" t="s">
        <v>53</v>
      </c>
      <c r="E5432" s="20">
        <v>-1.44489</v>
      </c>
    </row>
    <row r="5433" spans="1:5" x14ac:dyDescent="0.35">
      <c r="A5433" s="22" t="s">
        <v>38</v>
      </c>
      <c r="B5433" s="22" t="s">
        <v>178</v>
      </c>
      <c r="C5433" s="22" t="s">
        <v>159</v>
      </c>
      <c r="D5433" s="22" t="s">
        <v>27</v>
      </c>
      <c r="E5433" s="20">
        <v>493.60768999999999</v>
      </c>
    </row>
    <row r="5434" spans="1:5" x14ac:dyDescent="0.35">
      <c r="A5434" s="22" t="s">
        <v>38</v>
      </c>
      <c r="B5434" s="22" t="s">
        <v>178</v>
      </c>
      <c r="C5434" s="22" t="s">
        <v>159</v>
      </c>
      <c r="D5434" s="22" t="s">
        <v>28</v>
      </c>
      <c r="E5434" s="20">
        <v>64.090909999999994</v>
      </c>
    </row>
    <row r="5435" spans="1:5" x14ac:dyDescent="0.35">
      <c r="A5435" s="22" t="s">
        <v>38</v>
      </c>
      <c r="B5435" s="22" t="s">
        <v>178</v>
      </c>
      <c r="C5435" s="22" t="s">
        <v>159</v>
      </c>
      <c r="D5435" s="22" t="s">
        <v>55</v>
      </c>
      <c r="E5435" s="20">
        <v>17.331430000000001</v>
      </c>
    </row>
    <row r="5436" spans="1:5" x14ac:dyDescent="0.35">
      <c r="A5436" s="22" t="s">
        <v>38</v>
      </c>
      <c r="B5436" s="22" t="s">
        <v>178</v>
      </c>
      <c r="C5436" s="22" t="s">
        <v>159</v>
      </c>
      <c r="D5436" s="22" t="s">
        <v>92</v>
      </c>
      <c r="E5436" s="20">
        <v>682.99564999999996</v>
      </c>
    </row>
    <row r="5437" spans="1:5" x14ac:dyDescent="0.35">
      <c r="A5437" s="22" t="s">
        <v>38</v>
      </c>
      <c r="B5437" s="22" t="s">
        <v>178</v>
      </c>
      <c r="C5437" s="22" t="s">
        <v>159</v>
      </c>
      <c r="D5437" s="22" t="s">
        <v>93</v>
      </c>
      <c r="E5437" s="20">
        <v>15.35779</v>
      </c>
    </row>
    <row r="5438" spans="1:5" x14ac:dyDescent="0.35">
      <c r="A5438" s="22" t="s">
        <v>38</v>
      </c>
      <c r="B5438" s="22" t="s">
        <v>178</v>
      </c>
      <c r="C5438" s="22" t="s">
        <v>159</v>
      </c>
      <c r="D5438" s="22" t="s">
        <v>160</v>
      </c>
      <c r="E5438" s="20">
        <v>3.64499</v>
      </c>
    </row>
    <row r="5439" spans="1:5" x14ac:dyDescent="0.35">
      <c r="A5439" s="22" t="s">
        <v>38</v>
      </c>
      <c r="B5439" s="22" t="s">
        <v>178</v>
      </c>
      <c r="C5439" s="22" t="s">
        <v>159</v>
      </c>
      <c r="D5439" s="22" t="s">
        <v>30</v>
      </c>
      <c r="E5439" s="20">
        <v>16.874690000000001</v>
      </c>
    </row>
    <row r="5440" spans="1:5" x14ac:dyDescent="0.35">
      <c r="A5440" s="22" t="s">
        <v>38</v>
      </c>
      <c r="B5440" s="22" t="s">
        <v>178</v>
      </c>
      <c r="C5440" s="22" t="s">
        <v>159</v>
      </c>
      <c r="D5440" s="22" t="s">
        <v>96</v>
      </c>
      <c r="E5440" s="20">
        <v>19.855360000000001</v>
      </c>
    </row>
    <row r="5441" spans="1:5" x14ac:dyDescent="0.35">
      <c r="A5441" s="22" t="s">
        <v>38</v>
      </c>
      <c r="B5441" s="22" t="s">
        <v>178</v>
      </c>
      <c r="C5441" s="22" t="s">
        <v>159</v>
      </c>
      <c r="D5441" s="22" t="s">
        <v>110</v>
      </c>
      <c r="E5441" s="20">
        <v>22.640139999999999</v>
      </c>
    </row>
    <row r="5442" spans="1:5" x14ac:dyDescent="0.35">
      <c r="A5442" s="22" t="s">
        <v>38</v>
      </c>
      <c r="B5442" s="22" t="s">
        <v>178</v>
      </c>
      <c r="C5442" s="22" t="s">
        <v>159</v>
      </c>
      <c r="D5442" s="22" t="s">
        <v>162</v>
      </c>
      <c r="E5442" s="20">
        <v>1.651E-2</v>
      </c>
    </row>
    <row r="5443" spans="1:5" x14ac:dyDescent="0.35">
      <c r="A5443" s="22" t="s">
        <v>38</v>
      </c>
      <c r="B5443" s="22" t="s">
        <v>178</v>
      </c>
      <c r="C5443" s="22" t="s">
        <v>159</v>
      </c>
      <c r="D5443" s="22" t="s">
        <v>112</v>
      </c>
      <c r="E5443" s="20">
        <v>5.8786800000000001</v>
      </c>
    </row>
    <row r="5444" spans="1:5" x14ac:dyDescent="0.35">
      <c r="A5444" s="22" t="s">
        <v>38</v>
      </c>
      <c r="B5444" s="22" t="s">
        <v>178</v>
      </c>
      <c r="C5444" s="22" t="s">
        <v>159</v>
      </c>
      <c r="D5444" s="22" t="s">
        <v>97</v>
      </c>
      <c r="E5444" s="20">
        <v>7.9347599999999998</v>
      </c>
    </row>
    <row r="5445" spans="1:5" x14ac:dyDescent="0.35">
      <c r="A5445" s="22" t="s">
        <v>38</v>
      </c>
      <c r="B5445" s="22" t="s">
        <v>178</v>
      </c>
      <c r="C5445" s="22" t="s">
        <v>159</v>
      </c>
      <c r="D5445" s="22" t="s">
        <v>31</v>
      </c>
      <c r="E5445" s="20">
        <v>2072.7663499999999</v>
      </c>
    </row>
    <row r="5446" spans="1:5" x14ac:dyDescent="0.35">
      <c r="A5446" s="22" t="s">
        <v>38</v>
      </c>
      <c r="B5446" s="22" t="s">
        <v>178</v>
      </c>
      <c r="C5446" s="22" t="s">
        <v>159</v>
      </c>
      <c r="D5446" s="22" t="s">
        <v>32</v>
      </c>
      <c r="E5446" s="20">
        <v>46.528869999999998</v>
      </c>
    </row>
    <row r="5447" spans="1:5" x14ac:dyDescent="0.35">
      <c r="A5447" s="22" t="s">
        <v>38</v>
      </c>
      <c r="B5447" s="22" t="s">
        <v>178</v>
      </c>
      <c r="C5447" s="22" t="s">
        <v>159</v>
      </c>
      <c r="D5447" s="28" t="s">
        <v>35</v>
      </c>
      <c r="E5447" s="26">
        <v>3510.4068600000001</v>
      </c>
    </row>
    <row r="5448" spans="1:5" x14ac:dyDescent="0.35">
      <c r="A5448" s="22" t="s">
        <v>38</v>
      </c>
      <c r="B5448" s="22" t="s">
        <v>178</v>
      </c>
      <c r="C5448" s="22" t="s">
        <v>59</v>
      </c>
      <c r="D5448" s="22" t="s">
        <v>92</v>
      </c>
      <c r="E5448" s="20">
        <v>183.43263999999999</v>
      </c>
    </row>
    <row r="5449" spans="1:5" x14ac:dyDescent="0.35">
      <c r="A5449" s="22" t="s">
        <v>38</v>
      </c>
      <c r="B5449" s="22" t="s">
        <v>178</v>
      </c>
      <c r="C5449" s="22" t="s">
        <v>59</v>
      </c>
      <c r="D5449" s="22" t="s">
        <v>102</v>
      </c>
      <c r="E5449" s="20">
        <v>285.83999999999997</v>
      </c>
    </row>
    <row r="5450" spans="1:5" x14ac:dyDescent="0.35">
      <c r="A5450" s="22" t="s">
        <v>38</v>
      </c>
      <c r="B5450" s="22" t="s">
        <v>178</v>
      </c>
      <c r="C5450" s="22" t="s">
        <v>59</v>
      </c>
      <c r="D5450" s="22" t="s">
        <v>30</v>
      </c>
      <c r="E5450" s="20">
        <v>44.4</v>
      </c>
    </row>
    <row r="5451" spans="1:5" x14ac:dyDescent="0.35">
      <c r="A5451" s="22" t="s">
        <v>38</v>
      </c>
      <c r="B5451" s="22" t="s">
        <v>178</v>
      </c>
      <c r="C5451" s="22" t="s">
        <v>59</v>
      </c>
      <c r="D5451" s="22" t="s">
        <v>31</v>
      </c>
      <c r="E5451" s="20">
        <v>65.177599999999998</v>
      </c>
    </row>
    <row r="5452" spans="1:5" x14ac:dyDescent="0.35">
      <c r="A5452" s="22" t="s">
        <v>38</v>
      </c>
      <c r="B5452" s="22" t="s">
        <v>178</v>
      </c>
      <c r="C5452" s="22" t="s">
        <v>59</v>
      </c>
      <c r="D5452" s="28" t="s">
        <v>35</v>
      </c>
      <c r="E5452" s="26">
        <v>578.85023999999999</v>
      </c>
    </row>
    <row r="5453" spans="1:5" x14ac:dyDescent="0.35">
      <c r="A5453" s="22" t="s">
        <v>38</v>
      </c>
      <c r="B5453" s="22" t="s">
        <v>178</v>
      </c>
      <c r="C5453" s="22" t="s">
        <v>16</v>
      </c>
      <c r="D5453" s="22" t="s">
        <v>52</v>
      </c>
      <c r="E5453" s="20">
        <v>3.9779</v>
      </c>
    </row>
    <row r="5454" spans="1:5" x14ac:dyDescent="0.35">
      <c r="A5454" s="22" t="s">
        <v>38</v>
      </c>
      <c r="B5454" s="22" t="s">
        <v>178</v>
      </c>
      <c r="C5454" s="22" t="s">
        <v>16</v>
      </c>
      <c r="D5454" s="22" t="s">
        <v>156</v>
      </c>
      <c r="E5454" s="20">
        <v>1.8562799999999999</v>
      </c>
    </row>
    <row r="5455" spans="1:5" x14ac:dyDescent="0.35">
      <c r="A5455" s="22" t="s">
        <v>38</v>
      </c>
      <c r="B5455" s="22" t="s">
        <v>178</v>
      </c>
      <c r="C5455" s="22" t="s">
        <v>16</v>
      </c>
      <c r="D5455" s="22" t="s">
        <v>113</v>
      </c>
      <c r="E5455" s="20">
        <v>2.3139799999999999</v>
      </c>
    </row>
    <row r="5456" spans="1:5" x14ac:dyDescent="0.35">
      <c r="A5456" s="22" t="s">
        <v>38</v>
      </c>
      <c r="B5456" s="22" t="s">
        <v>178</v>
      </c>
      <c r="C5456" s="22" t="s">
        <v>16</v>
      </c>
      <c r="D5456" s="22" t="s">
        <v>53</v>
      </c>
      <c r="E5456" s="20">
        <v>-2.45764</v>
      </c>
    </row>
    <row r="5457" spans="1:5" x14ac:dyDescent="0.35">
      <c r="A5457" s="22" t="s">
        <v>38</v>
      </c>
      <c r="B5457" s="22" t="s">
        <v>178</v>
      </c>
      <c r="C5457" s="22" t="s">
        <v>16</v>
      </c>
      <c r="D5457" s="22" t="s">
        <v>27</v>
      </c>
      <c r="E5457" s="20">
        <v>568.78290000000004</v>
      </c>
    </row>
    <row r="5458" spans="1:5" x14ac:dyDescent="0.35">
      <c r="A5458" s="22" t="s">
        <v>38</v>
      </c>
      <c r="B5458" s="22" t="s">
        <v>178</v>
      </c>
      <c r="C5458" s="22" t="s">
        <v>16</v>
      </c>
      <c r="D5458" s="22" t="s">
        <v>28</v>
      </c>
      <c r="E5458" s="20">
        <v>338.15593999999999</v>
      </c>
    </row>
    <row r="5459" spans="1:5" x14ac:dyDescent="0.35">
      <c r="A5459" s="22" t="s">
        <v>38</v>
      </c>
      <c r="B5459" s="22" t="s">
        <v>178</v>
      </c>
      <c r="C5459" s="22" t="s">
        <v>16</v>
      </c>
      <c r="D5459" s="22" t="s">
        <v>55</v>
      </c>
      <c r="E5459" s="20">
        <v>41.769440000000003</v>
      </c>
    </row>
    <row r="5460" spans="1:5" x14ac:dyDescent="0.35">
      <c r="A5460" s="22" t="s">
        <v>38</v>
      </c>
      <c r="B5460" s="22" t="s">
        <v>178</v>
      </c>
      <c r="C5460" s="22" t="s">
        <v>16</v>
      </c>
      <c r="D5460" s="22" t="s">
        <v>92</v>
      </c>
      <c r="E5460" s="20">
        <v>288.29761999999999</v>
      </c>
    </row>
    <row r="5461" spans="1:5" x14ac:dyDescent="0.35">
      <c r="A5461" s="22" t="s">
        <v>38</v>
      </c>
      <c r="B5461" s="22" t="s">
        <v>178</v>
      </c>
      <c r="C5461" s="22" t="s">
        <v>16</v>
      </c>
      <c r="D5461" s="22" t="s">
        <v>93</v>
      </c>
      <c r="E5461" s="20">
        <v>43.312730000000002</v>
      </c>
    </row>
    <row r="5462" spans="1:5" x14ac:dyDescent="0.35">
      <c r="A5462" s="22" t="s">
        <v>38</v>
      </c>
      <c r="B5462" s="22" t="s">
        <v>178</v>
      </c>
      <c r="C5462" s="22" t="s">
        <v>16</v>
      </c>
      <c r="D5462" s="22" t="s">
        <v>160</v>
      </c>
      <c r="E5462" s="20">
        <v>0.61301000000000005</v>
      </c>
    </row>
    <row r="5463" spans="1:5" x14ac:dyDescent="0.35">
      <c r="A5463" s="22" t="s">
        <v>38</v>
      </c>
      <c r="B5463" s="22" t="s">
        <v>178</v>
      </c>
      <c r="C5463" s="22" t="s">
        <v>16</v>
      </c>
      <c r="D5463" s="22" t="s">
        <v>30</v>
      </c>
      <c r="E5463" s="20">
        <v>1952.3873799999999</v>
      </c>
    </row>
    <row r="5464" spans="1:5" x14ac:dyDescent="0.35">
      <c r="A5464" s="22" t="s">
        <v>38</v>
      </c>
      <c r="B5464" s="22" t="s">
        <v>178</v>
      </c>
      <c r="C5464" s="22" t="s">
        <v>16</v>
      </c>
      <c r="D5464" s="22" t="s">
        <v>96</v>
      </c>
      <c r="E5464" s="20">
        <v>36.614310000000003</v>
      </c>
    </row>
    <row r="5465" spans="1:5" x14ac:dyDescent="0.35">
      <c r="A5465" s="22" t="s">
        <v>38</v>
      </c>
      <c r="B5465" s="22" t="s">
        <v>178</v>
      </c>
      <c r="C5465" s="22" t="s">
        <v>16</v>
      </c>
      <c r="D5465" s="22" t="s">
        <v>110</v>
      </c>
      <c r="E5465" s="20">
        <v>1.27085</v>
      </c>
    </row>
    <row r="5466" spans="1:5" x14ac:dyDescent="0.35">
      <c r="A5466" s="22" t="s">
        <v>38</v>
      </c>
      <c r="B5466" s="22" t="s">
        <v>178</v>
      </c>
      <c r="C5466" s="22" t="s">
        <v>16</v>
      </c>
      <c r="D5466" s="22" t="s">
        <v>112</v>
      </c>
      <c r="E5466" s="20">
        <v>3.1901799999999998</v>
      </c>
    </row>
    <row r="5467" spans="1:5" x14ac:dyDescent="0.35">
      <c r="A5467" s="22" t="s">
        <v>38</v>
      </c>
      <c r="B5467" s="22" t="s">
        <v>178</v>
      </c>
      <c r="C5467" s="22" t="s">
        <v>16</v>
      </c>
      <c r="D5467" s="22" t="s">
        <v>31</v>
      </c>
      <c r="E5467" s="20">
        <v>11658.136</v>
      </c>
    </row>
    <row r="5468" spans="1:5" x14ac:dyDescent="0.35">
      <c r="A5468" s="22" t="s">
        <v>38</v>
      </c>
      <c r="B5468" s="22" t="s">
        <v>178</v>
      </c>
      <c r="C5468" s="22" t="s">
        <v>16</v>
      </c>
      <c r="D5468" s="22" t="s">
        <v>32</v>
      </c>
      <c r="E5468" s="20">
        <v>16.60774</v>
      </c>
    </row>
    <row r="5469" spans="1:5" x14ac:dyDescent="0.35">
      <c r="A5469" s="22" t="s">
        <v>38</v>
      </c>
      <c r="B5469" s="22" t="s">
        <v>178</v>
      </c>
      <c r="C5469" s="22" t="s">
        <v>16</v>
      </c>
      <c r="D5469" s="28" t="s">
        <v>35</v>
      </c>
      <c r="E5469" s="26">
        <v>14954.82862</v>
      </c>
    </row>
    <row r="5470" spans="1:5" x14ac:dyDescent="0.35">
      <c r="A5470" s="22" t="s">
        <v>38</v>
      </c>
      <c r="B5470" s="22" t="s">
        <v>178</v>
      </c>
      <c r="C5470" s="22" t="s">
        <v>17</v>
      </c>
      <c r="D5470" s="22" t="s">
        <v>52</v>
      </c>
      <c r="E5470" s="20">
        <v>0.13392999999999999</v>
      </c>
    </row>
    <row r="5471" spans="1:5" x14ac:dyDescent="0.35">
      <c r="A5471" s="22" t="s">
        <v>38</v>
      </c>
      <c r="B5471" s="22" t="s">
        <v>178</v>
      </c>
      <c r="C5471" s="22" t="s">
        <v>17</v>
      </c>
      <c r="D5471" s="22" t="s">
        <v>104</v>
      </c>
      <c r="E5471" s="20">
        <v>2.12968</v>
      </c>
    </row>
    <row r="5472" spans="1:5" x14ac:dyDescent="0.35">
      <c r="A5472" s="22" t="s">
        <v>38</v>
      </c>
      <c r="B5472" s="22" t="s">
        <v>178</v>
      </c>
      <c r="C5472" s="22" t="s">
        <v>17</v>
      </c>
      <c r="D5472" s="22" t="s">
        <v>53</v>
      </c>
      <c r="E5472" s="20">
        <v>1.27633</v>
      </c>
    </row>
    <row r="5473" spans="1:5" x14ac:dyDescent="0.35">
      <c r="A5473" s="22" t="s">
        <v>38</v>
      </c>
      <c r="B5473" s="22" t="s">
        <v>178</v>
      </c>
      <c r="C5473" s="22" t="s">
        <v>17</v>
      </c>
      <c r="D5473" s="22" t="s">
        <v>27</v>
      </c>
      <c r="E5473" s="20">
        <v>69.571399999999997</v>
      </c>
    </row>
    <row r="5474" spans="1:5" x14ac:dyDescent="0.35">
      <c r="A5474" s="22" t="s">
        <v>38</v>
      </c>
      <c r="B5474" s="22" t="s">
        <v>178</v>
      </c>
      <c r="C5474" s="22" t="s">
        <v>17</v>
      </c>
      <c r="D5474" s="22" t="s">
        <v>28</v>
      </c>
      <c r="E5474" s="20">
        <v>2306.93318</v>
      </c>
    </row>
    <row r="5475" spans="1:5" x14ac:dyDescent="0.35">
      <c r="A5475" s="22" t="s">
        <v>38</v>
      </c>
      <c r="B5475" s="22" t="s">
        <v>178</v>
      </c>
      <c r="C5475" s="22" t="s">
        <v>17</v>
      </c>
      <c r="D5475" s="22" t="s">
        <v>92</v>
      </c>
      <c r="E5475" s="20">
        <v>6.4110800000000001</v>
      </c>
    </row>
    <row r="5476" spans="1:5" x14ac:dyDescent="0.35">
      <c r="A5476" s="22" t="s">
        <v>38</v>
      </c>
      <c r="B5476" s="22" t="s">
        <v>178</v>
      </c>
      <c r="C5476" s="22" t="s">
        <v>17</v>
      </c>
      <c r="D5476" s="22" t="s">
        <v>160</v>
      </c>
      <c r="E5476" s="20">
        <v>1.5202599999999999</v>
      </c>
    </row>
    <row r="5477" spans="1:5" x14ac:dyDescent="0.35">
      <c r="A5477" s="22" t="s">
        <v>38</v>
      </c>
      <c r="B5477" s="22" t="s">
        <v>178</v>
      </c>
      <c r="C5477" s="22" t="s">
        <v>17</v>
      </c>
      <c r="D5477" s="22" t="s">
        <v>30</v>
      </c>
      <c r="E5477" s="20">
        <v>2994.2468199999998</v>
      </c>
    </row>
    <row r="5478" spans="1:5" x14ac:dyDescent="0.35">
      <c r="A5478" s="22" t="s">
        <v>38</v>
      </c>
      <c r="B5478" s="22" t="s">
        <v>178</v>
      </c>
      <c r="C5478" s="22" t="s">
        <v>17</v>
      </c>
      <c r="D5478" s="22" t="s">
        <v>110</v>
      </c>
      <c r="E5478" s="20">
        <v>0.60433999999999999</v>
      </c>
    </row>
    <row r="5479" spans="1:5" x14ac:dyDescent="0.35">
      <c r="A5479" s="22" t="s">
        <v>38</v>
      </c>
      <c r="B5479" s="22" t="s">
        <v>178</v>
      </c>
      <c r="C5479" s="22" t="s">
        <v>17</v>
      </c>
      <c r="D5479" s="22" t="s">
        <v>112</v>
      </c>
      <c r="E5479" s="20">
        <v>2.54508</v>
      </c>
    </row>
    <row r="5480" spans="1:5" x14ac:dyDescent="0.35">
      <c r="A5480" s="22" t="s">
        <v>38</v>
      </c>
      <c r="B5480" s="22" t="s">
        <v>178</v>
      </c>
      <c r="C5480" s="22" t="s">
        <v>17</v>
      </c>
      <c r="D5480" s="22" t="s">
        <v>31</v>
      </c>
      <c r="E5480" s="20">
        <v>20940.47091</v>
      </c>
    </row>
    <row r="5481" spans="1:5" x14ac:dyDescent="0.35">
      <c r="A5481" s="22" t="s">
        <v>38</v>
      </c>
      <c r="B5481" s="22" t="s">
        <v>178</v>
      </c>
      <c r="C5481" s="22" t="s">
        <v>17</v>
      </c>
      <c r="D5481" s="28" t="s">
        <v>35</v>
      </c>
      <c r="E5481" s="26">
        <v>26325.843010000001</v>
      </c>
    </row>
    <row r="5482" spans="1:5" x14ac:dyDescent="0.35">
      <c r="A5482" s="22" t="s">
        <v>38</v>
      </c>
      <c r="B5482" s="22" t="s">
        <v>178</v>
      </c>
      <c r="C5482" s="22" t="s">
        <v>18</v>
      </c>
      <c r="D5482" s="22" t="s">
        <v>52</v>
      </c>
      <c r="E5482" s="20">
        <v>251.96035000000001</v>
      </c>
    </row>
    <row r="5483" spans="1:5" x14ac:dyDescent="0.35">
      <c r="A5483" s="22" t="s">
        <v>38</v>
      </c>
      <c r="B5483" s="22" t="s">
        <v>178</v>
      </c>
      <c r="C5483" s="22" t="s">
        <v>18</v>
      </c>
      <c r="D5483" s="22" t="s">
        <v>53</v>
      </c>
      <c r="E5483" s="20">
        <v>1.0039400000000001</v>
      </c>
    </row>
    <row r="5484" spans="1:5" x14ac:dyDescent="0.35">
      <c r="A5484" s="22" t="s">
        <v>38</v>
      </c>
      <c r="B5484" s="22" t="s">
        <v>178</v>
      </c>
      <c r="C5484" s="22" t="s">
        <v>18</v>
      </c>
      <c r="D5484" s="22" t="s">
        <v>95</v>
      </c>
      <c r="E5484" s="20">
        <v>108.38185</v>
      </c>
    </row>
    <row r="5485" spans="1:5" x14ac:dyDescent="0.35">
      <c r="A5485" s="22" t="s">
        <v>38</v>
      </c>
      <c r="B5485" s="22" t="s">
        <v>178</v>
      </c>
      <c r="C5485" s="22" t="s">
        <v>18</v>
      </c>
      <c r="D5485" s="22" t="s">
        <v>28</v>
      </c>
      <c r="E5485" s="20">
        <v>27.966100000000001</v>
      </c>
    </row>
    <row r="5486" spans="1:5" x14ac:dyDescent="0.35">
      <c r="A5486" s="22" t="s">
        <v>38</v>
      </c>
      <c r="B5486" s="22" t="s">
        <v>178</v>
      </c>
      <c r="C5486" s="22" t="s">
        <v>18</v>
      </c>
      <c r="D5486" s="22" t="s">
        <v>102</v>
      </c>
      <c r="E5486" s="20">
        <v>1330.8305</v>
      </c>
    </row>
    <row r="5487" spans="1:5" x14ac:dyDescent="0.35">
      <c r="A5487" s="22" t="s">
        <v>38</v>
      </c>
      <c r="B5487" s="22" t="s">
        <v>178</v>
      </c>
      <c r="C5487" s="22" t="s">
        <v>18</v>
      </c>
      <c r="D5487" s="22" t="s">
        <v>93</v>
      </c>
      <c r="E5487" s="20">
        <v>0.34952</v>
      </c>
    </row>
    <row r="5488" spans="1:5" x14ac:dyDescent="0.35">
      <c r="A5488" s="22" t="s">
        <v>38</v>
      </c>
      <c r="B5488" s="22" t="s">
        <v>178</v>
      </c>
      <c r="C5488" s="22" t="s">
        <v>18</v>
      </c>
      <c r="D5488" s="22" t="s">
        <v>160</v>
      </c>
      <c r="E5488" s="20">
        <v>6.5890199999999997</v>
      </c>
    </row>
    <row r="5489" spans="1:5" x14ac:dyDescent="0.35">
      <c r="A5489" s="22" t="s">
        <v>38</v>
      </c>
      <c r="B5489" s="22" t="s">
        <v>178</v>
      </c>
      <c r="C5489" s="22" t="s">
        <v>18</v>
      </c>
      <c r="D5489" s="22" t="s">
        <v>30</v>
      </c>
      <c r="E5489" s="20">
        <v>531.99917000000005</v>
      </c>
    </row>
    <row r="5490" spans="1:5" x14ac:dyDescent="0.35">
      <c r="A5490" s="22" t="s">
        <v>38</v>
      </c>
      <c r="B5490" s="22" t="s">
        <v>178</v>
      </c>
      <c r="C5490" s="22" t="s">
        <v>18</v>
      </c>
      <c r="D5490" s="22" t="s">
        <v>97</v>
      </c>
      <c r="E5490" s="20">
        <v>4.5025300000000001</v>
      </c>
    </row>
    <row r="5491" spans="1:5" x14ac:dyDescent="0.35">
      <c r="A5491" s="22" t="s">
        <v>38</v>
      </c>
      <c r="B5491" s="22" t="s">
        <v>178</v>
      </c>
      <c r="C5491" s="22" t="s">
        <v>18</v>
      </c>
      <c r="D5491" s="22" t="s">
        <v>31</v>
      </c>
      <c r="E5491" s="20">
        <v>299.37128000000001</v>
      </c>
    </row>
    <row r="5492" spans="1:5" x14ac:dyDescent="0.35">
      <c r="A5492" s="22" t="s">
        <v>38</v>
      </c>
      <c r="B5492" s="22" t="s">
        <v>178</v>
      </c>
      <c r="C5492" s="22" t="s">
        <v>18</v>
      </c>
      <c r="D5492" s="22" t="s">
        <v>32</v>
      </c>
      <c r="E5492" s="20">
        <v>10.160069999999999</v>
      </c>
    </row>
    <row r="5493" spans="1:5" x14ac:dyDescent="0.35">
      <c r="A5493" s="22" t="s">
        <v>38</v>
      </c>
      <c r="B5493" s="22" t="s">
        <v>178</v>
      </c>
      <c r="C5493" s="22" t="s">
        <v>18</v>
      </c>
      <c r="D5493" s="28" t="s">
        <v>35</v>
      </c>
      <c r="E5493" s="26">
        <v>2573.1143299999999</v>
      </c>
    </row>
    <row r="5494" spans="1:5" x14ac:dyDescent="0.35">
      <c r="A5494" s="22" t="s">
        <v>38</v>
      </c>
      <c r="B5494" s="22" t="s">
        <v>178</v>
      </c>
      <c r="C5494" s="22" t="s">
        <v>19</v>
      </c>
      <c r="D5494" s="22" t="s">
        <v>52</v>
      </c>
      <c r="E5494" s="20">
        <v>3.3420200000000002</v>
      </c>
    </row>
    <row r="5495" spans="1:5" x14ac:dyDescent="0.35">
      <c r="A5495" s="22" t="s">
        <v>38</v>
      </c>
      <c r="B5495" s="22" t="s">
        <v>178</v>
      </c>
      <c r="C5495" s="22" t="s">
        <v>19</v>
      </c>
      <c r="D5495" s="22" t="s">
        <v>53</v>
      </c>
      <c r="E5495" s="20">
        <v>17.5792</v>
      </c>
    </row>
    <row r="5496" spans="1:5" x14ac:dyDescent="0.35">
      <c r="A5496" s="22" t="s">
        <v>38</v>
      </c>
      <c r="B5496" s="22" t="s">
        <v>178</v>
      </c>
      <c r="C5496" s="22" t="s">
        <v>19</v>
      </c>
      <c r="D5496" s="22" t="s">
        <v>27</v>
      </c>
      <c r="E5496" s="20">
        <v>28.716999999999999</v>
      </c>
    </row>
    <row r="5497" spans="1:5" x14ac:dyDescent="0.35">
      <c r="A5497" s="22" t="s">
        <v>38</v>
      </c>
      <c r="B5497" s="22" t="s">
        <v>178</v>
      </c>
      <c r="C5497" s="22" t="s">
        <v>19</v>
      </c>
      <c r="D5497" s="22" t="s">
        <v>28</v>
      </c>
      <c r="E5497" s="20">
        <v>0.54486999999999997</v>
      </c>
    </row>
    <row r="5498" spans="1:5" x14ac:dyDescent="0.35">
      <c r="A5498" s="22" t="s">
        <v>38</v>
      </c>
      <c r="B5498" s="22" t="s">
        <v>178</v>
      </c>
      <c r="C5498" s="22" t="s">
        <v>19</v>
      </c>
      <c r="D5498" s="22" t="s">
        <v>92</v>
      </c>
      <c r="E5498" s="20">
        <v>42.015030000000003</v>
      </c>
    </row>
    <row r="5499" spans="1:5" x14ac:dyDescent="0.35">
      <c r="A5499" s="22" t="s">
        <v>38</v>
      </c>
      <c r="B5499" s="22" t="s">
        <v>178</v>
      </c>
      <c r="C5499" s="22" t="s">
        <v>19</v>
      </c>
      <c r="D5499" s="22" t="s">
        <v>160</v>
      </c>
      <c r="E5499" s="20">
        <v>8.9446499999999993</v>
      </c>
    </row>
    <row r="5500" spans="1:5" x14ac:dyDescent="0.35">
      <c r="A5500" s="22" t="s">
        <v>38</v>
      </c>
      <c r="B5500" s="22" t="s">
        <v>178</v>
      </c>
      <c r="C5500" s="22" t="s">
        <v>19</v>
      </c>
      <c r="D5500" s="22" t="s">
        <v>30</v>
      </c>
      <c r="E5500" s="20">
        <v>76.564179999999993</v>
      </c>
    </row>
    <row r="5501" spans="1:5" x14ac:dyDescent="0.35">
      <c r="A5501" s="22" t="s">
        <v>38</v>
      </c>
      <c r="B5501" s="22" t="s">
        <v>178</v>
      </c>
      <c r="C5501" s="22" t="s">
        <v>19</v>
      </c>
      <c r="D5501" s="22" t="s">
        <v>96</v>
      </c>
      <c r="E5501" s="20">
        <v>3.82742</v>
      </c>
    </row>
    <row r="5502" spans="1:5" x14ac:dyDescent="0.35">
      <c r="A5502" s="22" t="s">
        <v>38</v>
      </c>
      <c r="B5502" s="22" t="s">
        <v>178</v>
      </c>
      <c r="C5502" s="22" t="s">
        <v>19</v>
      </c>
      <c r="D5502" s="22" t="s">
        <v>112</v>
      </c>
      <c r="E5502" s="20">
        <v>27.300270000000001</v>
      </c>
    </row>
    <row r="5503" spans="1:5" x14ac:dyDescent="0.35">
      <c r="A5503" s="22" t="s">
        <v>38</v>
      </c>
      <c r="B5503" s="22" t="s">
        <v>178</v>
      </c>
      <c r="C5503" s="22" t="s">
        <v>19</v>
      </c>
      <c r="D5503" s="22" t="s">
        <v>31</v>
      </c>
      <c r="E5503" s="20">
        <v>11.72015</v>
      </c>
    </row>
    <row r="5504" spans="1:5" x14ac:dyDescent="0.35">
      <c r="A5504" s="22" t="s">
        <v>38</v>
      </c>
      <c r="B5504" s="22" t="s">
        <v>178</v>
      </c>
      <c r="C5504" s="22" t="s">
        <v>19</v>
      </c>
      <c r="D5504" s="22" t="s">
        <v>32</v>
      </c>
      <c r="E5504" s="20">
        <v>627.16206</v>
      </c>
    </row>
    <row r="5505" spans="1:5" x14ac:dyDescent="0.35">
      <c r="A5505" s="22" t="s">
        <v>38</v>
      </c>
      <c r="B5505" s="22" t="s">
        <v>178</v>
      </c>
      <c r="C5505" s="22" t="s">
        <v>19</v>
      </c>
      <c r="D5505" s="28" t="s">
        <v>35</v>
      </c>
      <c r="E5505" s="26">
        <v>847.71685000000002</v>
      </c>
    </row>
    <row r="5506" spans="1:5" x14ac:dyDescent="0.35">
      <c r="A5506" s="22" t="s">
        <v>38</v>
      </c>
      <c r="B5506" s="22" t="s">
        <v>178</v>
      </c>
      <c r="C5506" s="22" t="s">
        <v>161</v>
      </c>
      <c r="D5506" s="22" t="s">
        <v>93</v>
      </c>
      <c r="E5506" s="20">
        <v>2.4862500000000001</v>
      </c>
    </row>
    <row r="5507" spans="1:5" x14ac:dyDescent="0.35">
      <c r="A5507" s="22" t="s">
        <v>38</v>
      </c>
      <c r="B5507" s="22" t="s">
        <v>178</v>
      </c>
      <c r="C5507" s="22" t="s">
        <v>161</v>
      </c>
      <c r="D5507" s="28" t="s">
        <v>35</v>
      </c>
      <c r="E5507" s="26">
        <v>2.4862500000000001</v>
      </c>
    </row>
    <row r="5508" spans="1:5" x14ac:dyDescent="0.35">
      <c r="A5508" s="22" t="s">
        <v>38</v>
      </c>
      <c r="B5508" s="22" t="s">
        <v>178</v>
      </c>
      <c r="C5508" s="120" t="s">
        <v>35</v>
      </c>
      <c r="D5508" s="347"/>
      <c r="E5508" s="26">
        <v>151279.53023</v>
      </c>
    </row>
    <row r="5509" spans="1:5" x14ac:dyDescent="0.35">
      <c r="A5509" s="22" t="s">
        <v>39</v>
      </c>
      <c r="B5509" s="22" t="s">
        <v>169</v>
      </c>
      <c r="C5509" s="22" t="s">
        <v>52</v>
      </c>
      <c r="D5509" s="22" t="s">
        <v>52</v>
      </c>
      <c r="E5509" s="20">
        <v>1.08687</v>
      </c>
    </row>
    <row r="5510" spans="1:5" x14ac:dyDescent="0.35">
      <c r="A5510" s="22" t="s">
        <v>39</v>
      </c>
      <c r="B5510" s="22" t="s">
        <v>169</v>
      </c>
      <c r="C5510" s="22" t="s">
        <v>52</v>
      </c>
      <c r="D5510" s="22" t="s">
        <v>104</v>
      </c>
      <c r="E5510" s="20">
        <v>10.6035</v>
      </c>
    </row>
    <row r="5511" spans="1:5" x14ac:dyDescent="0.35">
      <c r="A5511" s="22" t="s">
        <v>39</v>
      </c>
      <c r="B5511" s="22" t="s">
        <v>169</v>
      </c>
      <c r="C5511" s="22" t="s">
        <v>52</v>
      </c>
      <c r="D5511" s="22" t="s">
        <v>156</v>
      </c>
      <c r="E5511" s="20">
        <v>1.504E-2</v>
      </c>
    </row>
    <row r="5512" spans="1:5" x14ac:dyDescent="0.35">
      <c r="A5512" s="22" t="s">
        <v>39</v>
      </c>
      <c r="B5512" s="22" t="s">
        <v>169</v>
      </c>
      <c r="C5512" s="22" t="s">
        <v>52</v>
      </c>
      <c r="D5512" s="22" t="s">
        <v>53</v>
      </c>
      <c r="E5512" s="20">
        <v>1.38063</v>
      </c>
    </row>
    <row r="5513" spans="1:5" x14ac:dyDescent="0.35">
      <c r="A5513" s="22" t="s">
        <v>39</v>
      </c>
      <c r="B5513" s="22" t="s">
        <v>169</v>
      </c>
      <c r="C5513" s="22" t="s">
        <v>52</v>
      </c>
      <c r="D5513" s="22" t="s">
        <v>28</v>
      </c>
      <c r="E5513" s="20">
        <v>2.7730600000000001</v>
      </c>
    </row>
    <row r="5514" spans="1:5" x14ac:dyDescent="0.35">
      <c r="A5514" s="22" t="s">
        <v>39</v>
      </c>
      <c r="B5514" s="22" t="s">
        <v>169</v>
      </c>
      <c r="C5514" s="22" t="s">
        <v>52</v>
      </c>
      <c r="D5514" s="22" t="s">
        <v>55</v>
      </c>
      <c r="E5514" s="20">
        <v>9.6544699999999999</v>
      </c>
    </row>
    <row r="5515" spans="1:5" x14ac:dyDescent="0.35">
      <c r="A5515" s="22" t="s">
        <v>39</v>
      </c>
      <c r="B5515" s="22" t="s">
        <v>169</v>
      </c>
      <c r="C5515" s="22" t="s">
        <v>52</v>
      </c>
      <c r="D5515" s="22" t="s">
        <v>92</v>
      </c>
      <c r="E5515" s="20">
        <v>5.9801799999999998</v>
      </c>
    </row>
    <row r="5516" spans="1:5" x14ac:dyDescent="0.35">
      <c r="A5516" s="22" t="s">
        <v>39</v>
      </c>
      <c r="B5516" s="22" t="s">
        <v>169</v>
      </c>
      <c r="C5516" s="22" t="s">
        <v>52</v>
      </c>
      <c r="D5516" s="22" t="s">
        <v>102</v>
      </c>
      <c r="E5516" s="20">
        <v>121.3972</v>
      </c>
    </row>
    <row r="5517" spans="1:5" x14ac:dyDescent="0.35">
      <c r="A5517" s="22" t="s">
        <v>39</v>
      </c>
      <c r="B5517" s="22" t="s">
        <v>169</v>
      </c>
      <c r="C5517" s="22" t="s">
        <v>52</v>
      </c>
      <c r="D5517" s="22" t="s">
        <v>93</v>
      </c>
      <c r="E5517" s="20">
        <v>22.862439999999999</v>
      </c>
    </row>
    <row r="5518" spans="1:5" x14ac:dyDescent="0.35">
      <c r="A5518" s="22" t="s">
        <v>39</v>
      </c>
      <c r="B5518" s="22" t="s">
        <v>169</v>
      </c>
      <c r="C5518" s="22" t="s">
        <v>52</v>
      </c>
      <c r="D5518" s="22" t="s">
        <v>160</v>
      </c>
      <c r="E5518" s="20">
        <v>9.4568999999999992</v>
      </c>
    </row>
    <row r="5519" spans="1:5" x14ac:dyDescent="0.35">
      <c r="A5519" s="22" t="s">
        <v>39</v>
      </c>
      <c r="B5519" s="22" t="s">
        <v>169</v>
      </c>
      <c r="C5519" s="22" t="s">
        <v>52</v>
      </c>
      <c r="D5519" s="22" t="s">
        <v>30</v>
      </c>
      <c r="E5519" s="20">
        <v>106.98672999999999</v>
      </c>
    </row>
    <row r="5520" spans="1:5" x14ac:dyDescent="0.35">
      <c r="A5520" s="22" t="s">
        <v>39</v>
      </c>
      <c r="B5520" s="22" t="s">
        <v>169</v>
      </c>
      <c r="C5520" s="22" t="s">
        <v>52</v>
      </c>
      <c r="D5520" s="22" t="s">
        <v>96</v>
      </c>
      <c r="E5520" s="20">
        <v>1780.47291</v>
      </c>
    </row>
    <row r="5521" spans="1:5" x14ac:dyDescent="0.35">
      <c r="A5521" s="22" t="s">
        <v>39</v>
      </c>
      <c r="B5521" s="22" t="s">
        <v>169</v>
      </c>
      <c r="C5521" s="22" t="s">
        <v>52</v>
      </c>
      <c r="D5521" s="22" t="s">
        <v>110</v>
      </c>
      <c r="E5521" s="20">
        <v>2.5499999999999998</v>
      </c>
    </row>
    <row r="5522" spans="1:5" x14ac:dyDescent="0.35">
      <c r="A5522" s="22" t="s">
        <v>39</v>
      </c>
      <c r="B5522" s="22" t="s">
        <v>169</v>
      </c>
      <c r="C5522" s="22" t="s">
        <v>52</v>
      </c>
      <c r="D5522" s="22" t="s">
        <v>97</v>
      </c>
      <c r="E5522" s="20">
        <v>17.58061</v>
      </c>
    </row>
    <row r="5523" spans="1:5" x14ac:dyDescent="0.35">
      <c r="A5523" s="22" t="s">
        <v>39</v>
      </c>
      <c r="B5523" s="22" t="s">
        <v>169</v>
      </c>
      <c r="C5523" s="22" t="s">
        <v>52</v>
      </c>
      <c r="D5523" s="22" t="s">
        <v>31</v>
      </c>
      <c r="E5523" s="20">
        <v>70.248949999999994</v>
      </c>
    </row>
    <row r="5524" spans="1:5" x14ac:dyDescent="0.35">
      <c r="A5524" s="22" t="s">
        <v>39</v>
      </c>
      <c r="B5524" s="22" t="s">
        <v>169</v>
      </c>
      <c r="C5524" s="22" t="s">
        <v>52</v>
      </c>
      <c r="D5524" s="28" t="s">
        <v>35</v>
      </c>
      <c r="E5524" s="26">
        <v>2163.0494899999999</v>
      </c>
    </row>
    <row r="5525" spans="1:5" x14ac:dyDescent="0.35">
      <c r="A5525" s="22" t="s">
        <v>39</v>
      </c>
      <c r="B5525" s="22" t="s">
        <v>169</v>
      </c>
      <c r="C5525" s="22" t="s">
        <v>53</v>
      </c>
      <c r="D5525" s="22" t="s">
        <v>52</v>
      </c>
      <c r="E5525" s="20">
        <v>20.59431</v>
      </c>
    </row>
    <row r="5526" spans="1:5" x14ac:dyDescent="0.35">
      <c r="A5526" s="22" t="s">
        <v>39</v>
      </c>
      <c r="B5526" s="22" t="s">
        <v>169</v>
      </c>
      <c r="C5526" s="22" t="s">
        <v>53</v>
      </c>
      <c r="D5526" s="22" t="s">
        <v>53</v>
      </c>
      <c r="E5526" s="20">
        <v>48.365110000000001</v>
      </c>
    </row>
    <row r="5527" spans="1:5" x14ac:dyDescent="0.35">
      <c r="A5527" s="22" t="s">
        <v>39</v>
      </c>
      <c r="B5527" s="22" t="s">
        <v>169</v>
      </c>
      <c r="C5527" s="22" t="s">
        <v>53</v>
      </c>
      <c r="D5527" s="22" t="s">
        <v>28</v>
      </c>
      <c r="E5527" s="20">
        <v>0.86694000000000004</v>
      </c>
    </row>
    <row r="5528" spans="1:5" x14ac:dyDescent="0.35">
      <c r="A5528" s="22" t="s">
        <v>39</v>
      </c>
      <c r="B5528" s="22" t="s">
        <v>169</v>
      </c>
      <c r="C5528" s="22" t="s">
        <v>53</v>
      </c>
      <c r="D5528" s="22" t="s">
        <v>55</v>
      </c>
      <c r="E5528" s="20">
        <v>158.77851999999999</v>
      </c>
    </row>
    <row r="5529" spans="1:5" x14ac:dyDescent="0.35">
      <c r="A5529" s="22" t="s">
        <v>39</v>
      </c>
      <c r="B5529" s="22" t="s">
        <v>169</v>
      </c>
      <c r="C5529" s="22" t="s">
        <v>53</v>
      </c>
      <c r="D5529" s="22" t="s">
        <v>92</v>
      </c>
      <c r="E5529" s="20">
        <v>15.38011</v>
      </c>
    </row>
    <row r="5530" spans="1:5" x14ac:dyDescent="0.35">
      <c r="A5530" s="22" t="s">
        <v>39</v>
      </c>
      <c r="B5530" s="22" t="s">
        <v>169</v>
      </c>
      <c r="C5530" s="22" t="s">
        <v>53</v>
      </c>
      <c r="D5530" s="22" t="s">
        <v>102</v>
      </c>
      <c r="E5530" s="20">
        <v>-31.764050000000001</v>
      </c>
    </row>
    <row r="5531" spans="1:5" x14ac:dyDescent="0.35">
      <c r="A5531" s="22" t="s">
        <v>39</v>
      </c>
      <c r="B5531" s="22" t="s">
        <v>169</v>
      </c>
      <c r="C5531" s="22" t="s">
        <v>53</v>
      </c>
      <c r="D5531" s="22" t="s">
        <v>93</v>
      </c>
      <c r="E5531" s="20">
        <v>0.29937999999999998</v>
      </c>
    </row>
    <row r="5532" spans="1:5" x14ac:dyDescent="0.35">
      <c r="A5532" s="22" t="s">
        <v>39</v>
      </c>
      <c r="B5532" s="22" t="s">
        <v>169</v>
      </c>
      <c r="C5532" s="22" t="s">
        <v>53</v>
      </c>
      <c r="D5532" s="22" t="s">
        <v>160</v>
      </c>
      <c r="E5532" s="20">
        <v>13.4011</v>
      </c>
    </row>
    <row r="5533" spans="1:5" x14ac:dyDescent="0.35">
      <c r="A5533" s="22" t="s">
        <v>39</v>
      </c>
      <c r="B5533" s="22" t="s">
        <v>169</v>
      </c>
      <c r="C5533" s="22" t="s">
        <v>53</v>
      </c>
      <c r="D5533" s="22" t="s">
        <v>30</v>
      </c>
      <c r="E5533" s="20">
        <v>51.269620000000003</v>
      </c>
    </row>
    <row r="5534" spans="1:5" x14ac:dyDescent="0.35">
      <c r="A5534" s="22" t="s">
        <v>39</v>
      </c>
      <c r="B5534" s="22" t="s">
        <v>169</v>
      </c>
      <c r="C5534" s="22" t="s">
        <v>53</v>
      </c>
      <c r="D5534" s="22" t="s">
        <v>96</v>
      </c>
      <c r="E5534" s="20">
        <v>109.75788</v>
      </c>
    </row>
    <row r="5535" spans="1:5" x14ac:dyDescent="0.35">
      <c r="A5535" s="22" t="s">
        <v>39</v>
      </c>
      <c r="B5535" s="22" t="s">
        <v>169</v>
      </c>
      <c r="C5535" s="22" t="s">
        <v>53</v>
      </c>
      <c r="D5535" s="22" t="s">
        <v>162</v>
      </c>
      <c r="E5535" s="20">
        <v>1.6784600000000001</v>
      </c>
    </row>
    <row r="5536" spans="1:5" x14ac:dyDescent="0.35">
      <c r="A5536" s="22" t="s">
        <v>39</v>
      </c>
      <c r="B5536" s="22" t="s">
        <v>169</v>
      </c>
      <c r="C5536" s="22" t="s">
        <v>53</v>
      </c>
      <c r="D5536" s="22" t="s">
        <v>112</v>
      </c>
      <c r="E5536" s="20">
        <v>1.4235199999999999</v>
      </c>
    </row>
    <row r="5537" spans="1:5" x14ac:dyDescent="0.35">
      <c r="A5537" s="22" t="s">
        <v>39</v>
      </c>
      <c r="B5537" s="22" t="s">
        <v>169</v>
      </c>
      <c r="C5537" s="22" t="s">
        <v>53</v>
      </c>
      <c r="D5537" s="22" t="s">
        <v>31</v>
      </c>
      <c r="E5537" s="20">
        <v>273.73505999999998</v>
      </c>
    </row>
    <row r="5538" spans="1:5" x14ac:dyDescent="0.35">
      <c r="A5538" s="22" t="s">
        <v>39</v>
      </c>
      <c r="B5538" s="22" t="s">
        <v>169</v>
      </c>
      <c r="C5538" s="22" t="s">
        <v>53</v>
      </c>
      <c r="D5538" s="28" t="s">
        <v>35</v>
      </c>
      <c r="E5538" s="26">
        <v>663.78596000000005</v>
      </c>
    </row>
    <row r="5539" spans="1:5" x14ac:dyDescent="0.35">
      <c r="A5539" s="22" t="s">
        <v>39</v>
      </c>
      <c r="B5539" s="22" t="s">
        <v>169</v>
      </c>
      <c r="C5539" s="22" t="s">
        <v>12</v>
      </c>
      <c r="D5539" s="22" t="s">
        <v>27</v>
      </c>
      <c r="E5539" s="20">
        <v>59.006</v>
      </c>
    </row>
    <row r="5540" spans="1:5" x14ac:dyDescent="0.35">
      <c r="A5540" s="22" t="s">
        <v>39</v>
      </c>
      <c r="B5540" s="22" t="s">
        <v>169</v>
      </c>
      <c r="C5540" s="22" t="s">
        <v>12</v>
      </c>
      <c r="D5540" s="22" t="s">
        <v>28</v>
      </c>
      <c r="E5540" s="20">
        <v>9.2318300000000004</v>
      </c>
    </row>
    <row r="5541" spans="1:5" x14ac:dyDescent="0.35">
      <c r="A5541" s="22" t="s">
        <v>39</v>
      </c>
      <c r="B5541" s="22" t="s">
        <v>169</v>
      </c>
      <c r="C5541" s="22" t="s">
        <v>12</v>
      </c>
      <c r="D5541" s="22" t="s">
        <v>55</v>
      </c>
      <c r="E5541" s="20">
        <v>8.6611499999999992</v>
      </c>
    </row>
    <row r="5542" spans="1:5" x14ac:dyDescent="0.35">
      <c r="A5542" s="22" t="s">
        <v>39</v>
      </c>
      <c r="B5542" s="22" t="s">
        <v>169</v>
      </c>
      <c r="C5542" s="22" t="s">
        <v>12</v>
      </c>
      <c r="D5542" s="22" t="s">
        <v>93</v>
      </c>
      <c r="E5542" s="20">
        <v>4.7640500000000001</v>
      </c>
    </row>
    <row r="5543" spans="1:5" x14ac:dyDescent="0.35">
      <c r="A5543" s="22" t="s">
        <v>39</v>
      </c>
      <c r="B5543" s="22" t="s">
        <v>169</v>
      </c>
      <c r="C5543" s="22" t="s">
        <v>12</v>
      </c>
      <c r="D5543" s="22" t="s">
        <v>160</v>
      </c>
      <c r="E5543" s="20">
        <v>554.13825999999995</v>
      </c>
    </row>
    <row r="5544" spans="1:5" x14ac:dyDescent="0.35">
      <c r="A5544" s="22" t="s">
        <v>39</v>
      </c>
      <c r="B5544" s="22" t="s">
        <v>169</v>
      </c>
      <c r="C5544" s="22" t="s">
        <v>12</v>
      </c>
      <c r="D5544" s="22" t="s">
        <v>30</v>
      </c>
      <c r="E5544" s="20">
        <v>329.10430000000002</v>
      </c>
    </row>
    <row r="5545" spans="1:5" x14ac:dyDescent="0.35">
      <c r="A5545" s="22" t="s">
        <v>39</v>
      </c>
      <c r="B5545" s="22" t="s">
        <v>169</v>
      </c>
      <c r="C5545" s="22" t="s">
        <v>12</v>
      </c>
      <c r="D5545" s="22" t="s">
        <v>31</v>
      </c>
      <c r="E5545" s="20">
        <v>5202.9013400000003</v>
      </c>
    </row>
    <row r="5546" spans="1:5" x14ac:dyDescent="0.35">
      <c r="A5546" s="22" t="s">
        <v>39</v>
      </c>
      <c r="B5546" s="22" t="s">
        <v>169</v>
      </c>
      <c r="C5546" s="22" t="s">
        <v>12</v>
      </c>
      <c r="D5546" s="28" t="s">
        <v>35</v>
      </c>
      <c r="E5546" s="26">
        <v>6167.8069299999997</v>
      </c>
    </row>
    <row r="5547" spans="1:5" x14ac:dyDescent="0.35">
      <c r="A5547" s="22" t="s">
        <v>39</v>
      </c>
      <c r="B5547" s="22" t="s">
        <v>169</v>
      </c>
      <c r="C5547" s="22" t="s">
        <v>54</v>
      </c>
      <c r="D5547" s="22" t="s">
        <v>52</v>
      </c>
      <c r="E5547" s="20">
        <v>6.2748699999999999</v>
      </c>
    </row>
    <row r="5548" spans="1:5" x14ac:dyDescent="0.35">
      <c r="A5548" s="22" t="s">
        <v>39</v>
      </c>
      <c r="B5548" s="22" t="s">
        <v>169</v>
      </c>
      <c r="C5548" s="22" t="s">
        <v>54</v>
      </c>
      <c r="D5548" s="22" t="s">
        <v>156</v>
      </c>
      <c r="E5548" s="20">
        <v>9.6747800000000002</v>
      </c>
    </row>
    <row r="5549" spans="1:5" x14ac:dyDescent="0.35">
      <c r="A5549" s="22" t="s">
        <v>39</v>
      </c>
      <c r="B5549" s="22" t="s">
        <v>169</v>
      </c>
      <c r="C5549" s="22" t="s">
        <v>54</v>
      </c>
      <c r="D5549" s="22" t="s">
        <v>53</v>
      </c>
      <c r="E5549" s="20">
        <v>9.1149999999999995E-2</v>
      </c>
    </row>
    <row r="5550" spans="1:5" x14ac:dyDescent="0.35">
      <c r="A5550" s="22" t="s">
        <v>39</v>
      </c>
      <c r="B5550" s="22" t="s">
        <v>169</v>
      </c>
      <c r="C5550" s="22" t="s">
        <v>54</v>
      </c>
      <c r="D5550" s="22" t="s">
        <v>28</v>
      </c>
      <c r="E5550" s="20">
        <v>0.40598000000000001</v>
      </c>
    </row>
    <row r="5551" spans="1:5" x14ac:dyDescent="0.35">
      <c r="A5551" s="22" t="s">
        <v>39</v>
      </c>
      <c r="B5551" s="22" t="s">
        <v>169</v>
      </c>
      <c r="C5551" s="22" t="s">
        <v>54</v>
      </c>
      <c r="D5551" s="22" t="s">
        <v>55</v>
      </c>
      <c r="E5551" s="20">
        <v>5.5722100000000001</v>
      </c>
    </row>
    <row r="5552" spans="1:5" x14ac:dyDescent="0.35">
      <c r="A5552" s="22" t="s">
        <v>39</v>
      </c>
      <c r="B5552" s="22" t="s">
        <v>169</v>
      </c>
      <c r="C5552" s="22" t="s">
        <v>54</v>
      </c>
      <c r="D5552" s="22" t="s">
        <v>160</v>
      </c>
      <c r="E5552" s="20">
        <v>356.8596</v>
      </c>
    </row>
    <row r="5553" spans="1:5" x14ac:dyDescent="0.35">
      <c r="A5553" s="22" t="s">
        <v>39</v>
      </c>
      <c r="B5553" s="22" t="s">
        <v>169</v>
      </c>
      <c r="C5553" s="22" t="s">
        <v>54</v>
      </c>
      <c r="D5553" s="22" t="s">
        <v>97</v>
      </c>
      <c r="E5553" s="20">
        <v>5.21</v>
      </c>
    </row>
    <row r="5554" spans="1:5" x14ac:dyDescent="0.35">
      <c r="A5554" s="22" t="s">
        <v>39</v>
      </c>
      <c r="B5554" s="22" t="s">
        <v>169</v>
      </c>
      <c r="C5554" s="22" t="s">
        <v>54</v>
      </c>
      <c r="D5554" s="28" t="s">
        <v>35</v>
      </c>
      <c r="E5554" s="26">
        <v>384.08859000000001</v>
      </c>
    </row>
    <row r="5555" spans="1:5" x14ac:dyDescent="0.35">
      <c r="A5555" s="22" t="s">
        <v>39</v>
      </c>
      <c r="B5555" s="22" t="s">
        <v>169</v>
      </c>
      <c r="C5555" s="22" t="s">
        <v>13</v>
      </c>
      <c r="D5555" s="22" t="s">
        <v>52</v>
      </c>
      <c r="E5555" s="20">
        <v>0.34978999999999999</v>
      </c>
    </row>
    <row r="5556" spans="1:5" x14ac:dyDescent="0.35">
      <c r="A5556" s="22" t="s">
        <v>39</v>
      </c>
      <c r="B5556" s="22" t="s">
        <v>169</v>
      </c>
      <c r="C5556" s="22" t="s">
        <v>13</v>
      </c>
      <c r="D5556" s="22" t="s">
        <v>156</v>
      </c>
      <c r="E5556" s="20">
        <v>5.44564</v>
      </c>
    </row>
    <row r="5557" spans="1:5" x14ac:dyDescent="0.35">
      <c r="A5557" s="22" t="s">
        <v>39</v>
      </c>
      <c r="B5557" s="22" t="s">
        <v>169</v>
      </c>
      <c r="C5557" s="22" t="s">
        <v>13</v>
      </c>
      <c r="D5557" s="22" t="s">
        <v>53</v>
      </c>
      <c r="E5557" s="20">
        <v>5.9193199999999999</v>
      </c>
    </row>
    <row r="5558" spans="1:5" x14ac:dyDescent="0.35">
      <c r="A5558" s="22" t="s">
        <v>39</v>
      </c>
      <c r="B5558" s="22" t="s">
        <v>169</v>
      </c>
      <c r="C5558" s="22" t="s">
        <v>13</v>
      </c>
      <c r="D5558" s="22" t="s">
        <v>27</v>
      </c>
      <c r="E5558" s="20">
        <v>13.175649999999999</v>
      </c>
    </row>
    <row r="5559" spans="1:5" x14ac:dyDescent="0.35">
      <c r="A5559" s="22" t="s">
        <v>39</v>
      </c>
      <c r="B5559" s="22" t="s">
        <v>169</v>
      </c>
      <c r="C5559" s="22" t="s">
        <v>13</v>
      </c>
      <c r="D5559" s="22" t="s">
        <v>28</v>
      </c>
      <c r="E5559" s="20">
        <v>454.36522000000002</v>
      </c>
    </row>
    <row r="5560" spans="1:5" x14ac:dyDescent="0.35">
      <c r="A5560" s="22" t="s">
        <v>39</v>
      </c>
      <c r="B5560" s="22" t="s">
        <v>169</v>
      </c>
      <c r="C5560" s="22" t="s">
        <v>13</v>
      </c>
      <c r="D5560" s="22" t="s">
        <v>55</v>
      </c>
      <c r="E5560" s="20">
        <v>0.81154999999999999</v>
      </c>
    </row>
    <row r="5561" spans="1:5" x14ac:dyDescent="0.35">
      <c r="A5561" s="22" t="s">
        <v>39</v>
      </c>
      <c r="B5561" s="22" t="s">
        <v>169</v>
      </c>
      <c r="C5561" s="22" t="s">
        <v>13</v>
      </c>
      <c r="D5561" s="22" t="s">
        <v>92</v>
      </c>
      <c r="E5561" s="20">
        <v>0.71282999999999996</v>
      </c>
    </row>
    <row r="5562" spans="1:5" x14ac:dyDescent="0.35">
      <c r="A5562" s="22" t="s">
        <v>39</v>
      </c>
      <c r="B5562" s="22" t="s">
        <v>169</v>
      </c>
      <c r="C5562" s="22" t="s">
        <v>13</v>
      </c>
      <c r="D5562" s="22" t="s">
        <v>102</v>
      </c>
      <c r="E5562" s="20">
        <v>6.87765</v>
      </c>
    </row>
    <row r="5563" spans="1:5" x14ac:dyDescent="0.35">
      <c r="A5563" s="22" t="s">
        <v>39</v>
      </c>
      <c r="B5563" s="22" t="s">
        <v>169</v>
      </c>
      <c r="C5563" s="22" t="s">
        <v>13</v>
      </c>
      <c r="D5563" s="22" t="s">
        <v>160</v>
      </c>
      <c r="E5563" s="20">
        <v>1.82582</v>
      </c>
    </row>
    <row r="5564" spans="1:5" x14ac:dyDescent="0.35">
      <c r="A5564" s="22" t="s">
        <v>39</v>
      </c>
      <c r="B5564" s="22" t="s">
        <v>169</v>
      </c>
      <c r="C5564" s="22" t="s">
        <v>13</v>
      </c>
      <c r="D5564" s="22" t="s">
        <v>30</v>
      </c>
      <c r="E5564" s="20">
        <v>62.423749999999998</v>
      </c>
    </row>
    <row r="5565" spans="1:5" x14ac:dyDescent="0.35">
      <c r="A5565" s="22" t="s">
        <v>39</v>
      </c>
      <c r="B5565" s="22" t="s">
        <v>169</v>
      </c>
      <c r="C5565" s="22" t="s">
        <v>13</v>
      </c>
      <c r="D5565" s="22" t="s">
        <v>96</v>
      </c>
      <c r="E5565" s="20">
        <v>14.9725</v>
      </c>
    </row>
    <row r="5566" spans="1:5" x14ac:dyDescent="0.35">
      <c r="A5566" s="22" t="s">
        <v>39</v>
      </c>
      <c r="B5566" s="22" t="s">
        <v>169</v>
      </c>
      <c r="C5566" s="22" t="s">
        <v>13</v>
      </c>
      <c r="D5566" s="22" t="s">
        <v>31</v>
      </c>
      <c r="E5566" s="20">
        <v>216.95963</v>
      </c>
    </row>
    <row r="5567" spans="1:5" x14ac:dyDescent="0.35">
      <c r="A5567" s="22" t="s">
        <v>39</v>
      </c>
      <c r="B5567" s="22" t="s">
        <v>169</v>
      </c>
      <c r="C5567" s="22" t="s">
        <v>13</v>
      </c>
      <c r="D5567" s="28" t="s">
        <v>35</v>
      </c>
      <c r="E5567" s="26">
        <v>783.83934999999997</v>
      </c>
    </row>
    <row r="5568" spans="1:5" x14ac:dyDescent="0.35">
      <c r="A5568" s="22" t="s">
        <v>39</v>
      </c>
      <c r="B5568" s="22" t="s">
        <v>169</v>
      </c>
      <c r="C5568" s="22" t="s">
        <v>55</v>
      </c>
      <c r="D5568" s="22" t="s">
        <v>52</v>
      </c>
      <c r="E5568" s="20">
        <v>18.16141</v>
      </c>
    </row>
    <row r="5569" spans="1:5" x14ac:dyDescent="0.35">
      <c r="A5569" s="22" t="s">
        <v>39</v>
      </c>
      <c r="B5569" s="22" t="s">
        <v>169</v>
      </c>
      <c r="C5569" s="22" t="s">
        <v>55</v>
      </c>
      <c r="D5569" s="22" t="s">
        <v>53</v>
      </c>
      <c r="E5569" s="20">
        <v>234.07005000000001</v>
      </c>
    </row>
    <row r="5570" spans="1:5" x14ac:dyDescent="0.35">
      <c r="A5570" s="22" t="s">
        <v>39</v>
      </c>
      <c r="B5570" s="22" t="s">
        <v>169</v>
      </c>
      <c r="C5570" s="22" t="s">
        <v>55</v>
      </c>
      <c r="D5570" s="22" t="s">
        <v>55</v>
      </c>
      <c r="E5570" s="20">
        <v>69.402389999999997</v>
      </c>
    </row>
    <row r="5571" spans="1:5" x14ac:dyDescent="0.35">
      <c r="A5571" s="22" t="s">
        <v>39</v>
      </c>
      <c r="B5571" s="22" t="s">
        <v>169</v>
      </c>
      <c r="C5571" s="22" t="s">
        <v>55</v>
      </c>
      <c r="D5571" s="22" t="s">
        <v>160</v>
      </c>
      <c r="E5571" s="20">
        <v>123.12631</v>
      </c>
    </row>
    <row r="5572" spans="1:5" x14ac:dyDescent="0.35">
      <c r="A5572" s="22" t="s">
        <v>39</v>
      </c>
      <c r="B5572" s="22" t="s">
        <v>169</v>
      </c>
      <c r="C5572" s="22" t="s">
        <v>55</v>
      </c>
      <c r="D5572" s="22" t="s">
        <v>97</v>
      </c>
      <c r="E5572" s="20">
        <v>4.7738699999999996</v>
      </c>
    </row>
    <row r="5573" spans="1:5" x14ac:dyDescent="0.35">
      <c r="A5573" s="22" t="s">
        <v>39</v>
      </c>
      <c r="B5573" s="22" t="s">
        <v>169</v>
      </c>
      <c r="C5573" s="22" t="s">
        <v>55</v>
      </c>
      <c r="D5573" s="22" t="s">
        <v>31</v>
      </c>
      <c r="E5573" s="20">
        <v>4.2831099999999998</v>
      </c>
    </row>
    <row r="5574" spans="1:5" x14ac:dyDescent="0.35">
      <c r="A5574" s="22" t="s">
        <v>39</v>
      </c>
      <c r="B5574" s="22" t="s">
        <v>169</v>
      </c>
      <c r="C5574" s="22" t="s">
        <v>55</v>
      </c>
      <c r="D5574" s="28" t="s">
        <v>35</v>
      </c>
      <c r="E5574" s="26">
        <v>453.81713999999999</v>
      </c>
    </row>
    <row r="5575" spans="1:5" x14ac:dyDescent="0.35">
      <c r="A5575" s="22" t="s">
        <v>39</v>
      </c>
      <c r="B5575" s="22" t="s">
        <v>169</v>
      </c>
      <c r="C5575" s="22" t="s">
        <v>56</v>
      </c>
      <c r="D5575" s="22" t="s">
        <v>52</v>
      </c>
      <c r="E5575" s="20">
        <v>24.140250000000002</v>
      </c>
    </row>
    <row r="5576" spans="1:5" x14ac:dyDescent="0.35">
      <c r="A5576" s="22" t="s">
        <v>39</v>
      </c>
      <c r="B5576" s="22" t="s">
        <v>169</v>
      </c>
      <c r="C5576" s="22" t="s">
        <v>56</v>
      </c>
      <c r="D5576" s="22" t="s">
        <v>104</v>
      </c>
      <c r="E5576" s="20">
        <v>44.221040000000002</v>
      </c>
    </row>
    <row r="5577" spans="1:5" x14ac:dyDescent="0.35">
      <c r="A5577" s="22" t="s">
        <v>39</v>
      </c>
      <c r="B5577" s="22" t="s">
        <v>169</v>
      </c>
      <c r="C5577" s="22" t="s">
        <v>56</v>
      </c>
      <c r="D5577" s="22" t="s">
        <v>115</v>
      </c>
      <c r="E5577" s="20">
        <v>20.376480000000001</v>
      </c>
    </row>
    <row r="5578" spans="1:5" x14ac:dyDescent="0.35">
      <c r="A5578" s="22" t="s">
        <v>39</v>
      </c>
      <c r="B5578" s="22" t="s">
        <v>169</v>
      </c>
      <c r="C5578" s="22" t="s">
        <v>56</v>
      </c>
      <c r="D5578" s="22" t="s">
        <v>53</v>
      </c>
      <c r="E5578" s="20">
        <v>8.1502599999999994</v>
      </c>
    </row>
    <row r="5579" spans="1:5" x14ac:dyDescent="0.35">
      <c r="A5579" s="22" t="s">
        <v>39</v>
      </c>
      <c r="B5579" s="22" t="s">
        <v>169</v>
      </c>
      <c r="C5579" s="22" t="s">
        <v>56</v>
      </c>
      <c r="D5579" s="22" t="s">
        <v>55</v>
      </c>
      <c r="E5579" s="20">
        <v>44.226199999999999</v>
      </c>
    </row>
    <row r="5580" spans="1:5" x14ac:dyDescent="0.35">
      <c r="A5580" s="22" t="s">
        <v>39</v>
      </c>
      <c r="B5580" s="22" t="s">
        <v>169</v>
      </c>
      <c r="C5580" s="22" t="s">
        <v>56</v>
      </c>
      <c r="D5580" s="22" t="s">
        <v>92</v>
      </c>
      <c r="E5580" s="20">
        <v>9.8883399999999995</v>
      </c>
    </row>
    <row r="5581" spans="1:5" x14ac:dyDescent="0.35">
      <c r="A5581" s="22" t="s">
        <v>39</v>
      </c>
      <c r="B5581" s="22" t="s">
        <v>169</v>
      </c>
      <c r="C5581" s="22" t="s">
        <v>56</v>
      </c>
      <c r="D5581" s="22" t="s">
        <v>102</v>
      </c>
      <c r="E5581" s="20">
        <v>605.88913000000002</v>
      </c>
    </row>
    <row r="5582" spans="1:5" x14ac:dyDescent="0.35">
      <c r="A5582" s="22" t="s">
        <v>39</v>
      </c>
      <c r="B5582" s="22" t="s">
        <v>169</v>
      </c>
      <c r="C5582" s="22" t="s">
        <v>56</v>
      </c>
      <c r="D5582" s="22" t="s">
        <v>93</v>
      </c>
      <c r="E5582" s="20">
        <v>8.3881300000000003</v>
      </c>
    </row>
    <row r="5583" spans="1:5" x14ac:dyDescent="0.35">
      <c r="A5583" s="22" t="s">
        <v>39</v>
      </c>
      <c r="B5583" s="22" t="s">
        <v>169</v>
      </c>
      <c r="C5583" s="22" t="s">
        <v>56</v>
      </c>
      <c r="D5583" s="22" t="s">
        <v>160</v>
      </c>
      <c r="E5583" s="20">
        <v>12.516159999999999</v>
      </c>
    </row>
    <row r="5584" spans="1:5" x14ac:dyDescent="0.35">
      <c r="A5584" s="22" t="s">
        <v>39</v>
      </c>
      <c r="B5584" s="22" t="s">
        <v>169</v>
      </c>
      <c r="C5584" s="22" t="s">
        <v>56</v>
      </c>
      <c r="D5584" s="22" t="s">
        <v>30</v>
      </c>
      <c r="E5584" s="20">
        <v>41.142229999999998</v>
      </c>
    </row>
    <row r="5585" spans="1:5" x14ac:dyDescent="0.35">
      <c r="A5585" s="22" t="s">
        <v>39</v>
      </c>
      <c r="B5585" s="22" t="s">
        <v>169</v>
      </c>
      <c r="C5585" s="22" t="s">
        <v>56</v>
      </c>
      <c r="D5585" s="22" t="s">
        <v>96</v>
      </c>
      <c r="E5585" s="20">
        <v>3431.8023499999999</v>
      </c>
    </row>
    <row r="5586" spans="1:5" x14ac:dyDescent="0.35">
      <c r="A5586" s="22" t="s">
        <v>39</v>
      </c>
      <c r="B5586" s="22" t="s">
        <v>169</v>
      </c>
      <c r="C5586" s="22" t="s">
        <v>56</v>
      </c>
      <c r="D5586" s="22" t="s">
        <v>110</v>
      </c>
      <c r="E5586" s="20">
        <v>0.16334000000000001</v>
      </c>
    </row>
    <row r="5587" spans="1:5" x14ac:dyDescent="0.35">
      <c r="A5587" s="22" t="s">
        <v>39</v>
      </c>
      <c r="B5587" s="22" t="s">
        <v>169</v>
      </c>
      <c r="C5587" s="22" t="s">
        <v>56</v>
      </c>
      <c r="D5587" s="22" t="s">
        <v>97</v>
      </c>
      <c r="E5587" s="20">
        <v>158.81824</v>
      </c>
    </row>
    <row r="5588" spans="1:5" x14ac:dyDescent="0.35">
      <c r="A5588" s="22" t="s">
        <v>39</v>
      </c>
      <c r="B5588" s="22" t="s">
        <v>169</v>
      </c>
      <c r="C5588" s="22" t="s">
        <v>56</v>
      </c>
      <c r="D5588" s="22" t="s">
        <v>31</v>
      </c>
      <c r="E5588" s="20">
        <v>44.555909999999997</v>
      </c>
    </row>
    <row r="5589" spans="1:5" x14ac:dyDescent="0.35">
      <c r="A5589" s="22" t="s">
        <v>39</v>
      </c>
      <c r="B5589" s="22" t="s">
        <v>169</v>
      </c>
      <c r="C5589" s="22" t="s">
        <v>56</v>
      </c>
      <c r="D5589" s="28" t="s">
        <v>35</v>
      </c>
      <c r="E5589" s="26">
        <v>4454.2780599999996</v>
      </c>
    </row>
    <row r="5590" spans="1:5" x14ac:dyDescent="0.35">
      <c r="A5590" s="22" t="s">
        <v>39</v>
      </c>
      <c r="B5590" s="22" t="s">
        <v>169</v>
      </c>
      <c r="C5590" s="22" t="s">
        <v>57</v>
      </c>
      <c r="D5590" s="22" t="s">
        <v>52</v>
      </c>
      <c r="E5590" s="20">
        <v>262.22462999999999</v>
      </c>
    </row>
    <row r="5591" spans="1:5" x14ac:dyDescent="0.35">
      <c r="A5591" s="22" t="s">
        <v>39</v>
      </c>
      <c r="B5591" s="22" t="s">
        <v>169</v>
      </c>
      <c r="C5591" s="22" t="s">
        <v>57</v>
      </c>
      <c r="D5591" s="22" t="s">
        <v>53</v>
      </c>
      <c r="E5591" s="20">
        <v>9.6751100000000001</v>
      </c>
    </row>
    <row r="5592" spans="1:5" x14ac:dyDescent="0.35">
      <c r="A5592" s="22" t="s">
        <v>39</v>
      </c>
      <c r="B5592" s="22" t="s">
        <v>169</v>
      </c>
      <c r="C5592" s="22" t="s">
        <v>57</v>
      </c>
      <c r="D5592" s="22" t="s">
        <v>27</v>
      </c>
      <c r="E5592" s="20">
        <v>0.74302000000000001</v>
      </c>
    </row>
    <row r="5593" spans="1:5" x14ac:dyDescent="0.35">
      <c r="A5593" s="22" t="s">
        <v>39</v>
      </c>
      <c r="B5593" s="22" t="s">
        <v>169</v>
      </c>
      <c r="C5593" s="22" t="s">
        <v>57</v>
      </c>
      <c r="D5593" s="22" t="s">
        <v>28</v>
      </c>
      <c r="E5593" s="20">
        <v>287.61507</v>
      </c>
    </row>
    <row r="5594" spans="1:5" x14ac:dyDescent="0.35">
      <c r="A5594" s="22" t="s">
        <v>39</v>
      </c>
      <c r="B5594" s="22" t="s">
        <v>169</v>
      </c>
      <c r="C5594" s="22" t="s">
        <v>57</v>
      </c>
      <c r="D5594" s="22" t="s">
        <v>55</v>
      </c>
      <c r="E5594" s="20">
        <v>48.14067</v>
      </c>
    </row>
    <row r="5595" spans="1:5" x14ac:dyDescent="0.35">
      <c r="A5595" s="22" t="s">
        <v>39</v>
      </c>
      <c r="B5595" s="22" t="s">
        <v>169</v>
      </c>
      <c r="C5595" s="22" t="s">
        <v>57</v>
      </c>
      <c r="D5595" s="22" t="s">
        <v>92</v>
      </c>
      <c r="E5595" s="20">
        <v>1622.9222600000001</v>
      </c>
    </row>
    <row r="5596" spans="1:5" x14ac:dyDescent="0.35">
      <c r="A5596" s="22" t="s">
        <v>39</v>
      </c>
      <c r="B5596" s="22" t="s">
        <v>169</v>
      </c>
      <c r="C5596" s="22" t="s">
        <v>57</v>
      </c>
      <c r="D5596" s="22" t="s">
        <v>102</v>
      </c>
      <c r="E5596" s="20">
        <v>3.2395399999999999</v>
      </c>
    </row>
    <row r="5597" spans="1:5" x14ac:dyDescent="0.35">
      <c r="A5597" s="22" t="s">
        <v>39</v>
      </c>
      <c r="B5597" s="22" t="s">
        <v>169</v>
      </c>
      <c r="C5597" s="22" t="s">
        <v>57</v>
      </c>
      <c r="D5597" s="22" t="s">
        <v>93</v>
      </c>
      <c r="E5597" s="20">
        <v>856.21851000000004</v>
      </c>
    </row>
    <row r="5598" spans="1:5" x14ac:dyDescent="0.35">
      <c r="A5598" s="22" t="s">
        <v>39</v>
      </c>
      <c r="B5598" s="22" t="s">
        <v>169</v>
      </c>
      <c r="C5598" s="22" t="s">
        <v>57</v>
      </c>
      <c r="D5598" s="22" t="s">
        <v>160</v>
      </c>
      <c r="E5598" s="20">
        <v>124.11920000000001</v>
      </c>
    </row>
    <row r="5599" spans="1:5" x14ac:dyDescent="0.35">
      <c r="A5599" s="22" t="s">
        <v>39</v>
      </c>
      <c r="B5599" s="22" t="s">
        <v>169</v>
      </c>
      <c r="C5599" s="22" t="s">
        <v>57</v>
      </c>
      <c r="D5599" s="22" t="s">
        <v>30</v>
      </c>
      <c r="E5599" s="20">
        <v>346.45675</v>
      </c>
    </row>
    <row r="5600" spans="1:5" x14ac:dyDescent="0.35">
      <c r="A5600" s="22" t="s">
        <v>39</v>
      </c>
      <c r="B5600" s="22" t="s">
        <v>169</v>
      </c>
      <c r="C5600" s="22" t="s">
        <v>57</v>
      </c>
      <c r="D5600" s="22" t="s">
        <v>96</v>
      </c>
      <c r="E5600" s="20">
        <v>111.59594</v>
      </c>
    </row>
    <row r="5601" spans="1:5" x14ac:dyDescent="0.35">
      <c r="A5601" s="22" t="s">
        <v>39</v>
      </c>
      <c r="B5601" s="22" t="s">
        <v>169</v>
      </c>
      <c r="C5601" s="22" t="s">
        <v>57</v>
      </c>
      <c r="D5601" s="22" t="s">
        <v>162</v>
      </c>
      <c r="E5601" s="20">
        <v>7.2959999999999997E-2</v>
      </c>
    </row>
    <row r="5602" spans="1:5" x14ac:dyDescent="0.35">
      <c r="A5602" s="22" t="s">
        <v>39</v>
      </c>
      <c r="B5602" s="22" t="s">
        <v>169</v>
      </c>
      <c r="C5602" s="22" t="s">
        <v>57</v>
      </c>
      <c r="D5602" s="22" t="s">
        <v>112</v>
      </c>
      <c r="E5602" s="20">
        <v>0.11668000000000001</v>
      </c>
    </row>
    <row r="5603" spans="1:5" x14ac:dyDescent="0.35">
      <c r="A5603" s="22" t="s">
        <v>39</v>
      </c>
      <c r="B5603" s="22" t="s">
        <v>169</v>
      </c>
      <c r="C5603" s="22" t="s">
        <v>57</v>
      </c>
      <c r="D5603" s="22" t="s">
        <v>97</v>
      </c>
      <c r="E5603" s="20">
        <v>11.11617</v>
      </c>
    </row>
    <row r="5604" spans="1:5" x14ac:dyDescent="0.35">
      <c r="A5604" s="22" t="s">
        <v>39</v>
      </c>
      <c r="B5604" s="22" t="s">
        <v>169</v>
      </c>
      <c r="C5604" s="22" t="s">
        <v>57</v>
      </c>
      <c r="D5604" s="22" t="s">
        <v>31</v>
      </c>
      <c r="E5604" s="20">
        <v>713.85055</v>
      </c>
    </row>
    <row r="5605" spans="1:5" x14ac:dyDescent="0.35">
      <c r="A5605" s="22" t="s">
        <v>39</v>
      </c>
      <c r="B5605" s="22" t="s">
        <v>169</v>
      </c>
      <c r="C5605" s="22" t="s">
        <v>57</v>
      </c>
      <c r="D5605" s="28" t="s">
        <v>35</v>
      </c>
      <c r="E5605" s="26">
        <v>4398.1070600000003</v>
      </c>
    </row>
    <row r="5606" spans="1:5" x14ac:dyDescent="0.35">
      <c r="A5606" s="22" t="s">
        <v>39</v>
      </c>
      <c r="B5606" s="22" t="s">
        <v>169</v>
      </c>
      <c r="C5606" s="22" t="s">
        <v>58</v>
      </c>
      <c r="D5606" s="22" t="s">
        <v>52</v>
      </c>
      <c r="E5606" s="20">
        <v>3.1635499999999999</v>
      </c>
    </row>
    <row r="5607" spans="1:5" x14ac:dyDescent="0.35">
      <c r="A5607" s="22" t="s">
        <v>39</v>
      </c>
      <c r="B5607" s="22" t="s">
        <v>169</v>
      </c>
      <c r="C5607" s="22" t="s">
        <v>58</v>
      </c>
      <c r="D5607" s="22" t="s">
        <v>28</v>
      </c>
      <c r="E5607" s="20">
        <v>0.33832000000000001</v>
      </c>
    </row>
    <row r="5608" spans="1:5" x14ac:dyDescent="0.35">
      <c r="A5608" s="22" t="s">
        <v>39</v>
      </c>
      <c r="B5608" s="22" t="s">
        <v>169</v>
      </c>
      <c r="C5608" s="22" t="s">
        <v>58</v>
      </c>
      <c r="D5608" s="22" t="s">
        <v>160</v>
      </c>
      <c r="E5608" s="20">
        <v>1.10653</v>
      </c>
    </row>
    <row r="5609" spans="1:5" x14ac:dyDescent="0.35">
      <c r="A5609" s="22" t="s">
        <v>39</v>
      </c>
      <c r="B5609" s="22" t="s">
        <v>169</v>
      </c>
      <c r="C5609" s="22" t="s">
        <v>58</v>
      </c>
      <c r="D5609" s="22" t="s">
        <v>96</v>
      </c>
      <c r="E5609" s="20">
        <v>0.28226000000000001</v>
      </c>
    </row>
    <row r="5610" spans="1:5" x14ac:dyDescent="0.35">
      <c r="A5610" s="22" t="s">
        <v>39</v>
      </c>
      <c r="B5610" s="22" t="s">
        <v>169</v>
      </c>
      <c r="C5610" s="22" t="s">
        <v>58</v>
      </c>
      <c r="D5610" s="28" t="s">
        <v>35</v>
      </c>
      <c r="E5610" s="26">
        <v>4.8906599999999996</v>
      </c>
    </row>
    <row r="5611" spans="1:5" x14ac:dyDescent="0.35">
      <c r="A5611" s="22" t="s">
        <v>39</v>
      </c>
      <c r="B5611" s="22" t="s">
        <v>169</v>
      </c>
      <c r="C5611" s="22" t="s">
        <v>158</v>
      </c>
      <c r="D5611" s="22" t="s">
        <v>160</v>
      </c>
      <c r="E5611" s="20">
        <v>2.1494900000000001</v>
      </c>
    </row>
    <row r="5612" spans="1:5" x14ac:dyDescent="0.35">
      <c r="A5612" s="22" t="s">
        <v>39</v>
      </c>
      <c r="B5612" s="22" t="s">
        <v>169</v>
      </c>
      <c r="C5612" s="22" t="s">
        <v>158</v>
      </c>
      <c r="D5612" s="28" t="s">
        <v>35</v>
      </c>
      <c r="E5612" s="26">
        <v>2.1494900000000001</v>
      </c>
    </row>
    <row r="5613" spans="1:5" x14ac:dyDescent="0.35">
      <c r="A5613" s="22" t="s">
        <v>39</v>
      </c>
      <c r="B5613" s="22" t="s">
        <v>169</v>
      </c>
      <c r="C5613" s="22" t="s">
        <v>14</v>
      </c>
      <c r="D5613" s="22" t="s">
        <v>55</v>
      </c>
      <c r="E5613" s="20">
        <v>1.1638900000000001</v>
      </c>
    </row>
    <row r="5614" spans="1:5" x14ac:dyDescent="0.35">
      <c r="A5614" s="22" t="s">
        <v>39</v>
      </c>
      <c r="B5614" s="22" t="s">
        <v>169</v>
      </c>
      <c r="C5614" s="22" t="s">
        <v>14</v>
      </c>
      <c r="D5614" s="22" t="s">
        <v>160</v>
      </c>
      <c r="E5614" s="20">
        <v>506.60349000000002</v>
      </c>
    </row>
    <row r="5615" spans="1:5" x14ac:dyDescent="0.35">
      <c r="A5615" s="22" t="s">
        <v>39</v>
      </c>
      <c r="B5615" s="22" t="s">
        <v>169</v>
      </c>
      <c r="C5615" s="22" t="s">
        <v>14</v>
      </c>
      <c r="D5615" s="22" t="s">
        <v>31</v>
      </c>
      <c r="E5615" s="20">
        <v>94.33193</v>
      </c>
    </row>
    <row r="5616" spans="1:5" x14ac:dyDescent="0.35">
      <c r="A5616" s="22" t="s">
        <v>39</v>
      </c>
      <c r="B5616" s="22" t="s">
        <v>169</v>
      </c>
      <c r="C5616" s="22" t="s">
        <v>14</v>
      </c>
      <c r="D5616" s="22" t="s">
        <v>32</v>
      </c>
      <c r="E5616" s="20">
        <v>2.0959999999999999E-2</v>
      </c>
    </row>
    <row r="5617" spans="1:5" x14ac:dyDescent="0.35">
      <c r="A5617" s="22" t="s">
        <v>39</v>
      </c>
      <c r="B5617" s="22" t="s">
        <v>169</v>
      </c>
      <c r="C5617" s="22" t="s">
        <v>14</v>
      </c>
      <c r="D5617" s="28" t="s">
        <v>35</v>
      </c>
      <c r="E5617" s="26">
        <v>602.12027</v>
      </c>
    </row>
    <row r="5618" spans="1:5" x14ac:dyDescent="0.35">
      <c r="A5618" s="22" t="s">
        <v>39</v>
      </c>
      <c r="B5618" s="22" t="s">
        <v>169</v>
      </c>
      <c r="C5618" s="22" t="s">
        <v>15</v>
      </c>
      <c r="D5618" s="22" t="s">
        <v>52</v>
      </c>
      <c r="E5618" s="20">
        <v>1672.6854599999999</v>
      </c>
    </row>
    <row r="5619" spans="1:5" x14ac:dyDescent="0.35">
      <c r="A5619" s="22" t="s">
        <v>39</v>
      </c>
      <c r="B5619" s="22" t="s">
        <v>169</v>
      </c>
      <c r="C5619" s="22" t="s">
        <v>15</v>
      </c>
      <c r="D5619" s="22" t="s">
        <v>104</v>
      </c>
      <c r="E5619" s="20">
        <v>0.48158000000000001</v>
      </c>
    </row>
    <row r="5620" spans="1:5" x14ac:dyDescent="0.35">
      <c r="A5620" s="22" t="s">
        <v>39</v>
      </c>
      <c r="B5620" s="22" t="s">
        <v>169</v>
      </c>
      <c r="C5620" s="22" t="s">
        <v>15</v>
      </c>
      <c r="D5620" s="22" t="s">
        <v>156</v>
      </c>
      <c r="E5620" s="20">
        <v>36.652369999999998</v>
      </c>
    </row>
    <row r="5621" spans="1:5" x14ac:dyDescent="0.35">
      <c r="A5621" s="22" t="s">
        <v>39</v>
      </c>
      <c r="B5621" s="22" t="s">
        <v>169</v>
      </c>
      <c r="C5621" s="22" t="s">
        <v>15</v>
      </c>
      <c r="D5621" s="22" t="s">
        <v>53</v>
      </c>
      <c r="E5621" s="20">
        <v>231.13758000000001</v>
      </c>
    </row>
    <row r="5622" spans="1:5" x14ac:dyDescent="0.35">
      <c r="A5622" s="22" t="s">
        <v>39</v>
      </c>
      <c r="B5622" s="22" t="s">
        <v>169</v>
      </c>
      <c r="C5622" s="22" t="s">
        <v>15</v>
      </c>
      <c r="D5622" s="22" t="s">
        <v>27</v>
      </c>
      <c r="E5622" s="20">
        <v>0.45724999999999999</v>
      </c>
    </row>
    <row r="5623" spans="1:5" x14ac:dyDescent="0.35">
      <c r="A5623" s="22" t="s">
        <v>39</v>
      </c>
      <c r="B5623" s="22" t="s">
        <v>169</v>
      </c>
      <c r="C5623" s="22" t="s">
        <v>15</v>
      </c>
      <c r="D5623" s="22" t="s">
        <v>95</v>
      </c>
      <c r="E5623" s="20">
        <v>0.96870999999999996</v>
      </c>
    </row>
    <row r="5624" spans="1:5" x14ac:dyDescent="0.35">
      <c r="A5624" s="22" t="s">
        <v>39</v>
      </c>
      <c r="B5624" s="22" t="s">
        <v>169</v>
      </c>
      <c r="C5624" s="22" t="s">
        <v>15</v>
      </c>
      <c r="D5624" s="22" t="s">
        <v>28</v>
      </c>
      <c r="E5624" s="20">
        <v>443.41588000000002</v>
      </c>
    </row>
    <row r="5625" spans="1:5" x14ac:dyDescent="0.35">
      <c r="A5625" s="22" t="s">
        <v>39</v>
      </c>
      <c r="B5625" s="22" t="s">
        <v>169</v>
      </c>
      <c r="C5625" s="22" t="s">
        <v>15</v>
      </c>
      <c r="D5625" s="22" t="s">
        <v>55</v>
      </c>
      <c r="E5625" s="20">
        <v>723.76115000000004</v>
      </c>
    </row>
    <row r="5626" spans="1:5" x14ac:dyDescent="0.35">
      <c r="A5626" s="22" t="s">
        <v>39</v>
      </c>
      <c r="B5626" s="22" t="s">
        <v>169</v>
      </c>
      <c r="C5626" s="22" t="s">
        <v>15</v>
      </c>
      <c r="D5626" s="22" t="s">
        <v>92</v>
      </c>
      <c r="E5626" s="20">
        <v>381.83956999999998</v>
      </c>
    </row>
    <row r="5627" spans="1:5" x14ac:dyDescent="0.35">
      <c r="A5627" s="22" t="s">
        <v>39</v>
      </c>
      <c r="B5627" s="22" t="s">
        <v>169</v>
      </c>
      <c r="C5627" s="22" t="s">
        <v>15</v>
      </c>
      <c r="D5627" s="22" t="s">
        <v>102</v>
      </c>
      <c r="E5627" s="20">
        <v>307.17878000000002</v>
      </c>
    </row>
    <row r="5628" spans="1:5" x14ac:dyDescent="0.35">
      <c r="A5628" s="22" t="s">
        <v>39</v>
      </c>
      <c r="B5628" s="22" t="s">
        <v>169</v>
      </c>
      <c r="C5628" s="22" t="s">
        <v>15</v>
      </c>
      <c r="D5628" s="22" t="s">
        <v>93</v>
      </c>
      <c r="E5628" s="20">
        <v>464.52584000000002</v>
      </c>
    </row>
    <row r="5629" spans="1:5" x14ac:dyDescent="0.35">
      <c r="A5629" s="22" t="s">
        <v>39</v>
      </c>
      <c r="B5629" s="22" t="s">
        <v>169</v>
      </c>
      <c r="C5629" s="22" t="s">
        <v>15</v>
      </c>
      <c r="D5629" s="22" t="s">
        <v>160</v>
      </c>
      <c r="E5629" s="20">
        <v>5159.6946600000001</v>
      </c>
    </row>
    <row r="5630" spans="1:5" x14ac:dyDescent="0.35">
      <c r="A5630" s="22" t="s">
        <v>39</v>
      </c>
      <c r="B5630" s="22" t="s">
        <v>169</v>
      </c>
      <c r="C5630" s="22" t="s">
        <v>15</v>
      </c>
      <c r="D5630" s="22" t="s">
        <v>30</v>
      </c>
      <c r="E5630" s="20">
        <v>21112.739959999999</v>
      </c>
    </row>
    <row r="5631" spans="1:5" x14ac:dyDescent="0.35">
      <c r="A5631" s="22" t="s">
        <v>39</v>
      </c>
      <c r="B5631" s="22" t="s">
        <v>169</v>
      </c>
      <c r="C5631" s="22" t="s">
        <v>15</v>
      </c>
      <c r="D5631" s="22" t="s">
        <v>96</v>
      </c>
      <c r="E5631" s="20">
        <v>4470.5417900000002</v>
      </c>
    </row>
    <row r="5632" spans="1:5" x14ac:dyDescent="0.35">
      <c r="A5632" s="22" t="s">
        <v>39</v>
      </c>
      <c r="B5632" s="22" t="s">
        <v>169</v>
      </c>
      <c r="C5632" s="22" t="s">
        <v>15</v>
      </c>
      <c r="D5632" s="22" t="s">
        <v>110</v>
      </c>
      <c r="E5632" s="20">
        <v>3.0390700000000002</v>
      </c>
    </row>
    <row r="5633" spans="1:5" x14ac:dyDescent="0.35">
      <c r="A5633" s="22" t="s">
        <v>39</v>
      </c>
      <c r="B5633" s="22" t="s">
        <v>169</v>
      </c>
      <c r="C5633" s="22" t="s">
        <v>15</v>
      </c>
      <c r="D5633" s="22" t="s">
        <v>162</v>
      </c>
      <c r="E5633" s="20">
        <v>5.1449499999999997</v>
      </c>
    </row>
    <row r="5634" spans="1:5" x14ac:dyDescent="0.35">
      <c r="A5634" s="22" t="s">
        <v>39</v>
      </c>
      <c r="B5634" s="22" t="s">
        <v>169</v>
      </c>
      <c r="C5634" s="22" t="s">
        <v>15</v>
      </c>
      <c r="D5634" s="22" t="s">
        <v>97</v>
      </c>
      <c r="E5634" s="20">
        <v>88.851089999999999</v>
      </c>
    </row>
    <row r="5635" spans="1:5" x14ac:dyDescent="0.35">
      <c r="A5635" s="22" t="s">
        <v>39</v>
      </c>
      <c r="B5635" s="22" t="s">
        <v>169</v>
      </c>
      <c r="C5635" s="22" t="s">
        <v>15</v>
      </c>
      <c r="D5635" s="22" t="s">
        <v>31</v>
      </c>
      <c r="E5635" s="20">
        <v>3822.9569900000001</v>
      </c>
    </row>
    <row r="5636" spans="1:5" x14ac:dyDescent="0.35">
      <c r="A5636" s="22" t="s">
        <v>39</v>
      </c>
      <c r="B5636" s="22" t="s">
        <v>169</v>
      </c>
      <c r="C5636" s="22" t="s">
        <v>15</v>
      </c>
      <c r="D5636" s="28" t="s">
        <v>35</v>
      </c>
      <c r="E5636" s="26">
        <v>38926.072679999997</v>
      </c>
    </row>
    <row r="5637" spans="1:5" x14ac:dyDescent="0.35">
      <c r="A5637" s="22" t="s">
        <v>39</v>
      </c>
      <c r="B5637" s="22" t="s">
        <v>169</v>
      </c>
      <c r="C5637" s="22" t="s">
        <v>159</v>
      </c>
      <c r="D5637" s="22" t="s">
        <v>52</v>
      </c>
      <c r="E5637" s="20">
        <v>211.31484</v>
      </c>
    </row>
    <row r="5638" spans="1:5" x14ac:dyDescent="0.35">
      <c r="A5638" s="22" t="s">
        <v>39</v>
      </c>
      <c r="B5638" s="22" t="s">
        <v>169</v>
      </c>
      <c r="C5638" s="22" t="s">
        <v>159</v>
      </c>
      <c r="D5638" s="22" t="s">
        <v>104</v>
      </c>
      <c r="E5638" s="20">
        <v>12.56682</v>
      </c>
    </row>
    <row r="5639" spans="1:5" x14ac:dyDescent="0.35">
      <c r="A5639" s="22" t="s">
        <v>39</v>
      </c>
      <c r="B5639" s="22" t="s">
        <v>169</v>
      </c>
      <c r="C5639" s="22" t="s">
        <v>159</v>
      </c>
      <c r="D5639" s="22" t="s">
        <v>156</v>
      </c>
      <c r="E5639" s="20">
        <v>24.0778</v>
      </c>
    </row>
    <row r="5640" spans="1:5" x14ac:dyDescent="0.35">
      <c r="A5640" s="22" t="s">
        <v>39</v>
      </c>
      <c r="B5640" s="22" t="s">
        <v>169</v>
      </c>
      <c r="C5640" s="22" t="s">
        <v>159</v>
      </c>
      <c r="D5640" s="22" t="s">
        <v>53</v>
      </c>
      <c r="E5640" s="20">
        <v>2.8351700000000002</v>
      </c>
    </row>
    <row r="5641" spans="1:5" x14ac:dyDescent="0.35">
      <c r="A5641" s="22" t="s">
        <v>39</v>
      </c>
      <c r="B5641" s="22" t="s">
        <v>169</v>
      </c>
      <c r="C5641" s="22" t="s">
        <v>159</v>
      </c>
      <c r="D5641" s="22" t="s">
        <v>27</v>
      </c>
      <c r="E5641" s="20">
        <v>36.802190000000003</v>
      </c>
    </row>
    <row r="5642" spans="1:5" x14ac:dyDescent="0.35">
      <c r="A5642" s="22" t="s">
        <v>39</v>
      </c>
      <c r="B5642" s="22" t="s">
        <v>169</v>
      </c>
      <c r="C5642" s="22" t="s">
        <v>159</v>
      </c>
      <c r="D5642" s="22" t="s">
        <v>28</v>
      </c>
      <c r="E5642" s="20">
        <v>66.600409999999997</v>
      </c>
    </row>
    <row r="5643" spans="1:5" x14ac:dyDescent="0.35">
      <c r="A5643" s="22" t="s">
        <v>39</v>
      </c>
      <c r="B5643" s="22" t="s">
        <v>169</v>
      </c>
      <c r="C5643" s="22" t="s">
        <v>159</v>
      </c>
      <c r="D5643" s="22" t="s">
        <v>55</v>
      </c>
      <c r="E5643" s="20">
        <v>37.596159999999998</v>
      </c>
    </row>
    <row r="5644" spans="1:5" x14ac:dyDescent="0.35">
      <c r="A5644" s="22" t="s">
        <v>39</v>
      </c>
      <c r="B5644" s="22" t="s">
        <v>169</v>
      </c>
      <c r="C5644" s="22" t="s">
        <v>159</v>
      </c>
      <c r="D5644" s="22" t="s">
        <v>92</v>
      </c>
      <c r="E5644" s="20">
        <v>17.92408</v>
      </c>
    </row>
    <row r="5645" spans="1:5" x14ac:dyDescent="0.35">
      <c r="A5645" s="22" t="s">
        <v>39</v>
      </c>
      <c r="B5645" s="22" t="s">
        <v>169</v>
      </c>
      <c r="C5645" s="22" t="s">
        <v>159</v>
      </c>
      <c r="D5645" s="22" t="s">
        <v>102</v>
      </c>
      <c r="E5645" s="20">
        <v>9.4805100000000007</v>
      </c>
    </row>
    <row r="5646" spans="1:5" x14ac:dyDescent="0.35">
      <c r="A5646" s="22" t="s">
        <v>39</v>
      </c>
      <c r="B5646" s="22" t="s">
        <v>169</v>
      </c>
      <c r="C5646" s="22" t="s">
        <v>159</v>
      </c>
      <c r="D5646" s="22" t="s">
        <v>160</v>
      </c>
      <c r="E5646" s="20">
        <v>316.15472</v>
      </c>
    </row>
    <row r="5647" spans="1:5" x14ac:dyDescent="0.35">
      <c r="A5647" s="22" t="s">
        <v>39</v>
      </c>
      <c r="B5647" s="22" t="s">
        <v>169</v>
      </c>
      <c r="C5647" s="22" t="s">
        <v>159</v>
      </c>
      <c r="D5647" s="22" t="s">
        <v>30</v>
      </c>
      <c r="E5647" s="20">
        <v>724.54471000000001</v>
      </c>
    </row>
    <row r="5648" spans="1:5" x14ac:dyDescent="0.35">
      <c r="A5648" s="22" t="s">
        <v>39</v>
      </c>
      <c r="B5648" s="22" t="s">
        <v>169</v>
      </c>
      <c r="C5648" s="22" t="s">
        <v>159</v>
      </c>
      <c r="D5648" s="22" t="s">
        <v>96</v>
      </c>
      <c r="E5648" s="20">
        <v>1348.7501400000001</v>
      </c>
    </row>
    <row r="5649" spans="1:5" x14ac:dyDescent="0.35">
      <c r="A5649" s="22" t="s">
        <v>39</v>
      </c>
      <c r="B5649" s="22" t="s">
        <v>169</v>
      </c>
      <c r="C5649" s="22" t="s">
        <v>159</v>
      </c>
      <c r="D5649" s="22" t="s">
        <v>110</v>
      </c>
      <c r="E5649" s="20">
        <v>48.899500000000003</v>
      </c>
    </row>
    <row r="5650" spans="1:5" x14ac:dyDescent="0.35">
      <c r="A5650" s="22" t="s">
        <v>39</v>
      </c>
      <c r="B5650" s="22" t="s">
        <v>169</v>
      </c>
      <c r="C5650" s="22" t="s">
        <v>159</v>
      </c>
      <c r="D5650" s="22" t="s">
        <v>112</v>
      </c>
      <c r="E5650" s="20">
        <v>0.39950999999999998</v>
      </c>
    </row>
    <row r="5651" spans="1:5" x14ac:dyDescent="0.35">
      <c r="A5651" s="22" t="s">
        <v>39</v>
      </c>
      <c r="B5651" s="22" t="s">
        <v>169</v>
      </c>
      <c r="C5651" s="22" t="s">
        <v>159</v>
      </c>
      <c r="D5651" s="22" t="s">
        <v>97</v>
      </c>
      <c r="E5651" s="20">
        <v>4.0000000000000003E-5</v>
      </c>
    </row>
    <row r="5652" spans="1:5" x14ac:dyDescent="0.35">
      <c r="A5652" s="22" t="s">
        <v>39</v>
      </c>
      <c r="B5652" s="22" t="s">
        <v>169</v>
      </c>
      <c r="C5652" s="22" t="s">
        <v>159</v>
      </c>
      <c r="D5652" s="22" t="s">
        <v>31</v>
      </c>
      <c r="E5652" s="20">
        <v>2950.6583999999998</v>
      </c>
    </row>
    <row r="5653" spans="1:5" x14ac:dyDescent="0.35">
      <c r="A5653" s="22" t="s">
        <v>39</v>
      </c>
      <c r="B5653" s="22" t="s">
        <v>169</v>
      </c>
      <c r="C5653" s="22" t="s">
        <v>159</v>
      </c>
      <c r="D5653" s="22" t="s">
        <v>32</v>
      </c>
      <c r="E5653" s="20">
        <v>67.397769999999994</v>
      </c>
    </row>
    <row r="5654" spans="1:5" x14ac:dyDescent="0.35">
      <c r="A5654" s="22" t="s">
        <v>39</v>
      </c>
      <c r="B5654" s="22" t="s">
        <v>169</v>
      </c>
      <c r="C5654" s="22" t="s">
        <v>159</v>
      </c>
      <c r="D5654" s="22" t="s">
        <v>161</v>
      </c>
      <c r="E5654" s="20">
        <v>16.15072</v>
      </c>
    </row>
    <row r="5655" spans="1:5" x14ac:dyDescent="0.35">
      <c r="A5655" s="22" t="s">
        <v>39</v>
      </c>
      <c r="B5655" s="22" t="s">
        <v>169</v>
      </c>
      <c r="C5655" s="22" t="s">
        <v>159</v>
      </c>
      <c r="D5655" s="28" t="s">
        <v>35</v>
      </c>
      <c r="E5655" s="26">
        <v>5892.1534899999997</v>
      </c>
    </row>
    <row r="5656" spans="1:5" x14ac:dyDescent="0.35">
      <c r="A5656" s="22" t="s">
        <v>39</v>
      </c>
      <c r="B5656" s="22" t="s">
        <v>169</v>
      </c>
      <c r="C5656" s="22" t="s">
        <v>16</v>
      </c>
      <c r="D5656" s="22" t="s">
        <v>52</v>
      </c>
      <c r="E5656" s="20">
        <v>522.74005999999997</v>
      </c>
    </row>
    <row r="5657" spans="1:5" x14ac:dyDescent="0.35">
      <c r="A5657" s="22" t="s">
        <v>39</v>
      </c>
      <c r="B5657" s="22" t="s">
        <v>169</v>
      </c>
      <c r="C5657" s="22" t="s">
        <v>16</v>
      </c>
      <c r="D5657" s="22" t="s">
        <v>104</v>
      </c>
      <c r="E5657" s="20">
        <v>1.75901</v>
      </c>
    </row>
    <row r="5658" spans="1:5" x14ac:dyDescent="0.35">
      <c r="A5658" s="22" t="s">
        <v>39</v>
      </c>
      <c r="B5658" s="22" t="s">
        <v>169</v>
      </c>
      <c r="C5658" s="22" t="s">
        <v>16</v>
      </c>
      <c r="D5658" s="22" t="s">
        <v>115</v>
      </c>
      <c r="E5658" s="20">
        <v>0.16972999999999999</v>
      </c>
    </row>
    <row r="5659" spans="1:5" x14ac:dyDescent="0.35">
      <c r="A5659" s="22" t="s">
        <v>39</v>
      </c>
      <c r="B5659" s="22" t="s">
        <v>169</v>
      </c>
      <c r="C5659" s="22" t="s">
        <v>16</v>
      </c>
      <c r="D5659" s="22" t="s">
        <v>156</v>
      </c>
      <c r="E5659" s="20">
        <v>1.71001</v>
      </c>
    </row>
    <row r="5660" spans="1:5" x14ac:dyDescent="0.35">
      <c r="A5660" s="22" t="s">
        <v>39</v>
      </c>
      <c r="B5660" s="22" t="s">
        <v>169</v>
      </c>
      <c r="C5660" s="22" t="s">
        <v>16</v>
      </c>
      <c r="D5660" s="22" t="s">
        <v>53</v>
      </c>
      <c r="E5660" s="20">
        <v>4.8500399999999999</v>
      </c>
    </row>
    <row r="5661" spans="1:5" x14ac:dyDescent="0.35">
      <c r="A5661" s="22" t="s">
        <v>39</v>
      </c>
      <c r="B5661" s="22" t="s">
        <v>169</v>
      </c>
      <c r="C5661" s="22" t="s">
        <v>16</v>
      </c>
      <c r="D5661" s="22" t="s">
        <v>28</v>
      </c>
      <c r="E5661" s="20">
        <v>97.516620000000003</v>
      </c>
    </row>
    <row r="5662" spans="1:5" x14ac:dyDescent="0.35">
      <c r="A5662" s="22" t="s">
        <v>39</v>
      </c>
      <c r="B5662" s="22" t="s">
        <v>169</v>
      </c>
      <c r="C5662" s="22" t="s">
        <v>16</v>
      </c>
      <c r="D5662" s="22" t="s">
        <v>55</v>
      </c>
      <c r="E5662" s="20">
        <v>35.011659999999999</v>
      </c>
    </row>
    <row r="5663" spans="1:5" x14ac:dyDescent="0.35">
      <c r="A5663" s="22" t="s">
        <v>39</v>
      </c>
      <c r="B5663" s="22" t="s">
        <v>169</v>
      </c>
      <c r="C5663" s="22" t="s">
        <v>16</v>
      </c>
      <c r="D5663" s="22" t="s">
        <v>92</v>
      </c>
      <c r="E5663" s="20">
        <v>64.732780000000005</v>
      </c>
    </row>
    <row r="5664" spans="1:5" x14ac:dyDescent="0.35">
      <c r="A5664" s="22" t="s">
        <v>39</v>
      </c>
      <c r="B5664" s="22" t="s">
        <v>169</v>
      </c>
      <c r="C5664" s="22" t="s">
        <v>16</v>
      </c>
      <c r="D5664" s="22" t="s">
        <v>102</v>
      </c>
      <c r="E5664" s="20">
        <v>16.760470000000002</v>
      </c>
    </row>
    <row r="5665" spans="1:5" x14ac:dyDescent="0.35">
      <c r="A5665" s="22" t="s">
        <v>39</v>
      </c>
      <c r="B5665" s="22" t="s">
        <v>169</v>
      </c>
      <c r="C5665" s="22" t="s">
        <v>16</v>
      </c>
      <c r="D5665" s="22" t="s">
        <v>93</v>
      </c>
      <c r="E5665" s="20">
        <v>16.743539999999999</v>
      </c>
    </row>
    <row r="5666" spans="1:5" x14ac:dyDescent="0.35">
      <c r="A5666" s="22" t="s">
        <v>39</v>
      </c>
      <c r="B5666" s="22" t="s">
        <v>169</v>
      </c>
      <c r="C5666" s="22" t="s">
        <v>16</v>
      </c>
      <c r="D5666" s="22" t="s">
        <v>160</v>
      </c>
      <c r="E5666" s="20">
        <v>209.82323</v>
      </c>
    </row>
    <row r="5667" spans="1:5" x14ac:dyDescent="0.35">
      <c r="A5667" s="22" t="s">
        <v>39</v>
      </c>
      <c r="B5667" s="22" t="s">
        <v>169</v>
      </c>
      <c r="C5667" s="22" t="s">
        <v>16</v>
      </c>
      <c r="D5667" s="22" t="s">
        <v>30</v>
      </c>
      <c r="E5667" s="20">
        <v>1654.0925099999999</v>
      </c>
    </row>
    <row r="5668" spans="1:5" x14ac:dyDescent="0.35">
      <c r="A5668" s="22" t="s">
        <v>39</v>
      </c>
      <c r="B5668" s="22" t="s">
        <v>169</v>
      </c>
      <c r="C5668" s="22" t="s">
        <v>16</v>
      </c>
      <c r="D5668" s="22" t="s">
        <v>96</v>
      </c>
      <c r="E5668" s="20">
        <v>201.39605</v>
      </c>
    </row>
    <row r="5669" spans="1:5" x14ac:dyDescent="0.35">
      <c r="A5669" s="22" t="s">
        <v>39</v>
      </c>
      <c r="B5669" s="22" t="s">
        <v>169</v>
      </c>
      <c r="C5669" s="22" t="s">
        <v>16</v>
      </c>
      <c r="D5669" s="22" t="s">
        <v>110</v>
      </c>
      <c r="E5669" s="20">
        <v>3.57151</v>
      </c>
    </row>
    <row r="5670" spans="1:5" x14ac:dyDescent="0.35">
      <c r="A5670" s="22" t="s">
        <v>39</v>
      </c>
      <c r="B5670" s="22" t="s">
        <v>169</v>
      </c>
      <c r="C5670" s="22" t="s">
        <v>16</v>
      </c>
      <c r="D5670" s="22" t="s">
        <v>162</v>
      </c>
      <c r="E5670" s="20">
        <v>1.76671</v>
      </c>
    </row>
    <row r="5671" spans="1:5" x14ac:dyDescent="0.35">
      <c r="A5671" s="22" t="s">
        <v>39</v>
      </c>
      <c r="B5671" s="22" t="s">
        <v>169</v>
      </c>
      <c r="C5671" s="22" t="s">
        <v>16</v>
      </c>
      <c r="D5671" s="22" t="s">
        <v>112</v>
      </c>
      <c r="E5671" s="20">
        <v>1.90289</v>
      </c>
    </row>
    <row r="5672" spans="1:5" x14ac:dyDescent="0.35">
      <c r="A5672" s="22" t="s">
        <v>39</v>
      </c>
      <c r="B5672" s="22" t="s">
        <v>169</v>
      </c>
      <c r="C5672" s="22" t="s">
        <v>16</v>
      </c>
      <c r="D5672" s="22" t="s">
        <v>31</v>
      </c>
      <c r="E5672" s="20">
        <v>10702.218430000001</v>
      </c>
    </row>
    <row r="5673" spans="1:5" x14ac:dyDescent="0.35">
      <c r="A5673" s="22" t="s">
        <v>39</v>
      </c>
      <c r="B5673" s="22" t="s">
        <v>169</v>
      </c>
      <c r="C5673" s="22" t="s">
        <v>16</v>
      </c>
      <c r="D5673" s="28" t="s">
        <v>35</v>
      </c>
      <c r="E5673" s="26">
        <v>13536.76525</v>
      </c>
    </row>
    <row r="5674" spans="1:5" x14ac:dyDescent="0.35">
      <c r="A5674" s="22" t="s">
        <v>39</v>
      </c>
      <c r="B5674" s="22" t="s">
        <v>169</v>
      </c>
      <c r="C5674" s="22" t="s">
        <v>17</v>
      </c>
      <c r="D5674" s="22" t="s">
        <v>28</v>
      </c>
      <c r="E5674" s="20">
        <v>0.26225999999999999</v>
      </c>
    </row>
    <row r="5675" spans="1:5" x14ac:dyDescent="0.35">
      <c r="A5675" s="22" t="s">
        <v>39</v>
      </c>
      <c r="B5675" s="22" t="s">
        <v>169</v>
      </c>
      <c r="C5675" s="22" t="s">
        <v>17</v>
      </c>
      <c r="D5675" s="22" t="s">
        <v>55</v>
      </c>
      <c r="E5675" s="20">
        <v>0.36247000000000001</v>
      </c>
    </row>
    <row r="5676" spans="1:5" x14ac:dyDescent="0.35">
      <c r="A5676" s="22" t="s">
        <v>39</v>
      </c>
      <c r="B5676" s="22" t="s">
        <v>169</v>
      </c>
      <c r="C5676" s="22" t="s">
        <v>17</v>
      </c>
      <c r="D5676" s="22" t="s">
        <v>30</v>
      </c>
      <c r="E5676" s="20">
        <v>162.30225999999999</v>
      </c>
    </row>
    <row r="5677" spans="1:5" x14ac:dyDescent="0.35">
      <c r="A5677" s="22" t="s">
        <v>39</v>
      </c>
      <c r="B5677" s="22" t="s">
        <v>169</v>
      </c>
      <c r="C5677" s="22" t="s">
        <v>17</v>
      </c>
      <c r="D5677" s="22" t="s">
        <v>31</v>
      </c>
      <c r="E5677" s="20">
        <v>1249.22624</v>
      </c>
    </row>
    <row r="5678" spans="1:5" x14ac:dyDescent="0.35">
      <c r="A5678" s="22" t="s">
        <v>39</v>
      </c>
      <c r="B5678" s="22" t="s">
        <v>169</v>
      </c>
      <c r="C5678" s="22" t="s">
        <v>17</v>
      </c>
      <c r="D5678" s="28" t="s">
        <v>35</v>
      </c>
      <c r="E5678" s="26">
        <v>1412.1532299999999</v>
      </c>
    </row>
    <row r="5679" spans="1:5" x14ac:dyDescent="0.35">
      <c r="A5679" s="22" t="s">
        <v>39</v>
      </c>
      <c r="B5679" s="22" t="s">
        <v>169</v>
      </c>
      <c r="C5679" s="22" t="s">
        <v>18</v>
      </c>
      <c r="D5679" s="22" t="s">
        <v>52</v>
      </c>
      <c r="E5679" s="20">
        <v>0.12403</v>
      </c>
    </row>
    <row r="5680" spans="1:5" x14ac:dyDescent="0.35">
      <c r="A5680" s="22" t="s">
        <v>39</v>
      </c>
      <c r="B5680" s="22" t="s">
        <v>169</v>
      </c>
      <c r="C5680" s="22" t="s">
        <v>18</v>
      </c>
      <c r="D5680" s="22" t="s">
        <v>28</v>
      </c>
      <c r="E5680" s="20">
        <v>34.019829999999999</v>
      </c>
    </row>
    <row r="5681" spans="1:5" x14ac:dyDescent="0.35">
      <c r="A5681" s="22" t="s">
        <v>39</v>
      </c>
      <c r="B5681" s="22" t="s">
        <v>169</v>
      </c>
      <c r="C5681" s="22" t="s">
        <v>18</v>
      </c>
      <c r="D5681" s="22" t="s">
        <v>55</v>
      </c>
      <c r="E5681" s="20">
        <v>368.68299999999999</v>
      </c>
    </row>
    <row r="5682" spans="1:5" x14ac:dyDescent="0.35">
      <c r="A5682" s="22" t="s">
        <v>39</v>
      </c>
      <c r="B5682" s="22" t="s">
        <v>169</v>
      </c>
      <c r="C5682" s="22" t="s">
        <v>18</v>
      </c>
      <c r="D5682" s="22" t="s">
        <v>102</v>
      </c>
      <c r="E5682" s="20">
        <v>1004.87297</v>
      </c>
    </row>
    <row r="5683" spans="1:5" x14ac:dyDescent="0.35">
      <c r="A5683" s="22" t="s">
        <v>39</v>
      </c>
      <c r="B5683" s="22" t="s">
        <v>169</v>
      </c>
      <c r="C5683" s="22" t="s">
        <v>18</v>
      </c>
      <c r="D5683" s="22" t="s">
        <v>30</v>
      </c>
      <c r="E5683" s="20">
        <v>305.26279</v>
      </c>
    </row>
    <row r="5684" spans="1:5" x14ac:dyDescent="0.35">
      <c r="A5684" s="22" t="s">
        <v>39</v>
      </c>
      <c r="B5684" s="22" t="s">
        <v>169</v>
      </c>
      <c r="C5684" s="22" t="s">
        <v>18</v>
      </c>
      <c r="D5684" s="22" t="s">
        <v>110</v>
      </c>
      <c r="E5684" s="20">
        <v>1.29139</v>
      </c>
    </row>
    <row r="5685" spans="1:5" x14ac:dyDescent="0.35">
      <c r="A5685" s="22" t="s">
        <v>39</v>
      </c>
      <c r="B5685" s="22" t="s">
        <v>169</v>
      </c>
      <c r="C5685" s="22" t="s">
        <v>18</v>
      </c>
      <c r="D5685" s="22" t="s">
        <v>31</v>
      </c>
      <c r="E5685" s="20">
        <v>234.36779999999999</v>
      </c>
    </row>
    <row r="5686" spans="1:5" x14ac:dyDescent="0.35">
      <c r="A5686" s="22" t="s">
        <v>39</v>
      </c>
      <c r="B5686" s="22" t="s">
        <v>169</v>
      </c>
      <c r="C5686" s="22" t="s">
        <v>18</v>
      </c>
      <c r="D5686" s="28" t="s">
        <v>35</v>
      </c>
      <c r="E5686" s="26">
        <v>1948.6218100000001</v>
      </c>
    </row>
    <row r="5687" spans="1:5" x14ac:dyDescent="0.35">
      <c r="A5687" s="22" t="s">
        <v>39</v>
      </c>
      <c r="B5687" s="22" t="s">
        <v>169</v>
      </c>
      <c r="C5687" s="22" t="s">
        <v>19</v>
      </c>
      <c r="D5687" s="22" t="s">
        <v>52</v>
      </c>
      <c r="E5687" s="20">
        <v>0.17249</v>
      </c>
    </row>
    <row r="5688" spans="1:5" x14ac:dyDescent="0.35">
      <c r="A5688" s="22" t="s">
        <v>39</v>
      </c>
      <c r="B5688" s="22" t="s">
        <v>169</v>
      </c>
      <c r="C5688" s="22" t="s">
        <v>19</v>
      </c>
      <c r="D5688" s="22" t="s">
        <v>104</v>
      </c>
      <c r="E5688" s="20">
        <v>1.01542</v>
      </c>
    </row>
    <row r="5689" spans="1:5" x14ac:dyDescent="0.35">
      <c r="A5689" s="22" t="s">
        <v>39</v>
      </c>
      <c r="B5689" s="22" t="s">
        <v>169</v>
      </c>
      <c r="C5689" s="22" t="s">
        <v>19</v>
      </c>
      <c r="D5689" s="22" t="s">
        <v>53</v>
      </c>
      <c r="E5689" s="20">
        <v>9.1357900000000001</v>
      </c>
    </row>
    <row r="5690" spans="1:5" x14ac:dyDescent="0.35">
      <c r="A5690" s="22" t="s">
        <v>39</v>
      </c>
      <c r="B5690" s="22" t="s">
        <v>169</v>
      </c>
      <c r="C5690" s="22" t="s">
        <v>19</v>
      </c>
      <c r="D5690" s="22" t="s">
        <v>28</v>
      </c>
      <c r="E5690" s="20">
        <v>6.78505</v>
      </c>
    </row>
    <row r="5691" spans="1:5" x14ac:dyDescent="0.35">
      <c r="A5691" s="22" t="s">
        <v>39</v>
      </c>
      <c r="B5691" s="22" t="s">
        <v>169</v>
      </c>
      <c r="C5691" s="22" t="s">
        <v>19</v>
      </c>
      <c r="D5691" s="22" t="s">
        <v>55</v>
      </c>
      <c r="E5691" s="20">
        <v>2.9567600000000001</v>
      </c>
    </row>
    <row r="5692" spans="1:5" x14ac:dyDescent="0.35">
      <c r="A5692" s="22" t="s">
        <v>39</v>
      </c>
      <c r="B5692" s="22" t="s">
        <v>169</v>
      </c>
      <c r="C5692" s="22" t="s">
        <v>19</v>
      </c>
      <c r="D5692" s="22" t="s">
        <v>102</v>
      </c>
      <c r="E5692" s="20">
        <v>1.2636099999999999</v>
      </c>
    </row>
    <row r="5693" spans="1:5" x14ac:dyDescent="0.35">
      <c r="A5693" s="22" t="s">
        <v>39</v>
      </c>
      <c r="B5693" s="22" t="s">
        <v>169</v>
      </c>
      <c r="C5693" s="22" t="s">
        <v>19</v>
      </c>
      <c r="D5693" s="22" t="s">
        <v>160</v>
      </c>
      <c r="E5693" s="20">
        <v>3.0313300000000001</v>
      </c>
    </row>
    <row r="5694" spans="1:5" x14ac:dyDescent="0.35">
      <c r="A5694" s="22" t="s">
        <v>39</v>
      </c>
      <c r="B5694" s="22" t="s">
        <v>169</v>
      </c>
      <c r="C5694" s="22" t="s">
        <v>19</v>
      </c>
      <c r="D5694" s="22" t="s">
        <v>30</v>
      </c>
      <c r="E5694" s="20">
        <v>108.62716</v>
      </c>
    </row>
    <row r="5695" spans="1:5" x14ac:dyDescent="0.35">
      <c r="A5695" s="22" t="s">
        <v>39</v>
      </c>
      <c r="B5695" s="22" t="s">
        <v>169</v>
      </c>
      <c r="C5695" s="22" t="s">
        <v>19</v>
      </c>
      <c r="D5695" s="22" t="s">
        <v>96</v>
      </c>
      <c r="E5695" s="20">
        <v>0.14965000000000001</v>
      </c>
    </row>
    <row r="5696" spans="1:5" x14ac:dyDescent="0.35">
      <c r="A5696" s="22" t="s">
        <v>39</v>
      </c>
      <c r="B5696" s="22" t="s">
        <v>169</v>
      </c>
      <c r="C5696" s="22" t="s">
        <v>19</v>
      </c>
      <c r="D5696" s="22" t="s">
        <v>112</v>
      </c>
      <c r="E5696" s="20">
        <v>3.0728599999999999</v>
      </c>
    </row>
    <row r="5697" spans="1:5" x14ac:dyDescent="0.35">
      <c r="A5697" s="22" t="s">
        <v>39</v>
      </c>
      <c r="B5697" s="22" t="s">
        <v>169</v>
      </c>
      <c r="C5697" s="22" t="s">
        <v>19</v>
      </c>
      <c r="D5697" s="22" t="s">
        <v>100</v>
      </c>
      <c r="E5697" s="20">
        <v>3.5539200000000002</v>
      </c>
    </row>
    <row r="5698" spans="1:5" x14ac:dyDescent="0.35">
      <c r="A5698" s="22" t="s">
        <v>39</v>
      </c>
      <c r="B5698" s="22" t="s">
        <v>169</v>
      </c>
      <c r="C5698" s="22" t="s">
        <v>19</v>
      </c>
      <c r="D5698" s="22" t="s">
        <v>31</v>
      </c>
      <c r="E5698" s="20">
        <v>952.70115999999996</v>
      </c>
    </row>
    <row r="5699" spans="1:5" x14ac:dyDescent="0.35">
      <c r="A5699" s="22" t="s">
        <v>39</v>
      </c>
      <c r="B5699" s="22" t="s">
        <v>169</v>
      </c>
      <c r="C5699" s="22" t="s">
        <v>19</v>
      </c>
      <c r="D5699" s="22" t="s">
        <v>32</v>
      </c>
      <c r="E5699" s="20">
        <v>10.46669</v>
      </c>
    </row>
    <row r="5700" spans="1:5" x14ac:dyDescent="0.35">
      <c r="A5700" s="22" t="s">
        <v>39</v>
      </c>
      <c r="B5700" s="22" t="s">
        <v>169</v>
      </c>
      <c r="C5700" s="22" t="s">
        <v>19</v>
      </c>
      <c r="D5700" s="28" t="s">
        <v>35</v>
      </c>
      <c r="E5700" s="26">
        <v>1102.9318900000001</v>
      </c>
    </row>
    <row r="5701" spans="1:5" x14ac:dyDescent="0.35">
      <c r="A5701" s="22" t="s">
        <v>39</v>
      </c>
      <c r="B5701" s="22" t="s">
        <v>169</v>
      </c>
      <c r="C5701" s="22" t="s">
        <v>161</v>
      </c>
      <c r="D5701" s="22" t="s">
        <v>156</v>
      </c>
      <c r="E5701" s="20">
        <v>202.55865</v>
      </c>
    </row>
    <row r="5702" spans="1:5" x14ac:dyDescent="0.35">
      <c r="A5702" s="22" t="s">
        <v>39</v>
      </c>
      <c r="B5702" s="22" t="s">
        <v>169</v>
      </c>
      <c r="C5702" s="22" t="s">
        <v>161</v>
      </c>
      <c r="D5702" s="22" t="s">
        <v>160</v>
      </c>
      <c r="E5702" s="20">
        <v>997.25580000000002</v>
      </c>
    </row>
    <row r="5703" spans="1:5" x14ac:dyDescent="0.35">
      <c r="A5703" s="22" t="s">
        <v>39</v>
      </c>
      <c r="B5703" s="22" t="s">
        <v>169</v>
      </c>
      <c r="C5703" s="22" t="s">
        <v>161</v>
      </c>
      <c r="D5703" s="28" t="s">
        <v>35</v>
      </c>
      <c r="E5703" s="26">
        <v>1199.8144500000001</v>
      </c>
    </row>
    <row r="5704" spans="1:5" x14ac:dyDescent="0.35">
      <c r="A5704" s="22" t="s">
        <v>39</v>
      </c>
      <c r="B5704" s="22" t="s">
        <v>169</v>
      </c>
      <c r="C5704" s="120" t="s">
        <v>35</v>
      </c>
      <c r="D5704" s="347"/>
      <c r="E5704" s="26">
        <v>84096.445800000001</v>
      </c>
    </row>
    <row r="5705" spans="1:5" x14ac:dyDescent="0.35">
      <c r="A5705" s="22" t="s">
        <v>39</v>
      </c>
      <c r="B5705" s="22" t="s">
        <v>170</v>
      </c>
      <c r="C5705" s="22" t="s">
        <v>52</v>
      </c>
      <c r="D5705" s="22" t="s">
        <v>52</v>
      </c>
      <c r="E5705" s="20">
        <v>21.884370000000001</v>
      </c>
    </row>
    <row r="5706" spans="1:5" x14ac:dyDescent="0.35">
      <c r="A5706" s="22" t="s">
        <v>39</v>
      </c>
      <c r="B5706" s="22" t="s">
        <v>170</v>
      </c>
      <c r="C5706" s="22" t="s">
        <v>52</v>
      </c>
      <c r="D5706" s="22" t="s">
        <v>104</v>
      </c>
      <c r="E5706" s="20">
        <v>3.2885300000000002</v>
      </c>
    </row>
    <row r="5707" spans="1:5" x14ac:dyDescent="0.35">
      <c r="A5707" s="22" t="s">
        <v>39</v>
      </c>
      <c r="B5707" s="22" t="s">
        <v>170</v>
      </c>
      <c r="C5707" s="22" t="s">
        <v>52</v>
      </c>
      <c r="D5707" s="22" t="s">
        <v>156</v>
      </c>
      <c r="E5707" s="20">
        <v>8.0179299999999998</v>
      </c>
    </row>
    <row r="5708" spans="1:5" x14ac:dyDescent="0.35">
      <c r="A5708" s="22" t="s">
        <v>39</v>
      </c>
      <c r="B5708" s="22" t="s">
        <v>170</v>
      </c>
      <c r="C5708" s="22" t="s">
        <v>52</v>
      </c>
      <c r="D5708" s="22" t="s">
        <v>53</v>
      </c>
      <c r="E5708" s="20">
        <v>28.702089999999998</v>
      </c>
    </row>
    <row r="5709" spans="1:5" x14ac:dyDescent="0.35">
      <c r="A5709" s="22" t="s">
        <v>39</v>
      </c>
      <c r="B5709" s="22" t="s">
        <v>170</v>
      </c>
      <c r="C5709" s="22" t="s">
        <v>52</v>
      </c>
      <c r="D5709" s="22" t="s">
        <v>95</v>
      </c>
      <c r="E5709" s="20">
        <v>0.34706999999999999</v>
      </c>
    </row>
    <row r="5710" spans="1:5" x14ac:dyDescent="0.35">
      <c r="A5710" s="22" t="s">
        <v>39</v>
      </c>
      <c r="B5710" s="22" t="s">
        <v>170</v>
      </c>
      <c r="C5710" s="22" t="s">
        <v>52</v>
      </c>
      <c r="D5710" s="22" t="s">
        <v>28</v>
      </c>
      <c r="E5710" s="20">
        <v>2.9147400000000001</v>
      </c>
    </row>
    <row r="5711" spans="1:5" x14ac:dyDescent="0.35">
      <c r="A5711" s="22" t="s">
        <v>39</v>
      </c>
      <c r="B5711" s="22" t="s">
        <v>170</v>
      </c>
      <c r="C5711" s="22" t="s">
        <v>52</v>
      </c>
      <c r="D5711" s="22" t="s">
        <v>55</v>
      </c>
      <c r="E5711" s="20">
        <v>17.76154</v>
      </c>
    </row>
    <row r="5712" spans="1:5" x14ac:dyDescent="0.35">
      <c r="A5712" s="22" t="s">
        <v>39</v>
      </c>
      <c r="B5712" s="22" t="s">
        <v>170</v>
      </c>
      <c r="C5712" s="22" t="s">
        <v>52</v>
      </c>
      <c r="D5712" s="22" t="s">
        <v>92</v>
      </c>
      <c r="E5712" s="20">
        <v>2.3405900000000002</v>
      </c>
    </row>
    <row r="5713" spans="1:5" x14ac:dyDescent="0.35">
      <c r="A5713" s="22" t="s">
        <v>39</v>
      </c>
      <c r="B5713" s="22" t="s">
        <v>170</v>
      </c>
      <c r="C5713" s="22" t="s">
        <v>52</v>
      </c>
      <c r="D5713" s="22" t="s">
        <v>102</v>
      </c>
      <c r="E5713" s="20">
        <v>0.84233000000000002</v>
      </c>
    </row>
    <row r="5714" spans="1:5" x14ac:dyDescent="0.35">
      <c r="A5714" s="22" t="s">
        <v>39</v>
      </c>
      <c r="B5714" s="22" t="s">
        <v>170</v>
      </c>
      <c r="C5714" s="22" t="s">
        <v>52</v>
      </c>
      <c r="D5714" s="22" t="s">
        <v>93</v>
      </c>
      <c r="E5714" s="20">
        <v>22.374020000000002</v>
      </c>
    </row>
    <row r="5715" spans="1:5" x14ac:dyDescent="0.35">
      <c r="A5715" s="22" t="s">
        <v>39</v>
      </c>
      <c r="B5715" s="22" t="s">
        <v>170</v>
      </c>
      <c r="C5715" s="22" t="s">
        <v>52</v>
      </c>
      <c r="D5715" s="22" t="s">
        <v>160</v>
      </c>
      <c r="E5715" s="20">
        <v>30.846530000000001</v>
      </c>
    </row>
    <row r="5716" spans="1:5" x14ac:dyDescent="0.35">
      <c r="A5716" s="22" t="s">
        <v>39</v>
      </c>
      <c r="B5716" s="22" t="s">
        <v>170</v>
      </c>
      <c r="C5716" s="22" t="s">
        <v>52</v>
      </c>
      <c r="D5716" s="22" t="s">
        <v>30</v>
      </c>
      <c r="E5716" s="20">
        <v>221.19150999999999</v>
      </c>
    </row>
    <row r="5717" spans="1:5" x14ac:dyDescent="0.35">
      <c r="A5717" s="22" t="s">
        <v>39</v>
      </c>
      <c r="B5717" s="22" t="s">
        <v>170</v>
      </c>
      <c r="C5717" s="22" t="s">
        <v>52</v>
      </c>
      <c r="D5717" s="22" t="s">
        <v>96</v>
      </c>
      <c r="E5717" s="20">
        <v>76.980440000000002</v>
      </c>
    </row>
    <row r="5718" spans="1:5" x14ac:dyDescent="0.35">
      <c r="A5718" s="22" t="s">
        <v>39</v>
      </c>
      <c r="B5718" s="22" t="s">
        <v>170</v>
      </c>
      <c r="C5718" s="22" t="s">
        <v>52</v>
      </c>
      <c r="D5718" s="22" t="s">
        <v>110</v>
      </c>
      <c r="E5718" s="20">
        <v>2.5550099999999998</v>
      </c>
    </row>
    <row r="5719" spans="1:5" x14ac:dyDescent="0.35">
      <c r="A5719" s="22" t="s">
        <v>39</v>
      </c>
      <c r="B5719" s="22" t="s">
        <v>170</v>
      </c>
      <c r="C5719" s="22" t="s">
        <v>52</v>
      </c>
      <c r="D5719" s="22" t="s">
        <v>162</v>
      </c>
      <c r="E5719" s="20">
        <v>10.5</v>
      </c>
    </row>
    <row r="5720" spans="1:5" x14ac:dyDescent="0.35">
      <c r="A5720" s="22" t="s">
        <v>39</v>
      </c>
      <c r="B5720" s="22" t="s">
        <v>170</v>
      </c>
      <c r="C5720" s="22" t="s">
        <v>52</v>
      </c>
      <c r="D5720" s="22" t="s">
        <v>97</v>
      </c>
      <c r="E5720" s="20">
        <v>23.841799999999999</v>
      </c>
    </row>
    <row r="5721" spans="1:5" x14ac:dyDescent="0.35">
      <c r="A5721" s="22" t="s">
        <v>39</v>
      </c>
      <c r="B5721" s="22" t="s">
        <v>170</v>
      </c>
      <c r="C5721" s="22" t="s">
        <v>52</v>
      </c>
      <c r="D5721" s="22" t="s">
        <v>31</v>
      </c>
      <c r="E5721" s="20">
        <v>59.938229999999997</v>
      </c>
    </row>
    <row r="5722" spans="1:5" x14ac:dyDescent="0.35">
      <c r="A5722" s="22" t="s">
        <v>39</v>
      </c>
      <c r="B5722" s="22" t="s">
        <v>170</v>
      </c>
      <c r="C5722" s="22" t="s">
        <v>52</v>
      </c>
      <c r="D5722" s="22" t="s">
        <v>32</v>
      </c>
      <c r="E5722" s="20">
        <v>1.07755</v>
      </c>
    </row>
    <row r="5723" spans="1:5" x14ac:dyDescent="0.35">
      <c r="A5723" s="22" t="s">
        <v>39</v>
      </c>
      <c r="B5723" s="22" t="s">
        <v>170</v>
      </c>
      <c r="C5723" s="22" t="s">
        <v>52</v>
      </c>
      <c r="D5723" s="28" t="s">
        <v>35</v>
      </c>
      <c r="E5723" s="26">
        <v>535.40427999999997</v>
      </c>
    </row>
    <row r="5724" spans="1:5" x14ac:dyDescent="0.35">
      <c r="A5724" s="22" t="s">
        <v>39</v>
      </c>
      <c r="B5724" s="22" t="s">
        <v>170</v>
      </c>
      <c r="C5724" s="22" t="s">
        <v>53</v>
      </c>
      <c r="D5724" s="22" t="s">
        <v>52</v>
      </c>
      <c r="E5724" s="20">
        <v>36.012790000000003</v>
      </c>
    </row>
    <row r="5725" spans="1:5" x14ac:dyDescent="0.35">
      <c r="A5725" s="22" t="s">
        <v>39</v>
      </c>
      <c r="B5725" s="22" t="s">
        <v>170</v>
      </c>
      <c r="C5725" s="22" t="s">
        <v>53</v>
      </c>
      <c r="D5725" s="22" t="s">
        <v>53</v>
      </c>
      <c r="E5725" s="20">
        <v>34.459780000000002</v>
      </c>
    </row>
    <row r="5726" spans="1:5" x14ac:dyDescent="0.35">
      <c r="A5726" s="22" t="s">
        <v>39</v>
      </c>
      <c r="B5726" s="22" t="s">
        <v>170</v>
      </c>
      <c r="C5726" s="22" t="s">
        <v>53</v>
      </c>
      <c r="D5726" s="22" t="s">
        <v>95</v>
      </c>
      <c r="E5726" s="20">
        <v>0.46970000000000001</v>
      </c>
    </row>
    <row r="5727" spans="1:5" x14ac:dyDescent="0.35">
      <c r="A5727" s="22" t="s">
        <v>39</v>
      </c>
      <c r="B5727" s="22" t="s">
        <v>170</v>
      </c>
      <c r="C5727" s="22" t="s">
        <v>53</v>
      </c>
      <c r="D5727" s="22" t="s">
        <v>28</v>
      </c>
      <c r="E5727" s="20">
        <v>1.12002</v>
      </c>
    </row>
    <row r="5728" spans="1:5" x14ac:dyDescent="0.35">
      <c r="A5728" s="22" t="s">
        <v>39</v>
      </c>
      <c r="B5728" s="22" t="s">
        <v>170</v>
      </c>
      <c r="C5728" s="22" t="s">
        <v>53</v>
      </c>
      <c r="D5728" s="22" t="s">
        <v>55</v>
      </c>
      <c r="E5728" s="20">
        <v>101.61503999999999</v>
      </c>
    </row>
    <row r="5729" spans="1:5" x14ac:dyDescent="0.35">
      <c r="A5729" s="22" t="s">
        <v>39</v>
      </c>
      <c r="B5729" s="22" t="s">
        <v>170</v>
      </c>
      <c r="C5729" s="22" t="s">
        <v>53</v>
      </c>
      <c r="D5729" s="22" t="s">
        <v>92</v>
      </c>
      <c r="E5729" s="20">
        <v>14.879</v>
      </c>
    </row>
    <row r="5730" spans="1:5" x14ac:dyDescent="0.35">
      <c r="A5730" s="22" t="s">
        <v>39</v>
      </c>
      <c r="B5730" s="22" t="s">
        <v>170</v>
      </c>
      <c r="C5730" s="22" t="s">
        <v>53</v>
      </c>
      <c r="D5730" s="22" t="s">
        <v>93</v>
      </c>
      <c r="E5730" s="20">
        <v>5.4440400000000002</v>
      </c>
    </row>
    <row r="5731" spans="1:5" x14ac:dyDescent="0.35">
      <c r="A5731" s="22" t="s">
        <v>39</v>
      </c>
      <c r="B5731" s="22" t="s">
        <v>170</v>
      </c>
      <c r="C5731" s="22" t="s">
        <v>53</v>
      </c>
      <c r="D5731" s="22" t="s">
        <v>160</v>
      </c>
      <c r="E5731" s="20">
        <v>7.58331</v>
      </c>
    </row>
    <row r="5732" spans="1:5" x14ac:dyDescent="0.35">
      <c r="A5732" s="22" t="s">
        <v>39</v>
      </c>
      <c r="B5732" s="22" t="s">
        <v>170</v>
      </c>
      <c r="C5732" s="22" t="s">
        <v>53</v>
      </c>
      <c r="D5732" s="22" t="s">
        <v>30</v>
      </c>
      <c r="E5732" s="20">
        <v>247.38642999999999</v>
      </c>
    </row>
    <row r="5733" spans="1:5" x14ac:dyDescent="0.35">
      <c r="A5733" s="22" t="s">
        <v>39</v>
      </c>
      <c r="B5733" s="22" t="s">
        <v>170</v>
      </c>
      <c r="C5733" s="22" t="s">
        <v>53</v>
      </c>
      <c r="D5733" s="22" t="s">
        <v>96</v>
      </c>
      <c r="E5733" s="20">
        <v>80.168959999999998</v>
      </c>
    </row>
    <row r="5734" spans="1:5" x14ac:dyDescent="0.35">
      <c r="A5734" s="22" t="s">
        <v>39</v>
      </c>
      <c r="B5734" s="22" t="s">
        <v>170</v>
      </c>
      <c r="C5734" s="22" t="s">
        <v>53</v>
      </c>
      <c r="D5734" s="22" t="s">
        <v>162</v>
      </c>
      <c r="E5734" s="20">
        <v>0.98636999999999997</v>
      </c>
    </row>
    <row r="5735" spans="1:5" x14ac:dyDescent="0.35">
      <c r="A5735" s="22" t="s">
        <v>39</v>
      </c>
      <c r="B5735" s="22" t="s">
        <v>170</v>
      </c>
      <c r="C5735" s="22" t="s">
        <v>53</v>
      </c>
      <c r="D5735" s="22" t="s">
        <v>97</v>
      </c>
      <c r="E5735" s="20">
        <v>0.54439000000000004</v>
      </c>
    </row>
    <row r="5736" spans="1:5" x14ac:dyDescent="0.35">
      <c r="A5736" s="22" t="s">
        <v>39</v>
      </c>
      <c r="B5736" s="22" t="s">
        <v>170</v>
      </c>
      <c r="C5736" s="22" t="s">
        <v>53</v>
      </c>
      <c r="D5736" s="22" t="s">
        <v>31</v>
      </c>
      <c r="E5736" s="20">
        <v>169.76045999999999</v>
      </c>
    </row>
    <row r="5737" spans="1:5" x14ac:dyDescent="0.35">
      <c r="A5737" s="22" t="s">
        <v>39</v>
      </c>
      <c r="B5737" s="22" t="s">
        <v>170</v>
      </c>
      <c r="C5737" s="22" t="s">
        <v>53</v>
      </c>
      <c r="D5737" s="28" t="s">
        <v>35</v>
      </c>
      <c r="E5737" s="26">
        <v>700.43029000000001</v>
      </c>
    </row>
    <row r="5738" spans="1:5" x14ac:dyDescent="0.35">
      <c r="A5738" s="22" t="s">
        <v>39</v>
      </c>
      <c r="B5738" s="22" t="s">
        <v>170</v>
      </c>
      <c r="C5738" s="22" t="s">
        <v>12</v>
      </c>
      <c r="D5738" s="22" t="s">
        <v>52</v>
      </c>
      <c r="E5738" s="20">
        <v>1.5625</v>
      </c>
    </row>
    <row r="5739" spans="1:5" x14ac:dyDescent="0.35">
      <c r="A5739" s="22" t="s">
        <v>39</v>
      </c>
      <c r="B5739" s="22" t="s">
        <v>170</v>
      </c>
      <c r="C5739" s="22" t="s">
        <v>12</v>
      </c>
      <c r="D5739" s="22" t="s">
        <v>27</v>
      </c>
      <c r="E5739" s="20">
        <v>40.616</v>
      </c>
    </row>
    <row r="5740" spans="1:5" x14ac:dyDescent="0.35">
      <c r="A5740" s="22" t="s">
        <v>39</v>
      </c>
      <c r="B5740" s="22" t="s">
        <v>170</v>
      </c>
      <c r="C5740" s="22" t="s">
        <v>12</v>
      </c>
      <c r="D5740" s="22" t="s">
        <v>28</v>
      </c>
      <c r="E5740" s="20">
        <v>6.6669900000000002</v>
      </c>
    </row>
    <row r="5741" spans="1:5" x14ac:dyDescent="0.35">
      <c r="A5741" s="22" t="s">
        <v>39</v>
      </c>
      <c r="B5741" s="22" t="s">
        <v>170</v>
      </c>
      <c r="C5741" s="22" t="s">
        <v>12</v>
      </c>
      <c r="D5741" s="22" t="s">
        <v>55</v>
      </c>
      <c r="E5741" s="20">
        <v>0.29065999999999997</v>
      </c>
    </row>
    <row r="5742" spans="1:5" x14ac:dyDescent="0.35">
      <c r="A5742" s="22" t="s">
        <v>39</v>
      </c>
      <c r="B5742" s="22" t="s">
        <v>170</v>
      </c>
      <c r="C5742" s="22" t="s">
        <v>12</v>
      </c>
      <c r="D5742" s="22" t="s">
        <v>92</v>
      </c>
      <c r="E5742" s="20">
        <v>0.47504000000000002</v>
      </c>
    </row>
    <row r="5743" spans="1:5" x14ac:dyDescent="0.35">
      <c r="A5743" s="22" t="s">
        <v>39</v>
      </c>
      <c r="B5743" s="22" t="s">
        <v>170</v>
      </c>
      <c r="C5743" s="22" t="s">
        <v>12</v>
      </c>
      <c r="D5743" s="22" t="s">
        <v>93</v>
      </c>
      <c r="E5743" s="20">
        <v>0.98645000000000005</v>
      </c>
    </row>
    <row r="5744" spans="1:5" x14ac:dyDescent="0.35">
      <c r="A5744" s="22" t="s">
        <v>39</v>
      </c>
      <c r="B5744" s="22" t="s">
        <v>170</v>
      </c>
      <c r="C5744" s="22" t="s">
        <v>12</v>
      </c>
      <c r="D5744" s="22" t="s">
        <v>160</v>
      </c>
      <c r="E5744" s="20">
        <v>2.3170299999999999</v>
      </c>
    </row>
    <row r="5745" spans="1:5" x14ac:dyDescent="0.35">
      <c r="A5745" s="22" t="s">
        <v>39</v>
      </c>
      <c r="B5745" s="22" t="s">
        <v>170</v>
      </c>
      <c r="C5745" s="22" t="s">
        <v>12</v>
      </c>
      <c r="D5745" s="22" t="s">
        <v>30</v>
      </c>
      <c r="E5745" s="20">
        <v>295.02784000000003</v>
      </c>
    </row>
    <row r="5746" spans="1:5" x14ac:dyDescent="0.35">
      <c r="A5746" s="22" t="s">
        <v>39</v>
      </c>
      <c r="B5746" s="22" t="s">
        <v>170</v>
      </c>
      <c r="C5746" s="22" t="s">
        <v>12</v>
      </c>
      <c r="D5746" s="22" t="s">
        <v>31</v>
      </c>
      <c r="E5746" s="20">
        <v>4693.2791200000001</v>
      </c>
    </row>
    <row r="5747" spans="1:5" x14ac:dyDescent="0.35">
      <c r="A5747" s="22" t="s">
        <v>39</v>
      </c>
      <c r="B5747" s="22" t="s">
        <v>170</v>
      </c>
      <c r="C5747" s="22" t="s">
        <v>12</v>
      </c>
      <c r="D5747" s="28" t="s">
        <v>35</v>
      </c>
      <c r="E5747" s="26">
        <v>5041.22163</v>
      </c>
    </row>
    <row r="5748" spans="1:5" x14ac:dyDescent="0.35">
      <c r="A5748" s="22" t="s">
        <v>39</v>
      </c>
      <c r="B5748" s="22" t="s">
        <v>170</v>
      </c>
      <c r="C5748" s="22" t="s">
        <v>54</v>
      </c>
      <c r="D5748" s="22" t="s">
        <v>52</v>
      </c>
      <c r="E5748" s="20">
        <v>7.8909900000000004</v>
      </c>
    </row>
    <row r="5749" spans="1:5" x14ac:dyDescent="0.35">
      <c r="A5749" s="22" t="s">
        <v>39</v>
      </c>
      <c r="B5749" s="22" t="s">
        <v>170</v>
      </c>
      <c r="C5749" s="22" t="s">
        <v>54</v>
      </c>
      <c r="D5749" s="22" t="s">
        <v>156</v>
      </c>
      <c r="E5749" s="20">
        <v>12.39212</v>
      </c>
    </row>
    <row r="5750" spans="1:5" x14ac:dyDescent="0.35">
      <c r="A5750" s="22" t="s">
        <v>39</v>
      </c>
      <c r="B5750" s="22" t="s">
        <v>170</v>
      </c>
      <c r="C5750" s="22" t="s">
        <v>54</v>
      </c>
      <c r="D5750" s="22" t="s">
        <v>53</v>
      </c>
      <c r="E5750" s="20">
        <v>0.12697</v>
      </c>
    </row>
    <row r="5751" spans="1:5" x14ac:dyDescent="0.35">
      <c r="A5751" s="22" t="s">
        <v>39</v>
      </c>
      <c r="B5751" s="22" t="s">
        <v>170</v>
      </c>
      <c r="C5751" s="22" t="s">
        <v>54</v>
      </c>
      <c r="D5751" s="22" t="s">
        <v>55</v>
      </c>
      <c r="E5751" s="20">
        <v>2.8011200000000001</v>
      </c>
    </row>
    <row r="5752" spans="1:5" x14ac:dyDescent="0.35">
      <c r="A5752" s="22" t="s">
        <v>39</v>
      </c>
      <c r="B5752" s="22" t="s">
        <v>170</v>
      </c>
      <c r="C5752" s="22" t="s">
        <v>54</v>
      </c>
      <c r="D5752" s="22" t="s">
        <v>92</v>
      </c>
      <c r="E5752" s="20">
        <v>8.6400000000000005E-2</v>
      </c>
    </row>
    <row r="5753" spans="1:5" x14ac:dyDescent="0.35">
      <c r="A5753" s="22" t="s">
        <v>39</v>
      </c>
      <c r="B5753" s="22" t="s">
        <v>170</v>
      </c>
      <c r="C5753" s="22" t="s">
        <v>54</v>
      </c>
      <c r="D5753" s="22" t="s">
        <v>160</v>
      </c>
      <c r="E5753" s="20">
        <v>55.777839999999998</v>
      </c>
    </row>
    <row r="5754" spans="1:5" x14ac:dyDescent="0.35">
      <c r="A5754" s="22" t="s">
        <v>39</v>
      </c>
      <c r="B5754" s="22" t="s">
        <v>170</v>
      </c>
      <c r="C5754" s="22" t="s">
        <v>54</v>
      </c>
      <c r="D5754" s="28" t="s">
        <v>35</v>
      </c>
      <c r="E5754" s="26">
        <v>79.07544</v>
      </c>
    </row>
    <row r="5755" spans="1:5" x14ac:dyDescent="0.35">
      <c r="A5755" s="22" t="s">
        <v>39</v>
      </c>
      <c r="B5755" s="22" t="s">
        <v>170</v>
      </c>
      <c r="C5755" s="22" t="s">
        <v>13</v>
      </c>
      <c r="D5755" s="22" t="s">
        <v>156</v>
      </c>
      <c r="E5755" s="20">
        <v>0.28221000000000002</v>
      </c>
    </row>
    <row r="5756" spans="1:5" x14ac:dyDescent="0.35">
      <c r="A5756" s="22" t="s">
        <v>39</v>
      </c>
      <c r="B5756" s="22" t="s">
        <v>170</v>
      </c>
      <c r="C5756" s="22" t="s">
        <v>13</v>
      </c>
      <c r="D5756" s="22" t="s">
        <v>27</v>
      </c>
      <c r="E5756" s="20">
        <v>22.87182</v>
      </c>
    </row>
    <row r="5757" spans="1:5" x14ac:dyDescent="0.35">
      <c r="A5757" s="22" t="s">
        <v>39</v>
      </c>
      <c r="B5757" s="22" t="s">
        <v>170</v>
      </c>
      <c r="C5757" s="22" t="s">
        <v>13</v>
      </c>
      <c r="D5757" s="22" t="s">
        <v>28</v>
      </c>
      <c r="E5757" s="20">
        <v>272.63684999999998</v>
      </c>
    </row>
    <row r="5758" spans="1:5" x14ac:dyDescent="0.35">
      <c r="A5758" s="22" t="s">
        <v>39</v>
      </c>
      <c r="B5758" s="22" t="s">
        <v>170</v>
      </c>
      <c r="C5758" s="22" t="s">
        <v>13</v>
      </c>
      <c r="D5758" s="22" t="s">
        <v>55</v>
      </c>
      <c r="E5758" s="20">
        <v>5.3099999999999996E-3</v>
      </c>
    </row>
    <row r="5759" spans="1:5" x14ac:dyDescent="0.35">
      <c r="A5759" s="22" t="s">
        <v>39</v>
      </c>
      <c r="B5759" s="22" t="s">
        <v>170</v>
      </c>
      <c r="C5759" s="22" t="s">
        <v>13</v>
      </c>
      <c r="D5759" s="22" t="s">
        <v>92</v>
      </c>
      <c r="E5759" s="20">
        <v>0.60872000000000004</v>
      </c>
    </row>
    <row r="5760" spans="1:5" x14ac:dyDescent="0.35">
      <c r="A5760" s="22" t="s">
        <v>39</v>
      </c>
      <c r="B5760" s="22" t="s">
        <v>170</v>
      </c>
      <c r="C5760" s="22" t="s">
        <v>13</v>
      </c>
      <c r="D5760" s="22" t="s">
        <v>102</v>
      </c>
      <c r="E5760" s="20">
        <v>1.5739700000000001</v>
      </c>
    </row>
    <row r="5761" spans="1:5" x14ac:dyDescent="0.35">
      <c r="A5761" s="22" t="s">
        <v>39</v>
      </c>
      <c r="B5761" s="22" t="s">
        <v>170</v>
      </c>
      <c r="C5761" s="22" t="s">
        <v>13</v>
      </c>
      <c r="D5761" s="22" t="s">
        <v>93</v>
      </c>
      <c r="E5761" s="20">
        <v>0.28782999999999997</v>
      </c>
    </row>
    <row r="5762" spans="1:5" x14ac:dyDescent="0.35">
      <c r="A5762" s="22" t="s">
        <v>39</v>
      </c>
      <c r="B5762" s="22" t="s">
        <v>170</v>
      </c>
      <c r="C5762" s="22" t="s">
        <v>13</v>
      </c>
      <c r="D5762" s="22" t="s">
        <v>160</v>
      </c>
      <c r="E5762" s="20">
        <v>2.9604400000000002</v>
      </c>
    </row>
    <row r="5763" spans="1:5" x14ac:dyDescent="0.35">
      <c r="A5763" s="22" t="s">
        <v>39</v>
      </c>
      <c r="B5763" s="22" t="s">
        <v>170</v>
      </c>
      <c r="C5763" s="22" t="s">
        <v>13</v>
      </c>
      <c r="D5763" s="22" t="s">
        <v>30</v>
      </c>
      <c r="E5763" s="20">
        <v>96.147989999999993</v>
      </c>
    </row>
    <row r="5764" spans="1:5" x14ac:dyDescent="0.35">
      <c r="A5764" s="22" t="s">
        <v>39</v>
      </c>
      <c r="B5764" s="22" t="s">
        <v>170</v>
      </c>
      <c r="C5764" s="22" t="s">
        <v>13</v>
      </c>
      <c r="D5764" s="22" t="s">
        <v>96</v>
      </c>
      <c r="E5764" s="20">
        <v>13.963990000000001</v>
      </c>
    </row>
    <row r="5765" spans="1:5" x14ac:dyDescent="0.35">
      <c r="A5765" s="22" t="s">
        <v>39</v>
      </c>
      <c r="B5765" s="22" t="s">
        <v>170</v>
      </c>
      <c r="C5765" s="22" t="s">
        <v>13</v>
      </c>
      <c r="D5765" s="22" t="s">
        <v>162</v>
      </c>
      <c r="E5765" s="20">
        <v>0.53203999999999996</v>
      </c>
    </row>
    <row r="5766" spans="1:5" x14ac:dyDescent="0.35">
      <c r="A5766" s="22" t="s">
        <v>39</v>
      </c>
      <c r="B5766" s="22" t="s">
        <v>170</v>
      </c>
      <c r="C5766" s="22" t="s">
        <v>13</v>
      </c>
      <c r="D5766" s="22" t="s">
        <v>97</v>
      </c>
      <c r="E5766" s="20">
        <v>1.3545700000000001</v>
      </c>
    </row>
    <row r="5767" spans="1:5" x14ac:dyDescent="0.35">
      <c r="A5767" s="22" t="s">
        <v>39</v>
      </c>
      <c r="B5767" s="22" t="s">
        <v>170</v>
      </c>
      <c r="C5767" s="22" t="s">
        <v>13</v>
      </c>
      <c r="D5767" s="22" t="s">
        <v>31</v>
      </c>
      <c r="E5767" s="20">
        <v>143.82241999999999</v>
      </c>
    </row>
    <row r="5768" spans="1:5" x14ac:dyDescent="0.35">
      <c r="A5768" s="22" t="s">
        <v>39</v>
      </c>
      <c r="B5768" s="22" t="s">
        <v>170</v>
      </c>
      <c r="C5768" s="22" t="s">
        <v>13</v>
      </c>
      <c r="D5768" s="28" t="s">
        <v>35</v>
      </c>
      <c r="E5768" s="26">
        <v>557.04816000000005</v>
      </c>
    </row>
    <row r="5769" spans="1:5" x14ac:dyDescent="0.35">
      <c r="A5769" s="22" t="s">
        <v>39</v>
      </c>
      <c r="B5769" s="22" t="s">
        <v>170</v>
      </c>
      <c r="C5769" s="22" t="s">
        <v>55</v>
      </c>
      <c r="D5769" s="22" t="s">
        <v>52</v>
      </c>
      <c r="E5769" s="20">
        <v>23.95055</v>
      </c>
    </row>
    <row r="5770" spans="1:5" x14ac:dyDescent="0.35">
      <c r="A5770" s="22" t="s">
        <v>39</v>
      </c>
      <c r="B5770" s="22" t="s">
        <v>170</v>
      </c>
      <c r="C5770" s="22" t="s">
        <v>55</v>
      </c>
      <c r="D5770" s="22" t="s">
        <v>115</v>
      </c>
      <c r="E5770" s="20">
        <v>1.25E-3</v>
      </c>
    </row>
    <row r="5771" spans="1:5" x14ac:dyDescent="0.35">
      <c r="A5771" s="22" t="s">
        <v>39</v>
      </c>
      <c r="B5771" s="22" t="s">
        <v>170</v>
      </c>
      <c r="C5771" s="22" t="s">
        <v>55</v>
      </c>
      <c r="D5771" s="22" t="s">
        <v>156</v>
      </c>
      <c r="E5771" s="20">
        <v>5.9500000000000004E-3</v>
      </c>
    </row>
    <row r="5772" spans="1:5" x14ac:dyDescent="0.35">
      <c r="A5772" s="22" t="s">
        <v>39</v>
      </c>
      <c r="B5772" s="22" t="s">
        <v>170</v>
      </c>
      <c r="C5772" s="22" t="s">
        <v>55</v>
      </c>
      <c r="D5772" s="22" t="s">
        <v>53</v>
      </c>
      <c r="E5772" s="20">
        <v>80.435149999999993</v>
      </c>
    </row>
    <row r="5773" spans="1:5" x14ac:dyDescent="0.35">
      <c r="A5773" s="22" t="s">
        <v>39</v>
      </c>
      <c r="B5773" s="22" t="s">
        <v>170</v>
      </c>
      <c r="C5773" s="22" t="s">
        <v>55</v>
      </c>
      <c r="D5773" s="22" t="s">
        <v>28</v>
      </c>
      <c r="E5773" s="20">
        <v>1.09887</v>
      </c>
    </row>
    <row r="5774" spans="1:5" x14ac:dyDescent="0.35">
      <c r="A5774" s="22" t="s">
        <v>39</v>
      </c>
      <c r="B5774" s="22" t="s">
        <v>170</v>
      </c>
      <c r="C5774" s="22" t="s">
        <v>55</v>
      </c>
      <c r="D5774" s="22" t="s">
        <v>55</v>
      </c>
      <c r="E5774" s="20">
        <v>117.3785</v>
      </c>
    </row>
    <row r="5775" spans="1:5" x14ac:dyDescent="0.35">
      <c r="A5775" s="22" t="s">
        <v>39</v>
      </c>
      <c r="B5775" s="22" t="s">
        <v>170</v>
      </c>
      <c r="C5775" s="22" t="s">
        <v>55</v>
      </c>
      <c r="D5775" s="22" t="s">
        <v>30</v>
      </c>
      <c r="E5775" s="20">
        <v>0.91537000000000002</v>
      </c>
    </row>
    <row r="5776" spans="1:5" x14ac:dyDescent="0.35">
      <c r="A5776" s="22" t="s">
        <v>39</v>
      </c>
      <c r="B5776" s="22" t="s">
        <v>170</v>
      </c>
      <c r="C5776" s="22" t="s">
        <v>55</v>
      </c>
      <c r="D5776" s="22" t="s">
        <v>96</v>
      </c>
      <c r="E5776" s="20">
        <v>7.2026599999999998</v>
      </c>
    </row>
    <row r="5777" spans="1:5" x14ac:dyDescent="0.35">
      <c r="A5777" s="22" t="s">
        <v>39</v>
      </c>
      <c r="B5777" s="22" t="s">
        <v>170</v>
      </c>
      <c r="C5777" s="22" t="s">
        <v>55</v>
      </c>
      <c r="D5777" s="22" t="s">
        <v>97</v>
      </c>
      <c r="E5777" s="20">
        <v>2.1401400000000002</v>
      </c>
    </row>
    <row r="5778" spans="1:5" x14ac:dyDescent="0.35">
      <c r="A5778" s="22" t="s">
        <v>39</v>
      </c>
      <c r="B5778" s="22" t="s">
        <v>170</v>
      </c>
      <c r="C5778" s="22" t="s">
        <v>55</v>
      </c>
      <c r="D5778" s="22" t="s">
        <v>31</v>
      </c>
      <c r="E5778" s="20">
        <v>7.9620100000000003</v>
      </c>
    </row>
    <row r="5779" spans="1:5" x14ac:dyDescent="0.35">
      <c r="A5779" s="22" t="s">
        <v>39</v>
      </c>
      <c r="B5779" s="22" t="s">
        <v>170</v>
      </c>
      <c r="C5779" s="22" t="s">
        <v>55</v>
      </c>
      <c r="D5779" s="28" t="s">
        <v>35</v>
      </c>
      <c r="E5779" s="26">
        <v>241.09045</v>
      </c>
    </row>
    <row r="5780" spans="1:5" x14ac:dyDescent="0.35">
      <c r="A5780" s="22" t="s">
        <v>39</v>
      </c>
      <c r="B5780" s="22" t="s">
        <v>170</v>
      </c>
      <c r="C5780" s="22" t="s">
        <v>56</v>
      </c>
      <c r="D5780" s="22" t="s">
        <v>52</v>
      </c>
      <c r="E5780" s="20">
        <v>120.96322000000001</v>
      </c>
    </row>
    <row r="5781" spans="1:5" x14ac:dyDescent="0.35">
      <c r="A5781" s="22" t="s">
        <v>39</v>
      </c>
      <c r="B5781" s="22" t="s">
        <v>170</v>
      </c>
      <c r="C5781" s="22" t="s">
        <v>56</v>
      </c>
      <c r="D5781" s="22" t="s">
        <v>104</v>
      </c>
      <c r="E5781" s="20">
        <v>132.55582999999999</v>
      </c>
    </row>
    <row r="5782" spans="1:5" x14ac:dyDescent="0.35">
      <c r="A5782" s="22" t="s">
        <v>39</v>
      </c>
      <c r="B5782" s="22" t="s">
        <v>170</v>
      </c>
      <c r="C5782" s="22" t="s">
        <v>56</v>
      </c>
      <c r="D5782" s="22" t="s">
        <v>156</v>
      </c>
      <c r="E5782" s="20">
        <v>2E-3</v>
      </c>
    </row>
    <row r="5783" spans="1:5" x14ac:dyDescent="0.35">
      <c r="A5783" s="22" t="s">
        <v>39</v>
      </c>
      <c r="B5783" s="22" t="s">
        <v>170</v>
      </c>
      <c r="C5783" s="22" t="s">
        <v>56</v>
      </c>
      <c r="D5783" s="22" t="s">
        <v>53</v>
      </c>
      <c r="E5783" s="20">
        <v>27.998239999999999</v>
      </c>
    </row>
    <row r="5784" spans="1:5" x14ac:dyDescent="0.35">
      <c r="A5784" s="22" t="s">
        <v>39</v>
      </c>
      <c r="B5784" s="22" t="s">
        <v>170</v>
      </c>
      <c r="C5784" s="22" t="s">
        <v>56</v>
      </c>
      <c r="D5784" s="22" t="s">
        <v>55</v>
      </c>
      <c r="E5784" s="20">
        <v>4.1773999999999996</v>
      </c>
    </row>
    <row r="5785" spans="1:5" x14ac:dyDescent="0.35">
      <c r="A5785" s="22" t="s">
        <v>39</v>
      </c>
      <c r="B5785" s="22" t="s">
        <v>170</v>
      </c>
      <c r="C5785" s="22" t="s">
        <v>56</v>
      </c>
      <c r="D5785" s="22" t="s">
        <v>92</v>
      </c>
      <c r="E5785" s="20">
        <v>334.97791000000001</v>
      </c>
    </row>
    <row r="5786" spans="1:5" x14ac:dyDescent="0.35">
      <c r="A5786" s="22" t="s">
        <v>39</v>
      </c>
      <c r="B5786" s="22" t="s">
        <v>170</v>
      </c>
      <c r="C5786" s="22" t="s">
        <v>56</v>
      </c>
      <c r="D5786" s="22" t="s">
        <v>102</v>
      </c>
      <c r="E5786" s="20">
        <v>189.68095</v>
      </c>
    </row>
    <row r="5787" spans="1:5" x14ac:dyDescent="0.35">
      <c r="A5787" s="22" t="s">
        <v>39</v>
      </c>
      <c r="B5787" s="22" t="s">
        <v>170</v>
      </c>
      <c r="C5787" s="22" t="s">
        <v>56</v>
      </c>
      <c r="D5787" s="22" t="s">
        <v>93</v>
      </c>
      <c r="E5787" s="20">
        <v>12.283530000000001</v>
      </c>
    </row>
    <row r="5788" spans="1:5" x14ac:dyDescent="0.35">
      <c r="A5788" s="22" t="s">
        <v>39</v>
      </c>
      <c r="B5788" s="22" t="s">
        <v>170</v>
      </c>
      <c r="C5788" s="22" t="s">
        <v>56</v>
      </c>
      <c r="D5788" s="22" t="s">
        <v>160</v>
      </c>
      <c r="E5788" s="20">
        <v>469.01943</v>
      </c>
    </row>
    <row r="5789" spans="1:5" x14ac:dyDescent="0.35">
      <c r="A5789" s="22" t="s">
        <v>39</v>
      </c>
      <c r="B5789" s="22" t="s">
        <v>170</v>
      </c>
      <c r="C5789" s="22" t="s">
        <v>56</v>
      </c>
      <c r="D5789" s="22" t="s">
        <v>30</v>
      </c>
      <c r="E5789" s="20">
        <v>230.11234999999999</v>
      </c>
    </row>
    <row r="5790" spans="1:5" x14ac:dyDescent="0.35">
      <c r="A5790" s="22" t="s">
        <v>39</v>
      </c>
      <c r="B5790" s="22" t="s">
        <v>170</v>
      </c>
      <c r="C5790" s="22" t="s">
        <v>56</v>
      </c>
      <c r="D5790" s="22" t="s">
        <v>96</v>
      </c>
      <c r="E5790" s="20">
        <v>1679.7721799999999</v>
      </c>
    </row>
    <row r="5791" spans="1:5" x14ac:dyDescent="0.35">
      <c r="A5791" s="22" t="s">
        <v>39</v>
      </c>
      <c r="B5791" s="22" t="s">
        <v>170</v>
      </c>
      <c r="C5791" s="22" t="s">
        <v>56</v>
      </c>
      <c r="D5791" s="22" t="s">
        <v>110</v>
      </c>
      <c r="E5791" s="20">
        <v>0.12361999999999999</v>
      </c>
    </row>
    <row r="5792" spans="1:5" x14ac:dyDescent="0.35">
      <c r="A5792" s="22" t="s">
        <v>39</v>
      </c>
      <c r="B5792" s="22" t="s">
        <v>170</v>
      </c>
      <c r="C5792" s="22" t="s">
        <v>56</v>
      </c>
      <c r="D5792" s="22" t="s">
        <v>97</v>
      </c>
      <c r="E5792" s="20">
        <v>3.1328900000000002</v>
      </c>
    </row>
    <row r="5793" spans="1:5" x14ac:dyDescent="0.35">
      <c r="A5793" s="22" t="s">
        <v>39</v>
      </c>
      <c r="B5793" s="22" t="s">
        <v>170</v>
      </c>
      <c r="C5793" s="22" t="s">
        <v>56</v>
      </c>
      <c r="D5793" s="22" t="s">
        <v>31</v>
      </c>
      <c r="E5793" s="20">
        <v>177.21023</v>
      </c>
    </row>
    <row r="5794" spans="1:5" x14ac:dyDescent="0.35">
      <c r="A5794" s="22" t="s">
        <v>39</v>
      </c>
      <c r="B5794" s="22" t="s">
        <v>170</v>
      </c>
      <c r="C5794" s="22" t="s">
        <v>56</v>
      </c>
      <c r="D5794" s="28" t="s">
        <v>35</v>
      </c>
      <c r="E5794" s="26">
        <v>3382.0097799999999</v>
      </c>
    </row>
    <row r="5795" spans="1:5" x14ac:dyDescent="0.35">
      <c r="A5795" s="22" t="s">
        <v>39</v>
      </c>
      <c r="B5795" s="22" t="s">
        <v>170</v>
      </c>
      <c r="C5795" s="22" t="s">
        <v>57</v>
      </c>
      <c r="D5795" s="22" t="s">
        <v>52</v>
      </c>
      <c r="E5795" s="20">
        <v>10.77201</v>
      </c>
    </row>
    <row r="5796" spans="1:5" x14ac:dyDescent="0.35">
      <c r="A5796" s="22" t="s">
        <v>39</v>
      </c>
      <c r="B5796" s="22" t="s">
        <v>170</v>
      </c>
      <c r="C5796" s="22" t="s">
        <v>57</v>
      </c>
      <c r="D5796" s="22" t="s">
        <v>53</v>
      </c>
      <c r="E5796" s="20">
        <v>12.386850000000001</v>
      </c>
    </row>
    <row r="5797" spans="1:5" x14ac:dyDescent="0.35">
      <c r="A5797" s="22" t="s">
        <v>39</v>
      </c>
      <c r="B5797" s="22" t="s">
        <v>170</v>
      </c>
      <c r="C5797" s="22" t="s">
        <v>57</v>
      </c>
      <c r="D5797" s="22" t="s">
        <v>28</v>
      </c>
      <c r="E5797" s="20">
        <v>73.323179999999994</v>
      </c>
    </row>
    <row r="5798" spans="1:5" x14ac:dyDescent="0.35">
      <c r="A5798" s="22" t="s">
        <v>39</v>
      </c>
      <c r="B5798" s="22" t="s">
        <v>170</v>
      </c>
      <c r="C5798" s="22" t="s">
        <v>57</v>
      </c>
      <c r="D5798" s="22" t="s">
        <v>55</v>
      </c>
      <c r="E5798" s="20">
        <v>472.09527000000003</v>
      </c>
    </row>
    <row r="5799" spans="1:5" x14ac:dyDescent="0.35">
      <c r="A5799" s="22" t="s">
        <v>39</v>
      </c>
      <c r="B5799" s="22" t="s">
        <v>170</v>
      </c>
      <c r="C5799" s="22" t="s">
        <v>57</v>
      </c>
      <c r="D5799" s="22" t="s">
        <v>92</v>
      </c>
      <c r="E5799" s="20">
        <v>1547.01449</v>
      </c>
    </row>
    <row r="5800" spans="1:5" x14ac:dyDescent="0.35">
      <c r="A5800" s="22" t="s">
        <v>39</v>
      </c>
      <c r="B5800" s="22" t="s">
        <v>170</v>
      </c>
      <c r="C5800" s="22" t="s">
        <v>57</v>
      </c>
      <c r="D5800" s="22" t="s">
        <v>102</v>
      </c>
      <c r="E5800" s="20">
        <v>6.3116199999999996</v>
      </c>
    </row>
    <row r="5801" spans="1:5" x14ac:dyDescent="0.35">
      <c r="A5801" s="22" t="s">
        <v>39</v>
      </c>
      <c r="B5801" s="22" t="s">
        <v>170</v>
      </c>
      <c r="C5801" s="22" t="s">
        <v>57</v>
      </c>
      <c r="D5801" s="22" t="s">
        <v>93</v>
      </c>
      <c r="E5801" s="20">
        <v>597.86559</v>
      </c>
    </row>
    <row r="5802" spans="1:5" x14ac:dyDescent="0.35">
      <c r="A5802" s="22" t="s">
        <v>39</v>
      </c>
      <c r="B5802" s="22" t="s">
        <v>170</v>
      </c>
      <c r="C5802" s="22" t="s">
        <v>57</v>
      </c>
      <c r="D5802" s="22" t="s">
        <v>160</v>
      </c>
      <c r="E5802" s="20">
        <v>26.44247</v>
      </c>
    </row>
    <row r="5803" spans="1:5" x14ac:dyDescent="0.35">
      <c r="A5803" s="22" t="s">
        <v>39</v>
      </c>
      <c r="B5803" s="22" t="s">
        <v>170</v>
      </c>
      <c r="C5803" s="22" t="s">
        <v>57</v>
      </c>
      <c r="D5803" s="22" t="s">
        <v>30</v>
      </c>
      <c r="E5803" s="20">
        <v>93.463639999999998</v>
      </c>
    </row>
    <row r="5804" spans="1:5" x14ac:dyDescent="0.35">
      <c r="A5804" s="22" t="s">
        <v>39</v>
      </c>
      <c r="B5804" s="22" t="s">
        <v>170</v>
      </c>
      <c r="C5804" s="22" t="s">
        <v>57</v>
      </c>
      <c r="D5804" s="22" t="s">
        <v>96</v>
      </c>
      <c r="E5804" s="20">
        <v>128.00441000000001</v>
      </c>
    </row>
    <row r="5805" spans="1:5" x14ac:dyDescent="0.35">
      <c r="A5805" s="22" t="s">
        <v>39</v>
      </c>
      <c r="B5805" s="22" t="s">
        <v>170</v>
      </c>
      <c r="C5805" s="22" t="s">
        <v>57</v>
      </c>
      <c r="D5805" s="22" t="s">
        <v>31</v>
      </c>
      <c r="E5805" s="20">
        <v>276.83429999999998</v>
      </c>
    </row>
    <row r="5806" spans="1:5" x14ac:dyDescent="0.35">
      <c r="A5806" s="22" t="s">
        <v>39</v>
      </c>
      <c r="B5806" s="22" t="s">
        <v>170</v>
      </c>
      <c r="C5806" s="22" t="s">
        <v>57</v>
      </c>
      <c r="D5806" s="22" t="s">
        <v>32</v>
      </c>
      <c r="E5806" s="20">
        <v>0.98777999999999999</v>
      </c>
    </row>
    <row r="5807" spans="1:5" x14ac:dyDescent="0.35">
      <c r="A5807" s="22" t="s">
        <v>39</v>
      </c>
      <c r="B5807" s="22" t="s">
        <v>170</v>
      </c>
      <c r="C5807" s="22" t="s">
        <v>57</v>
      </c>
      <c r="D5807" s="28" t="s">
        <v>35</v>
      </c>
      <c r="E5807" s="26">
        <v>3245.5016099999998</v>
      </c>
    </row>
    <row r="5808" spans="1:5" x14ac:dyDescent="0.35">
      <c r="A5808" s="22" t="s">
        <v>39</v>
      </c>
      <c r="B5808" s="22" t="s">
        <v>170</v>
      </c>
      <c r="C5808" s="22" t="s">
        <v>58</v>
      </c>
      <c r="D5808" s="22" t="s">
        <v>52</v>
      </c>
      <c r="E5808" s="20">
        <v>80.46584</v>
      </c>
    </row>
    <row r="5809" spans="1:5" x14ac:dyDescent="0.35">
      <c r="A5809" s="22" t="s">
        <v>39</v>
      </c>
      <c r="B5809" s="22" t="s">
        <v>170</v>
      </c>
      <c r="C5809" s="22" t="s">
        <v>58</v>
      </c>
      <c r="D5809" s="22" t="s">
        <v>160</v>
      </c>
      <c r="E5809" s="20">
        <v>156.58789999999999</v>
      </c>
    </row>
    <row r="5810" spans="1:5" x14ac:dyDescent="0.35">
      <c r="A5810" s="22" t="s">
        <v>39</v>
      </c>
      <c r="B5810" s="22" t="s">
        <v>170</v>
      </c>
      <c r="C5810" s="22" t="s">
        <v>58</v>
      </c>
      <c r="D5810" s="22" t="s">
        <v>31</v>
      </c>
      <c r="E5810" s="20">
        <v>1.92066</v>
      </c>
    </row>
    <row r="5811" spans="1:5" x14ac:dyDescent="0.35">
      <c r="A5811" s="22" t="s">
        <v>39</v>
      </c>
      <c r="B5811" s="22" t="s">
        <v>170</v>
      </c>
      <c r="C5811" s="22" t="s">
        <v>58</v>
      </c>
      <c r="D5811" s="28" t="s">
        <v>35</v>
      </c>
      <c r="E5811" s="26">
        <v>238.9744</v>
      </c>
    </row>
    <row r="5812" spans="1:5" x14ac:dyDescent="0.35">
      <c r="A5812" s="22" t="s">
        <v>39</v>
      </c>
      <c r="B5812" s="22" t="s">
        <v>170</v>
      </c>
      <c r="C5812" s="22" t="s">
        <v>158</v>
      </c>
      <c r="D5812" s="22" t="s">
        <v>160</v>
      </c>
      <c r="E5812" s="20">
        <v>1.7944</v>
      </c>
    </row>
    <row r="5813" spans="1:5" x14ac:dyDescent="0.35">
      <c r="A5813" s="22" t="s">
        <v>39</v>
      </c>
      <c r="B5813" s="22" t="s">
        <v>170</v>
      </c>
      <c r="C5813" s="22" t="s">
        <v>158</v>
      </c>
      <c r="D5813" s="28" t="s">
        <v>35</v>
      </c>
      <c r="E5813" s="26">
        <v>1.7944</v>
      </c>
    </row>
    <row r="5814" spans="1:5" x14ac:dyDescent="0.35">
      <c r="A5814" s="22" t="s">
        <v>39</v>
      </c>
      <c r="B5814" s="22" t="s">
        <v>170</v>
      </c>
      <c r="C5814" s="22" t="s">
        <v>14</v>
      </c>
      <c r="D5814" s="22" t="s">
        <v>52</v>
      </c>
      <c r="E5814" s="20">
        <v>1E-3</v>
      </c>
    </row>
    <row r="5815" spans="1:5" x14ac:dyDescent="0.35">
      <c r="A5815" s="22" t="s">
        <v>39</v>
      </c>
      <c r="B5815" s="22" t="s">
        <v>170</v>
      </c>
      <c r="C5815" s="22" t="s">
        <v>14</v>
      </c>
      <c r="D5815" s="22" t="s">
        <v>53</v>
      </c>
      <c r="E5815" s="20">
        <v>1.315E-2</v>
      </c>
    </row>
    <row r="5816" spans="1:5" x14ac:dyDescent="0.35">
      <c r="A5816" s="22" t="s">
        <v>39</v>
      </c>
      <c r="B5816" s="22" t="s">
        <v>170</v>
      </c>
      <c r="C5816" s="22" t="s">
        <v>14</v>
      </c>
      <c r="D5816" s="22" t="s">
        <v>55</v>
      </c>
      <c r="E5816" s="20">
        <v>0.372</v>
      </c>
    </row>
    <row r="5817" spans="1:5" x14ac:dyDescent="0.35">
      <c r="A5817" s="22" t="s">
        <v>39</v>
      </c>
      <c r="B5817" s="22" t="s">
        <v>170</v>
      </c>
      <c r="C5817" s="22" t="s">
        <v>14</v>
      </c>
      <c r="D5817" s="22" t="s">
        <v>30</v>
      </c>
      <c r="E5817" s="20">
        <v>1.64E-3</v>
      </c>
    </row>
    <row r="5818" spans="1:5" x14ac:dyDescent="0.35">
      <c r="A5818" s="22" t="s">
        <v>39</v>
      </c>
      <c r="B5818" s="22" t="s">
        <v>170</v>
      </c>
      <c r="C5818" s="22" t="s">
        <v>14</v>
      </c>
      <c r="D5818" s="22" t="s">
        <v>110</v>
      </c>
      <c r="E5818" s="20">
        <v>5.27501</v>
      </c>
    </row>
    <row r="5819" spans="1:5" x14ac:dyDescent="0.35">
      <c r="A5819" s="22" t="s">
        <v>39</v>
      </c>
      <c r="B5819" s="22" t="s">
        <v>170</v>
      </c>
      <c r="C5819" s="22" t="s">
        <v>14</v>
      </c>
      <c r="D5819" s="28" t="s">
        <v>35</v>
      </c>
      <c r="E5819" s="26">
        <v>5.6627999999999998</v>
      </c>
    </row>
    <row r="5820" spans="1:5" x14ac:dyDescent="0.35">
      <c r="A5820" s="22" t="s">
        <v>39</v>
      </c>
      <c r="B5820" s="22" t="s">
        <v>170</v>
      </c>
      <c r="C5820" s="22" t="s">
        <v>15</v>
      </c>
      <c r="D5820" s="22" t="s">
        <v>52</v>
      </c>
      <c r="E5820" s="20">
        <v>1089.68553</v>
      </c>
    </row>
    <row r="5821" spans="1:5" x14ac:dyDescent="0.35">
      <c r="A5821" s="22" t="s">
        <v>39</v>
      </c>
      <c r="B5821" s="22" t="s">
        <v>170</v>
      </c>
      <c r="C5821" s="22" t="s">
        <v>15</v>
      </c>
      <c r="D5821" s="22" t="s">
        <v>104</v>
      </c>
      <c r="E5821" s="20">
        <v>8.3290000000000003E-2</v>
      </c>
    </row>
    <row r="5822" spans="1:5" x14ac:dyDescent="0.35">
      <c r="A5822" s="22" t="s">
        <v>39</v>
      </c>
      <c r="B5822" s="22" t="s">
        <v>170</v>
      </c>
      <c r="C5822" s="22" t="s">
        <v>15</v>
      </c>
      <c r="D5822" s="22" t="s">
        <v>115</v>
      </c>
      <c r="E5822" s="20">
        <v>3.3869999999999997E-2</v>
      </c>
    </row>
    <row r="5823" spans="1:5" x14ac:dyDescent="0.35">
      <c r="A5823" s="22" t="s">
        <v>39</v>
      </c>
      <c r="B5823" s="22" t="s">
        <v>170</v>
      </c>
      <c r="C5823" s="22" t="s">
        <v>15</v>
      </c>
      <c r="D5823" s="22" t="s">
        <v>156</v>
      </c>
      <c r="E5823" s="20">
        <v>298.82920000000001</v>
      </c>
    </row>
    <row r="5824" spans="1:5" x14ac:dyDescent="0.35">
      <c r="A5824" s="22" t="s">
        <v>39</v>
      </c>
      <c r="B5824" s="22" t="s">
        <v>170</v>
      </c>
      <c r="C5824" s="22" t="s">
        <v>15</v>
      </c>
      <c r="D5824" s="22" t="s">
        <v>53</v>
      </c>
      <c r="E5824" s="20">
        <v>359.85530999999997</v>
      </c>
    </row>
    <row r="5825" spans="1:5" x14ac:dyDescent="0.35">
      <c r="A5825" s="22" t="s">
        <v>39</v>
      </c>
      <c r="B5825" s="22" t="s">
        <v>170</v>
      </c>
      <c r="C5825" s="22" t="s">
        <v>15</v>
      </c>
      <c r="D5825" s="22" t="s">
        <v>95</v>
      </c>
      <c r="E5825" s="20">
        <v>2.3090999999999999</v>
      </c>
    </row>
    <row r="5826" spans="1:5" x14ac:dyDescent="0.35">
      <c r="A5826" s="22" t="s">
        <v>39</v>
      </c>
      <c r="B5826" s="22" t="s">
        <v>170</v>
      </c>
      <c r="C5826" s="22" t="s">
        <v>15</v>
      </c>
      <c r="D5826" s="22" t="s">
        <v>28</v>
      </c>
      <c r="E5826" s="20">
        <v>-20.14629</v>
      </c>
    </row>
    <row r="5827" spans="1:5" x14ac:dyDescent="0.35">
      <c r="A5827" s="22" t="s">
        <v>39</v>
      </c>
      <c r="B5827" s="22" t="s">
        <v>170</v>
      </c>
      <c r="C5827" s="22" t="s">
        <v>15</v>
      </c>
      <c r="D5827" s="22" t="s">
        <v>55</v>
      </c>
      <c r="E5827" s="20">
        <v>202.1712</v>
      </c>
    </row>
    <row r="5828" spans="1:5" x14ac:dyDescent="0.35">
      <c r="A5828" s="22" t="s">
        <v>39</v>
      </c>
      <c r="B5828" s="22" t="s">
        <v>170</v>
      </c>
      <c r="C5828" s="22" t="s">
        <v>15</v>
      </c>
      <c r="D5828" s="22" t="s">
        <v>92</v>
      </c>
      <c r="E5828" s="20">
        <v>156.50255000000001</v>
      </c>
    </row>
    <row r="5829" spans="1:5" x14ac:dyDescent="0.35">
      <c r="A5829" s="22" t="s">
        <v>39</v>
      </c>
      <c r="B5829" s="22" t="s">
        <v>170</v>
      </c>
      <c r="C5829" s="22" t="s">
        <v>15</v>
      </c>
      <c r="D5829" s="22" t="s">
        <v>102</v>
      </c>
      <c r="E5829" s="20">
        <v>861.51588000000004</v>
      </c>
    </row>
    <row r="5830" spans="1:5" x14ac:dyDescent="0.35">
      <c r="A5830" s="22" t="s">
        <v>39</v>
      </c>
      <c r="B5830" s="22" t="s">
        <v>170</v>
      </c>
      <c r="C5830" s="22" t="s">
        <v>15</v>
      </c>
      <c r="D5830" s="22" t="s">
        <v>93</v>
      </c>
      <c r="E5830" s="20">
        <v>485.92201999999997</v>
      </c>
    </row>
    <row r="5831" spans="1:5" x14ac:dyDescent="0.35">
      <c r="A5831" s="22" t="s">
        <v>39</v>
      </c>
      <c r="B5831" s="22" t="s">
        <v>170</v>
      </c>
      <c r="C5831" s="22" t="s">
        <v>15</v>
      </c>
      <c r="D5831" s="22" t="s">
        <v>160</v>
      </c>
      <c r="E5831" s="20">
        <v>6558.56124</v>
      </c>
    </row>
    <row r="5832" spans="1:5" x14ac:dyDescent="0.35">
      <c r="A5832" s="22" t="s">
        <v>39</v>
      </c>
      <c r="B5832" s="22" t="s">
        <v>170</v>
      </c>
      <c r="C5832" s="22" t="s">
        <v>15</v>
      </c>
      <c r="D5832" s="22" t="s">
        <v>30</v>
      </c>
      <c r="E5832" s="20">
        <v>23643.815190000001</v>
      </c>
    </row>
    <row r="5833" spans="1:5" x14ac:dyDescent="0.35">
      <c r="A5833" s="22" t="s">
        <v>39</v>
      </c>
      <c r="B5833" s="22" t="s">
        <v>170</v>
      </c>
      <c r="C5833" s="22" t="s">
        <v>15</v>
      </c>
      <c r="D5833" s="22" t="s">
        <v>96</v>
      </c>
      <c r="E5833" s="20">
        <v>1614.24974</v>
      </c>
    </row>
    <row r="5834" spans="1:5" x14ac:dyDescent="0.35">
      <c r="A5834" s="22" t="s">
        <v>39</v>
      </c>
      <c r="B5834" s="22" t="s">
        <v>170</v>
      </c>
      <c r="C5834" s="22" t="s">
        <v>15</v>
      </c>
      <c r="D5834" s="22" t="s">
        <v>110</v>
      </c>
      <c r="E5834" s="20">
        <v>13.921720000000001</v>
      </c>
    </row>
    <row r="5835" spans="1:5" x14ac:dyDescent="0.35">
      <c r="A5835" s="22" t="s">
        <v>39</v>
      </c>
      <c r="B5835" s="22" t="s">
        <v>170</v>
      </c>
      <c r="C5835" s="22" t="s">
        <v>15</v>
      </c>
      <c r="D5835" s="22" t="s">
        <v>162</v>
      </c>
      <c r="E5835" s="20">
        <v>24.762630000000001</v>
      </c>
    </row>
    <row r="5836" spans="1:5" x14ac:dyDescent="0.35">
      <c r="A5836" s="22" t="s">
        <v>39</v>
      </c>
      <c r="B5836" s="22" t="s">
        <v>170</v>
      </c>
      <c r="C5836" s="22" t="s">
        <v>15</v>
      </c>
      <c r="D5836" s="22" t="s">
        <v>100</v>
      </c>
      <c r="E5836" s="20">
        <v>573.98551999999995</v>
      </c>
    </row>
    <row r="5837" spans="1:5" x14ac:dyDescent="0.35">
      <c r="A5837" s="22" t="s">
        <v>39</v>
      </c>
      <c r="B5837" s="22" t="s">
        <v>170</v>
      </c>
      <c r="C5837" s="22" t="s">
        <v>15</v>
      </c>
      <c r="D5837" s="22" t="s">
        <v>97</v>
      </c>
      <c r="E5837" s="20">
        <v>5.6869699999999996</v>
      </c>
    </row>
    <row r="5838" spans="1:5" x14ac:dyDescent="0.35">
      <c r="A5838" s="22" t="s">
        <v>39</v>
      </c>
      <c r="B5838" s="22" t="s">
        <v>170</v>
      </c>
      <c r="C5838" s="22" t="s">
        <v>15</v>
      </c>
      <c r="D5838" s="22" t="s">
        <v>31</v>
      </c>
      <c r="E5838" s="20">
        <v>9324.9949500000002</v>
      </c>
    </row>
    <row r="5839" spans="1:5" x14ac:dyDescent="0.35">
      <c r="A5839" s="22" t="s">
        <v>39</v>
      </c>
      <c r="B5839" s="22" t="s">
        <v>170</v>
      </c>
      <c r="C5839" s="22" t="s">
        <v>15</v>
      </c>
      <c r="D5839" s="28" t="s">
        <v>35</v>
      </c>
      <c r="E5839" s="26">
        <v>45196.73962</v>
      </c>
    </row>
    <row r="5840" spans="1:5" x14ac:dyDescent="0.35">
      <c r="A5840" s="22" t="s">
        <v>39</v>
      </c>
      <c r="B5840" s="22" t="s">
        <v>170</v>
      </c>
      <c r="C5840" s="22" t="s">
        <v>159</v>
      </c>
      <c r="D5840" s="22" t="s">
        <v>52</v>
      </c>
      <c r="E5840" s="20">
        <v>265.35995000000003</v>
      </c>
    </row>
    <row r="5841" spans="1:5" x14ac:dyDescent="0.35">
      <c r="A5841" s="22" t="s">
        <v>39</v>
      </c>
      <c r="B5841" s="22" t="s">
        <v>170</v>
      </c>
      <c r="C5841" s="22" t="s">
        <v>159</v>
      </c>
      <c r="D5841" s="22" t="s">
        <v>104</v>
      </c>
      <c r="E5841" s="20">
        <v>7.1531200000000004</v>
      </c>
    </row>
    <row r="5842" spans="1:5" x14ac:dyDescent="0.35">
      <c r="A5842" s="22" t="s">
        <v>39</v>
      </c>
      <c r="B5842" s="22" t="s">
        <v>170</v>
      </c>
      <c r="C5842" s="22" t="s">
        <v>159</v>
      </c>
      <c r="D5842" s="22" t="s">
        <v>156</v>
      </c>
      <c r="E5842" s="20">
        <v>414.43702999999999</v>
      </c>
    </row>
    <row r="5843" spans="1:5" x14ac:dyDescent="0.35">
      <c r="A5843" s="22" t="s">
        <v>39</v>
      </c>
      <c r="B5843" s="22" t="s">
        <v>170</v>
      </c>
      <c r="C5843" s="22" t="s">
        <v>159</v>
      </c>
      <c r="D5843" s="22" t="s">
        <v>53</v>
      </c>
      <c r="E5843" s="20">
        <v>68.015569999999997</v>
      </c>
    </row>
    <row r="5844" spans="1:5" x14ac:dyDescent="0.35">
      <c r="A5844" s="22" t="s">
        <v>39</v>
      </c>
      <c r="B5844" s="22" t="s">
        <v>170</v>
      </c>
      <c r="C5844" s="22" t="s">
        <v>159</v>
      </c>
      <c r="D5844" s="22" t="s">
        <v>27</v>
      </c>
      <c r="E5844" s="20">
        <v>70.978840000000005</v>
      </c>
    </row>
    <row r="5845" spans="1:5" x14ac:dyDescent="0.35">
      <c r="A5845" s="22" t="s">
        <v>39</v>
      </c>
      <c r="B5845" s="22" t="s">
        <v>170</v>
      </c>
      <c r="C5845" s="22" t="s">
        <v>159</v>
      </c>
      <c r="D5845" s="22" t="s">
        <v>95</v>
      </c>
      <c r="E5845" s="20">
        <v>6.7805600000000004</v>
      </c>
    </row>
    <row r="5846" spans="1:5" x14ac:dyDescent="0.35">
      <c r="A5846" s="22" t="s">
        <v>39</v>
      </c>
      <c r="B5846" s="22" t="s">
        <v>170</v>
      </c>
      <c r="C5846" s="22" t="s">
        <v>159</v>
      </c>
      <c r="D5846" s="22" t="s">
        <v>28</v>
      </c>
      <c r="E5846" s="20">
        <v>26.744260000000001</v>
      </c>
    </row>
    <row r="5847" spans="1:5" x14ac:dyDescent="0.35">
      <c r="A5847" s="22" t="s">
        <v>39</v>
      </c>
      <c r="B5847" s="22" t="s">
        <v>170</v>
      </c>
      <c r="C5847" s="22" t="s">
        <v>159</v>
      </c>
      <c r="D5847" s="22" t="s">
        <v>55</v>
      </c>
      <c r="E5847" s="20">
        <v>22.539000000000001</v>
      </c>
    </row>
    <row r="5848" spans="1:5" x14ac:dyDescent="0.35">
      <c r="A5848" s="22" t="s">
        <v>39</v>
      </c>
      <c r="B5848" s="22" t="s">
        <v>170</v>
      </c>
      <c r="C5848" s="22" t="s">
        <v>159</v>
      </c>
      <c r="D5848" s="22" t="s">
        <v>92</v>
      </c>
      <c r="E5848" s="20">
        <v>44.839230000000001</v>
      </c>
    </row>
    <row r="5849" spans="1:5" x14ac:dyDescent="0.35">
      <c r="A5849" s="22" t="s">
        <v>39</v>
      </c>
      <c r="B5849" s="22" t="s">
        <v>170</v>
      </c>
      <c r="C5849" s="22" t="s">
        <v>159</v>
      </c>
      <c r="D5849" s="22" t="s">
        <v>165</v>
      </c>
      <c r="E5849" s="20">
        <v>1.1442099999999999</v>
      </c>
    </row>
    <row r="5850" spans="1:5" x14ac:dyDescent="0.35">
      <c r="A5850" s="22" t="s">
        <v>39</v>
      </c>
      <c r="B5850" s="22" t="s">
        <v>170</v>
      </c>
      <c r="C5850" s="22" t="s">
        <v>159</v>
      </c>
      <c r="D5850" s="22" t="s">
        <v>102</v>
      </c>
      <c r="E5850" s="20">
        <v>15.253439999999999</v>
      </c>
    </row>
    <row r="5851" spans="1:5" x14ac:dyDescent="0.35">
      <c r="A5851" s="22" t="s">
        <v>39</v>
      </c>
      <c r="B5851" s="22" t="s">
        <v>170</v>
      </c>
      <c r="C5851" s="22" t="s">
        <v>159</v>
      </c>
      <c r="D5851" s="22" t="s">
        <v>93</v>
      </c>
      <c r="E5851" s="20">
        <v>12.06354</v>
      </c>
    </row>
    <row r="5852" spans="1:5" x14ac:dyDescent="0.35">
      <c r="A5852" s="22" t="s">
        <v>39</v>
      </c>
      <c r="B5852" s="22" t="s">
        <v>170</v>
      </c>
      <c r="C5852" s="22" t="s">
        <v>159</v>
      </c>
      <c r="D5852" s="22" t="s">
        <v>160</v>
      </c>
      <c r="E5852" s="20">
        <v>378.00868000000003</v>
      </c>
    </row>
    <row r="5853" spans="1:5" x14ac:dyDescent="0.35">
      <c r="A5853" s="22" t="s">
        <v>39</v>
      </c>
      <c r="B5853" s="22" t="s">
        <v>170</v>
      </c>
      <c r="C5853" s="22" t="s">
        <v>159</v>
      </c>
      <c r="D5853" s="22" t="s">
        <v>30</v>
      </c>
      <c r="E5853" s="20">
        <v>1037.93012</v>
      </c>
    </row>
    <row r="5854" spans="1:5" x14ac:dyDescent="0.35">
      <c r="A5854" s="22" t="s">
        <v>39</v>
      </c>
      <c r="B5854" s="22" t="s">
        <v>170</v>
      </c>
      <c r="C5854" s="22" t="s">
        <v>159</v>
      </c>
      <c r="D5854" s="22" t="s">
        <v>96</v>
      </c>
      <c r="E5854" s="20">
        <v>34.219410000000003</v>
      </c>
    </row>
    <row r="5855" spans="1:5" x14ac:dyDescent="0.35">
      <c r="A5855" s="22" t="s">
        <v>39</v>
      </c>
      <c r="B5855" s="22" t="s">
        <v>170</v>
      </c>
      <c r="C5855" s="22" t="s">
        <v>159</v>
      </c>
      <c r="D5855" s="22" t="s">
        <v>110</v>
      </c>
      <c r="E5855" s="20">
        <v>22.72457</v>
      </c>
    </row>
    <row r="5856" spans="1:5" x14ac:dyDescent="0.35">
      <c r="A5856" s="22" t="s">
        <v>39</v>
      </c>
      <c r="B5856" s="22" t="s">
        <v>170</v>
      </c>
      <c r="C5856" s="22" t="s">
        <v>159</v>
      </c>
      <c r="D5856" s="22" t="s">
        <v>162</v>
      </c>
      <c r="E5856" s="20">
        <v>35.734389999999998</v>
      </c>
    </row>
    <row r="5857" spans="1:5" x14ac:dyDescent="0.35">
      <c r="A5857" s="22" t="s">
        <v>39</v>
      </c>
      <c r="B5857" s="22" t="s">
        <v>170</v>
      </c>
      <c r="C5857" s="22" t="s">
        <v>159</v>
      </c>
      <c r="D5857" s="22" t="s">
        <v>163</v>
      </c>
      <c r="E5857" s="20">
        <v>4.99003</v>
      </c>
    </row>
    <row r="5858" spans="1:5" x14ac:dyDescent="0.35">
      <c r="A5858" s="22" t="s">
        <v>39</v>
      </c>
      <c r="B5858" s="22" t="s">
        <v>170</v>
      </c>
      <c r="C5858" s="22" t="s">
        <v>159</v>
      </c>
      <c r="D5858" s="22" t="s">
        <v>112</v>
      </c>
      <c r="E5858" s="20">
        <v>1.5023</v>
      </c>
    </row>
    <row r="5859" spans="1:5" x14ac:dyDescent="0.35">
      <c r="A5859" s="22" t="s">
        <v>39</v>
      </c>
      <c r="B5859" s="22" t="s">
        <v>170</v>
      </c>
      <c r="C5859" s="22" t="s">
        <v>159</v>
      </c>
      <c r="D5859" s="22" t="s">
        <v>97</v>
      </c>
      <c r="E5859" s="20">
        <v>20.222850000000001</v>
      </c>
    </row>
    <row r="5860" spans="1:5" x14ac:dyDescent="0.35">
      <c r="A5860" s="22" t="s">
        <v>39</v>
      </c>
      <c r="B5860" s="22" t="s">
        <v>170</v>
      </c>
      <c r="C5860" s="22" t="s">
        <v>159</v>
      </c>
      <c r="D5860" s="22" t="s">
        <v>31</v>
      </c>
      <c r="E5860" s="20">
        <v>2380.74478</v>
      </c>
    </row>
    <row r="5861" spans="1:5" x14ac:dyDescent="0.35">
      <c r="A5861" s="22" t="s">
        <v>39</v>
      </c>
      <c r="B5861" s="22" t="s">
        <v>170</v>
      </c>
      <c r="C5861" s="22" t="s">
        <v>159</v>
      </c>
      <c r="D5861" s="22" t="s">
        <v>32</v>
      </c>
      <c r="E5861" s="20">
        <v>205.89828</v>
      </c>
    </row>
    <row r="5862" spans="1:5" x14ac:dyDescent="0.35">
      <c r="A5862" s="22" t="s">
        <v>39</v>
      </c>
      <c r="B5862" s="22" t="s">
        <v>170</v>
      </c>
      <c r="C5862" s="22" t="s">
        <v>159</v>
      </c>
      <c r="D5862" s="22" t="s">
        <v>161</v>
      </c>
      <c r="E5862" s="20">
        <v>5.0108199999999998</v>
      </c>
    </row>
    <row r="5863" spans="1:5" x14ac:dyDescent="0.35">
      <c r="A5863" s="22" t="s">
        <v>39</v>
      </c>
      <c r="B5863" s="22" t="s">
        <v>170</v>
      </c>
      <c r="C5863" s="22" t="s">
        <v>159</v>
      </c>
      <c r="D5863" s="28" t="s">
        <v>35</v>
      </c>
      <c r="E5863" s="26">
        <v>5082.2949799999997</v>
      </c>
    </row>
    <row r="5864" spans="1:5" x14ac:dyDescent="0.35">
      <c r="A5864" s="22" t="s">
        <v>39</v>
      </c>
      <c r="B5864" s="22" t="s">
        <v>170</v>
      </c>
      <c r="C5864" s="22" t="s">
        <v>59</v>
      </c>
      <c r="D5864" s="22" t="s">
        <v>52</v>
      </c>
      <c r="E5864" s="20">
        <v>8.3450799999999994</v>
      </c>
    </row>
    <row r="5865" spans="1:5" x14ac:dyDescent="0.35">
      <c r="A5865" s="22" t="s">
        <v>39</v>
      </c>
      <c r="B5865" s="22" t="s">
        <v>170</v>
      </c>
      <c r="C5865" s="22" t="s">
        <v>59</v>
      </c>
      <c r="D5865" s="22" t="s">
        <v>92</v>
      </c>
      <c r="E5865" s="20">
        <v>9.5125600000000006</v>
      </c>
    </row>
    <row r="5866" spans="1:5" x14ac:dyDescent="0.35">
      <c r="A5866" s="22" t="s">
        <v>39</v>
      </c>
      <c r="B5866" s="22" t="s">
        <v>170</v>
      </c>
      <c r="C5866" s="22" t="s">
        <v>59</v>
      </c>
      <c r="D5866" s="22" t="s">
        <v>30</v>
      </c>
      <c r="E5866" s="20">
        <v>3.35669</v>
      </c>
    </row>
    <row r="5867" spans="1:5" x14ac:dyDescent="0.35">
      <c r="A5867" s="22" t="s">
        <v>39</v>
      </c>
      <c r="B5867" s="22" t="s">
        <v>170</v>
      </c>
      <c r="C5867" s="22" t="s">
        <v>59</v>
      </c>
      <c r="D5867" s="28" t="s">
        <v>35</v>
      </c>
      <c r="E5867" s="26">
        <v>21.21433</v>
      </c>
    </row>
    <row r="5868" spans="1:5" x14ac:dyDescent="0.35">
      <c r="A5868" s="22" t="s">
        <v>39</v>
      </c>
      <c r="B5868" s="22" t="s">
        <v>170</v>
      </c>
      <c r="C5868" s="22" t="s">
        <v>16</v>
      </c>
      <c r="D5868" s="22" t="s">
        <v>52</v>
      </c>
      <c r="E5868" s="20">
        <v>252.07323</v>
      </c>
    </row>
    <row r="5869" spans="1:5" x14ac:dyDescent="0.35">
      <c r="A5869" s="22" t="s">
        <v>39</v>
      </c>
      <c r="B5869" s="22" t="s">
        <v>170</v>
      </c>
      <c r="C5869" s="22" t="s">
        <v>16</v>
      </c>
      <c r="D5869" s="22" t="s">
        <v>104</v>
      </c>
      <c r="E5869" s="20">
        <v>2.1935099999999998</v>
      </c>
    </row>
    <row r="5870" spans="1:5" x14ac:dyDescent="0.35">
      <c r="A5870" s="22" t="s">
        <v>39</v>
      </c>
      <c r="B5870" s="22" t="s">
        <v>170</v>
      </c>
      <c r="C5870" s="22" t="s">
        <v>16</v>
      </c>
      <c r="D5870" s="22" t="s">
        <v>156</v>
      </c>
      <c r="E5870" s="20">
        <v>8.0325799999999994</v>
      </c>
    </row>
    <row r="5871" spans="1:5" x14ac:dyDescent="0.35">
      <c r="A5871" s="22" t="s">
        <v>39</v>
      </c>
      <c r="B5871" s="22" t="s">
        <v>170</v>
      </c>
      <c r="C5871" s="22" t="s">
        <v>16</v>
      </c>
      <c r="D5871" s="22" t="s">
        <v>53</v>
      </c>
      <c r="E5871" s="20">
        <v>4.1843000000000004</v>
      </c>
    </row>
    <row r="5872" spans="1:5" x14ac:dyDescent="0.35">
      <c r="A5872" s="22" t="s">
        <v>39</v>
      </c>
      <c r="B5872" s="22" t="s">
        <v>170</v>
      </c>
      <c r="C5872" s="22" t="s">
        <v>16</v>
      </c>
      <c r="D5872" s="22" t="s">
        <v>27</v>
      </c>
      <c r="E5872" s="20">
        <v>66.787180000000006</v>
      </c>
    </row>
    <row r="5873" spans="1:5" x14ac:dyDescent="0.35">
      <c r="A5873" s="22" t="s">
        <v>39</v>
      </c>
      <c r="B5873" s="22" t="s">
        <v>170</v>
      </c>
      <c r="C5873" s="22" t="s">
        <v>16</v>
      </c>
      <c r="D5873" s="22" t="s">
        <v>95</v>
      </c>
      <c r="E5873" s="20">
        <v>1.806E-2</v>
      </c>
    </row>
    <row r="5874" spans="1:5" x14ac:dyDescent="0.35">
      <c r="A5874" s="22" t="s">
        <v>39</v>
      </c>
      <c r="B5874" s="22" t="s">
        <v>170</v>
      </c>
      <c r="C5874" s="22" t="s">
        <v>16</v>
      </c>
      <c r="D5874" s="22" t="s">
        <v>28</v>
      </c>
      <c r="E5874" s="20">
        <v>32.714300000000001</v>
      </c>
    </row>
    <row r="5875" spans="1:5" x14ac:dyDescent="0.35">
      <c r="A5875" s="22" t="s">
        <v>39</v>
      </c>
      <c r="B5875" s="22" t="s">
        <v>170</v>
      </c>
      <c r="C5875" s="22" t="s">
        <v>16</v>
      </c>
      <c r="D5875" s="22" t="s">
        <v>55</v>
      </c>
      <c r="E5875" s="20">
        <v>15.217409999999999</v>
      </c>
    </row>
    <row r="5876" spans="1:5" x14ac:dyDescent="0.35">
      <c r="A5876" s="22" t="s">
        <v>39</v>
      </c>
      <c r="B5876" s="22" t="s">
        <v>170</v>
      </c>
      <c r="C5876" s="22" t="s">
        <v>16</v>
      </c>
      <c r="D5876" s="22" t="s">
        <v>92</v>
      </c>
      <c r="E5876" s="20">
        <v>164.2526</v>
      </c>
    </row>
    <row r="5877" spans="1:5" x14ac:dyDescent="0.35">
      <c r="A5877" s="22" t="s">
        <v>39</v>
      </c>
      <c r="B5877" s="22" t="s">
        <v>170</v>
      </c>
      <c r="C5877" s="22" t="s">
        <v>16</v>
      </c>
      <c r="D5877" s="22" t="s">
        <v>102</v>
      </c>
      <c r="E5877" s="20">
        <v>5.63748</v>
      </c>
    </row>
    <row r="5878" spans="1:5" x14ac:dyDescent="0.35">
      <c r="A5878" s="22" t="s">
        <v>39</v>
      </c>
      <c r="B5878" s="22" t="s">
        <v>170</v>
      </c>
      <c r="C5878" s="22" t="s">
        <v>16</v>
      </c>
      <c r="D5878" s="22" t="s">
        <v>93</v>
      </c>
      <c r="E5878" s="20">
        <v>19.71048</v>
      </c>
    </row>
    <row r="5879" spans="1:5" x14ac:dyDescent="0.35">
      <c r="A5879" s="22" t="s">
        <v>39</v>
      </c>
      <c r="B5879" s="22" t="s">
        <v>170</v>
      </c>
      <c r="C5879" s="22" t="s">
        <v>16</v>
      </c>
      <c r="D5879" s="22" t="s">
        <v>160</v>
      </c>
      <c r="E5879" s="20">
        <v>84.069509999999994</v>
      </c>
    </row>
    <row r="5880" spans="1:5" x14ac:dyDescent="0.35">
      <c r="A5880" s="22" t="s">
        <v>39</v>
      </c>
      <c r="B5880" s="22" t="s">
        <v>170</v>
      </c>
      <c r="C5880" s="22" t="s">
        <v>16</v>
      </c>
      <c r="D5880" s="22" t="s">
        <v>30</v>
      </c>
      <c r="E5880" s="20">
        <v>2229.6124599999998</v>
      </c>
    </row>
    <row r="5881" spans="1:5" x14ac:dyDescent="0.35">
      <c r="A5881" s="22" t="s">
        <v>39</v>
      </c>
      <c r="B5881" s="22" t="s">
        <v>170</v>
      </c>
      <c r="C5881" s="22" t="s">
        <v>16</v>
      </c>
      <c r="D5881" s="22" t="s">
        <v>96</v>
      </c>
      <c r="E5881" s="20">
        <v>125.07223</v>
      </c>
    </row>
    <row r="5882" spans="1:5" x14ac:dyDescent="0.35">
      <c r="A5882" s="22" t="s">
        <v>39</v>
      </c>
      <c r="B5882" s="22" t="s">
        <v>170</v>
      </c>
      <c r="C5882" s="22" t="s">
        <v>16</v>
      </c>
      <c r="D5882" s="22" t="s">
        <v>110</v>
      </c>
      <c r="E5882" s="20">
        <v>9.4750800000000002</v>
      </c>
    </row>
    <row r="5883" spans="1:5" x14ac:dyDescent="0.35">
      <c r="A5883" s="22" t="s">
        <v>39</v>
      </c>
      <c r="B5883" s="22" t="s">
        <v>170</v>
      </c>
      <c r="C5883" s="22" t="s">
        <v>16</v>
      </c>
      <c r="D5883" s="22" t="s">
        <v>162</v>
      </c>
      <c r="E5883" s="20">
        <v>15.9716</v>
      </c>
    </row>
    <row r="5884" spans="1:5" x14ac:dyDescent="0.35">
      <c r="A5884" s="22" t="s">
        <v>39</v>
      </c>
      <c r="B5884" s="22" t="s">
        <v>170</v>
      </c>
      <c r="C5884" s="22" t="s">
        <v>16</v>
      </c>
      <c r="D5884" s="22" t="s">
        <v>112</v>
      </c>
      <c r="E5884" s="20">
        <v>0.14546999999999999</v>
      </c>
    </row>
    <row r="5885" spans="1:5" x14ac:dyDescent="0.35">
      <c r="A5885" s="22" t="s">
        <v>39</v>
      </c>
      <c r="B5885" s="22" t="s">
        <v>170</v>
      </c>
      <c r="C5885" s="22" t="s">
        <v>16</v>
      </c>
      <c r="D5885" s="22" t="s">
        <v>100</v>
      </c>
      <c r="E5885" s="20">
        <v>1.1286499999999999</v>
      </c>
    </row>
    <row r="5886" spans="1:5" x14ac:dyDescent="0.35">
      <c r="A5886" s="22" t="s">
        <v>39</v>
      </c>
      <c r="B5886" s="22" t="s">
        <v>170</v>
      </c>
      <c r="C5886" s="22" t="s">
        <v>16</v>
      </c>
      <c r="D5886" s="22" t="s">
        <v>97</v>
      </c>
      <c r="E5886" s="20">
        <v>1.2971699999999999</v>
      </c>
    </row>
    <row r="5887" spans="1:5" x14ac:dyDescent="0.35">
      <c r="A5887" s="22" t="s">
        <v>39</v>
      </c>
      <c r="B5887" s="22" t="s">
        <v>170</v>
      </c>
      <c r="C5887" s="22" t="s">
        <v>16</v>
      </c>
      <c r="D5887" s="22" t="s">
        <v>31</v>
      </c>
      <c r="E5887" s="20">
        <v>10379.37127</v>
      </c>
    </row>
    <row r="5888" spans="1:5" x14ac:dyDescent="0.35">
      <c r="A5888" s="22" t="s">
        <v>39</v>
      </c>
      <c r="B5888" s="22" t="s">
        <v>170</v>
      </c>
      <c r="C5888" s="22" t="s">
        <v>16</v>
      </c>
      <c r="D5888" s="28" t="s">
        <v>35</v>
      </c>
      <c r="E5888" s="26">
        <v>13416.96457</v>
      </c>
    </row>
    <row r="5889" spans="1:5" x14ac:dyDescent="0.35">
      <c r="A5889" s="22" t="s">
        <v>39</v>
      </c>
      <c r="B5889" s="22" t="s">
        <v>170</v>
      </c>
      <c r="C5889" s="22" t="s">
        <v>17</v>
      </c>
      <c r="D5889" s="22" t="s">
        <v>156</v>
      </c>
      <c r="E5889" s="20">
        <v>1.944</v>
      </c>
    </row>
    <row r="5890" spans="1:5" x14ac:dyDescent="0.35">
      <c r="A5890" s="22" t="s">
        <v>39</v>
      </c>
      <c r="B5890" s="22" t="s">
        <v>170</v>
      </c>
      <c r="C5890" s="22" t="s">
        <v>17</v>
      </c>
      <c r="D5890" s="22" t="s">
        <v>27</v>
      </c>
      <c r="E5890" s="20">
        <v>34.782499999999999</v>
      </c>
    </row>
    <row r="5891" spans="1:5" x14ac:dyDescent="0.35">
      <c r="A5891" s="22" t="s">
        <v>39</v>
      </c>
      <c r="B5891" s="22" t="s">
        <v>170</v>
      </c>
      <c r="C5891" s="22" t="s">
        <v>17</v>
      </c>
      <c r="D5891" s="22" t="s">
        <v>28</v>
      </c>
      <c r="E5891" s="20">
        <v>0.68213999999999997</v>
      </c>
    </row>
    <row r="5892" spans="1:5" x14ac:dyDescent="0.35">
      <c r="A5892" s="22" t="s">
        <v>39</v>
      </c>
      <c r="B5892" s="22" t="s">
        <v>170</v>
      </c>
      <c r="C5892" s="22" t="s">
        <v>17</v>
      </c>
      <c r="D5892" s="22" t="s">
        <v>92</v>
      </c>
      <c r="E5892" s="20">
        <v>0.99975999999999998</v>
      </c>
    </row>
    <row r="5893" spans="1:5" x14ac:dyDescent="0.35">
      <c r="A5893" s="22" t="s">
        <v>39</v>
      </c>
      <c r="B5893" s="22" t="s">
        <v>170</v>
      </c>
      <c r="C5893" s="22" t="s">
        <v>17</v>
      </c>
      <c r="D5893" s="22" t="s">
        <v>30</v>
      </c>
      <c r="E5893" s="20">
        <v>265.90062</v>
      </c>
    </row>
    <row r="5894" spans="1:5" x14ac:dyDescent="0.35">
      <c r="A5894" s="22" t="s">
        <v>39</v>
      </c>
      <c r="B5894" s="22" t="s">
        <v>170</v>
      </c>
      <c r="C5894" s="22" t="s">
        <v>17</v>
      </c>
      <c r="D5894" s="22" t="s">
        <v>162</v>
      </c>
      <c r="E5894" s="20">
        <v>0.67984</v>
      </c>
    </row>
    <row r="5895" spans="1:5" x14ac:dyDescent="0.35">
      <c r="A5895" s="22" t="s">
        <v>39</v>
      </c>
      <c r="B5895" s="22" t="s">
        <v>170</v>
      </c>
      <c r="C5895" s="22" t="s">
        <v>17</v>
      </c>
      <c r="D5895" s="22" t="s">
        <v>31</v>
      </c>
      <c r="E5895" s="20">
        <v>2251.6857599999998</v>
      </c>
    </row>
    <row r="5896" spans="1:5" x14ac:dyDescent="0.35">
      <c r="A5896" s="22" t="s">
        <v>39</v>
      </c>
      <c r="B5896" s="22" t="s">
        <v>170</v>
      </c>
      <c r="C5896" s="22" t="s">
        <v>17</v>
      </c>
      <c r="D5896" s="28" t="s">
        <v>35</v>
      </c>
      <c r="E5896" s="26">
        <v>2556.6746199999998</v>
      </c>
    </row>
    <row r="5897" spans="1:5" x14ac:dyDescent="0.35">
      <c r="A5897" s="22" t="s">
        <v>39</v>
      </c>
      <c r="B5897" s="22" t="s">
        <v>170</v>
      </c>
      <c r="C5897" s="22" t="s">
        <v>18</v>
      </c>
      <c r="D5897" s="22" t="s">
        <v>53</v>
      </c>
      <c r="E5897" s="20">
        <v>9.0000000000000006E-5</v>
      </c>
    </row>
    <row r="5898" spans="1:5" x14ac:dyDescent="0.35">
      <c r="A5898" s="22" t="s">
        <v>39</v>
      </c>
      <c r="B5898" s="22" t="s">
        <v>170</v>
      </c>
      <c r="C5898" s="22" t="s">
        <v>18</v>
      </c>
      <c r="D5898" s="22" t="s">
        <v>28</v>
      </c>
      <c r="E5898" s="20">
        <v>32.206139999999998</v>
      </c>
    </row>
    <row r="5899" spans="1:5" x14ac:dyDescent="0.35">
      <c r="A5899" s="22" t="s">
        <v>39</v>
      </c>
      <c r="B5899" s="22" t="s">
        <v>170</v>
      </c>
      <c r="C5899" s="22" t="s">
        <v>18</v>
      </c>
      <c r="D5899" s="22" t="s">
        <v>55</v>
      </c>
      <c r="E5899" s="20">
        <v>26.555060000000001</v>
      </c>
    </row>
    <row r="5900" spans="1:5" x14ac:dyDescent="0.35">
      <c r="A5900" s="22" t="s">
        <v>39</v>
      </c>
      <c r="B5900" s="22" t="s">
        <v>170</v>
      </c>
      <c r="C5900" s="22" t="s">
        <v>18</v>
      </c>
      <c r="D5900" s="22" t="s">
        <v>102</v>
      </c>
      <c r="E5900" s="20">
        <v>93.599850000000004</v>
      </c>
    </row>
    <row r="5901" spans="1:5" x14ac:dyDescent="0.35">
      <c r="A5901" s="22" t="s">
        <v>39</v>
      </c>
      <c r="B5901" s="22" t="s">
        <v>170</v>
      </c>
      <c r="C5901" s="22" t="s">
        <v>18</v>
      </c>
      <c r="D5901" s="22" t="s">
        <v>93</v>
      </c>
      <c r="E5901" s="20">
        <v>5.0200000000000002E-3</v>
      </c>
    </row>
    <row r="5902" spans="1:5" x14ac:dyDescent="0.35">
      <c r="A5902" s="22" t="s">
        <v>39</v>
      </c>
      <c r="B5902" s="22" t="s">
        <v>170</v>
      </c>
      <c r="C5902" s="22" t="s">
        <v>18</v>
      </c>
      <c r="D5902" s="22" t="s">
        <v>160</v>
      </c>
      <c r="E5902" s="20">
        <v>0.83696999999999999</v>
      </c>
    </row>
    <row r="5903" spans="1:5" x14ac:dyDescent="0.35">
      <c r="A5903" s="22" t="s">
        <v>39</v>
      </c>
      <c r="B5903" s="22" t="s">
        <v>170</v>
      </c>
      <c r="C5903" s="22" t="s">
        <v>18</v>
      </c>
      <c r="D5903" s="22" t="s">
        <v>30</v>
      </c>
      <c r="E5903" s="20">
        <v>310.09354000000002</v>
      </c>
    </row>
    <row r="5904" spans="1:5" x14ac:dyDescent="0.35">
      <c r="A5904" s="22" t="s">
        <v>39</v>
      </c>
      <c r="B5904" s="22" t="s">
        <v>170</v>
      </c>
      <c r="C5904" s="22" t="s">
        <v>18</v>
      </c>
      <c r="D5904" s="22" t="s">
        <v>96</v>
      </c>
      <c r="E5904" s="20">
        <v>2.5000000000000001E-3</v>
      </c>
    </row>
    <row r="5905" spans="1:5" x14ac:dyDescent="0.35">
      <c r="A5905" s="22" t="s">
        <v>39</v>
      </c>
      <c r="B5905" s="22" t="s">
        <v>170</v>
      </c>
      <c r="C5905" s="22" t="s">
        <v>18</v>
      </c>
      <c r="D5905" s="22" t="s">
        <v>110</v>
      </c>
      <c r="E5905" s="20">
        <v>2.8255400000000002</v>
      </c>
    </row>
    <row r="5906" spans="1:5" x14ac:dyDescent="0.35">
      <c r="A5906" s="22" t="s">
        <v>39</v>
      </c>
      <c r="B5906" s="22" t="s">
        <v>170</v>
      </c>
      <c r="C5906" s="22" t="s">
        <v>18</v>
      </c>
      <c r="D5906" s="22" t="s">
        <v>97</v>
      </c>
      <c r="E5906" s="20">
        <v>5.0000000000000001E-4</v>
      </c>
    </row>
    <row r="5907" spans="1:5" x14ac:dyDescent="0.35">
      <c r="A5907" s="22" t="s">
        <v>39</v>
      </c>
      <c r="B5907" s="22" t="s">
        <v>170</v>
      </c>
      <c r="C5907" s="22" t="s">
        <v>18</v>
      </c>
      <c r="D5907" s="22" t="s">
        <v>31</v>
      </c>
      <c r="E5907" s="20">
        <v>542.68731000000002</v>
      </c>
    </row>
    <row r="5908" spans="1:5" x14ac:dyDescent="0.35">
      <c r="A5908" s="22" t="s">
        <v>39</v>
      </c>
      <c r="B5908" s="22" t="s">
        <v>170</v>
      </c>
      <c r="C5908" s="22" t="s">
        <v>18</v>
      </c>
      <c r="D5908" s="28" t="s">
        <v>35</v>
      </c>
      <c r="E5908" s="26">
        <v>1008.8125199999999</v>
      </c>
    </row>
    <row r="5909" spans="1:5" x14ac:dyDescent="0.35">
      <c r="A5909" s="22" t="s">
        <v>39</v>
      </c>
      <c r="B5909" s="22" t="s">
        <v>170</v>
      </c>
      <c r="C5909" s="22" t="s">
        <v>19</v>
      </c>
      <c r="D5909" s="22" t="s">
        <v>52</v>
      </c>
      <c r="E5909" s="20">
        <v>1.8666</v>
      </c>
    </row>
    <row r="5910" spans="1:5" x14ac:dyDescent="0.35">
      <c r="A5910" s="22" t="s">
        <v>39</v>
      </c>
      <c r="B5910" s="22" t="s">
        <v>170</v>
      </c>
      <c r="C5910" s="22" t="s">
        <v>19</v>
      </c>
      <c r="D5910" s="22" t="s">
        <v>104</v>
      </c>
      <c r="E5910" s="20">
        <v>1.77566</v>
      </c>
    </row>
    <row r="5911" spans="1:5" x14ac:dyDescent="0.35">
      <c r="A5911" s="22" t="s">
        <v>39</v>
      </c>
      <c r="B5911" s="22" t="s">
        <v>170</v>
      </c>
      <c r="C5911" s="22" t="s">
        <v>19</v>
      </c>
      <c r="D5911" s="22" t="s">
        <v>53</v>
      </c>
      <c r="E5911" s="20">
        <v>10.192869999999999</v>
      </c>
    </row>
    <row r="5912" spans="1:5" x14ac:dyDescent="0.35">
      <c r="A5912" s="22" t="s">
        <v>39</v>
      </c>
      <c r="B5912" s="22" t="s">
        <v>170</v>
      </c>
      <c r="C5912" s="22" t="s">
        <v>19</v>
      </c>
      <c r="D5912" s="22" t="s">
        <v>28</v>
      </c>
      <c r="E5912" s="20">
        <v>1.55372</v>
      </c>
    </row>
    <row r="5913" spans="1:5" x14ac:dyDescent="0.35">
      <c r="A5913" s="22" t="s">
        <v>39</v>
      </c>
      <c r="B5913" s="22" t="s">
        <v>170</v>
      </c>
      <c r="C5913" s="22" t="s">
        <v>19</v>
      </c>
      <c r="D5913" s="22" t="s">
        <v>55</v>
      </c>
      <c r="E5913" s="20">
        <v>2.5360299999999998</v>
      </c>
    </row>
    <row r="5914" spans="1:5" x14ac:dyDescent="0.35">
      <c r="A5914" s="22" t="s">
        <v>39</v>
      </c>
      <c r="B5914" s="22" t="s">
        <v>170</v>
      </c>
      <c r="C5914" s="22" t="s">
        <v>19</v>
      </c>
      <c r="D5914" s="22" t="s">
        <v>92</v>
      </c>
      <c r="E5914" s="20">
        <v>1.3121700000000001</v>
      </c>
    </row>
    <row r="5915" spans="1:5" x14ac:dyDescent="0.35">
      <c r="A5915" s="22" t="s">
        <v>39</v>
      </c>
      <c r="B5915" s="22" t="s">
        <v>170</v>
      </c>
      <c r="C5915" s="22" t="s">
        <v>19</v>
      </c>
      <c r="D5915" s="22" t="s">
        <v>102</v>
      </c>
      <c r="E5915" s="20">
        <v>0.42476000000000003</v>
      </c>
    </row>
    <row r="5916" spans="1:5" x14ac:dyDescent="0.35">
      <c r="A5916" s="22" t="s">
        <v>39</v>
      </c>
      <c r="B5916" s="22" t="s">
        <v>170</v>
      </c>
      <c r="C5916" s="22" t="s">
        <v>19</v>
      </c>
      <c r="D5916" s="22" t="s">
        <v>93</v>
      </c>
      <c r="E5916" s="20">
        <v>1.8398099999999999</v>
      </c>
    </row>
    <row r="5917" spans="1:5" x14ac:dyDescent="0.35">
      <c r="A5917" s="22" t="s">
        <v>39</v>
      </c>
      <c r="B5917" s="22" t="s">
        <v>170</v>
      </c>
      <c r="C5917" s="22" t="s">
        <v>19</v>
      </c>
      <c r="D5917" s="22" t="s">
        <v>160</v>
      </c>
      <c r="E5917" s="20">
        <v>1.56718</v>
      </c>
    </row>
    <row r="5918" spans="1:5" x14ac:dyDescent="0.35">
      <c r="A5918" s="22" t="s">
        <v>39</v>
      </c>
      <c r="B5918" s="22" t="s">
        <v>170</v>
      </c>
      <c r="C5918" s="22" t="s">
        <v>19</v>
      </c>
      <c r="D5918" s="22" t="s">
        <v>30</v>
      </c>
      <c r="E5918" s="20">
        <v>433.01143999999999</v>
      </c>
    </row>
    <row r="5919" spans="1:5" x14ac:dyDescent="0.35">
      <c r="A5919" s="22" t="s">
        <v>39</v>
      </c>
      <c r="B5919" s="22" t="s">
        <v>170</v>
      </c>
      <c r="C5919" s="22" t="s">
        <v>19</v>
      </c>
      <c r="D5919" s="22" t="s">
        <v>96</v>
      </c>
      <c r="E5919" s="20">
        <v>0.52429999999999999</v>
      </c>
    </row>
    <row r="5920" spans="1:5" x14ac:dyDescent="0.35">
      <c r="A5920" s="22" t="s">
        <v>39</v>
      </c>
      <c r="B5920" s="22" t="s">
        <v>170</v>
      </c>
      <c r="C5920" s="22" t="s">
        <v>19</v>
      </c>
      <c r="D5920" s="22" t="s">
        <v>162</v>
      </c>
      <c r="E5920" s="20">
        <v>0.15457000000000001</v>
      </c>
    </row>
    <row r="5921" spans="1:5" x14ac:dyDescent="0.35">
      <c r="A5921" s="22" t="s">
        <v>39</v>
      </c>
      <c r="B5921" s="22" t="s">
        <v>170</v>
      </c>
      <c r="C5921" s="22" t="s">
        <v>19</v>
      </c>
      <c r="D5921" s="22" t="s">
        <v>112</v>
      </c>
      <c r="E5921" s="20">
        <v>0.47149999999999997</v>
      </c>
    </row>
    <row r="5922" spans="1:5" x14ac:dyDescent="0.35">
      <c r="A5922" s="22" t="s">
        <v>39</v>
      </c>
      <c r="B5922" s="22" t="s">
        <v>170</v>
      </c>
      <c r="C5922" s="22" t="s">
        <v>19</v>
      </c>
      <c r="D5922" s="22" t="s">
        <v>97</v>
      </c>
      <c r="E5922" s="20">
        <v>0.19800000000000001</v>
      </c>
    </row>
    <row r="5923" spans="1:5" x14ac:dyDescent="0.35">
      <c r="A5923" s="22" t="s">
        <v>39</v>
      </c>
      <c r="B5923" s="22" t="s">
        <v>170</v>
      </c>
      <c r="C5923" s="22" t="s">
        <v>19</v>
      </c>
      <c r="D5923" s="22" t="s">
        <v>31</v>
      </c>
      <c r="E5923" s="20">
        <v>1455.5550599999999</v>
      </c>
    </row>
    <row r="5924" spans="1:5" x14ac:dyDescent="0.35">
      <c r="A5924" s="22" t="s">
        <v>39</v>
      </c>
      <c r="B5924" s="22" t="s">
        <v>170</v>
      </c>
      <c r="C5924" s="22" t="s">
        <v>19</v>
      </c>
      <c r="D5924" s="22" t="s">
        <v>32</v>
      </c>
      <c r="E5924" s="20">
        <v>26.18027</v>
      </c>
    </row>
    <row r="5925" spans="1:5" x14ac:dyDescent="0.35">
      <c r="A5925" s="22" t="s">
        <v>39</v>
      </c>
      <c r="B5925" s="22" t="s">
        <v>170</v>
      </c>
      <c r="C5925" s="22" t="s">
        <v>19</v>
      </c>
      <c r="D5925" s="28" t="s">
        <v>35</v>
      </c>
      <c r="E5925" s="26">
        <v>1939.1639399999999</v>
      </c>
    </row>
    <row r="5926" spans="1:5" x14ac:dyDescent="0.35">
      <c r="A5926" s="22" t="s">
        <v>39</v>
      </c>
      <c r="B5926" s="22" t="s">
        <v>170</v>
      </c>
      <c r="C5926" s="22" t="s">
        <v>161</v>
      </c>
      <c r="D5926" s="22" t="s">
        <v>52</v>
      </c>
      <c r="E5926" s="20">
        <v>2.1099999999999999E-3</v>
      </c>
    </row>
    <row r="5927" spans="1:5" x14ac:dyDescent="0.35">
      <c r="A5927" s="22" t="s">
        <v>39</v>
      </c>
      <c r="B5927" s="22" t="s">
        <v>170</v>
      </c>
      <c r="C5927" s="22" t="s">
        <v>161</v>
      </c>
      <c r="D5927" s="22" t="s">
        <v>156</v>
      </c>
      <c r="E5927" s="20">
        <v>753.05592000000001</v>
      </c>
    </row>
    <row r="5928" spans="1:5" x14ac:dyDescent="0.35">
      <c r="A5928" s="22" t="s">
        <v>39</v>
      </c>
      <c r="B5928" s="22" t="s">
        <v>170</v>
      </c>
      <c r="C5928" s="22" t="s">
        <v>161</v>
      </c>
      <c r="D5928" s="22" t="s">
        <v>53</v>
      </c>
      <c r="E5928" s="20">
        <v>5.0000000000000001E-4</v>
      </c>
    </row>
    <row r="5929" spans="1:5" x14ac:dyDescent="0.35">
      <c r="A5929" s="22" t="s">
        <v>39</v>
      </c>
      <c r="B5929" s="22" t="s">
        <v>170</v>
      </c>
      <c r="C5929" s="22" t="s">
        <v>161</v>
      </c>
      <c r="D5929" s="22" t="s">
        <v>28</v>
      </c>
      <c r="E5929" s="20">
        <v>3.7200000000000002E-3</v>
      </c>
    </row>
    <row r="5930" spans="1:5" x14ac:dyDescent="0.35">
      <c r="A5930" s="22" t="s">
        <v>39</v>
      </c>
      <c r="B5930" s="22" t="s">
        <v>170</v>
      </c>
      <c r="C5930" s="22" t="s">
        <v>161</v>
      </c>
      <c r="D5930" s="22" t="s">
        <v>30</v>
      </c>
      <c r="E5930" s="20">
        <v>0.375</v>
      </c>
    </row>
    <row r="5931" spans="1:5" x14ac:dyDescent="0.35">
      <c r="A5931" s="22" t="s">
        <v>39</v>
      </c>
      <c r="B5931" s="22" t="s">
        <v>170</v>
      </c>
      <c r="C5931" s="22" t="s">
        <v>161</v>
      </c>
      <c r="D5931" s="22" t="s">
        <v>96</v>
      </c>
      <c r="E5931" s="20">
        <v>1.6408100000000001</v>
      </c>
    </row>
    <row r="5932" spans="1:5" x14ac:dyDescent="0.35">
      <c r="A5932" s="22" t="s">
        <v>39</v>
      </c>
      <c r="B5932" s="22" t="s">
        <v>170</v>
      </c>
      <c r="C5932" s="22" t="s">
        <v>161</v>
      </c>
      <c r="D5932" s="22" t="s">
        <v>31</v>
      </c>
      <c r="E5932" s="20">
        <v>0.11835</v>
      </c>
    </row>
    <row r="5933" spans="1:5" x14ac:dyDescent="0.35">
      <c r="A5933" s="22" t="s">
        <v>39</v>
      </c>
      <c r="B5933" s="22" t="s">
        <v>170</v>
      </c>
      <c r="C5933" s="22" t="s">
        <v>161</v>
      </c>
      <c r="D5933" s="28" t="s">
        <v>35</v>
      </c>
      <c r="E5933" s="26">
        <v>755.19641000000001</v>
      </c>
    </row>
    <row r="5934" spans="1:5" x14ac:dyDescent="0.35">
      <c r="A5934" s="22" t="s">
        <v>39</v>
      </c>
      <c r="B5934" s="22" t="s">
        <v>170</v>
      </c>
      <c r="C5934" s="120" t="s">
        <v>35</v>
      </c>
      <c r="D5934" s="347"/>
      <c r="E5934" s="26">
        <v>84005.274229999995</v>
      </c>
    </row>
    <row r="5935" spans="1:5" x14ac:dyDescent="0.35">
      <c r="A5935" s="22" t="s">
        <v>39</v>
      </c>
      <c r="B5935" s="22" t="s">
        <v>171</v>
      </c>
      <c r="C5935" s="22" t="s">
        <v>52</v>
      </c>
      <c r="D5935" s="22" t="s">
        <v>52</v>
      </c>
      <c r="E5935" s="20">
        <v>46.173909999999999</v>
      </c>
    </row>
    <row r="5936" spans="1:5" x14ac:dyDescent="0.35">
      <c r="A5936" s="22" t="s">
        <v>39</v>
      </c>
      <c r="B5936" s="22" t="s">
        <v>171</v>
      </c>
      <c r="C5936" s="22" t="s">
        <v>52</v>
      </c>
      <c r="D5936" s="22" t="s">
        <v>104</v>
      </c>
      <c r="E5936" s="20">
        <v>1.142E-2</v>
      </c>
    </row>
    <row r="5937" spans="1:5" x14ac:dyDescent="0.35">
      <c r="A5937" s="22" t="s">
        <v>39</v>
      </c>
      <c r="B5937" s="22" t="s">
        <v>171</v>
      </c>
      <c r="C5937" s="22" t="s">
        <v>52</v>
      </c>
      <c r="D5937" s="22" t="s">
        <v>156</v>
      </c>
      <c r="E5937" s="20">
        <v>7.1686199999999998</v>
      </c>
    </row>
    <row r="5938" spans="1:5" x14ac:dyDescent="0.35">
      <c r="A5938" s="22" t="s">
        <v>39</v>
      </c>
      <c r="B5938" s="22" t="s">
        <v>171</v>
      </c>
      <c r="C5938" s="22" t="s">
        <v>52</v>
      </c>
      <c r="D5938" s="22" t="s">
        <v>53</v>
      </c>
      <c r="E5938" s="20">
        <v>39.14376</v>
      </c>
    </row>
    <row r="5939" spans="1:5" x14ac:dyDescent="0.35">
      <c r="A5939" s="22" t="s">
        <v>39</v>
      </c>
      <c r="B5939" s="22" t="s">
        <v>171</v>
      </c>
      <c r="C5939" s="22" t="s">
        <v>52</v>
      </c>
      <c r="D5939" s="22" t="s">
        <v>95</v>
      </c>
      <c r="E5939" s="20">
        <v>11.00273</v>
      </c>
    </row>
    <row r="5940" spans="1:5" x14ac:dyDescent="0.35">
      <c r="A5940" s="22" t="s">
        <v>39</v>
      </c>
      <c r="B5940" s="22" t="s">
        <v>171</v>
      </c>
      <c r="C5940" s="22" t="s">
        <v>52</v>
      </c>
      <c r="D5940" s="22" t="s">
        <v>28</v>
      </c>
      <c r="E5940" s="20">
        <v>2.37005</v>
      </c>
    </row>
    <row r="5941" spans="1:5" x14ac:dyDescent="0.35">
      <c r="A5941" s="22" t="s">
        <v>39</v>
      </c>
      <c r="B5941" s="22" t="s">
        <v>171</v>
      </c>
      <c r="C5941" s="22" t="s">
        <v>52</v>
      </c>
      <c r="D5941" s="22" t="s">
        <v>55</v>
      </c>
      <c r="E5941" s="20">
        <v>36.33802</v>
      </c>
    </row>
    <row r="5942" spans="1:5" x14ac:dyDescent="0.35">
      <c r="A5942" s="22" t="s">
        <v>39</v>
      </c>
      <c r="B5942" s="22" t="s">
        <v>171</v>
      </c>
      <c r="C5942" s="22" t="s">
        <v>52</v>
      </c>
      <c r="D5942" s="22" t="s">
        <v>102</v>
      </c>
      <c r="E5942" s="20">
        <v>1.23E-2</v>
      </c>
    </row>
    <row r="5943" spans="1:5" x14ac:dyDescent="0.35">
      <c r="A5943" s="22" t="s">
        <v>39</v>
      </c>
      <c r="B5943" s="22" t="s">
        <v>171</v>
      </c>
      <c r="C5943" s="22" t="s">
        <v>52</v>
      </c>
      <c r="D5943" s="22" t="s">
        <v>93</v>
      </c>
      <c r="E5943" s="20">
        <v>6.0000000000000002E-5</v>
      </c>
    </row>
    <row r="5944" spans="1:5" x14ac:dyDescent="0.35">
      <c r="A5944" s="22" t="s">
        <v>39</v>
      </c>
      <c r="B5944" s="22" t="s">
        <v>171</v>
      </c>
      <c r="C5944" s="22" t="s">
        <v>52</v>
      </c>
      <c r="D5944" s="22" t="s">
        <v>160</v>
      </c>
      <c r="E5944" s="20">
        <v>11.6433</v>
      </c>
    </row>
    <row r="5945" spans="1:5" x14ac:dyDescent="0.35">
      <c r="A5945" s="22" t="s">
        <v>39</v>
      </c>
      <c r="B5945" s="22" t="s">
        <v>171</v>
      </c>
      <c r="C5945" s="22" t="s">
        <v>52</v>
      </c>
      <c r="D5945" s="22" t="s">
        <v>30</v>
      </c>
      <c r="E5945" s="20">
        <v>343.65109999999999</v>
      </c>
    </row>
    <row r="5946" spans="1:5" x14ac:dyDescent="0.35">
      <c r="A5946" s="22" t="s">
        <v>39</v>
      </c>
      <c r="B5946" s="22" t="s">
        <v>171</v>
      </c>
      <c r="C5946" s="22" t="s">
        <v>52</v>
      </c>
      <c r="D5946" s="22" t="s">
        <v>96</v>
      </c>
      <c r="E5946" s="20">
        <v>681.27565000000004</v>
      </c>
    </row>
    <row r="5947" spans="1:5" x14ac:dyDescent="0.35">
      <c r="A5947" s="22" t="s">
        <v>39</v>
      </c>
      <c r="B5947" s="22" t="s">
        <v>171</v>
      </c>
      <c r="C5947" s="22" t="s">
        <v>52</v>
      </c>
      <c r="D5947" s="22" t="s">
        <v>110</v>
      </c>
      <c r="E5947" s="20">
        <v>0.29004999999999997</v>
      </c>
    </row>
    <row r="5948" spans="1:5" x14ac:dyDescent="0.35">
      <c r="A5948" s="22" t="s">
        <v>39</v>
      </c>
      <c r="B5948" s="22" t="s">
        <v>171</v>
      </c>
      <c r="C5948" s="22" t="s">
        <v>52</v>
      </c>
      <c r="D5948" s="22" t="s">
        <v>112</v>
      </c>
      <c r="E5948" s="20">
        <v>2.0217800000000001</v>
      </c>
    </row>
    <row r="5949" spans="1:5" x14ac:dyDescent="0.35">
      <c r="A5949" s="22" t="s">
        <v>39</v>
      </c>
      <c r="B5949" s="22" t="s">
        <v>171</v>
      </c>
      <c r="C5949" s="22" t="s">
        <v>52</v>
      </c>
      <c r="D5949" s="22" t="s">
        <v>100</v>
      </c>
      <c r="E5949" s="20">
        <v>1E-4</v>
      </c>
    </row>
    <row r="5950" spans="1:5" x14ac:dyDescent="0.35">
      <c r="A5950" s="22" t="s">
        <v>39</v>
      </c>
      <c r="B5950" s="22" t="s">
        <v>171</v>
      </c>
      <c r="C5950" s="22" t="s">
        <v>52</v>
      </c>
      <c r="D5950" s="22" t="s">
        <v>97</v>
      </c>
      <c r="E5950" s="20">
        <v>95.017489999999995</v>
      </c>
    </row>
    <row r="5951" spans="1:5" x14ac:dyDescent="0.35">
      <c r="A5951" s="22" t="s">
        <v>39</v>
      </c>
      <c r="B5951" s="22" t="s">
        <v>171</v>
      </c>
      <c r="C5951" s="22" t="s">
        <v>52</v>
      </c>
      <c r="D5951" s="22" t="s">
        <v>31</v>
      </c>
      <c r="E5951" s="20">
        <v>751.69381999999996</v>
      </c>
    </row>
    <row r="5952" spans="1:5" x14ac:dyDescent="0.35">
      <c r="A5952" s="22" t="s">
        <v>39</v>
      </c>
      <c r="B5952" s="22" t="s">
        <v>171</v>
      </c>
      <c r="C5952" s="22" t="s">
        <v>52</v>
      </c>
      <c r="D5952" s="22" t="s">
        <v>32</v>
      </c>
      <c r="E5952" s="20">
        <v>0.16489999999999999</v>
      </c>
    </row>
    <row r="5953" spans="1:5" x14ac:dyDescent="0.35">
      <c r="A5953" s="22" t="s">
        <v>39</v>
      </c>
      <c r="B5953" s="22" t="s">
        <v>171</v>
      </c>
      <c r="C5953" s="22" t="s">
        <v>52</v>
      </c>
      <c r="D5953" s="28" t="s">
        <v>35</v>
      </c>
      <c r="E5953" s="26">
        <v>2027.9790599999999</v>
      </c>
    </row>
    <row r="5954" spans="1:5" x14ac:dyDescent="0.35">
      <c r="A5954" s="22" t="s">
        <v>39</v>
      </c>
      <c r="B5954" s="22" t="s">
        <v>171</v>
      </c>
      <c r="C5954" s="22" t="s">
        <v>53</v>
      </c>
      <c r="D5954" s="22" t="s">
        <v>52</v>
      </c>
      <c r="E5954" s="20">
        <v>49.011360000000003</v>
      </c>
    </row>
    <row r="5955" spans="1:5" x14ac:dyDescent="0.35">
      <c r="A5955" s="22" t="s">
        <v>39</v>
      </c>
      <c r="B5955" s="22" t="s">
        <v>171</v>
      </c>
      <c r="C5955" s="22" t="s">
        <v>53</v>
      </c>
      <c r="D5955" s="22" t="s">
        <v>156</v>
      </c>
      <c r="E5955" s="20">
        <v>2.5337999999999998</v>
      </c>
    </row>
    <row r="5956" spans="1:5" x14ac:dyDescent="0.35">
      <c r="A5956" s="22" t="s">
        <v>39</v>
      </c>
      <c r="B5956" s="22" t="s">
        <v>171</v>
      </c>
      <c r="C5956" s="22" t="s">
        <v>53</v>
      </c>
      <c r="D5956" s="22" t="s">
        <v>53</v>
      </c>
      <c r="E5956" s="20">
        <v>23.481259999999999</v>
      </c>
    </row>
    <row r="5957" spans="1:5" x14ac:dyDescent="0.35">
      <c r="A5957" s="22" t="s">
        <v>39</v>
      </c>
      <c r="B5957" s="22" t="s">
        <v>171</v>
      </c>
      <c r="C5957" s="22" t="s">
        <v>53</v>
      </c>
      <c r="D5957" s="22" t="s">
        <v>27</v>
      </c>
      <c r="E5957" s="20">
        <v>0.55933999999999995</v>
      </c>
    </row>
    <row r="5958" spans="1:5" x14ac:dyDescent="0.35">
      <c r="A5958" s="22" t="s">
        <v>39</v>
      </c>
      <c r="B5958" s="22" t="s">
        <v>171</v>
      </c>
      <c r="C5958" s="22" t="s">
        <v>53</v>
      </c>
      <c r="D5958" s="22" t="s">
        <v>95</v>
      </c>
      <c r="E5958" s="20">
        <v>0.38400000000000001</v>
      </c>
    </row>
    <row r="5959" spans="1:5" x14ac:dyDescent="0.35">
      <c r="A5959" s="22" t="s">
        <v>39</v>
      </c>
      <c r="B5959" s="22" t="s">
        <v>171</v>
      </c>
      <c r="C5959" s="22" t="s">
        <v>53</v>
      </c>
      <c r="D5959" s="22" t="s">
        <v>28</v>
      </c>
      <c r="E5959" s="20">
        <v>20.63081</v>
      </c>
    </row>
    <row r="5960" spans="1:5" x14ac:dyDescent="0.35">
      <c r="A5960" s="22" t="s">
        <v>39</v>
      </c>
      <c r="B5960" s="22" t="s">
        <v>171</v>
      </c>
      <c r="C5960" s="22" t="s">
        <v>53</v>
      </c>
      <c r="D5960" s="22" t="s">
        <v>55</v>
      </c>
      <c r="E5960" s="20">
        <v>79.750820000000004</v>
      </c>
    </row>
    <row r="5961" spans="1:5" x14ac:dyDescent="0.35">
      <c r="A5961" s="22" t="s">
        <v>39</v>
      </c>
      <c r="B5961" s="22" t="s">
        <v>171</v>
      </c>
      <c r="C5961" s="22" t="s">
        <v>53</v>
      </c>
      <c r="D5961" s="22" t="s">
        <v>92</v>
      </c>
      <c r="E5961" s="20">
        <v>27.115549999999999</v>
      </c>
    </row>
    <row r="5962" spans="1:5" x14ac:dyDescent="0.35">
      <c r="A5962" s="22" t="s">
        <v>39</v>
      </c>
      <c r="B5962" s="22" t="s">
        <v>171</v>
      </c>
      <c r="C5962" s="22" t="s">
        <v>53</v>
      </c>
      <c r="D5962" s="22" t="s">
        <v>102</v>
      </c>
      <c r="E5962" s="20">
        <v>2.99E-3</v>
      </c>
    </row>
    <row r="5963" spans="1:5" x14ac:dyDescent="0.35">
      <c r="A5963" s="22" t="s">
        <v>39</v>
      </c>
      <c r="B5963" s="22" t="s">
        <v>171</v>
      </c>
      <c r="C5963" s="22" t="s">
        <v>53</v>
      </c>
      <c r="D5963" s="22" t="s">
        <v>93</v>
      </c>
      <c r="E5963" s="20">
        <v>11.50812</v>
      </c>
    </row>
    <row r="5964" spans="1:5" x14ac:dyDescent="0.35">
      <c r="A5964" s="22" t="s">
        <v>39</v>
      </c>
      <c r="B5964" s="22" t="s">
        <v>171</v>
      </c>
      <c r="C5964" s="22" t="s">
        <v>53</v>
      </c>
      <c r="D5964" s="22" t="s">
        <v>160</v>
      </c>
      <c r="E5964" s="20">
        <v>13.720980000000001</v>
      </c>
    </row>
    <row r="5965" spans="1:5" x14ac:dyDescent="0.35">
      <c r="A5965" s="22" t="s">
        <v>39</v>
      </c>
      <c r="B5965" s="22" t="s">
        <v>171</v>
      </c>
      <c r="C5965" s="22" t="s">
        <v>53</v>
      </c>
      <c r="D5965" s="22" t="s">
        <v>30</v>
      </c>
      <c r="E5965" s="20">
        <v>259.88042000000002</v>
      </c>
    </row>
    <row r="5966" spans="1:5" x14ac:dyDescent="0.35">
      <c r="A5966" s="22" t="s">
        <v>39</v>
      </c>
      <c r="B5966" s="22" t="s">
        <v>171</v>
      </c>
      <c r="C5966" s="22" t="s">
        <v>53</v>
      </c>
      <c r="D5966" s="22" t="s">
        <v>96</v>
      </c>
      <c r="E5966" s="20">
        <v>66.820549999999997</v>
      </c>
    </row>
    <row r="5967" spans="1:5" x14ac:dyDescent="0.35">
      <c r="A5967" s="22" t="s">
        <v>39</v>
      </c>
      <c r="B5967" s="22" t="s">
        <v>171</v>
      </c>
      <c r="C5967" s="22" t="s">
        <v>53</v>
      </c>
      <c r="D5967" s="22" t="s">
        <v>110</v>
      </c>
      <c r="E5967" s="20">
        <v>1E-4</v>
      </c>
    </row>
    <row r="5968" spans="1:5" x14ac:dyDescent="0.35">
      <c r="A5968" s="22" t="s">
        <v>39</v>
      </c>
      <c r="B5968" s="22" t="s">
        <v>171</v>
      </c>
      <c r="C5968" s="22" t="s">
        <v>53</v>
      </c>
      <c r="D5968" s="22" t="s">
        <v>162</v>
      </c>
      <c r="E5968" s="20">
        <v>5.3722700000000003</v>
      </c>
    </row>
    <row r="5969" spans="1:5" x14ac:dyDescent="0.35">
      <c r="A5969" s="22" t="s">
        <v>39</v>
      </c>
      <c r="B5969" s="22" t="s">
        <v>171</v>
      </c>
      <c r="C5969" s="22" t="s">
        <v>53</v>
      </c>
      <c r="D5969" s="22" t="s">
        <v>112</v>
      </c>
      <c r="E5969" s="20">
        <v>2.0029999999999999E-2</v>
      </c>
    </row>
    <row r="5970" spans="1:5" x14ac:dyDescent="0.35">
      <c r="A5970" s="22" t="s">
        <v>39</v>
      </c>
      <c r="B5970" s="22" t="s">
        <v>171</v>
      </c>
      <c r="C5970" s="22" t="s">
        <v>53</v>
      </c>
      <c r="D5970" s="22" t="s">
        <v>100</v>
      </c>
      <c r="E5970" s="20">
        <v>1E-4</v>
      </c>
    </row>
    <row r="5971" spans="1:5" x14ac:dyDescent="0.35">
      <c r="A5971" s="22" t="s">
        <v>39</v>
      </c>
      <c r="B5971" s="22" t="s">
        <v>171</v>
      </c>
      <c r="C5971" s="22" t="s">
        <v>53</v>
      </c>
      <c r="D5971" s="22" t="s">
        <v>97</v>
      </c>
      <c r="E5971" s="20">
        <v>1.00369</v>
      </c>
    </row>
    <row r="5972" spans="1:5" x14ac:dyDescent="0.35">
      <c r="A5972" s="22" t="s">
        <v>39</v>
      </c>
      <c r="B5972" s="22" t="s">
        <v>171</v>
      </c>
      <c r="C5972" s="22" t="s">
        <v>53</v>
      </c>
      <c r="D5972" s="22" t="s">
        <v>31</v>
      </c>
      <c r="E5972" s="20">
        <v>258.16010999999997</v>
      </c>
    </row>
    <row r="5973" spans="1:5" x14ac:dyDescent="0.35">
      <c r="A5973" s="22" t="s">
        <v>39</v>
      </c>
      <c r="B5973" s="22" t="s">
        <v>171</v>
      </c>
      <c r="C5973" s="22" t="s">
        <v>53</v>
      </c>
      <c r="D5973" s="28" t="s">
        <v>35</v>
      </c>
      <c r="E5973" s="26">
        <v>819.95630000000006</v>
      </c>
    </row>
    <row r="5974" spans="1:5" x14ac:dyDescent="0.35">
      <c r="A5974" s="22" t="s">
        <v>39</v>
      </c>
      <c r="B5974" s="22" t="s">
        <v>171</v>
      </c>
      <c r="C5974" s="22" t="s">
        <v>12</v>
      </c>
      <c r="D5974" s="22" t="s">
        <v>52</v>
      </c>
      <c r="E5974" s="20">
        <v>10.15902</v>
      </c>
    </row>
    <row r="5975" spans="1:5" x14ac:dyDescent="0.35">
      <c r="A5975" s="22" t="s">
        <v>39</v>
      </c>
      <c r="B5975" s="22" t="s">
        <v>171</v>
      </c>
      <c r="C5975" s="22" t="s">
        <v>12</v>
      </c>
      <c r="D5975" s="22" t="s">
        <v>53</v>
      </c>
      <c r="E5975" s="20">
        <v>7.77E-3</v>
      </c>
    </row>
    <row r="5976" spans="1:5" x14ac:dyDescent="0.35">
      <c r="A5976" s="22" t="s">
        <v>39</v>
      </c>
      <c r="B5976" s="22" t="s">
        <v>171</v>
      </c>
      <c r="C5976" s="22" t="s">
        <v>12</v>
      </c>
      <c r="D5976" s="22" t="s">
        <v>27</v>
      </c>
      <c r="E5976" s="20">
        <v>43.517000000000003</v>
      </c>
    </row>
    <row r="5977" spans="1:5" x14ac:dyDescent="0.35">
      <c r="A5977" s="22" t="s">
        <v>39</v>
      </c>
      <c r="B5977" s="22" t="s">
        <v>171</v>
      </c>
      <c r="C5977" s="22" t="s">
        <v>12</v>
      </c>
      <c r="D5977" s="22" t="s">
        <v>28</v>
      </c>
      <c r="E5977" s="20">
        <v>34.910620000000002</v>
      </c>
    </row>
    <row r="5978" spans="1:5" x14ac:dyDescent="0.35">
      <c r="A5978" s="22" t="s">
        <v>39</v>
      </c>
      <c r="B5978" s="22" t="s">
        <v>171</v>
      </c>
      <c r="C5978" s="22" t="s">
        <v>12</v>
      </c>
      <c r="D5978" s="22" t="s">
        <v>55</v>
      </c>
      <c r="E5978" s="20">
        <v>1.2504900000000001</v>
      </c>
    </row>
    <row r="5979" spans="1:5" x14ac:dyDescent="0.35">
      <c r="A5979" s="22" t="s">
        <v>39</v>
      </c>
      <c r="B5979" s="22" t="s">
        <v>171</v>
      </c>
      <c r="C5979" s="22" t="s">
        <v>12</v>
      </c>
      <c r="D5979" s="22" t="s">
        <v>92</v>
      </c>
      <c r="E5979" s="20">
        <v>4.7312599999999998</v>
      </c>
    </row>
    <row r="5980" spans="1:5" x14ac:dyDescent="0.35">
      <c r="A5980" s="22" t="s">
        <v>39</v>
      </c>
      <c r="B5980" s="22" t="s">
        <v>171</v>
      </c>
      <c r="C5980" s="22" t="s">
        <v>12</v>
      </c>
      <c r="D5980" s="22" t="s">
        <v>102</v>
      </c>
      <c r="E5980" s="20">
        <v>0.33917000000000003</v>
      </c>
    </row>
    <row r="5981" spans="1:5" x14ac:dyDescent="0.35">
      <c r="A5981" s="22" t="s">
        <v>39</v>
      </c>
      <c r="B5981" s="22" t="s">
        <v>171</v>
      </c>
      <c r="C5981" s="22" t="s">
        <v>12</v>
      </c>
      <c r="D5981" s="22" t="s">
        <v>93</v>
      </c>
      <c r="E5981" s="20">
        <v>1.1852499999999999</v>
      </c>
    </row>
    <row r="5982" spans="1:5" x14ac:dyDescent="0.35">
      <c r="A5982" s="22" t="s">
        <v>39</v>
      </c>
      <c r="B5982" s="22" t="s">
        <v>171</v>
      </c>
      <c r="C5982" s="22" t="s">
        <v>12</v>
      </c>
      <c r="D5982" s="22" t="s">
        <v>160</v>
      </c>
      <c r="E5982" s="20">
        <v>0.66366999999999998</v>
      </c>
    </row>
    <row r="5983" spans="1:5" x14ac:dyDescent="0.35">
      <c r="A5983" s="22" t="s">
        <v>39</v>
      </c>
      <c r="B5983" s="22" t="s">
        <v>171</v>
      </c>
      <c r="C5983" s="22" t="s">
        <v>12</v>
      </c>
      <c r="D5983" s="22" t="s">
        <v>30</v>
      </c>
      <c r="E5983" s="20">
        <v>492.87308000000002</v>
      </c>
    </row>
    <row r="5984" spans="1:5" x14ac:dyDescent="0.35">
      <c r="A5984" s="22" t="s">
        <v>39</v>
      </c>
      <c r="B5984" s="22" t="s">
        <v>171</v>
      </c>
      <c r="C5984" s="22" t="s">
        <v>12</v>
      </c>
      <c r="D5984" s="22" t="s">
        <v>97</v>
      </c>
      <c r="E5984" s="20">
        <v>0.83777999999999997</v>
      </c>
    </row>
    <row r="5985" spans="1:5" x14ac:dyDescent="0.35">
      <c r="A5985" s="22" t="s">
        <v>39</v>
      </c>
      <c r="B5985" s="22" t="s">
        <v>171</v>
      </c>
      <c r="C5985" s="22" t="s">
        <v>12</v>
      </c>
      <c r="D5985" s="22" t="s">
        <v>31</v>
      </c>
      <c r="E5985" s="20">
        <v>1580.2123200000001</v>
      </c>
    </row>
    <row r="5986" spans="1:5" x14ac:dyDescent="0.35">
      <c r="A5986" s="22" t="s">
        <v>39</v>
      </c>
      <c r="B5986" s="22" t="s">
        <v>171</v>
      </c>
      <c r="C5986" s="22" t="s">
        <v>12</v>
      </c>
      <c r="D5986" s="28" t="s">
        <v>35</v>
      </c>
      <c r="E5986" s="26">
        <v>2170.6874299999999</v>
      </c>
    </row>
    <row r="5987" spans="1:5" x14ac:dyDescent="0.35">
      <c r="A5987" s="22" t="s">
        <v>39</v>
      </c>
      <c r="B5987" s="22" t="s">
        <v>171</v>
      </c>
      <c r="C5987" s="22" t="s">
        <v>54</v>
      </c>
      <c r="D5987" s="22" t="s">
        <v>52</v>
      </c>
      <c r="E5987" s="20">
        <v>8.0346200000000003</v>
      </c>
    </row>
    <row r="5988" spans="1:5" x14ac:dyDescent="0.35">
      <c r="A5988" s="22" t="s">
        <v>39</v>
      </c>
      <c r="B5988" s="22" t="s">
        <v>171</v>
      </c>
      <c r="C5988" s="22" t="s">
        <v>54</v>
      </c>
      <c r="D5988" s="22" t="s">
        <v>156</v>
      </c>
      <c r="E5988" s="20">
        <v>0.95009999999999994</v>
      </c>
    </row>
    <row r="5989" spans="1:5" x14ac:dyDescent="0.35">
      <c r="A5989" s="22" t="s">
        <v>39</v>
      </c>
      <c r="B5989" s="22" t="s">
        <v>171</v>
      </c>
      <c r="C5989" s="22" t="s">
        <v>54</v>
      </c>
      <c r="D5989" s="22" t="s">
        <v>53</v>
      </c>
      <c r="E5989" s="20">
        <v>14.73527</v>
      </c>
    </row>
    <row r="5990" spans="1:5" x14ac:dyDescent="0.35">
      <c r="A5990" s="22" t="s">
        <v>39</v>
      </c>
      <c r="B5990" s="22" t="s">
        <v>171</v>
      </c>
      <c r="C5990" s="22" t="s">
        <v>54</v>
      </c>
      <c r="D5990" s="22" t="s">
        <v>95</v>
      </c>
      <c r="E5990" s="20">
        <v>7.8486700000000003</v>
      </c>
    </row>
    <row r="5991" spans="1:5" x14ac:dyDescent="0.35">
      <c r="A5991" s="22" t="s">
        <v>39</v>
      </c>
      <c r="B5991" s="22" t="s">
        <v>171</v>
      </c>
      <c r="C5991" s="22" t="s">
        <v>54</v>
      </c>
      <c r="D5991" s="22" t="s">
        <v>55</v>
      </c>
      <c r="E5991" s="20">
        <v>9.7709600000000005</v>
      </c>
    </row>
    <row r="5992" spans="1:5" x14ac:dyDescent="0.35">
      <c r="A5992" s="22" t="s">
        <v>39</v>
      </c>
      <c r="B5992" s="22" t="s">
        <v>171</v>
      </c>
      <c r="C5992" s="22" t="s">
        <v>54</v>
      </c>
      <c r="D5992" s="22" t="s">
        <v>92</v>
      </c>
      <c r="E5992" s="20">
        <v>8.0000000000000007E-5</v>
      </c>
    </row>
    <row r="5993" spans="1:5" x14ac:dyDescent="0.35">
      <c r="A5993" s="22" t="s">
        <v>39</v>
      </c>
      <c r="B5993" s="22" t="s">
        <v>171</v>
      </c>
      <c r="C5993" s="22" t="s">
        <v>54</v>
      </c>
      <c r="D5993" s="22" t="s">
        <v>102</v>
      </c>
      <c r="E5993" s="20">
        <v>3.14E-3</v>
      </c>
    </row>
    <row r="5994" spans="1:5" x14ac:dyDescent="0.35">
      <c r="A5994" s="22" t="s">
        <v>39</v>
      </c>
      <c r="B5994" s="22" t="s">
        <v>171</v>
      </c>
      <c r="C5994" s="22" t="s">
        <v>54</v>
      </c>
      <c r="D5994" s="22" t="s">
        <v>93</v>
      </c>
      <c r="E5994" s="20">
        <v>32.263599999999997</v>
      </c>
    </row>
    <row r="5995" spans="1:5" x14ac:dyDescent="0.35">
      <c r="A5995" s="22" t="s">
        <v>39</v>
      </c>
      <c r="B5995" s="22" t="s">
        <v>171</v>
      </c>
      <c r="C5995" s="22" t="s">
        <v>54</v>
      </c>
      <c r="D5995" s="22" t="s">
        <v>160</v>
      </c>
      <c r="E5995" s="20">
        <v>493.58724999999998</v>
      </c>
    </row>
    <row r="5996" spans="1:5" x14ac:dyDescent="0.35">
      <c r="A5996" s="22" t="s">
        <v>39</v>
      </c>
      <c r="B5996" s="22" t="s">
        <v>171</v>
      </c>
      <c r="C5996" s="22" t="s">
        <v>54</v>
      </c>
      <c r="D5996" s="22" t="s">
        <v>96</v>
      </c>
      <c r="E5996" s="20">
        <v>10.48808</v>
      </c>
    </row>
    <row r="5997" spans="1:5" x14ac:dyDescent="0.35">
      <c r="A5997" s="22" t="s">
        <v>39</v>
      </c>
      <c r="B5997" s="22" t="s">
        <v>171</v>
      </c>
      <c r="C5997" s="22" t="s">
        <v>54</v>
      </c>
      <c r="D5997" s="22" t="s">
        <v>97</v>
      </c>
      <c r="E5997" s="20">
        <v>2.3600000000000001E-3</v>
      </c>
    </row>
    <row r="5998" spans="1:5" x14ac:dyDescent="0.35">
      <c r="A5998" s="22" t="s">
        <v>39</v>
      </c>
      <c r="B5998" s="22" t="s">
        <v>171</v>
      </c>
      <c r="C5998" s="22" t="s">
        <v>54</v>
      </c>
      <c r="D5998" s="22" t="s">
        <v>32</v>
      </c>
      <c r="E5998" s="20">
        <v>1E-4</v>
      </c>
    </row>
    <row r="5999" spans="1:5" x14ac:dyDescent="0.35">
      <c r="A5999" s="22" t="s">
        <v>39</v>
      </c>
      <c r="B5999" s="22" t="s">
        <v>171</v>
      </c>
      <c r="C5999" s="22" t="s">
        <v>54</v>
      </c>
      <c r="D5999" s="28" t="s">
        <v>35</v>
      </c>
      <c r="E5999" s="26">
        <v>577.68422999999996</v>
      </c>
    </row>
    <row r="6000" spans="1:5" x14ac:dyDescent="0.35">
      <c r="A6000" s="22" t="s">
        <v>39</v>
      </c>
      <c r="B6000" s="22" t="s">
        <v>171</v>
      </c>
      <c r="C6000" s="22" t="s">
        <v>13</v>
      </c>
      <c r="D6000" s="22" t="s">
        <v>52</v>
      </c>
      <c r="E6000" s="20">
        <v>0.65414000000000005</v>
      </c>
    </row>
    <row r="6001" spans="1:5" x14ac:dyDescent="0.35">
      <c r="A6001" s="22" t="s">
        <v>39</v>
      </c>
      <c r="B6001" s="22" t="s">
        <v>171</v>
      </c>
      <c r="C6001" s="22" t="s">
        <v>13</v>
      </c>
      <c r="D6001" s="22" t="s">
        <v>104</v>
      </c>
      <c r="E6001" s="20">
        <v>2.1356299999999999</v>
      </c>
    </row>
    <row r="6002" spans="1:5" x14ac:dyDescent="0.35">
      <c r="A6002" s="22" t="s">
        <v>39</v>
      </c>
      <c r="B6002" s="22" t="s">
        <v>171</v>
      </c>
      <c r="C6002" s="22" t="s">
        <v>13</v>
      </c>
      <c r="D6002" s="22" t="s">
        <v>156</v>
      </c>
      <c r="E6002" s="20">
        <v>3.3216399999999999</v>
      </c>
    </row>
    <row r="6003" spans="1:5" x14ac:dyDescent="0.35">
      <c r="A6003" s="22" t="s">
        <v>39</v>
      </c>
      <c r="B6003" s="22" t="s">
        <v>171</v>
      </c>
      <c r="C6003" s="22" t="s">
        <v>13</v>
      </c>
      <c r="D6003" s="22" t="s">
        <v>53</v>
      </c>
      <c r="E6003" s="20">
        <v>7.3899999999999999E-3</v>
      </c>
    </row>
    <row r="6004" spans="1:5" x14ac:dyDescent="0.35">
      <c r="A6004" s="22" t="s">
        <v>39</v>
      </c>
      <c r="B6004" s="22" t="s">
        <v>171</v>
      </c>
      <c r="C6004" s="22" t="s">
        <v>13</v>
      </c>
      <c r="D6004" s="22" t="s">
        <v>27</v>
      </c>
      <c r="E6004" s="20">
        <v>1.806E-2</v>
      </c>
    </row>
    <row r="6005" spans="1:5" x14ac:dyDescent="0.35">
      <c r="A6005" s="22" t="s">
        <v>39</v>
      </c>
      <c r="B6005" s="22" t="s">
        <v>171</v>
      </c>
      <c r="C6005" s="22" t="s">
        <v>13</v>
      </c>
      <c r="D6005" s="22" t="s">
        <v>28</v>
      </c>
      <c r="E6005" s="20">
        <v>165.50886</v>
      </c>
    </row>
    <row r="6006" spans="1:5" x14ac:dyDescent="0.35">
      <c r="A6006" s="22" t="s">
        <v>39</v>
      </c>
      <c r="B6006" s="22" t="s">
        <v>171</v>
      </c>
      <c r="C6006" s="22" t="s">
        <v>13</v>
      </c>
      <c r="D6006" s="22" t="s">
        <v>55</v>
      </c>
      <c r="E6006" s="20">
        <v>3.1099999999999999E-3</v>
      </c>
    </row>
    <row r="6007" spans="1:5" x14ac:dyDescent="0.35">
      <c r="A6007" s="22" t="s">
        <v>39</v>
      </c>
      <c r="B6007" s="22" t="s">
        <v>171</v>
      </c>
      <c r="C6007" s="22" t="s">
        <v>13</v>
      </c>
      <c r="D6007" s="22" t="s">
        <v>92</v>
      </c>
      <c r="E6007" s="20">
        <v>1.9537599999999999</v>
      </c>
    </row>
    <row r="6008" spans="1:5" x14ac:dyDescent="0.35">
      <c r="A6008" s="22" t="s">
        <v>39</v>
      </c>
      <c r="B6008" s="22" t="s">
        <v>171</v>
      </c>
      <c r="C6008" s="22" t="s">
        <v>13</v>
      </c>
      <c r="D6008" s="22" t="s">
        <v>102</v>
      </c>
      <c r="E6008" s="20">
        <v>6.9254300000000004</v>
      </c>
    </row>
    <row r="6009" spans="1:5" x14ac:dyDescent="0.35">
      <c r="A6009" s="22" t="s">
        <v>39</v>
      </c>
      <c r="B6009" s="22" t="s">
        <v>171</v>
      </c>
      <c r="C6009" s="22" t="s">
        <v>13</v>
      </c>
      <c r="D6009" s="22" t="s">
        <v>160</v>
      </c>
      <c r="E6009" s="20">
        <v>2.2895500000000002</v>
      </c>
    </row>
    <row r="6010" spans="1:5" x14ac:dyDescent="0.35">
      <c r="A6010" s="22" t="s">
        <v>39</v>
      </c>
      <c r="B6010" s="22" t="s">
        <v>171</v>
      </c>
      <c r="C6010" s="22" t="s">
        <v>13</v>
      </c>
      <c r="D6010" s="22" t="s">
        <v>30</v>
      </c>
      <c r="E6010" s="20">
        <v>133.18355</v>
      </c>
    </row>
    <row r="6011" spans="1:5" x14ac:dyDescent="0.35">
      <c r="A6011" s="22" t="s">
        <v>39</v>
      </c>
      <c r="B6011" s="22" t="s">
        <v>171</v>
      </c>
      <c r="C6011" s="22" t="s">
        <v>13</v>
      </c>
      <c r="D6011" s="22" t="s">
        <v>96</v>
      </c>
      <c r="E6011" s="20">
        <v>21.992170000000002</v>
      </c>
    </row>
    <row r="6012" spans="1:5" x14ac:dyDescent="0.35">
      <c r="A6012" s="22" t="s">
        <v>39</v>
      </c>
      <c r="B6012" s="22" t="s">
        <v>171</v>
      </c>
      <c r="C6012" s="22" t="s">
        <v>13</v>
      </c>
      <c r="D6012" s="22" t="s">
        <v>31</v>
      </c>
      <c r="E6012" s="20">
        <v>145.92017000000001</v>
      </c>
    </row>
    <row r="6013" spans="1:5" x14ac:dyDescent="0.35">
      <c r="A6013" s="22" t="s">
        <v>39</v>
      </c>
      <c r="B6013" s="22" t="s">
        <v>171</v>
      </c>
      <c r="C6013" s="22" t="s">
        <v>13</v>
      </c>
      <c r="D6013" s="22" t="s">
        <v>32</v>
      </c>
      <c r="E6013" s="20">
        <v>47.02713</v>
      </c>
    </row>
    <row r="6014" spans="1:5" x14ac:dyDescent="0.35">
      <c r="A6014" s="22" t="s">
        <v>39</v>
      </c>
      <c r="B6014" s="22" t="s">
        <v>171</v>
      </c>
      <c r="C6014" s="22" t="s">
        <v>13</v>
      </c>
      <c r="D6014" s="28" t="s">
        <v>35</v>
      </c>
      <c r="E6014" s="26">
        <v>530.94059000000004</v>
      </c>
    </row>
    <row r="6015" spans="1:5" x14ac:dyDescent="0.35">
      <c r="A6015" s="22" t="s">
        <v>39</v>
      </c>
      <c r="B6015" s="22" t="s">
        <v>171</v>
      </c>
      <c r="C6015" s="22" t="s">
        <v>55</v>
      </c>
      <c r="D6015" s="22" t="s">
        <v>52</v>
      </c>
      <c r="E6015" s="20">
        <v>26.108429999999998</v>
      </c>
    </row>
    <row r="6016" spans="1:5" x14ac:dyDescent="0.35">
      <c r="A6016" s="22" t="s">
        <v>39</v>
      </c>
      <c r="B6016" s="22" t="s">
        <v>171</v>
      </c>
      <c r="C6016" s="22" t="s">
        <v>55</v>
      </c>
      <c r="D6016" s="22" t="s">
        <v>53</v>
      </c>
      <c r="E6016" s="20">
        <v>42.92062</v>
      </c>
    </row>
    <row r="6017" spans="1:5" x14ac:dyDescent="0.35">
      <c r="A6017" s="22" t="s">
        <v>39</v>
      </c>
      <c r="B6017" s="22" t="s">
        <v>171</v>
      </c>
      <c r="C6017" s="22" t="s">
        <v>55</v>
      </c>
      <c r="D6017" s="22" t="s">
        <v>55</v>
      </c>
      <c r="E6017" s="20">
        <v>44.937060000000002</v>
      </c>
    </row>
    <row r="6018" spans="1:5" x14ac:dyDescent="0.35">
      <c r="A6018" s="22" t="s">
        <v>39</v>
      </c>
      <c r="B6018" s="22" t="s">
        <v>171</v>
      </c>
      <c r="C6018" s="22" t="s">
        <v>55</v>
      </c>
      <c r="D6018" s="22" t="s">
        <v>92</v>
      </c>
      <c r="E6018" s="20">
        <v>1.12751</v>
      </c>
    </row>
    <row r="6019" spans="1:5" x14ac:dyDescent="0.35">
      <c r="A6019" s="22" t="s">
        <v>39</v>
      </c>
      <c r="B6019" s="22" t="s">
        <v>171</v>
      </c>
      <c r="C6019" s="22" t="s">
        <v>55</v>
      </c>
      <c r="D6019" s="22" t="s">
        <v>160</v>
      </c>
      <c r="E6019" s="20">
        <v>2.3230000000000001E-2</v>
      </c>
    </row>
    <row r="6020" spans="1:5" x14ac:dyDescent="0.35">
      <c r="A6020" s="22" t="s">
        <v>39</v>
      </c>
      <c r="B6020" s="22" t="s">
        <v>171</v>
      </c>
      <c r="C6020" s="22" t="s">
        <v>55</v>
      </c>
      <c r="D6020" s="22" t="s">
        <v>30</v>
      </c>
      <c r="E6020" s="20">
        <v>0.1399</v>
      </c>
    </row>
    <row r="6021" spans="1:5" x14ac:dyDescent="0.35">
      <c r="A6021" s="22" t="s">
        <v>39</v>
      </c>
      <c r="B6021" s="22" t="s">
        <v>171</v>
      </c>
      <c r="C6021" s="22" t="s">
        <v>55</v>
      </c>
      <c r="D6021" s="22" t="s">
        <v>96</v>
      </c>
      <c r="E6021" s="20">
        <v>2.0000000000000002E-5</v>
      </c>
    </row>
    <row r="6022" spans="1:5" x14ac:dyDescent="0.35">
      <c r="A6022" s="22" t="s">
        <v>39</v>
      </c>
      <c r="B6022" s="22" t="s">
        <v>171</v>
      </c>
      <c r="C6022" s="22" t="s">
        <v>55</v>
      </c>
      <c r="D6022" s="22" t="s">
        <v>112</v>
      </c>
      <c r="E6022" s="20">
        <v>5.0000000000000002E-5</v>
      </c>
    </row>
    <row r="6023" spans="1:5" x14ac:dyDescent="0.35">
      <c r="A6023" s="22" t="s">
        <v>39</v>
      </c>
      <c r="B6023" s="22" t="s">
        <v>171</v>
      </c>
      <c r="C6023" s="22" t="s">
        <v>55</v>
      </c>
      <c r="D6023" s="22" t="s">
        <v>97</v>
      </c>
      <c r="E6023" s="20">
        <v>2.4083299999999999</v>
      </c>
    </row>
    <row r="6024" spans="1:5" x14ac:dyDescent="0.35">
      <c r="A6024" s="22" t="s">
        <v>39</v>
      </c>
      <c r="B6024" s="22" t="s">
        <v>171</v>
      </c>
      <c r="C6024" s="22" t="s">
        <v>55</v>
      </c>
      <c r="D6024" s="22" t="s">
        <v>31</v>
      </c>
      <c r="E6024" s="20">
        <v>11.731009999999999</v>
      </c>
    </row>
    <row r="6025" spans="1:5" x14ac:dyDescent="0.35">
      <c r="A6025" s="22" t="s">
        <v>39</v>
      </c>
      <c r="B6025" s="22" t="s">
        <v>171</v>
      </c>
      <c r="C6025" s="22" t="s">
        <v>55</v>
      </c>
      <c r="D6025" s="28" t="s">
        <v>35</v>
      </c>
      <c r="E6025" s="26">
        <v>129.39616000000001</v>
      </c>
    </row>
    <row r="6026" spans="1:5" x14ac:dyDescent="0.35">
      <c r="A6026" s="22" t="s">
        <v>39</v>
      </c>
      <c r="B6026" s="22" t="s">
        <v>171</v>
      </c>
      <c r="C6026" s="22" t="s">
        <v>56</v>
      </c>
      <c r="D6026" s="22" t="s">
        <v>52</v>
      </c>
      <c r="E6026" s="20">
        <v>2488.1896200000001</v>
      </c>
    </row>
    <row r="6027" spans="1:5" x14ac:dyDescent="0.35">
      <c r="A6027" s="22" t="s">
        <v>39</v>
      </c>
      <c r="B6027" s="22" t="s">
        <v>171</v>
      </c>
      <c r="C6027" s="22" t="s">
        <v>56</v>
      </c>
      <c r="D6027" s="22" t="s">
        <v>104</v>
      </c>
      <c r="E6027" s="20">
        <v>4.0219999999999999E-2</v>
      </c>
    </row>
    <row r="6028" spans="1:5" x14ac:dyDescent="0.35">
      <c r="A6028" s="22" t="s">
        <v>39</v>
      </c>
      <c r="B6028" s="22" t="s">
        <v>171</v>
      </c>
      <c r="C6028" s="22" t="s">
        <v>56</v>
      </c>
      <c r="D6028" s="22" t="s">
        <v>156</v>
      </c>
      <c r="E6028" s="20">
        <v>3.0100000000000001E-3</v>
      </c>
    </row>
    <row r="6029" spans="1:5" x14ac:dyDescent="0.35">
      <c r="A6029" s="22" t="s">
        <v>39</v>
      </c>
      <c r="B6029" s="22" t="s">
        <v>171</v>
      </c>
      <c r="C6029" s="22" t="s">
        <v>56</v>
      </c>
      <c r="D6029" s="22" t="s">
        <v>53</v>
      </c>
      <c r="E6029" s="20">
        <v>49.77261</v>
      </c>
    </row>
    <row r="6030" spans="1:5" x14ac:dyDescent="0.35">
      <c r="A6030" s="22" t="s">
        <v>39</v>
      </c>
      <c r="B6030" s="22" t="s">
        <v>171</v>
      </c>
      <c r="C6030" s="22" t="s">
        <v>56</v>
      </c>
      <c r="D6030" s="22" t="s">
        <v>95</v>
      </c>
      <c r="E6030" s="20">
        <v>7.1000000000000002E-4</v>
      </c>
    </row>
    <row r="6031" spans="1:5" x14ac:dyDescent="0.35">
      <c r="A6031" s="22" t="s">
        <v>39</v>
      </c>
      <c r="B6031" s="22" t="s">
        <v>171</v>
      </c>
      <c r="C6031" s="22" t="s">
        <v>56</v>
      </c>
      <c r="D6031" s="22" t="s">
        <v>55</v>
      </c>
      <c r="E6031" s="20">
        <v>167.21567999999999</v>
      </c>
    </row>
    <row r="6032" spans="1:5" x14ac:dyDescent="0.35">
      <c r="A6032" s="22" t="s">
        <v>39</v>
      </c>
      <c r="B6032" s="22" t="s">
        <v>171</v>
      </c>
      <c r="C6032" s="22" t="s">
        <v>56</v>
      </c>
      <c r="D6032" s="22" t="s">
        <v>92</v>
      </c>
      <c r="E6032" s="20">
        <v>319.23140999999998</v>
      </c>
    </row>
    <row r="6033" spans="1:5" x14ac:dyDescent="0.35">
      <c r="A6033" s="22" t="s">
        <v>39</v>
      </c>
      <c r="B6033" s="22" t="s">
        <v>171</v>
      </c>
      <c r="C6033" s="22" t="s">
        <v>56</v>
      </c>
      <c r="D6033" s="22" t="s">
        <v>101</v>
      </c>
      <c r="E6033" s="20">
        <v>26.429539999999999</v>
      </c>
    </row>
    <row r="6034" spans="1:5" x14ac:dyDescent="0.35">
      <c r="A6034" s="22" t="s">
        <v>39</v>
      </c>
      <c r="B6034" s="22" t="s">
        <v>171</v>
      </c>
      <c r="C6034" s="22" t="s">
        <v>56</v>
      </c>
      <c r="D6034" s="22" t="s">
        <v>102</v>
      </c>
      <c r="E6034" s="20">
        <v>14.283049999999999</v>
      </c>
    </row>
    <row r="6035" spans="1:5" x14ac:dyDescent="0.35">
      <c r="A6035" s="22" t="s">
        <v>39</v>
      </c>
      <c r="B6035" s="22" t="s">
        <v>171</v>
      </c>
      <c r="C6035" s="22" t="s">
        <v>56</v>
      </c>
      <c r="D6035" s="22" t="s">
        <v>93</v>
      </c>
      <c r="E6035" s="20">
        <v>3.2265899999999998</v>
      </c>
    </row>
    <row r="6036" spans="1:5" x14ac:dyDescent="0.35">
      <c r="A6036" s="22" t="s">
        <v>39</v>
      </c>
      <c r="B6036" s="22" t="s">
        <v>171</v>
      </c>
      <c r="C6036" s="22" t="s">
        <v>56</v>
      </c>
      <c r="D6036" s="22" t="s">
        <v>160</v>
      </c>
      <c r="E6036" s="20">
        <v>748.73779000000002</v>
      </c>
    </row>
    <row r="6037" spans="1:5" x14ac:dyDescent="0.35">
      <c r="A6037" s="22" t="s">
        <v>39</v>
      </c>
      <c r="B6037" s="22" t="s">
        <v>171</v>
      </c>
      <c r="C6037" s="22" t="s">
        <v>56</v>
      </c>
      <c r="D6037" s="22" t="s">
        <v>30</v>
      </c>
      <c r="E6037" s="20">
        <v>211.17411000000001</v>
      </c>
    </row>
    <row r="6038" spans="1:5" x14ac:dyDescent="0.35">
      <c r="A6038" s="22" t="s">
        <v>39</v>
      </c>
      <c r="B6038" s="22" t="s">
        <v>171</v>
      </c>
      <c r="C6038" s="22" t="s">
        <v>56</v>
      </c>
      <c r="D6038" s="22" t="s">
        <v>96</v>
      </c>
      <c r="E6038" s="20">
        <v>9281.7870199999998</v>
      </c>
    </row>
    <row r="6039" spans="1:5" x14ac:dyDescent="0.35">
      <c r="A6039" s="22" t="s">
        <v>39</v>
      </c>
      <c r="B6039" s="22" t="s">
        <v>171</v>
      </c>
      <c r="C6039" s="22" t="s">
        <v>56</v>
      </c>
      <c r="D6039" s="22" t="s">
        <v>110</v>
      </c>
      <c r="E6039" s="20">
        <v>8.6900000000000005E-2</v>
      </c>
    </row>
    <row r="6040" spans="1:5" x14ac:dyDescent="0.35">
      <c r="A6040" s="22" t="s">
        <v>39</v>
      </c>
      <c r="B6040" s="22" t="s">
        <v>171</v>
      </c>
      <c r="C6040" s="22" t="s">
        <v>56</v>
      </c>
      <c r="D6040" s="22" t="s">
        <v>162</v>
      </c>
      <c r="E6040" s="20">
        <v>0.23798</v>
      </c>
    </row>
    <row r="6041" spans="1:5" x14ac:dyDescent="0.35">
      <c r="A6041" s="22" t="s">
        <v>39</v>
      </c>
      <c r="B6041" s="22" t="s">
        <v>171</v>
      </c>
      <c r="C6041" s="22" t="s">
        <v>56</v>
      </c>
      <c r="D6041" s="22" t="s">
        <v>100</v>
      </c>
      <c r="E6041" s="20">
        <v>123.72248999999999</v>
      </c>
    </row>
    <row r="6042" spans="1:5" x14ac:dyDescent="0.35">
      <c r="A6042" s="22" t="s">
        <v>39</v>
      </c>
      <c r="B6042" s="22" t="s">
        <v>171</v>
      </c>
      <c r="C6042" s="22" t="s">
        <v>56</v>
      </c>
      <c r="D6042" s="22" t="s">
        <v>97</v>
      </c>
      <c r="E6042" s="20">
        <v>19.438120000000001</v>
      </c>
    </row>
    <row r="6043" spans="1:5" x14ac:dyDescent="0.35">
      <c r="A6043" s="22" t="s">
        <v>39</v>
      </c>
      <c r="B6043" s="22" t="s">
        <v>171</v>
      </c>
      <c r="C6043" s="22" t="s">
        <v>56</v>
      </c>
      <c r="D6043" s="22" t="s">
        <v>31</v>
      </c>
      <c r="E6043" s="20">
        <v>246.44668999999999</v>
      </c>
    </row>
    <row r="6044" spans="1:5" x14ac:dyDescent="0.35">
      <c r="A6044" s="22" t="s">
        <v>39</v>
      </c>
      <c r="B6044" s="22" t="s">
        <v>171</v>
      </c>
      <c r="C6044" s="22" t="s">
        <v>56</v>
      </c>
      <c r="D6044" s="28" t="s">
        <v>35</v>
      </c>
      <c r="E6044" s="26">
        <v>13700.02354</v>
      </c>
    </row>
    <row r="6045" spans="1:5" x14ac:dyDescent="0.35">
      <c r="A6045" s="22" t="s">
        <v>39</v>
      </c>
      <c r="B6045" s="22" t="s">
        <v>171</v>
      </c>
      <c r="C6045" s="22" t="s">
        <v>57</v>
      </c>
      <c r="D6045" s="22" t="s">
        <v>52</v>
      </c>
      <c r="E6045" s="20">
        <v>7.8003099999999996</v>
      </c>
    </row>
    <row r="6046" spans="1:5" x14ac:dyDescent="0.35">
      <c r="A6046" s="22" t="s">
        <v>39</v>
      </c>
      <c r="B6046" s="22" t="s">
        <v>171</v>
      </c>
      <c r="C6046" s="22" t="s">
        <v>57</v>
      </c>
      <c r="D6046" s="22" t="s">
        <v>104</v>
      </c>
      <c r="E6046" s="20">
        <v>0.14742</v>
      </c>
    </row>
    <row r="6047" spans="1:5" x14ac:dyDescent="0.35">
      <c r="A6047" s="22" t="s">
        <v>39</v>
      </c>
      <c r="B6047" s="22" t="s">
        <v>171</v>
      </c>
      <c r="C6047" s="22" t="s">
        <v>57</v>
      </c>
      <c r="D6047" s="22" t="s">
        <v>156</v>
      </c>
      <c r="E6047" s="20">
        <v>4.8419999999999996</v>
      </c>
    </row>
    <row r="6048" spans="1:5" x14ac:dyDescent="0.35">
      <c r="A6048" s="22" t="s">
        <v>39</v>
      </c>
      <c r="B6048" s="22" t="s">
        <v>171</v>
      </c>
      <c r="C6048" s="22" t="s">
        <v>57</v>
      </c>
      <c r="D6048" s="22" t="s">
        <v>53</v>
      </c>
      <c r="E6048" s="20">
        <v>3.8773300000000002</v>
      </c>
    </row>
    <row r="6049" spans="1:5" x14ac:dyDescent="0.35">
      <c r="A6049" s="22" t="s">
        <v>39</v>
      </c>
      <c r="B6049" s="22" t="s">
        <v>171</v>
      </c>
      <c r="C6049" s="22" t="s">
        <v>57</v>
      </c>
      <c r="D6049" s="22" t="s">
        <v>95</v>
      </c>
      <c r="E6049" s="20">
        <v>0.69508999999999999</v>
      </c>
    </row>
    <row r="6050" spans="1:5" x14ac:dyDescent="0.35">
      <c r="A6050" s="22" t="s">
        <v>39</v>
      </c>
      <c r="B6050" s="22" t="s">
        <v>171</v>
      </c>
      <c r="C6050" s="22" t="s">
        <v>57</v>
      </c>
      <c r="D6050" s="22" t="s">
        <v>28</v>
      </c>
      <c r="E6050" s="20">
        <v>202.03546</v>
      </c>
    </row>
    <row r="6051" spans="1:5" x14ac:dyDescent="0.35">
      <c r="A6051" s="22" t="s">
        <v>39</v>
      </c>
      <c r="B6051" s="22" t="s">
        <v>171</v>
      </c>
      <c r="C6051" s="22" t="s">
        <v>57</v>
      </c>
      <c r="D6051" s="22" t="s">
        <v>55</v>
      </c>
      <c r="E6051" s="20">
        <v>227.06882999999999</v>
      </c>
    </row>
    <row r="6052" spans="1:5" x14ac:dyDescent="0.35">
      <c r="A6052" s="22" t="s">
        <v>39</v>
      </c>
      <c r="B6052" s="22" t="s">
        <v>171</v>
      </c>
      <c r="C6052" s="22" t="s">
        <v>57</v>
      </c>
      <c r="D6052" s="22" t="s">
        <v>92</v>
      </c>
      <c r="E6052" s="20">
        <v>1733.24442</v>
      </c>
    </row>
    <row r="6053" spans="1:5" x14ac:dyDescent="0.35">
      <c r="A6053" s="22" t="s">
        <v>39</v>
      </c>
      <c r="B6053" s="22" t="s">
        <v>171</v>
      </c>
      <c r="C6053" s="22" t="s">
        <v>57</v>
      </c>
      <c r="D6053" s="22" t="s">
        <v>165</v>
      </c>
      <c r="E6053" s="20">
        <v>2.2009999999999998E-2</v>
      </c>
    </row>
    <row r="6054" spans="1:5" x14ac:dyDescent="0.35">
      <c r="A6054" s="22" t="s">
        <v>39</v>
      </c>
      <c r="B6054" s="22" t="s">
        <v>171</v>
      </c>
      <c r="C6054" s="22" t="s">
        <v>57</v>
      </c>
      <c r="D6054" s="22" t="s">
        <v>102</v>
      </c>
      <c r="E6054" s="20">
        <v>1.1489</v>
      </c>
    </row>
    <row r="6055" spans="1:5" x14ac:dyDescent="0.35">
      <c r="A6055" s="22" t="s">
        <v>39</v>
      </c>
      <c r="B6055" s="22" t="s">
        <v>171</v>
      </c>
      <c r="C6055" s="22" t="s">
        <v>57</v>
      </c>
      <c r="D6055" s="22" t="s">
        <v>93</v>
      </c>
      <c r="E6055" s="20">
        <v>665.01683000000003</v>
      </c>
    </row>
    <row r="6056" spans="1:5" x14ac:dyDescent="0.35">
      <c r="A6056" s="22" t="s">
        <v>39</v>
      </c>
      <c r="B6056" s="22" t="s">
        <v>171</v>
      </c>
      <c r="C6056" s="22" t="s">
        <v>57</v>
      </c>
      <c r="D6056" s="22" t="s">
        <v>160</v>
      </c>
      <c r="E6056" s="20">
        <v>57.23151</v>
      </c>
    </row>
    <row r="6057" spans="1:5" x14ac:dyDescent="0.35">
      <c r="A6057" s="22" t="s">
        <v>39</v>
      </c>
      <c r="B6057" s="22" t="s">
        <v>171</v>
      </c>
      <c r="C6057" s="22" t="s">
        <v>57</v>
      </c>
      <c r="D6057" s="22" t="s">
        <v>30</v>
      </c>
      <c r="E6057" s="20">
        <v>276.16408999999999</v>
      </c>
    </row>
    <row r="6058" spans="1:5" x14ac:dyDescent="0.35">
      <c r="A6058" s="22" t="s">
        <v>39</v>
      </c>
      <c r="B6058" s="22" t="s">
        <v>171</v>
      </c>
      <c r="C6058" s="22" t="s">
        <v>57</v>
      </c>
      <c r="D6058" s="22" t="s">
        <v>96</v>
      </c>
      <c r="E6058" s="20">
        <v>11.06912</v>
      </c>
    </row>
    <row r="6059" spans="1:5" x14ac:dyDescent="0.35">
      <c r="A6059" s="22" t="s">
        <v>39</v>
      </c>
      <c r="B6059" s="22" t="s">
        <v>171</v>
      </c>
      <c r="C6059" s="22" t="s">
        <v>57</v>
      </c>
      <c r="D6059" s="22" t="s">
        <v>110</v>
      </c>
      <c r="E6059" s="20">
        <v>0.78408999999999995</v>
      </c>
    </row>
    <row r="6060" spans="1:5" x14ac:dyDescent="0.35">
      <c r="A6060" s="22" t="s">
        <v>39</v>
      </c>
      <c r="B6060" s="22" t="s">
        <v>171</v>
      </c>
      <c r="C6060" s="22" t="s">
        <v>57</v>
      </c>
      <c r="D6060" s="22" t="s">
        <v>162</v>
      </c>
      <c r="E6060" s="20">
        <v>3.6479999999999999E-2</v>
      </c>
    </row>
    <row r="6061" spans="1:5" x14ac:dyDescent="0.35">
      <c r="A6061" s="22" t="s">
        <v>39</v>
      </c>
      <c r="B6061" s="22" t="s">
        <v>171</v>
      </c>
      <c r="C6061" s="22" t="s">
        <v>57</v>
      </c>
      <c r="D6061" s="22" t="s">
        <v>112</v>
      </c>
      <c r="E6061" s="20">
        <v>0.55071000000000003</v>
      </c>
    </row>
    <row r="6062" spans="1:5" x14ac:dyDescent="0.35">
      <c r="A6062" s="22" t="s">
        <v>39</v>
      </c>
      <c r="B6062" s="22" t="s">
        <v>171</v>
      </c>
      <c r="C6062" s="22" t="s">
        <v>57</v>
      </c>
      <c r="D6062" s="22" t="s">
        <v>31</v>
      </c>
      <c r="E6062" s="20">
        <v>408.27796999999998</v>
      </c>
    </row>
    <row r="6063" spans="1:5" x14ac:dyDescent="0.35">
      <c r="A6063" s="22" t="s">
        <v>39</v>
      </c>
      <c r="B6063" s="22" t="s">
        <v>171</v>
      </c>
      <c r="C6063" s="22" t="s">
        <v>57</v>
      </c>
      <c r="D6063" s="22" t="s">
        <v>32</v>
      </c>
      <c r="E6063" s="20">
        <v>3.4234599999999999</v>
      </c>
    </row>
    <row r="6064" spans="1:5" x14ac:dyDescent="0.35">
      <c r="A6064" s="22" t="s">
        <v>39</v>
      </c>
      <c r="B6064" s="22" t="s">
        <v>171</v>
      </c>
      <c r="C6064" s="22" t="s">
        <v>57</v>
      </c>
      <c r="D6064" s="28" t="s">
        <v>35</v>
      </c>
      <c r="E6064" s="26">
        <v>3603.4360299999998</v>
      </c>
    </row>
    <row r="6065" spans="1:5" x14ac:dyDescent="0.35">
      <c r="A6065" s="22" t="s">
        <v>39</v>
      </c>
      <c r="B6065" s="22" t="s">
        <v>171</v>
      </c>
      <c r="C6065" s="22" t="s">
        <v>58</v>
      </c>
      <c r="D6065" s="22" t="s">
        <v>160</v>
      </c>
      <c r="E6065" s="20">
        <v>115.24961999999999</v>
      </c>
    </row>
    <row r="6066" spans="1:5" x14ac:dyDescent="0.35">
      <c r="A6066" s="22" t="s">
        <v>39</v>
      </c>
      <c r="B6066" s="22" t="s">
        <v>171</v>
      </c>
      <c r="C6066" s="22" t="s">
        <v>58</v>
      </c>
      <c r="D6066" s="22" t="s">
        <v>30</v>
      </c>
      <c r="E6066" s="20">
        <v>27.281569999999999</v>
      </c>
    </row>
    <row r="6067" spans="1:5" x14ac:dyDescent="0.35">
      <c r="A6067" s="22" t="s">
        <v>39</v>
      </c>
      <c r="B6067" s="22" t="s">
        <v>171</v>
      </c>
      <c r="C6067" s="22" t="s">
        <v>58</v>
      </c>
      <c r="D6067" s="28" t="s">
        <v>35</v>
      </c>
      <c r="E6067" s="26">
        <v>142.53119000000001</v>
      </c>
    </row>
    <row r="6068" spans="1:5" x14ac:dyDescent="0.35">
      <c r="A6068" s="22" t="s">
        <v>39</v>
      </c>
      <c r="B6068" s="22" t="s">
        <v>171</v>
      </c>
      <c r="C6068" s="22" t="s">
        <v>158</v>
      </c>
      <c r="D6068" s="22" t="s">
        <v>160</v>
      </c>
      <c r="E6068" s="20">
        <v>174.40593000000001</v>
      </c>
    </row>
    <row r="6069" spans="1:5" x14ac:dyDescent="0.35">
      <c r="A6069" s="22" t="s">
        <v>39</v>
      </c>
      <c r="B6069" s="22" t="s">
        <v>171</v>
      </c>
      <c r="C6069" s="22" t="s">
        <v>158</v>
      </c>
      <c r="D6069" s="28" t="s">
        <v>35</v>
      </c>
      <c r="E6069" s="26">
        <v>174.40593000000001</v>
      </c>
    </row>
    <row r="6070" spans="1:5" x14ac:dyDescent="0.35">
      <c r="A6070" s="22" t="s">
        <v>39</v>
      </c>
      <c r="B6070" s="22" t="s">
        <v>171</v>
      </c>
      <c r="C6070" s="22" t="s">
        <v>14</v>
      </c>
      <c r="D6070" s="22" t="s">
        <v>156</v>
      </c>
      <c r="E6070" s="20">
        <v>2.9299999999999999E-3</v>
      </c>
    </row>
    <row r="6071" spans="1:5" x14ac:dyDescent="0.35">
      <c r="A6071" s="22" t="s">
        <v>39</v>
      </c>
      <c r="B6071" s="22" t="s">
        <v>171</v>
      </c>
      <c r="C6071" s="22" t="s">
        <v>14</v>
      </c>
      <c r="D6071" s="22" t="s">
        <v>53</v>
      </c>
      <c r="E6071" s="20">
        <v>1.41612</v>
      </c>
    </row>
    <row r="6072" spans="1:5" x14ac:dyDescent="0.35">
      <c r="A6072" s="22" t="s">
        <v>39</v>
      </c>
      <c r="B6072" s="22" t="s">
        <v>171</v>
      </c>
      <c r="C6072" s="22" t="s">
        <v>14</v>
      </c>
      <c r="D6072" s="22" t="s">
        <v>55</v>
      </c>
      <c r="E6072" s="20">
        <v>4.8497700000000004</v>
      </c>
    </row>
    <row r="6073" spans="1:5" x14ac:dyDescent="0.35">
      <c r="A6073" s="22" t="s">
        <v>39</v>
      </c>
      <c r="B6073" s="22" t="s">
        <v>171</v>
      </c>
      <c r="C6073" s="22" t="s">
        <v>14</v>
      </c>
      <c r="D6073" s="22" t="s">
        <v>92</v>
      </c>
      <c r="E6073" s="20">
        <v>8.0000000000000007E-5</v>
      </c>
    </row>
    <row r="6074" spans="1:5" x14ac:dyDescent="0.35">
      <c r="A6074" s="22" t="s">
        <v>39</v>
      </c>
      <c r="B6074" s="22" t="s">
        <v>171</v>
      </c>
      <c r="C6074" s="22" t="s">
        <v>14</v>
      </c>
      <c r="D6074" s="22" t="s">
        <v>165</v>
      </c>
      <c r="E6074" s="20">
        <v>2.2102599999999999</v>
      </c>
    </row>
    <row r="6075" spans="1:5" x14ac:dyDescent="0.35">
      <c r="A6075" s="22" t="s">
        <v>39</v>
      </c>
      <c r="B6075" s="22" t="s">
        <v>171</v>
      </c>
      <c r="C6075" s="22" t="s">
        <v>14</v>
      </c>
      <c r="D6075" s="22" t="s">
        <v>102</v>
      </c>
      <c r="E6075" s="20">
        <v>2.5000000000000001E-4</v>
      </c>
    </row>
    <row r="6076" spans="1:5" x14ac:dyDescent="0.35">
      <c r="A6076" s="22" t="s">
        <v>39</v>
      </c>
      <c r="B6076" s="22" t="s">
        <v>171</v>
      </c>
      <c r="C6076" s="22" t="s">
        <v>14</v>
      </c>
      <c r="D6076" s="22" t="s">
        <v>160</v>
      </c>
      <c r="E6076" s="20">
        <v>13.11429</v>
      </c>
    </row>
    <row r="6077" spans="1:5" x14ac:dyDescent="0.35">
      <c r="A6077" s="22" t="s">
        <v>39</v>
      </c>
      <c r="B6077" s="22" t="s">
        <v>171</v>
      </c>
      <c r="C6077" s="22" t="s">
        <v>14</v>
      </c>
      <c r="D6077" s="22" t="s">
        <v>96</v>
      </c>
      <c r="E6077" s="20">
        <v>6.0000000000000002E-5</v>
      </c>
    </row>
    <row r="6078" spans="1:5" x14ac:dyDescent="0.35">
      <c r="A6078" s="22" t="s">
        <v>39</v>
      </c>
      <c r="B6078" s="22" t="s">
        <v>171</v>
      </c>
      <c r="C6078" s="22" t="s">
        <v>14</v>
      </c>
      <c r="D6078" s="22" t="s">
        <v>110</v>
      </c>
      <c r="E6078" s="20">
        <v>2.20268</v>
      </c>
    </row>
    <row r="6079" spans="1:5" x14ac:dyDescent="0.35">
      <c r="A6079" s="22" t="s">
        <v>39</v>
      </c>
      <c r="B6079" s="22" t="s">
        <v>171</v>
      </c>
      <c r="C6079" s="22" t="s">
        <v>14</v>
      </c>
      <c r="D6079" s="22" t="s">
        <v>97</v>
      </c>
      <c r="E6079" s="20">
        <v>3.7719999999999997E-2</v>
      </c>
    </row>
    <row r="6080" spans="1:5" x14ac:dyDescent="0.35">
      <c r="A6080" s="22" t="s">
        <v>39</v>
      </c>
      <c r="B6080" s="22" t="s">
        <v>171</v>
      </c>
      <c r="C6080" s="22" t="s">
        <v>14</v>
      </c>
      <c r="D6080" s="22" t="s">
        <v>32</v>
      </c>
      <c r="E6080" s="20">
        <v>2.3000000000000001E-4</v>
      </c>
    </row>
    <row r="6081" spans="1:5" x14ac:dyDescent="0.35">
      <c r="A6081" s="22" t="s">
        <v>39</v>
      </c>
      <c r="B6081" s="22" t="s">
        <v>171</v>
      </c>
      <c r="C6081" s="22" t="s">
        <v>14</v>
      </c>
      <c r="D6081" s="28" t="s">
        <v>35</v>
      </c>
      <c r="E6081" s="26">
        <v>23.834389999999999</v>
      </c>
    </row>
    <row r="6082" spans="1:5" x14ac:dyDescent="0.35">
      <c r="A6082" s="22" t="s">
        <v>39</v>
      </c>
      <c r="B6082" s="22" t="s">
        <v>171</v>
      </c>
      <c r="C6082" s="22" t="s">
        <v>15</v>
      </c>
      <c r="D6082" s="22" t="s">
        <v>52</v>
      </c>
      <c r="E6082" s="20">
        <v>2768.5836800000002</v>
      </c>
    </row>
    <row r="6083" spans="1:5" x14ac:dyDescent="0.35">
      <c r="A6083" s="22" t="s">
        <v>39</v>
      </c>
      <c r="B6083" s="22" t="s">
        <v>171</v>
      </c>
      <c r="C6083" s="22" t="s">
        <v>15</v>
      </c>
      <c r="D6083" s="22" t="s">
        <v>104</v>
      </c>
      <c r="E6083" s="20">
        <v>91.144099999999995</v>
      </c>
    </row>
    <row r="6084" spans="1:5" x14ac:dyDescent="0.35">
      <c r="A6084" s="22" t="s">
        <v>39</v>
      </c>
      <c r="B6084" s="22" t="s">
        <v>171</v>
      </c>
      <c r="C6084" s="22" t="s">
        <v>15</v>
      </c>
      <c r="D6084" s="22" t="s">
        <v>156</v>
      </c>
      <c r="E6084" s="20">
        <v>68.728530000000006</v>
      </c>
    </row>
    <row r="6085" spans="1:5" x14ac:dyDescent="0.35">
      <c r="A6085" s="22" t="s">
        <v>39</v>
      </c>
      <c r="B6085" s="22" t="s">
        <v>171</v>
      </c>
      <c r="C6085" s="22" t="s">
        <v>15</v>
      </c>
      <c r="D6085" s="22" t="s">
        <v>53</v>
      </c>
      <c r="E6085" s="20">
        <v>302.20427000000001</v>
      </c>
    </row>
    <row r="6086" spans="1:5" x14ac:dyDescent="0.35">
      <c r="A6086" s="22" t="s">
        <v>39</v>
      </c>
      <c r="B6086" s="22" t="s">
        <v>171</v>
      </c>
      <c r="C6086" s="22" t="s">
        <v>15</v>
      </c>
      <c r="D6086" s="22" t="s">
        <v>27</v>
      </c>
      <c r="E6086" s="20">
        <v>0.41039999999999999</v>
      </c>
    </row>
    <row r="6087" spans="1:5" x14ac:dyDescent="0.35">
      <c r="A6087" s="22" t="s">
        <v>39</v>
      </c>
      <c r="B6087" s="22" t="s">
        <v>171</v>
      </c>
      <c r="C6087" s="22" t="s">
        <v>15</v>
      </c>
      <c r="D6087" s="22" t="s">
        <v>95</v>
      </c>
      <c r="E6087" s="20">
        <v>6.1994199999999999</v>
      </c>
    </row>
    <row r="6088" spans="1:5" x14ac:dyDescent="0.35">
      <c r="A6088" s="22" t="s">
        <v>39</v>
      </c>
      <c r="B6088" s="22" t="s">
        <v>171</v>
      </c>
      <c r="C6088" s="22" t="s">
        <v>15</v>
      </c>
      <c r="D6088" s="22" t="s">
        <v>28</v>
      </c>
      <c r="E6088" s="20">
        <v>80.688680000000005</v>
      </c>
    </row>
    <row r="6089" spans="1:5" x14ac:dyDescent="0.35">
      <c r="A6089" s="22" t="s">
        <v>39</v>
      </c>
      <c r="B6089" s="22" t="s">
        <v>171</v>
      </c>
      <c r="C6089" s="22" t="s">
        <v>15</v>
      </c>
      <c r="D6089" s="22" t="s">
        <v>55</v>
      </c>
      <c r="E6089" s="20">
        <v>503.12490000000003</v>
      </c>
    </row>
    <row r="6090" spans="1:5" x14ac:dyDescent="0.35">
      <c r="A6090" s="22" t="s">
        <v>39</v>
      </c>
      <c r="B6090" s="22" t="s">
        <v>171</v>
      </c>
      <c r="C6090" s="22" t="s">
        <v>15</v>
      </c>
      <c r="D6090" s="22" t="s">
        <v>92</v>
      </c>
      <c r="E6090" s="20">
        <v>812.23230000000001</v>
      </c>
    </row>
    <row r="6091" spans="1:5" x14ac:dyDescent="0.35">
      <c r="A6091" s="22" t="s">
        <v>39</v>
      </c>
      <c r="B6091" s="22" t="s">
        <v>171</v>
      </c>
      <c r="C6091" s="22" t="s">
        <v>15</v>
      </c>
      <c r="D6091" s="22" t="s">
        <v>102</v>
      </c>
      <c r="E6091" s="20">
        <v>647.15377999999998</v>
      </c>
    </row>
    <row r="6092" spans="1:5" x14ac:dyDescent="0.35">
      <c r="A6092" s="22" t="s">
        <v>39</v>
      </c>
      <c r="B6092" s="22" t="s">
        <v>171</v>
      </c>
      <c r="C6092" s="22" t="s">
        <v>15</v>
      </c>
      <c r="D6092" s="22" t="s">
        <v>93</v>
      </c>
      <c r="E6092" s="20">
        <v>291.5428</v>
      </c>
    </row>
    <row r="6093" spans="1:5" x14ac:dyDescent="0.35">
      <c r="A6093" s="22" t="s">
        <v>39</v>
      </c>
      <c r="B6093" s="22" t="s">
        <v>171</v>
      </c>
      <c r="C6093" s="22" t="s">
        <v>15</v>
      </c>
      <c r="D6093" s="22" t="s">
        <v>160</v>
      </c>
      <c r="E6093" s="20">
        <v>5167.3574399999998</v>
      </c>
    </row>
    <row r="6094" spans="1:5" x14ac:dyDescent="0.35">
      <c r="A6094" s="22" t="s">
        <v>39</v>
      </c>
      <c r="B6094" s="22" t="s">
        <v>171</v>
      </c>
      <c r="C6094" s="22" t="s">
        <v>15</v>
      </c>
      <c r="D6094" s="22" t="s">
        <v>30</v>
      </c>
      <c r="E6094" s="20">
        <v>23072.432809999998</v>
      </c>
    </row>
    <row r="6095" spans="1:5" x14ac:dyDescent="0.35">
      <c r="A6095" s="22" t="s">
        <v>39</v>
      </c>
      <c r="B6095" s="22" t="s">
        <v>171</v>
      </c>
      <c r="C6095" s="22" t="s">
        <v>15</v>
      </c>
      <c r="D6095" s="22" t="s">
        <v>96</v>
      </c>
      <c r="E6095" s="20">
        <v>7282.10635</v>
      </c>
    </row>
    <row r="6096" spans="1:5" x14ac:dyDescent="0.35">
      <c r="A6096" s="22" t="s">
        <v>39</v>
      </c>
      <c r="B6096" s="22" t="s">
        <v>171</v>
      </c>
      <c r="C6096" s="22" t="s">
        <v>15</v>
      </c>
      <c r="D6096" s="22" t="s">
        <v>110</v>
      </c>
      <c r="E6096" s="20">
        <v>5.1477300000000001</v>
      </c>
    </row>
    <row r="6097" spans="1:5" x14ac:dyDescent="0.35">
      <c r="A6097" s="22" t="s">
        <v>39</v>
      </c>
      <c r="B6097" s="22" t="s">
        <v>171</v>
      </c>
      <c r="C6097" s="22" t="s">
        <v>15</v>
      </c>
      <c r="D6097" s="22" t="s">
        <v>162</v>
      </c>
      <c r="E6097" s="20">
        <v>1.1257699999999999</v>
      </c>
    </row>
    <row r="6098" spans="1:5" x14ac:dyDescent="0.35">
      <c r="A6098" s="22" t="s">
        <v>39</v>
      </c>
      <c r="B6098" s="22" t="s">
        <v>171</v>
      </c>
      <c r="C6098" s="22" t="s">
        <v>15</v>
      </c>
      <c r="D6098" s="22" t="s">
        <v>100</v>
      </c>
      <c r="E6098" s="20">
        <v>4.8961899999999998</v>
      </c>
    </row>
    <row r="6099" spans="1:5" x14ac:dyDescent="0.35">
      <c r="A6099" s="22" t="s">
        <v>39</v>
      </c>
      <c r="B6099" s="22" t="s">
        <v>171</v>
      </c>
      <c r="C6099" s="22" t="s">
        <v>15</v>
      </c>
      <c r="D6099" s="22" t="s">
        <v>97</v>
      </c>
      <c r="E6099" s="20">
        <v>52.882300000000001</v>
      </c>
    </row>
    <row r="6100" spans="1:5" x14ac:dyDescent="0.35">
      <c r="A6100" s="22" t="s">
        <v>39</v>
      </c>
      <c r="B6100" s="22" t="s">
        <v>171</v>
      </c>
      <c r="C6100" s="22" t="s">
        <v>15</v>
      </c>
      <c r="D6100" s="22" t="s">
        <v>31</v>
      </c>
      <c r="E6100" s="20">
        <v>6865.30627</v>
      </c>
    </row>
    <row r="6101" spans="1:5" x14ac:dyDescent="0.35">
      <c r="A6101" s="22" t="s">
        <v>39</v>
      </c>
      <c r="B6101" s="22" t="s">
        <v>171</v>
      </c>
      <c r="C6101" s="22" t="s">
        <v>15</v>
      </c>
      <c r="D6101" s="22" t="s">
        <v>32</v>
      </c>
      <c r="E6101" s="20">
        <v>2.8809999999999999E-2</v>
      </c>
    </row>
    <row r="6102" spans="1:5" x14ac:dyDescent="0.35">
      <c r="A6102" s="22" t="s">
        <v>39</v>
      </c>
      <c r="B6102" s="22" t="s">
        <v>171</v>
      </c>
      <c r="C6102" s="22" t="s">
        <v>15</v>
      </c>
      <c r="D6102" s="22" t="s">
        <v>161</v>
      </c>
      <c r="E6102" s="20">
        <v>4.9702599999999997</v>
      </c>
    </row>
    <row r="6103" spans="1:5" x14ac:dyDescent="0.35">
      <c r="A6103" s="22" t="s">
        <v>39</v>
      </c>
      <c r="B6103" s="22" t="s">
        <v>171</v>
      </c>
      <c r="C6103" s="22" t="s">
        <v>15</v>
      </c>
      <c r="D6103" s="28" t="s">
        <v>35</v>
      </c>
      <c r="E6103" s="26">
        <v>48028.266790000001</v>
      </c>
    </row>
    <row r="6104" spans="1:5" x14ac:dyDescent="0.35">
      <c r="A6104" s="22" t="s">
        <v>39</v>
      </c>
      <c r="B6104" s="22" t="s">
        <v>171</v>
      </c>
      <c r="C6104" s="22" t="s">
        <v>159</v>
      </c>
      <c r="D6104" s="22" t="s">
        <v>52</v>
      </c>
      <c r="E6104" s="20">
        <v>346.69213999999999</v>
      </c>
    </row>
    <row r="6105" spans="1:5" x14ac:dyDescent="0.35">
      <c r="A6105" s="22" t="s">
        <v>39</v>
      </c>
      <c r="B6105" s="22" t="s">
        <v>171</v>
      </c>
      <c r="C6105" s="22" t="s">
        <v>159</v>
      </c>
      <c r="D6105" s="22" t="s">
        <v>104</v>
      </c>
      <c r="E6105" s="20">
        <v>8.1392500000000005</v>
      </c>
    </row>
    <row r="6106" spans="1:5" x14ac:dyDescent="0.35">
      <c r="A6106" s="22" t="s">
        <v>39</v>
      </c>
      <c r="B6106" s="22" t="s">
        <v>171</v>
      </c>
      <c r="C6106" s="22" t="s">
        <v>159</v>
      </c>
      <c r="D6106" s="22" t="s">
        <v>156</v>
      </c>
      <c r="E6106" s="20">
        <v>196.66797</v>
      </c>
    </row>
    <row r="6107" spans="1:5" x14ac:dyDescent="0.35">
      <c r="A6107" s="22" t="s">
        <v>39</v>
      </c>
      <c r="B6107" s="22" t="s">
        <v>171</v>
      </c>
      <c r="C6107" s="22" t="s">
        <v>159</v>
      </c>
      <c r="D6107" s="22" t="s">
        <v>53</v>
      </c>
      <c r="E6107" s="20">
        <v>43.993540000000003</v>
      </c>
    </row>
    <row r="6108" spans="1:5" x14ac:dyDescent="0.35">
      <c r="A6108" s="22" t="s">
        <v>39</v>
      </c>
      <c r="B6108" s="22" t="s">
        <v>171</v>
      </c>
      <c r="C6108" s="22" t="s">
        <v>159</v>
      </c>
      <c r="D6108" s="22" t="s">
        <v>27</v>
      </c>
      <c r="E6108" s="20">
        <v>83.897869999999998</v>
      </c>
    </row>
    <row r="6109" spans="1:5" x14ac:dyDescent="0.35">
      <c r="A6109" s="22" t="s">
        <v>39</v>
      </c>
      <c r="B6109" s="22" t="s">
        <v>171</v>
      </c>
      <c r="C6109" s="22" t="s">
        <v>159</v>
      </c>
      <c r="D6109" s="22" t="s">
        <v>95</v>
      </c>
      <c r="E6109" s="20">
        <v>1.9555800000000001</v>
      </c>
    </row>
    <row r="6110" spans="1:5" x14ac:dyDescent="0.35">
      <c r="A6110" s="22" t="s">
        <v>39</v>
      </c>
      <c r="B6110" s="22" t="s">
        <v>171</v>
      </c>
      <c r="C6110" s="22" t="s">
        <v>159</v>
      </c>
      <c r="D6110" s="22" t="s">
        <v>28</v>
      </c>
      <c r="E6110" s="20">
        <v>194.21848</v>
      </c>
    </row>
    <row r="6111" spans="1:5" x14ac:dyDescent="0.35">
      <c r="A6111" s="22" t="s">
        <v>39</v>
      </c>
      <c r="B6111" s="22" t="s">
        <v>171</v>
      </c>
      <c r="C6111" s="22" t="s">
        <v>159</v>
      </c>
      <c r="D6111" s="22" t="s">
        <v>55</v>
      </c>
      <c r="E6111" s="20">
        <v>34.974069999999998</v>
      </c>
    </row>
    <row r="6112" spans="1:5" x14ac:dyDescent="0.35">
      <c r="A6112" s="22" t="s">
        <v>39</v>
      </c>
      <c r="B6112" s="22" t="s">
        <v>171</v>
      </c>
      <c r="C6112" s="22" t="s">
        <v>159</v>
      </c>
      <c r="D6112" s="22" t="s">
        <v>92</v>
      </c>
      <c r="E6112" s="20">
        <v>143.19638</v>
      </c>
    </row>
    <row r="6113" spans="1:5" x14ac:dyDescent="0.35">
      <c r="A6113" s="22" t="s">
        <v>39</v>
      </c>
      <c r="B6113" s="22" t="s">
        <v>171</v>
      </c>
      <c r="C6113" s="22" t="s">
        <v>159</v>
      </c>
      <c r="D6113" s="22" t="s">
        <v>102</v>
      </c>
      <c r="E6113" s="20">
        <v>5.0844899999999997</v>
      </c>
    </row>
    <row r="6114" spans="1:5" x14ac:dyDescent="0.35">
      <c r="A6114" s="22" t="s">
        <v>39</v>
      </c>
      <c r="B6114" s="22" t="s">
        <v>171</v>
      </c>
      <c r="C6114" s="22" t="s">
        <v>159</v>
      </c>
      <c r="D6114" s="22" t="s">
        <v>93</v>
      </c>
      <c r="E6114" s="20">
        <v>23.471689999999999</v>
      </c>
    </row>
    <row r="6115" spans="1:5" x14ac:dyDescent="0.35">
      <c r="A6115" s="22" t="s">
        <v>39</v>
      </c>
      <c r="B6115" s="22" t="s">
        <v>171</v>
      </c>
      <c r="C6115" s="22" t="s">
        <v>159</v>
      </c>
      <c r="D6115" s="22" t="s">
        <v>160</v>
      </c>
      <c r="E6115" s="20">
        <v>342.05243999999999</v>
      </c>
    </row>
    <row r="6116" spans="1:5" x14ac:dyDescent="0.35">
      <c r="A6116" s="22" t="s">
        <v>39</v>
      </c>
      <c r="B6116" s="22" t="s">
        <v>171</v>
      </c>
      <c r="C6116" s="22" t="s">
        <v>159</v>
      </c>
      <c r="D6116" s="22" t="s">
        <v>30</v>
      </c>
      <c r="E6116" s="20">
        <v>1147.11258</v>
      </c>
    </row>
    <row r="6117" spans="1:5" x14ac:dyDescent="0.35">
      <c r="A6117" s="22" t="s">
        <v>39</v>
      </c>
      <c r="B6117" s="22" t="s">
        <v>171</v>
      </c>
      <c r="C6117" s="22" t="s">
        <v>159</v>
      </c>
      <c r="D6117" s="22" t="s">
        <v>96</v>
      </c>
      <c r="E6117" s="20">
        <v>77.650779999999997</v>
      </c>
    </row>
    <row r="6118" spans="1:5" x14ac:dyDescent="0.35">
      <c r="A6118" s="22" t="s">
        <v>39</v>
      </c>
      <c r="B6118" s="22" t="s">
        <v>171</v>
      </c>
      <c r="C6118" s="22" t="s">
        <v>159</v>
      </c>
      <c r="D6118" s="22" t="s">
        <v>110</v>
      </c>
      <c r="E6118" s="20">
        <v>21.771129999999999</v>
      </c>
    </row>
    <row r="6119" spans="1:5" x14ac:dyDescent="0.35">
      <c r="A6119" s="22" t="s">
        <v>39</v>
      </c>
      <c r="B6119" s="22" t="s">
        <v>171</v>
      </c>
      <c r="C6119" s="22" t="s">
        <v>159</v>
      </c>
      <c r="D6119" s="22" t="s">
        <v>162</v>
      </c>
      <c r="E6119" s="20">
        <v>58.39087</v>
      </c>
    </row>
    <row r="6120" spans="1:5" x14ac:dyDescent="0.35">
      <c r="A6120" s="22" t="s">
        <v>39</v>
      </c>
      <c r="B6120" s="22" t="s">
        <v>171</v>
      </c>
      <c r="C6120" s="22" t="s">
        <v>159</v>
      </c>
      <c r="D6120" s="22" t="s">
        <v>163</v>
      </c>
      <c r="E6120" s="20">
        <v>28.81851</v>
      </c>
    </row>
    <row r="6121" spans="1:5" x14ac:dyDescent="0.35">
      <c r="A6121" s="22" t="s">
        <v>39</v>
      </c>
      <c r="B6121" s="22" t="s">
        <v>171</v>
      </c>
      <c r="C6121" s="22" t="s">
        <v>159</v>
      </c>
      <c r="D6121" s="22" t="s">
        <v>112</v>
      </c>
      <c r="E6121" s="20">
        <v>20.94003</v>
      </c>
    </row>
    <row r="6122" spans="1:5" x14ac:dyDescent="0.35">
      <c r="A6122" s="22" t="s">
        <v>39</v>
      </c>
      <c r="B6122" s="22" t="s">
        <v>171</v>
      </c>
      <c r="C6122" s="22" t="s">
        <v>159</v>
      </c>
      <c r="D6122" s="22" t="s">
        <v>97</v>
      </c>
      <c r="E6122" s="20">
        <v>50.767589999999998</v>
      </c>
    </row>
    <row r="6123" spans="1:5" x14ac:dyDescent="0.35">
      <c r="A6123" s="22" t="s">
        <v>39</v>
      </c>
      <c r="B6123" s="22" t="s">
        <v>171</v>
      </c>
      <c r="C6123" s="22" t="s">
        <v>159</v>
      </c>
      <c r="D6123" s="22" t="s">
        <v>31</v>
      </c>
      <c r="E6123" s="20">
        <v>2661.2207400000002</v>
      </c>
    </row>
    <row r="6124" spans="1:5" x14ac:dyDescent="0.35">
      <c r="A6124" s="22" t="s">
        <v>39</v>
      </c>
      <c r="B6124" s="22" t="s">
        <v>171</v>
      </c>
      <c r="C6124" s="22" t="s">
        <v>159</v>
      </c>
      <c r="D6124" s="22" t="s">
        <v>32</v>
      </c>
      <c r="E6124" s="20">
        <v>72.857730000000004</v>
      </c>
    </row>
    <row r="6125" spans="1:5" x14ac:dyDescent="0.35">
      <c r="A6125" s="22" t="s">
        <v>39</v>
      </c>
      <c r="B6125" s="22" t="s">
        <v>171</v>
      </c>
      <c r="C6125" s="22" t="s">
        <v>159</v>
      </c>
      <c r="D6125" s="28" t="s">
        <v>35</v>
      </c>
      <c r="E6125" s="26">
        <v>5563.8738599999997</v>
      </c>
    </row>
    <row r="6126" spans="1:5" x14ac:dyDescent="0.35">
      <c r="A6126" s="22" t="s">
        <v>39</v>
      </c>
      <c r="B6126" s="22" t="s">
        <v>171</v>
      </c>
      <c r="C6126" s="22" t="s">
        <v>59</v>
      </c>
      <c r="D6126" s="22" t="s">
        <v>52</v>
      </c>
      <c r="E6126" s="20">
        <v>6.45</v>
      </c>
    </row>
    <row r="6127" spans="1:5" x14ac:dyDescent="0.35">
      <c r="A6127" s="22" t="s">
        <v>39</v>
      </c>
      <c r="B6127" s="22" t="s">
        <v>171</v>
      </c>
      <c r="C6127" s="22" t="s">
        <v>59</v>
      </c>
      <c r="D6127" s="22" t="s">
        <v>92</v>
      </c>
      <c r="E6127" s="20">
        <v>33.639150000000001</v>
      </c>
    </row>
    <row r="6128" spans="1:5" x14ac:dyDescent="0.35">
      <c r="A6128" s="22" t="s">
        <v>39</v>
      </c>
      <c r="B6128" s="22" t="s">
        <v>171</v>
      </c>
      <c r="C6128" s="22" t="s">
        <v>59</v>
      </c>
      <c r="D6128" s="28" t="s">
        <v>35</v>
      </c>
      <c r="E6128" s="26">
        <v>40.089149999999997</v>
      </c>
    </row>
    <row r="6129" spans="1:5" x14ac:dyDescent="0.35">
      <c r="A6129" s="22" t="s">
        <v>39</v>
      </c>
      <c r="B6129" s="22" t="s">
        <v>171</v>
      </c>
      <c r="C6129" s="22" t="s">
        <v>16</v>
      </c>
      <c r="D6129" s="22" t="s">
        <v>52</v>
      </c>
      <c r="E6129" s="20">
        <v>501.45091000000002</v>
      </c>
    </row>
    <row r="6130" spans="1:5" x14ac:dyDescent="0.35">
      <c r="A6130" s="22" t="s">
        <v>39</v>
      </c>
      <c r="B6130" s="22" t="s">
        <v>171</v>
      </c>
      <c r="C6130" s="22" t="s">
        <v>16</v>
      </c>
      <c r="D6130" s="22" t="s">
        <v>104</v>
      </c>
      <c r="E6130" s="20">
        <v>11.234299999999999</v>
      </c>
    </row>
    <row r="6131" spans="1:5" x14ac:dyDescent="0.35">
      <c r="A6131" s="22" t="s">
        <v>39</v>
      </c>
      <c r="B6131" s="22" t="s">
        <v>171</v>
      </c>
      <c r="C6131" s="22" t="s">
        <v>16</v>
      </c>
      <c r="D6131" s="22" t="s">
        <v>156</v>
      </c>
      <c r="E6131" s="20">
        <v>10.228479999999999</v>
      </c>
    </row>
    <row r="6132" spans="1:5" x14ac:dyDescent="0.35">
      <c r="A6132" s="22" t="s">
        <v>39</v>
      </c>
      <c r="B6132" s="22" t="s">
        <v>171</v>
      </c>
      <c r="C6132" s="22" t="s">
        <v>16</v>
      </c>
      <c r="D6132" s="22" t="s">
        <v>53</v>
      </c>
      <c r="E6132" s="20">
        <v>8.5876000000000001</v>
      </c>
    </row>
    <row r="6133" spans="1:5" x14ac:dyDescent="0.35">
      <c r="A6133" s="22" t="s">
        <v>39</v>
      </c>
      <c r="B6133" s="22" t="s">
        <v>171</v>
      </c>
      <c r="C6133" s="22" t="s">
        <v>16</v>
      </c>
      <c r="D6133" s="22" t="s">
        <v>27</v>
      </c>
      <c r="E6133" s="20">
        <v>14.33192</v>
      </c>
    </row>
    <row r="6134" spans="1:5" x14ac:dyDescent="0.35">
      <c r="A6134" s="22" t="s">
        <v>39</v>
      </c>
      <c r="B6134" s="22" t="s">
        <v>171</v>
      </c>
      <c r="C6134" s="22" t="s">
        <v>16</v>
      </c>
      <c r="D6134" s="22" t="s">
        <v>95</v>
      </c>
      <c r="E6134" s="20">
        <v>1.0058400000000001</v>
      </c>
    </row>
    <row r="6135" spans="1:5" x14ac:dyDescent="0.35">
      <c r="A6135" s="22" t="s">
        <v>39</v>
      </c>
      <c r="B6135" s="22" t="s">
        <v>171</v>
      </c>
      <c r="C6135" s="22" t="s">
        <v>16</v>
      </c>
      <c r="D6135" s="22" t="s">
        <v>28</v>
      </c>
      <c r="E6135" s="20">
        <v>92.015150000000006</v>
      </c>
    </row>
    <row r="6136" spans="1:5" x14ac:dyDescent="0.35">
      <c r="A6136" s="22" t="s">
        <v>39</v>
      </c>
      <c r="B6136" s="22" t="s">
        <v>171</v>
      </c>
      <c r="C6136" s="22" t="s">
        <v>16</v>
      </c>
      <c r="D6136" s="22" t="s">
        <v>55</v>
      </c>
      <c r="E6136" s="20">
        <v>19.267600000000002</v>
      </c>
    </row>
    <row r="6137" spans="1:5" x14ac:dyDescent="0.35">
      <c r="A6137" s="22" t="s">
        <v>39</v>
      </c>
      <c r="B6137" s="22" t="s">
        <v>171</v>
      </c>
      <c r="C6137" s="22" t="s">
        <v>16</v>
      </c>
      <c r="D6137" s="22" t="s">
        <v>92</v>
      </c>
      <c r="E6137" s="20">
        <v>670.17011000000002</v>
      </c>
    </row>
    <row r="6138" spans="1:5" x14ac:dyDescent="0.35">
      <c r="A6138" s="22" t="s">
        <v>39</v>
      </c>
      <c r="B6138" s="22" t="s">
        <v>171</v>
      </c>
      <c r="C6138" s="22" t="s">
        <v>16</v>
      </c>
      <c r="D6138" s="22" t="s">
        <v>102</v>
      </c>
      <c r="E6138" s="20">
        <v>13.41249</v>
      </c>
    </row>
    <row r="6139" spans="1:5" x14ac:dyDescent="0.35">
      <c r="A6139" s="22" t="s">
        <v>39</v>
      </c>
      <c r="B6139" s="22" t="s">
        <v>171</v>
      </c>
      <c r="C6139" s="22" t="s">
        <v>16</v>
      </c>
      <c r="D6139" s="22" t="s">
        <v>93</v>
      </c>
      <c r="E6139" s="20">
        <v>48.510730000000002</v>
      </c>
    </row>
    <row r="6140" spans="1:5" x14ac:dyDescent="0.35">
      <c r="A6140" s="22" t="s">
        <v>39</v>
      </c>
      <c r="B6140" s="22" t="s">
        <v>171</v>
      </c>
      <c r="C6140" s="22" t="s">
        <v>16</v>
      </c>
      <c r="D6140" s="22" t="s">
        <v>160</v>
      </c>
      <c r="E6140" s="20">
        <v>414.06560000000002</v>
      </c>
    </row>
    <row r="6141" spans="1:5" x14ac:dyDescent="0.35">
      <c r="A6141" s="22" t="s">
        <v>39</v>
      </c>
      <c r="B6141" s="22" t="s">
        <v>171</v>
      </c>
      <c r="C6141" s="22" t="s">
        <v>16</v>
      </c>
      <c r="D6141" s="22" t="s">
        <v>30</v>
      </c>
      <c r="E6141" s="20">
        <v>2714.1299199999999</v>
      </c>
    </row>
    <row r="6142" spans="1:5" x14ac:dyDescent="0.35">
      <c r="A6142" s="22" t="s">
        <v>39</v>
      </c>
      <c r="B6142" s="22" t="s">
        <v>171</v>
      </c>
      <c r="C6142" s="22" t="s">
        <v>16</v>
      </c>
      <c r="D6142" s="22" t="s">
        <v>96</v>
      </c>
      <c r="E6142" s="20">
        <v>67.219489999999993</v>
      </c>
    </row>
    <row r="6143" spans="1:5" x14ac:dyDescent="0.35">
      <c r="A6143" s="22" t="s">
        <v>39</v>
      </c>
      <c r="B6143" s="22" t="s">
        <v>171</v>
      </c>
      <c r="C6143" s="22" t="s">
        <v>16</v>
      </c>
      <c r="D6143" s="22" t="s">
        <v>110</v>
      </c>
      <c r="E6143" s="20">
        <v>3.0000000000000001E-5</v>
      </c>
    </row>
    <row r="6144" spans="1:5" x14ac:dyDescent="0.35">
      <c r="A6144" s="22" t="s">
        <v>39</v>
      </c>
      <c r="B6144" s="22" t="s">
        <v>171</v>
      </c>
      <c r="C6144" s="22" t="s">
        <v>16</v>
      </c>
      <c r="D6144" s="22" t="s">
        <v>162</v>
      </c>
      <c r="E6144" s="20">
        <v>12.78327</v>
      </c>
    </row>
    <row r="6145" spans="1:5" x14ac:dyDescent="0.35">
      <c r="A6145" s="22" t="s">
        <v>39</v>
      </c>
      <c r="B6145" s="22" t="s">
        <v>171</v>
      </c>
      <c r="C6145" s="22" t="s">
        <v>16</v>
      </c>
      <c r="D6145" s="22" t="s">
        <v>112</v>
      </c>
      <c r="E6145" s="20">
        <v>6.1400100000000002</v>
      </c>
    </row>
    <row r="6146" spans="1:5" x14ac:dyDescent="0.35">
      <c r="A6146" s="22" t="s">
        <v>39</v>
      </c>
      <c r="B6146" s="22" t="s">
        <v>171</v>
      </c>
      <c r="C6146" s="22" t="s">
        <v>16</v>
      </c>
      <c r="D6146" s="22" t="s">
        <v>100</v>
      </c>
      <c r="E6146" s="20">
        <v>71.64</v>
      </c>
    </row>
    <row r="6147" spans="1:5" x14ac:dyDescent="0.35">
      <c r="A6147" s="22" t="s">
        <v>39</v>
      </c>
      <c r="B6147" s="22" t="s">
        <v>171</v>
      </c>
      <c r="C6147" s="22" t="s">
        <v>16</v>
      </c>
      <c r="D6147" s="22" t="s">
        <v>97</v>
      </c>
      <c r="E6147" s="20">
        <v>2.4418299999999999</v>
      </c>
    </row>
    <row r="6148" spans="1:5" x14ac:dyDescent="0.35">
      <c r="A6148" s="22" t="s">
        <v>39</v>
      </c>
      <c r="B6148" s="22" t="s">
        <v>171</v>
      </c>
      <c r="C6148" s="22" t="s">
        <v>16</v>
      </c>
      <c r="D6148" s="22" t="s">
        <v>31</v>
      </c>
      <c r="E6148" s="20">
        <v>11332.63931</v>
      </c>
    </row>
    <row r="6149" spans="1:5" x14ac:dyDescent="0.35">
      <c r="A6149" s="22" t="s">
        <v>39</v>
      </c>
      <c r="B6149" s="22" t="s">
        <v>171</v>
      </c>
      <c r="C6149" s="22" t="s">
        <v>16</v>
      </c>
      <c r="D6149" s="22" t="s">
        <v>32</v>
      </c>
      <c r="E6149" s="20">
        <v>24.24606</v>
      </c>
    </row>
    <row r="6150" spans="1:5" x14ac:dyDescent="0.35">
      <c r="A6150" s="22" t="s">
        <v>39</v>
      </c>
      <c r="B6150" s="22" t="s">
        <v>171</v>
      </c>
      <c r="C6150" s="22" t="s">
        <v>16</v>
      </c>
      <c r="D6150" s="22" t="s">
        <v>161</v>
      </c>
      <c r="E6150" s="20">
        <v>6.6798900000000003</v>
      </c>
    </row>
    <row r="6151" spans="1:5" x14ac:dyDescent="0.35">
      <c r="A6151" s="22" t="s">
        <v>39</v>
      </c>
      <c r="B6151" s="22" t="s">
        <v>171</v>
      </c>
      <c r="C6151" s="22" t="s">
        <v>16</v>
      </c>
      <c r="D6151" s="28" t="s">
        <v>35</v>
      </c>
      <c r="E6151" s="26">
        <v>16042.20054</v>
      </c>
    </row>
    <row r="6152" spans="1:5" x14ac:dyDescent="0.35">
      <c r="A6152" s="22" t="s">
        <v>39</v>
      </c>
      <c r="B6152" s="22" t="s">
        <v>171</v>
      </c>
      <c r="C6152" s="22" t="s">
        <v>17</v>
      </c>
      <c r="D6152" s="22" t="s">
        <v>104</v>
      </c>
      <c r="E6152" s="20">
        <v>24.808900000000001</v>
      </c>
    </row>
    <row r="6153" spans="1:5" x14ac:dyDescent="0.35">
      <c r="A6153" s="22" t="s">
        <v>39</v>
      </c>
      <c r="B6153" s="22" t="s">
        <v>171</v>
      </c>
      <c r="C6153" s="22" t="s">
        <v>17</v>
      </c>
      <c r="D6153" s="22" t="s">
        <v>156</v>
      </c>
      <c r="E6153" s="20">
        <v>0.58692</v>
      </c>
    </row>
    <row r="6154" spans="1:5" x14ac:dyDescent="0.35">
      <c r="A6154" s="22" t="s">
        <v>39</v>
      </c>
      <c r="B6154" s="22" t="s">
        <v>171</v>
      </c>
      <c r="C6154" s="22" t="s">
        <v>17</v>
      </c>
      <c r="D6154" s="22" t="s">
        <v>27</v>
      </c>
      <c r="E6154" s="20">
        <v>60.581270000000004</v>
      </c>
    </row>
    <row r="6155" spans="1:5" x14ac:dyDescent="0.35">
      <c r="A6155" s="22" t="s">
        <v>39</v>
      </c>
      <c r="B6155" s="22" t="s">
        <v>171</v>
      </c>
      <c r="C6155" s="22" t="s">
        <v>17</v>
      </c>
      <c r="D6155" s="22" t="s">
        <v>55</v>
      </c>
      <c r="E6155" s="20">
        <v>9.9929199999999998</v>
      </c>
    </row>
    <row r="6156" spans="1:5" x14ac:dyDescent="0.35">
      <c r="A6156" s="22" t="s">
        <v>39</v>
      </c>
      <c r="B6156" s="22" t="s">
        <v>171</v>
      </c>
      <c r="C6156" s="22" t="s">
        <v>17</v>
      </c>
      <c r="D6156" s="22" t="s">
        <v>30</v>
      </c>
      <c r="E6156" s="20">
        <v>124.33165</v>
      </c>
    </row>
    <row r="6157" spans="1:5" x14ac:dyDescent="0.35">
      <c r="A6157" s="22" t="s">
        <v>39</v>
      </c>
      <c r="B6157" s="22" t="s">
        <v>171</v>
      </c>
      <c r="C6157" s="22" t="s">
        <v>17</v>
      </c>
      <c r="D6157" s="22" t="s">
        <v>110</v>
      </c>
      <c r="E6157" s="20">
        <v>2.3810600000000002</v>
      </c>
    </row>
    <row r="6158" spans="1:5" x14ac:dyDescent="0.35">
      <c r="A6158" s="22" t="s">
        <v>39</v>
      </c>
      <c r="B6158" s="22" t="s">
        <v>171</v>
      </c>
      <c r="C6158" s="22" t="s">
        <v>17</v>
      </c>
      <c r="D6158" s="22" t="s">
        <v>162</v>
      </c>
      <c r="E6158" s="20">
        <v>8.1052300000000006</v>
      </c>
    </row>
    <row r="6159" spans="1:5" x14ac:dyDescent="0.35">
      <c r="A6159" s="22" t="s">
        <v>39</v>
      </c>
      <c r="B6159" s="22" t="s">
        <v>171</v>
      </c>
      <c r="C6159" s="22" t="s">
        <v>17</v>
      </c>
      <c r="D6159" s="22" t="s">
        <v>31</v>
      </c>
      <c r="E6159" s="20">
        <v>2547.5900900000001</v>
      </c>
    </row>
    <row r="6160" spans="1:5" x14ac:dyDescent="0.35">
      <c r="A6160" s="22" t="s">
        <v>39</v>
      </c>
      <c r="B6160" s="22" t="s">
        <v>171</v>
      </c>
      <c r="C6160" s="22" t="s">
        <v>17</v>
      </c>
      <c r="D6160" s="28" t="s">
        <v>35</v>
      </c>
      <c r="E6160" s="26">
        <v>2778.3780400000001</v>
      </c>
    </row>
    <row r="6161" spans="1:5" x14ac:dyDescent="0.35">
      <c r="A6161" s="22" t="s">
        <v>39</v>
      </c>
      <c r="B6161" s="22" t="s">
        <v>171</v>
      </c>
      <c r="C6161" s="22" t="s">
        <v>18</v>
      </c>
      <c r="D6161" s="22" t="s">
        <v>52</v>
      </c>
      <c r="E6161" s="20">
        <v>0.49162</v>
      </c>
    </row>
    <row r="6162" spans="1:5" x14ac:dyDescent="0.35">
      <c r="A6162" s="22" t="s">
        <v>39</v>
      </c>
      <c r="B6162" s="22" t="s">
        <v>171</v>
      </c>
      <c r="C6162" s="22" t="s">
        <v>18</v>
      </c>
      <c r="D6162" s="22" t="s">
        <v>104</v>
      </c>
      <c r="E6162" s="20">
        <v>1.76674</v>
      </c>
    </row>
    <row r="6163" spans="1:5" x14ac:dyDescent="0.35">
      <c r="A6163" s="22" t="s">
        <v>39</v>
      </c>
      <c r="B6163" s="22" t="s">
        <v>171</v>
      </c>
      <c r="C6163" s="22" t="s">
        <v>18</v>
      </c>
      <c r="D6163" s="22" t="s">
        <v>53</v>
      </c>
      <c r="E6163" s="20">
        <v>1E-4</v>
      </c>
    </row>
    <row r="6164" spans="1:5" x14ac:dyDescent="0.35">
      <c r="A6164" s="22" t="s">
        <v>39</v>
      </c>
      <c r="B6164" s="22" t="s">
        <v>171</v>
      </c>
      <c r="C6164" s="22" t="s">
        <v>18</v>
      </c>
      <c r="D6164" s="22" t="s">
        <v>95</v>
      </c>
      <c r="E6164" s="20">
        <v>1.7799999999999999E-3</v>
      </c>
    </row>
    <row r="6165" spans="1:5" x14ac:dyDescent="0.35">
      <c r="A6165" s="22" t="s">
        <v>39</v>
      </c>
      <c r="B6165" s="22" t="s">
        <v>171</v>
      </c>
      <c r="C6165" s="22" t="s">
        <v>18</v>
      </c>
      <c r="D6165" s="22" t="s">
        <v>28</v>
      </c>
      <c r="E6165" s="20">
        <v>45.936599999999999</v>
      </c>
    </row>
    <row r="6166" spans="1:5" x14ac:dyDescent="0.35">
      <c r="A6166" s="22" t="s">
        <v>39</v>
      </c>
      <c r="B6166" s="22" t="s">
        <v>171</v>
      </c>
      <c r="C6166" s="22" t="s">
        <v>18</v>
      </c>
      <c r="D6166" s="22" t="s">
        <v>92</v>
      </c>
      <c r="E6166" s="20">
        <v>0.62612999999999996</v>
      </c>
    </row>
    <row r="6167" spans="1:5" x14ac:dyDescent="0.35">
      <c r="A6167" s="22" t="s">
        <v>39</v>
      </c>
      <c r="B6167" s="22" t="s">
        <v>171</v>
      </c>
      <c r="C6167" s="22" t="s">
        <v>18</v>
      </c>
      <c r="D6167" s="22" t="s">
        <v>102</v>
      </c>
      <c r="E6167" s="20">
        <v>540.55552</v>
      </c>
    </row>
    <row r="6168" spans="1:5" x14ac:dyDescent="0.35">
      <c r="A6168" s="22" t="s">
        <v>39</v>
      </c>
      <c r="B6168" s="22" t="s">
        <v>171</v>
      </c>
      <c r="C6168" s="22" t="s">
        <v>18</v>
      </c>
      <c r="D6168" s="22" t="s">
        <v>160</v>
      </c>
      <c r="E6168" s="20">
        <v>0.50992999999999999</v>
      </c>
    </row>
    <row r="6169" spans="1:5" x14ac:dyDescent="0.35">
      <c r="A6169" s="22" t="s">
        <v>39</v>
      </c>
      <c r="B6169" s="22" t="s">
        <v>171</v>
      </c>
      <c r="C6169" s="22" t="s">
        <v>18</v>
      </c>
      <c r="D6169" s="22" t="s">
        <v>30</v>
      </c>
      <c r="E6169" s="20">
        <v>289.04617999999999</v>
      </c>
    </row>
    <row r="6170" spans="1:5" x14ac:dyDescent="0.35">
      <c r="A6170" s="22" t="s">
        <v>39</v>
      </c>
      <c r="B6170" s="22" t="s">
        <v>171</v>
      </c>
      <c r="C6170" s="22" t="s">
        <v>18</v>
      </c>
      <c r="D6170" s="22" t="s">
        <v>110</v>
      </c>
      <c r="E6170" s="20">
        <v>1.80314</v>
      </c>
    </row>
    <row r="6171" spans="1:5" x14ac:dyDescent="0.35">
      <c r="A6171" s="22" t="s">
        <v>39</v>
      </c>
      <c r="B6171" s="22" t="s">
        <v>171</v>
      </c>
      <c r="C6171" s="22" t="s">
        <v>18</v>
      </c>
      <c r="D6171" s="22" t="s">
        <v>112</v>
      </c>
      <c r="E6171" s="20">
        <v>0.20066999999999999</v>
      </c>
    </row>
    <row r="6172" spans="1:5" x14ac:dyDescent="0.35">
      <c r="A6172" s="22" t="s">
        <v>39</v>
      </c>
      <c r="B6172" s="22" t="s">
        <v>171</v>
      </c>
      <c r="C6172" s="22" t="s">
        <v>18</v>
      </c>
      <c r="D6172" s="22" t="s">
        <v>97</v>
      </c>
      <c r="E6172" s="20">
        <v>3.6659999999999998E-2</v>
      </c>
    </row>
    <row r="6173" spans="1:5" x14ac:dyDescent="0.35">
      <c r="A6173" s="22" t="s">
        <v>39</v>
      </c>
      <c r="B6173" s="22" t="s">
        <v>171</v>
      </c>
      <c r="C6173" s="22" t="s">
        <v>18</v>
      </c>
      <c r="D6173" s="22" t="s">
        <v>31</v>
      </c>
      <c r="E6173" s="20">
        <v>815.56652999999994</v>
      </c>
    </row>
    <row r="6174" spans="1:5" x14ac:dyDescent="0.35">
      <c r="A6174" s="22" t="s">
        <v>39</v>
      </c>
      <c r="B6174" s="22" t="s">
        <v>171</v>
      </c>
      <c r="C6174" s="22" t="s">
        <v>18</v>
      </c>
      <c r="D6174" s="28" t="s">
        <v>35</v>
      </c>
      <c r="E6174" s="26">
        <v>1696.5416</v>
      </c>
    </row>
    <row r="6175" spans="1:5" x14ac:dyDescent="0.35">
      <c r="A6175" s="22" t="s">
        <v>39</v>
      </c>
      <c r="B6175" s="22" t="s">
        <v>171</v>
      </c>
      <c r="C6175" s="22" t="s">
        <v>19</v>
      </c>
      <c r="D6175" s="22" t="s">
        <v>52</v>
      </c>
      <c r="E6175" s="20">
        <v>0.56767999999999996</v>
      </c>
    </row>
    <row r="6176" spans="1:5" x14ac:dyDescent="0.35">
      <c r="A6176" s="22" t="s">
        <v>39</v>
      </c>
      <c r="B6176" s="22" t="s">
        <v>171</v>
      </c>
      <c r="C6176" s="22" t="s">
        <v>19</v>
      </c>
      <c r="D6176" s="22" t="s">
        <v>53</v>
      </c>
      <c r="E6176" s="20">
        <v>30.917649999999998</v>
      </c>
    </row>
    <row r="6177" spans="1:5" x14ac:dyDescent="0.35">
      <c r="A6177" s="22" t="s">
        <v>39</v>
      </c>
      <c r="B6177" s="22" t="s">
        <v>171</v>
      </c>
      <c r="C6177" s="22" t="s">
        <v>19</v>
      </c>
      <c r="D6177" s="22" t="s">
        <v>28</v>
      </c>
      <c r="E6177" s="20">
        <v>2.0768499999999999</v>
      </c>
    </row>
    <row r="6178" spans="1:5" x14ac:dyDescent="0.35">
      <c r="A6178" s="22" t="s">
        <v>39</v>
      </c>
      <c r="B6178" s="22" t="s">
        <v>171</v>
      </c>
      <c r="C6178" s="22" t="s">
        <v>19</v>
      </c>
      <c r="D6178" s="22" t="s">
        <v>55</v>
      </c>
      <c r="E6178" s="20">
        <v>1.25491</v>
      </c>
    </row>
    <row r="6179" spans="1:5" x14ac:dyDescent="0.35">
      <c r="A6179" s="22" t="s">
        <v>39</v>
      </c>
      <c r="B6179" s="22" t="s">
        <v>171</v>
      </c>
      <c r="C6179" s="22" t="s">
        <v>19</v>
      </c>
      <c r="D6179" s="22" t="s">
        <v>92</v>
      </c>
      <c r="E6179" s="20">
        <v>12.09586</v>
      </c>
    </row>
    <row r="6180" spans="1:5" x14ac:dyDescent="0.35">
      <c r="A6180" s="22" t="s">
        <v>39</v>
      </c>
      <c r="B6180" s="22" t="s">
        <v>171</v>
      </c>
      <c r="C6180" s="22" t="s">
        <v>19</v>
      </c>
      <c r="D6180" s="22" t="s">
        <v>102</v>
      </c>
      <c r="E6180" s="20">
        <v>0.80225000000000002</v>
      </c>
    </row>
    <row r="6181" spans="1:5" x14ac:dyDescent="0.35">
      <c r="A6181" s="22" t="s">
        <v>39</v>
      </c>
      <c r="B6181" s="22" t="s">
        <v>171</v>
      </c>
      <c r="C6181" s="22" t="s">
        <v>19</v>
      </c>
      <c r="D6181" s="22" t="s">
        <v>93</v>
      </c>
      <c r="E6181" s="20">
        <v>1.4256</v>
      </c>
    </row>
    <row r="6182" spans="1:5" x14ac:dyDescent="0.35">
      <c r="A6182" s="22" t="s">
        <v>39</v>
      </c>
      <c r="B6182" s="22" t="s">
        <v>171</v>
      </c>
      <c r="C6182" s="22" t="s">
        <v>19</v>
      </c>
      <c r="D6182" s="22" t="s">
        <v>160</v>
      </c>
      <c r="E6182" s="20">
        <v>2.3544499999999999</v>
      </c>
    </row>
    <row r="6183" spans="1:5" x14ac:dyDescent="0.35">
      <c r="A6183" s="22" t="s">
        <v>39</v>
      </c>
      <c r="B6183" s="22" t="s">
        <v>171</v>
      </c>
      <c r="C6183" s="22" t="s">
        <v>19</v>
      </c>
      <c r="D6183" s="22" t="s">
        <v>30</v>
      </c>
      <c r="E6183" s="20">
        <v>482.41735999999997</v>
      </c>
    </row>
    <row r="6184" spans="1:5" x14ac:dyDescent="0.35">
      <c r="A6184" s="22" t="s">
        <v>39</v>
      </c>
      <c r="B6184" s="22" t="s">
        <v>171</v>
      </c>
      <c r="C6184" s="22" t="s">
        <v>19</v>
      </c>
      <c r="D6184" s="22" t="s">
        <v>110</v>
      </c>
      <c r="E6184" s="20">
        <v>0.183</v>
      </c>
    </row>
    <row r="6185" spans="1:5" x14ac:dyDescent="0.35">
      <c r="A6185" s="22" t="s">
        <v>39</v>
      </c>
      <c r="B6185" s="22" t="s">
        <v>171</v>
      </c>
      <c r="C6185" s="22" t="s">
        <v>19</v>
      </c>
      <c r="D6185" s="22" t="s">
        <v>112</v>
      </c>
      <c r="E6185" s="20">
        <v>1.01522</v>
      </c>
    </row>
    <row r="6186" spans="1:5" x14ac:dyDescent="0.35">
      <c r="A6186" s="22" t="s">
        <v>39</v>
      </c>
      <c r="B6186" s="22" t="s">
        <v>171</v>
      </c>
      <c r="C6186" s="22" t="s">
        <v>19</v>
      </c>
      <c r="D6186" s="22" t="s">
        <v>97</v>
      </c>
      <c r="E6186" s="20">
        <v>0.19542000000000001</v>
      </c>
    </row>
    <row r="6187" spans="1:5" x14ac:dyDescent="0.35">
      <c r="A6187" s="22" t="s">
        <v>39</v>
      </c>
      <c r="B6187" s="22" t="s">
        <v>171</v>
      </c>
      <c r="C6187" s="22" t="s">
        <v>19</v>
      </c>
      <c r="D6187" s="22" t="s">
        <v>31</v>
      </c>
      <c r="E6187" s="20">
        <v>825.33529999999996</v>
      </c>
    </row>
    <row r="6188" spans="1:5" x14ac:dyDescent="0.35">
      <c r="A6188" s="22" t="s">
        <v>39</v>
      </c>
      <c r="B6188" s="22" t="s">
        <v>171</v>
      </c>
      <c r="C6188" s="22" t="s">
        <v>19</v>
      </c>
      <c r="D6188" s="22" t="s">
        <v>32</v>
      </c>
      <c r="E6188" s="20">
        <v>198.25833</v>
      </c>
    </row>
    <row r="6189" spans="1:5" x14ac:dyDescent="0.35">
      <c r="A6189" s="22" t="s">
        <v>39</v>
      </c>
      <c r="B6189" s="22" t="s">
        <v>171</v>
      </c>
      <c r="C6189" s="22" t="s">
        <v>19</v>
      </c>
      <c r="D6189" s="28" t="s">
        <v>35</v>
      </c>
      <c r="E6189" s="26">
        <v>1558.8998799999999</v>
      </c>
    </row>
    <row r="6190" spans="1:5" x14ac:dyDescent="0.35">
      <c r="A6190" s="22" t="s">
        <v>39</v>
      </c>
      <c r="B6190" s="22" t="s">
        <v>171</v>
      </c>
      <c r="C6190" s="22" t="s">
        <v>161</v>
      </c>
      <c r="D6190" s="22" t="s">
        <v>104</v>
      </c>
      <c r="E6190" s="20">
        <v>1.35433</v>
      </c>
    </row>
    <row r="6191" spans="1:5" x14ac:dyDescent="0.35">
      <c r="A6191" s="22" t="s">
        <v>39</v>
      </c>
      <c r="B6191" s="22" t="s">
        <v>171</v>
      </c>
      <c r="C6191" s="22" t="s">
        <v>161</v>
      </c>
      <c r="D6191" s="22" t="s">
        <v>156</v>
      </c>
      <c r="E6191" s="20">
        <v>1368.9553100000001</v>
      </c>
    </row>
    <row r="6192" spans="1:5" x14ac:dyDescent="0.35">
      <c r="A6192" s="22" t="s">
        <v>39</v>
      </c>
      <c r="B6192" s="22" t="s">
        <v>171</v>
      </c>
      <c r="C6192" s="22" t="s">
        <v>161</v>
      </c>
      <c r="D6192" s="22" t="s">
        <v>53</v>
      </c>
      <c r="E6192" s="20">
        <v>1.06E-3</v>
      </c>
    </row>
    <row r="6193" spans="1:5" x14ac:dyDescent="0.35">
      <c r="A6193" s="22" t="s">
        <v>39</v>
      </c>
      <c r="B6193" s="22" t="s">
        <v>171</v>
      </c>
      <c r="C6193" s="22" t="s">
        <v>161</v>
      </c>
      <c r="D6193" s="22" t="s">
        <v>160</v>
      </c>
      <c r="E6193" s="20">
        <v>0.28349999999999997</v>
      </c>
    </row>
    <row r="6194" spans="1:5" x14ac:dyDescent="0.35">
      <c r="A6194" s="22" t="s">
        <v>39</v>
      </c>
      <c r="B6194" s="22" t="s">
        <v>171</v>
      </c>
      <c r="C6194" s="22" t="s">
        <v>161</v>
      </c>
      <c r="D6194" s="22" t="s">
        <v>30</v>
      </c>
      <c r="E6194" s="20">
        <v>0.39683000000000002</v>
      </c>
    </row>
    <row r="6195" spans="1:5" x14ac:dyDescent="0.35">
      <c r="A6195" s="22" t="s">
        <v>39</v>
      </c>
      <c r="B6195" s="22" t="s">
        <v>171</v>
      </c>
      <c r="C6195" s="22" t="s">
        <v>161</v>
      </c>
      <c r="D6195" s="22" t="s">
        <v>96</v>
      </c>
      <c r="E6195" s="20">
        <v>17.373570000000001</v>
      </c>
    </row>
    <row r="6196" spans="1:5" x14ac:dyDescent="0.35">
      <c r="A6196" s="22" t="s">
        <v>39</v>
      </c>
      <c r="B6196" s="22" t="s">
        <v>171</v>
      </c>
      <c r="C6196" s="22" t="s">
        <v>161</v>
      </c>
      <c r="D6196" s="22" t="s">
        <v>31</v>
      </c>
      <c r="E6196" s="20">
        <v>6.7605300000000002</v>
      </c>
    </row>
    <row r="6197" spans="1:5" x14ac:dyDescent="0.35">
      <c r="A6197" s="22" t="s">
        <v>39</v>
      </c>
      <c r="B6197" s="22" t="s">
        <v>171</v>
      </c>
      <c r="C6197" s="22" t="s">
        <v>161</v>
      </c>
      <c r="D6197" s="28" t="s">
        <v>35</v>
      </c>
      <c r="E6197" s="26">
        <v>1395.1251299999999</v>
      </c>
    </row>
    <row r="6198" spans="1:5" x14ac:dyDescent="0.35">
      <c r="A6198" s="22" t="s">
        <v>39</v>
      </c>
      <c r="B6198" s="22" t="s">
        <v>171</v>
      </c>
      <c r="C6198" s="120" t="s">
        <v>35</v>
      </c>
      <c r="D6198" s="347"/>
      <c r="E6198" s="26">
        <v>101004.24984</v>
      </c>
    </row>
    <row r="6199" spans="1:5" x14ac:dyDescent="0.35">
      <c r="A6199" s="22" t="s">
        <v>39</v>
      </c>
      <c r="B6199" s="22" t="s">
        <v>172</v>
      </c>
      <c r="C6199" s="22" t="s">
        <v>52</v>
      </c>
      <c r="D6199" s="22" t="s">
        <v>52</v>
      </c>
      <c r="E6199" s="20">
        <v>83.759309999999999</v>
      </c>
    </row>
    <row r="6200" spans="1:5" x14ac:dyDescent="0.35">
      <c r="A6200" s="22" t="s">
        <v>39</v>
      </c>
      <c r="B6200" s="22" t="s">
        <v>172</v>
      </c>
      <c r="C6200" s="22" t="s">
        <v>52</v>
      </c>
      <c r="D6200" s="22" t="s">
        <v>156</v>
      </c>
      <c r="E6200" s="20">
        <v>190.52561</v>
      </c>
    </row>
    <row r="6201" spans="1:5" x14ac:dyDescent="0.35">
      <c r="A6201" s="22" t="s">
        <v>39</v>
      </c>
      <c r="B6201" s="22" t="s">
        <v>172</v>
      </c>
      <c r="C6201" s="22" t="s">
        <v>52</v>
      </c>
      <c r="D6201" s="22" t="s">
        <v>53</v>
      </c>
      <c r="E6201" s="20">
        <v>89.835830000000001</v>
      </c>
    </row>
    <row r="6202" spans="1:5" x14ac:dyDescent="0.35">
      <c r="A6202" s="22" t="s">
        <v>39</v>
      </c>
      <c r="B6202" s="22" t="s">
        <v>172</v>
      </c>
      <c r="C6202" s="22" t="s">
        <v>52</v>
      </c>
      <c r="D6202" s="22" t="s">
        <v>95</v>
      </c>
      <c r="E6202" s="20">
        <v>17.833449999999999</v>
      </c>
    </row>
    <row r="6203" spans="1:5" x14ac:dyDescent="0.35">
      <c r="A6203" s="22" t="s">
        <v>39</v>
      </c>
      <c r="B6203" s="22" t="s">
        <v>172</v>
      </c>
      <c r="C6203" s="22" t="s">
        <v>52</v>
      </c>
      <c r="D6203" s="22" t="s">
        <v>28</v>
      </c>
      <c r="E6203" s="20">
        <v>10.785299999999999</v>
      </c>
    </row>
    <row r="6204" spans="1:5" x14ac:dyDescent="0.35">
      <c r="A6204" s="22" t="s">
        <v>39</v>
      </c>
      <c r="B6204" s="22" t="s">
        <v>172</v>
      </c>
      <c r="C6204" s="22" t="s">
        <v>52</v>
      </c>
      <c r="D6204" s="22" t="s">
        <v>55</v>
      </c>
      <c r="E6204" s="20">
        <v>22.93439</v>
      </c>
    </row>
    <row r="6205" spans="1:5" x14ac:dyDescent="0.35">
      <c r="A6205" s="22" t="s">
        <v>39</v>
      </c>
      <c r="B6205" s="22" t="s">
        <v>172</v>
      </c>
      <c r="C6205" s="22" t="s">
        <v>52</v>
      </c>
      <c r="D6205" s="22" t="s">
        <v>92</v>
      </c>
      <c r="E6205" s="20">
        <v>2.3500000000000001E-3</v>
      </c>
    </row>
    <row r="6206" spans="1:5" x14ac:dyDescent="0.35">
      <c r="A6206" s="22" t="s">
        <v>39</v>
      </c>
      <c r="B6206" s="22" t="s">
        <v>172</v>
      </c>
      <c r="C6206" s="22" t="s">
        <v>52</v>
      </c>
      <c r="D6206" s="22" t="s">
        <v>102</v>
      </c>
      <c r="E6206" s="20">
        <v>0.72199000000000002</v>
      </c>
    </row>
    <row r="6207" spans="1:5" x14ac:dyDescent="0.35">
      <c r="A6207" s="22" t="s">
        <v>39</v>
      </c>
      <c r="B6207" s="22" t="s">
        <v>172</v>
      </c>
      <c r="C6207" s="22" t="s">
        <v>52</v>
      </c>
      <c r="D6207" s="22" t="s">
        <v>93</v>
      </c>
      <c r="E6207" s="20">
        <v>54.82611</v>
      </c>
    </row>
    <row r="6208" spans="1:5" x14ac:dyDescent="0.35">
      <c r="A6208" s="22" t="s">
        <v>39</v>
      </c>
      <c r="B6208" s="22" t="s">
        <v>172</v>
      </c>
      <c r="C6208" s="22" t="s">
        <v>52</v>
      </c>
      <c r="D6208" s="22" t="s">
        <v>160</v>
      </c>
      <c r="E6208" s="20">
        <v>80.202160000000006</v>
      </c>
    </row>
    <row r="6209" spans="1:5" x14ac:dyDescent="0.35">
      <c r="A6209" s="22" t="s">
        <v>39</v>
      </c>
      <c r="B6209" s="22" t="s">
        <v>172</v>
      </c>
      <c r="C6209" s="22" t="s">
        <v>52</v>
      </c>
      <c r="D6209" s="22" t="s">
        <v>30</v>
      </c>
      <c r="E6209" s="20">
        <v>575.04705000000001</v>
      </c>
    </row>
    <row r="6210" spans="1:5" x14ac:dyDescent="0.35">
      <c r="A6210" s="22" t="s">
        <v>39</v>
      </c>
      <c r="B6210" s="22" t="s">
        <v>172</v>
      </c>
      <c r="C6210" s="22" t="s">
        <v>52</v>
      </c>
      <c r="D6210" s="22" t="s">
        <v>96</v>
      </c>
      <c r="E6210" s="20">
        <v>90.060249999999996</v>
      </c>
    </row>
    <row r="6211" spans="1:5" x14ac:dyDescent="0.35">
      <c r="A6211" s="22" t="s">
        <v>39</v>
      </c>
      <c r="B6211" s="22" t="s">
        <v>172</v>
      </c>
      <c r="C6211" s="22" t="s">
        <v>52</v>
      </c>
      <c r="D6211" s="22" t="s">
        <v>110</v>
      </c>
      <c r="E6211" s="20">
        <v>13.32577</v>
      </c>
    </row>
    <row r="6212" spans="1:5" x14ac:dyDescent="0.35">
      <c r="A6212" s="22" t="s">
        <v>39</v>
      </c>
      <c r="B6212" s="22" t="s">
        <v>172</v>
      </c>
      <c r="C6212" s="22" t="s">
        <v>52</v>
      </c>
      <c r="D6212" s="22" t="s">
        <v>163</v>
      </c>
      <c r="E6212" s="20">
        <v>3.18703</v>
      </c>
    </row>
    <row r="6213" spans="1:5" x14ac:dyDescent="0.35">
      <c r="A6213" s="22" t="s">
        <v>39</v>
      </c>
      <c r="B6213" s="22" t="s">
        <v>172</v>
      </c>
      <c r="C6213" s="22" t="s">
        <v>52</v>
      </c>
      <c r="D6213" s="22" t="s">
        <v>112</v>
      </c>
      <c r="E6213" s="20">
        <v>1.8919999999999999E-2</v>
      </c>
    </row>
    <row r="6214" spans="1:5" x14ac:dyDescent="0.35">
      <c r="A6214" s="22" t="s">
        <v>39</v>
      </c>
      <c r="B6214" s="22" t="s">
        <v>172</v>
      </c>
      <c r="C6214" s="22" t="s">
        <v>52</v>
      </c>
      <c r="D6214" s="22" t="s">
        <v>100</v>
      </c>
      <c r="E6214" s="20">
        <v>1.12914</v>
      </c>
    </row>
    <row r="6215" spans="1:5" x14ac:dyDescent="0.35">
      <c r="A6215" s="22" t="s">
        <v>39</v>
      </c>
      <c r="B6215" s="22" t="s">
        <v>172</v>
      </c>
      <c r="C6215" s="22" t="s">
        <v>52</v>
      </c>
      <c r="D6215" s="22" t="s">
        <v>97</v>
      </c>
      <c r="E6215" s="20">
        <v>24.447320000000001</v>
      </c>
    </row>
    <row r="6216" spans="1:5" x14ac:dyDescent="0.35">
      <c r="A6216" s="22" t="s">
        <v>39</v>
      </c>
      <c r="B6216" s="22" t="s">
        <v>172</v>
      </c>
      <c r="C6216" s="22" t="s">
        <v>52</v>
      </c>
      <c r="D6216" s="22" t="s">
        <v>31</v>
      </c>
      <c r="E6216" s="20">
        <v>335.08704999999998</v>
      </c>
    </row>
    <row r="6217" spans="1:5" x14ac:dyDescent="0.35">
      <c r="A6217" s="22" t="s">
        <v>39</v>
      </c>
      <c r="B6217" s="22" t="s">
        <v>172</v>
      </c>
      <c r="C6217" s="22" t="s">
        <v>52</v>
      </c>
      <c r="D6217" s="22" t="s">
        <v>32</v>
      </c>
      <c r="E6217" s="20">
        <v>15.64607</v>
      </c>
    </row>
    <row r="6218" spans="1:5" x14ac:dyDescent="0.35">
      <c r="A6218" s="22" t="s">
        <v>39</v>
      </c>
      <c r="B6218" s="22" t="s">
        <v>172</v>
      </c>
      <c r="C6218" s="22" t="s">
        <v>52</v>
      </c>
      <c r="D6218" s="28" t="s">
        <v>35</v>
      </c>
      <c r="E6218" s="26">
        <v>1609.3751</v>
      </c>
    </row>
    <row r="6219" spans="1:5" x14ac:dyDescent="0.35">
      <c r="A6219" s="22" t="s">
        <v>39</v>
      </c>
      <c r="B6219" s="22" t="s">
        <v>172</v>
      </c>
      <c r="C6219" s="22" t="s">
        <v>53</v>
      </c>
      <c r="D6219" s="22" t="s">
        <v>52</v>
      </c>
      <c r="E6219" s="20">
        <v>89.173490000000001</v>
      </c>
    </row>
    <row r="6220" spans="1:5" x14ac:dyDescent="0.35">
      <c r="A6220" s="22" t="s">
        <v>39</v>
      </c>
      <c r="B6220" s="22" t="s">
        <v>172</v>
      </c>
      <c r="C6220" s="22" t="s">
        <v>53</v>
      </c>
      <c r="D6220" s="22" t="s">
        <v>156</v>
      </c>
      <c r="E6220" s="20">
        <v>2.2486899999999999</v>
      </c>
    </row>
    <row r="6221" spans="1:5" x14ac:dyDescent="0.35">
      <c r="A6221" s="22" t="s">
        <v>39</v>
      </c>
      <c r="B6221" s="22" t="s">
        <v>172</v>
      </c>
      <c r="C6221" s="22" t="s">
        <v>53</v>
      </c>
      <c r="D6221" s="22" t="s">
        <v>53</v>
      </c>
      <c r="E6221" s="20">
        <v>127.49285</v>
      </c>
    </row>
    <row r="6222" spans="1:5" x14ac:dyDescent="0.35">
      <c r="A6222" s="22" t="s">
        <v>39</v>
      </c>
      <c r="B6222" s="22" t="s">
        <v>172</v>
      </c>
      <c r="C6222" s="22" t="s">
        <v>53</v>
      </c>
      <c r="D6222" s="22" t="s">
        <v>95</v>
      </c>
      <c r="E6222" s="20">
        <v>65.951849999999993</v>
      </c>
    </row>
    <row r="6223" spans="1:5" x14ac:dyDescent="0.35">
      <c r="A6223" s="22" t="s">
        <v>39</v>
      </c>
      <c r="B6223" s="22" t="s">
        <v>172</v>
      </c>
      <c r="C6223" s="22" t="s">
        <v>53</v>
      </c>
      <c r="D6223" s="22" t="s">
        <v>28</v>
      </c>
      <c r="E6223" s="20">
        <v>32.256399999999999</v>
      </c>
    </row>
    <row r="6224" spans="1:5" x14ac:dyDescent="0.35">
      <c r="A6224" s="22" t="s">
        <v>39</v>
      </c>
      <c r="B6224" s="22" t="s">
        <v>172</v>
      </c>
      <c r="C6224" s="22" t="s">
        <v>53</v>
      </c>
      <c r="D6224" s="22" t="s">
        <v>55</v>
      </c>
      <c r="E6224" s="20">
        <v>91.793319999999994</v>
      </c>
    </row>
    <row r="6225" spans="1:5" x14ac:dyDescent="0.35">
      <c r="A6225" s="22" t="s">
        <v>39</v>
      </c>
      <c r="B6225" s="22" t="s">
        <v>172</v>
      </c>
      <c r="C6225" s="22" t="s">
        <v>53</v>
      </c>
      <c r="D6225" s="22" t="s">
        <v>92</v>
      </c>
      <c r="E6225" s="20">
        <v>12.99574</v>
      </c>
    </row>
    <row r="6226" spans="1:5" x14ac:dyDescent="0.35">
      <c r="A6226" s="22" t="s">
        <v>39</v>
      </c>
      <c r="B6226" s="22" t="s">
        <v>172</v>
      </c>
      <c r="C6226" s="22" t="s">
        <v>53</v>
      </c>
      <c r="D6226" s="22" t="s">
        <v>165</v>
      </c>
      <c r="E6226" s="20">
        <v>0.69786999999999999</v>
      </c>
    </row>
    <row r="6227" spans="1:5" x14ac:dyDescent="0.35">
      <c r="A6227" s="22" t="s">
        <v>39</v>
      </c>
      <c r="B6227" s="22" t="s">
        <v>172</v>
      </c>
      <c r="C6227" s="22" t="s">
        <v>53</v>
      </c>
      <c r="D6227" s="22" t="s">
        <v>102</v>
      </c>
      <c r="E6227" s="20">
        <v>109.48128</v>
      </c>
    </row>
    <row r="6228" spans="1:5" x14ac:dyDescent="0.35">
      <c r="A6228" s="22" t="s">
        <v>39</v>
      </c>
      <c r="B6228" s="22" t="s">
        <v>172</v>
      </c>
      <c r="C6228" s="22" t="s">
        <v>53</v>
      </c>
      <c r="D6228" s="22" t="s">
        <v>93</v>
      </c>
      <c r="E6228" s="20">
        <v>8.60764</v>
      </c>
    </row>
    <row r="6229" spans="1:5" x14ac:dyDescent="0.35">
      <c r="A6229" s="22" t="s">
        <v>39</v>
      </c>
      <c r="B6229" s="22" t="s">
        <v>172</v>
      </c>
      <c r="C6229" s="22" t="s">
        <v>53</v>
      </c>
      <c r="D6229" s="22" t="s">
        <v>160</v>
      </c>
      <c r="E6229" s="20">
        <v>13.65178</v>
      </c>
    </row>
    <row r="6230" spans="1:5" x14ac:dyDescent="0.35">
      <c r="A6230" s="22" t="s">
        <v>39</v>
      </c>
      <c r="B6230" s="22" t="s">
        <v>172</v>
      </c>
      <c r="C6230" s="22" t="s">
        <v>53</v>
      </c>
      <c r="D6230" s="22" t="s">
        <v>30</v>
      </c>
      <c r="E6230" s="20">
        <v>694.78512999999998</v>
      </c>
    </row>
    <row r="6231" spans="1:5" x14ac:dyDescent="0.35">
      <c r="A6231" s="22" t="s">
        <v>39</v>
      </c>
      <c r="B6231" s="22" t="s">
        <v>172</v>
      </c>
      <c r="C6231" s="22" t="s">
        <v>53</v>
      </c>
      <c r="D6231" s="22" t="s">
        <v>96</v>
      </c>
      <c r="E6231" s="20">
        <v>42.114080000000001</v>
      </c>
    </row>
    <row r="6232" spans="1:5" x14ac:dyDescent="0.35">
      <c r="A6232" s="22" t="s">
        <v>39</v>
      </c>
      <c r="B6232" s="22" t="s">
        <v>172</v>
      </c>
      <c r="C6232" s="22" t="s">
        <v>53</v>
      </c>
      <c r="D6232" s="22" t="s">
        <v>110</v>
      </c>
      <c r="E6232" s="20">
        <v>1.28793</v>
      </c>
    </row>
    <row r="6233" spans="1:5" x14ac:dyDescent="0.35">
      <c r="A6233" s="22" t="s">
        <v>39</v>
      </c>
      <c r="B6233" s="22" t="s">
        <v>172</v>
      </c>
      <c r="C6233" s="22" t="s">
        <v>53</v>
      </c>
      <c r="D6233" s="22" t="s">
        <v>162</v>
      </c>
      <c r="E6233" s="20">
        <v>5.5071099999999999</v>
      </c>
    </row>
    <row r="6234" spans="1:5" x14ac:dyDescent="0.35">
      <c r="A6234" s="22" t="s">
        <v>39</v>
      </c>
      <c r="B6234" s="22" t="s">
        <v>172</v>
      </c>
      <c r="C6234" s="22" t="s">
        <v>53</v>
      </c>
      <c r="D6234" s="22" t="s">
        <v>163</v>
      </c>
      <c r="E6234" s="20">
        <v>1.3468899999999999</v>
      </c>
    </row>
    <row r="6235" spans="1:5" x14ac:dyDescent="0.35">
      <c r="A6235" s="22" t="s">
        <v>39</v>
      </c>
      <c r="B6235" s="22" t="s">
        <v>172</v>
      </c>
      <c r="C6235" s="22" t="s">
        <v>53</v>
      </c>
      <c r="D6235" s="22" t="s">
        <v>97</v>
      </c>
      <c r="E6235" s="20">
        <v>1.86805</v>
      </c>
    </row>
    <row r="6236" spans="1:5" x14ac:dyDescent="0.35">
      <c r="A6236" s="22" t="s">
        <v>39</v>
      </c>
      <c r="B6236" s="22" t="s">
        <v>172</v>
      </c>
      <c r="C6236" s="22" t="s">
        <v>53</v>
      </c>
      <c r="D6236" s="22" t="s">
        <v>31</v>
      </c>
      <c r="E6236" s="20">
        <v>296.29320999999999</v>
      </c>
    </row>
    <row r="6237" spans="1:5" x14ac:dyDescent="0.35">
      <c r="A6237" s="22" t="s">
        <v>39</v>
      </c>
      <c r="B6237" s="22" t="s">
        <v>172</v>
      </c>
      <c r="C6237" s="22" t="s">
        <v>53</v>
      </c>
      <c r="D6237" s="22" t="s">
        <v>32</v>
      </c>
      <c r="E6237" s="20">
        <v>7.9750000000000001E-2</v>
      </c>
    </row>
    <row r="6238" spans="1:5" x14ac:dyDescent="0.35">
      <c r="A6238" s="22" t="s">
        <v>39</v>
      </c>
      <c r="B6238" s="22" t="s">
        <v>172</v>
      </c>
      <c r="C6238" s="22" t="s">
        <v>53</v>
      </c>
      <c r="D6238" s="22" t="s">
        <v>161</v>
      </c>
      <c r="E6238" s="20">
        <v>0.41435</v>
      </c>
    </row>
    <row r="6239" spans="1:5" x14ac:dyDescent="0.35">
      <c r="A6239" s="22" t="s">
        <v>39</v>
      </c>
      <c r="B6239" s="22" t="s">
        <v>172</v>
      </c>
      <c r="C6239" s="22" t="s">
        <v>53</v>
      </c>
      <c r="D6239" s="28" t="s">
        <v>35</v>
      </c>
      <c r="E6239" s="26">
        <v>1598.0474099999999</v>
      </c>
    </row>
    <row r="6240" spans="1:5" x14ac:dyDescent="0.35">
      <c r="A6240" s="22" t="s">
        <v>39</v>
      </c>
      <c r="B6240" s="22" t="s">
        <v>172</v>
      </c>
      <c r="C6240" s="22" t="s">
        <v>12</v>
      </c>
      <c r="D6240" s="22" t="s">
        <v>52</v>
      </c>
      <c r="E6240" s="20">
        <v>6.2520100000000003</v>
      </c>
    </row>
    <row r="6241" spans="1:5" x14ac:dyDescent="0.35">
      <c r="A6241" s="22" t="s">
        <v>39</v>
      </c>
      <c r="B6241" s="22" t="s">
        <v>172</v>
      </c>
      <c r="C6241" s="22" t="s">
        <v>12</v>
      </c>
      <c r="D6241" s="22" t="s">
        <v>156</v>
      </c>
      <c r="E6241" s="20">
        <v>2.33806</v>
      </c>
    </row>
    <row r="6242" spans="1:5" x14ac:dyDescent="0.35">
      <c r="A6242" s="22" t="s">
        <v>39</v>
      </c>
      <c r="B6242" s="22" t="s">
        <v>172</v>
      </c>
      <c r="C6242" s="22" t="s">
        <v>12</v>
      </c>
      <c r="D6242" s="22" t="s">
        <v>27</v>
      </c>
      <c r="E6242" s="20">
        <v>147.53559999999999</v>
      </c>
    </row>
    <row r="6243" spans="1:5" x14ac:dyDescent="0.35">
      <c r="A6243" s="22" t="s">
        <v>39</v>
      </c>
      <c r="B6243" s="22" t="s">
        <v>172</v>
      </c>
      <c r="C6243" s="22" t="s">
        <v>12</v>
      </c>
      <c r="D6243" s="22" t="s">
        <v>28</v>
      </c>
      <c r="E6243" s="20">
        <v>23.91497</v>
      </c>
    </row>
    <row r="6244" spans="1:5" x14ac:dyDescent="0.35">
      <c r="A6244" s="22" t="s">
        <v>39</v>
      </c>
      <c r="B6244" s="22" t="s">
        <v>172</v>
      </c>
      <c r="C6244" s="22" t="s">
        <v>12</v>
      </c>
      <c r="D6244" s="22" t="s">
        <v>55</v>
      </c>
      <c r="E6244" s="20">
        <v>3.0643400000000001</v>
      </c>
    </row>
    <row r="6245" spans="1:5" x14ac:dyDescent="0.35">
      <c r="A6245" s="22" t="s">
        <v>39</v>
      </c>
      <c r="B6245" s="22" t="s">
        <v>172</v>
      </c>
      <c r="C6245" s="22" t="s">
        <v>12</v>
      </c>
      <c r="D6245" s="22" t="s">
        <v>92</v>
      </c>
      <c r="E6245" s="20">
        <v>31.85952</v>
      </c>
    </row>
    <row r="6246" spans="1:5" x14ac:dyDescent="0.35">
      <c r="A6246" s="22" t="s">
        <v>39</v>
      </c>
      <c r="B6246" s="22" t="s">
        <v>172</v>
      </c>
      <c r="C6246" s="22" t="s">
        <v>12</v>
      </c>
      <c r="D6246" s="22" t="s">
        <v>102</v>
      </c>
      <c r="E6246" s="20">
        <v>0.36699999999999999</v>
      </c>
    </row>
    <row r="6247" spans="1:5" x14ac:dyDescent="0.35">
      <c r="A6247" s="22" t="s">
        <v>39</v>
      </c>
      <c r="B6247" s="22" t="s">
        <v>172</v>
      </c>
      <c r="C6247" s="22" t="s">
        <v>12</v>
      </c>
      <c r="D6247" s="22" t="s">
        <v>93</v>
      </c>
      <c r="E6247" s="20">
        <v>0.48715999999999998</v>
      </c>
    </row>
    <row r="6248" spans="1:5" x14ac:dyDescent="0.35">
      <c r="A6248" s="22" t="s">
        <v>39</v>
      </c>
      <c r="B6248" s="22" t="s">
        <v>172</v>
      </c>
      <c r="C6248" s="22" t="s">
        <v>12</v>
      </c>
      <c r="D6248" s="22" t="s">
        <v>30</v>
      </c>
      <c r="E6248" s="20">
        <v>148.72273999999999</v>
      </c>
    </row>
    <row r="6249" spans="1:5" x14ac:dyDescent="0.35">
      <c r="A6249" s="22" t="s">
        <v>39</v>
      </c>
      <c r="B6249" s="22" t="s">
        <v>172</v>
      </c>
      <c r="C6249" s="22" t="s">
        <v>12</v>
      </c>
      <c r="D6249" s="22" t="s">
        <v>96</v>
      </c>
      <c r="E6249" s="20">
        <v>2.2136200000000001</v>
      </c>
    </row>
    <row r="6250" spans="1:5" x14ac:dyDescent="0.35">
      <c r="A6250" s="22" t="s">
        <v>39</v>
      </c>
      <c r="B6250" s="22" t="s">
        <v>172</v>
      </c>
      <c r="C6250" s="22" t="s">
        <v>12</v>
      </c>
      <c r="D6250" s="22" t="s">
        <v>31</v>
      </c>
      <c r="E6250" s="20">
        <v>2020.0107700000001</v>
      </c>
    </row>
    <row r="6251" spans="1:5" x14ac:dyDescent="0.35">
      <c r="A6251" s="22" t="s">
        <v>39</v>
      </c>
      <c r="B6251" s="22" t="s">
        <v>172</v>
      </c>
      <c r="C6251" s="22" t="s">
        <v>12</v>
      </c>
      <c r="D6251" s="28" t="s">
        <v>35</v>
      </c>
      <c r="E6251" s="26">
        <v>2386.7657899999999</v>
      </c>
    </row>
    <row r="6252" spans="1:5" x14ac:dyDescent="0.35">
      <c r="A6252" s="22" t="s">
        <v>39</v>
      </c>
      <c r="B6252" s="22" t="s">
        <v>172</v>
      </c>
      <c r="C6252" s="22" t="s">
        <v>54</v>
      </c>
      <c r="D6252" s="22" t="s">
        <v>52</v>
      </c>
      <c r="E6252" s="20">
        <v>0.75319000000000003</v>
      </c>
    </row>
    <row r="6253" spans="1:5" x14ac:dyDescent="0.35">
      <c r="A6253" s="22" t="s">
        <v>39</v>
      </c>
      <c r="B6253" s="22" t="s">
        <v>172</v>
      </c>
      <c r="C6253" s="22" t="s">
        <v>54</v>
      </c>
      <c r="D6253" s="22" t="s">
        <v>156</v>
      </c>
      <c r="E6253" s="20">
        <v>106.12228</v>
      </c>
    </row>
    <row r="6254" spans="1:5" x14ac:dyDescent="0.35">
      <c r="A6254" s="22" t="s">
        <v>39</v>
      </c>
      <c r="B6254" s="22" t="s">
        <v>172</v>
      </c>
      <c r="C6254" s="22" t="s">
        <v>54</v>
      </c>
      <c r="D6254" s="22" t="s">
        <v>53</v>
      </c>
      <c r="E6254" s="20">
        <v>2.6231499999999999</v>
      </c>
    </row>
    <row r="6255" spans="1:5" x14ac:dyDescent="0.35">
      <c r="A6255" s="22" t="s">
        <v>39</v>
      </c>
      <c r="B6255" s="22" t="s">
        <v>172</v>
      </c>
      <c r="C6255" s="22" t="s">
        <v>54</v>
      </c>
      <c r="D6255" s="22" t="s">
        <v>95</v>
      </c>
      <c r="E6255" s="20">
        <v>44.66498</v>
      </c>
    </row>
    <row r="6256" spans="1:5" x14ac:dyDescent="0.35">
      <c r="A6256" s="22" t="s">
        <v>39</v>
      </c>
      <c r="B6256" s="22" t="s">
        <v>172</v>
      </c>
      <c r="C6256" s="22" t="s">
        <v>54</v>
      </c>
      <c r="D6256" s="22" t="s">
        <v>28</v>
      </c>
      <c r="E6256" s="20">
        <v>20.318100000000001</v>
      </c>
    </row>
    <row r="6257" spans="1:5" x14ac:dyDescent="0.35">
      <c r="A6257" s="22" t="s">
        <v>39</v>
      </c>
      <c r="B6257" s="22" t="s">
        <v>172</v>
      </c>
      <c r="C6257" s="22" t="s">
        <v>54</v>
      </c>
      <c r="D6257" s="22" t="s">
        <v>55</v>
      </c>
      <c r="E6257" s="20">
        <v>63.192439999999998</v>
      </c>
    </row>
    <row r="6258" spans="1:5" x14ac:dyDescent="0.35">
      <c r="A6258" s="22" t="s">
        <v>39</v>
      </c>
      <c r="B6258" s="22" t="s">
        <v>172</v>
      </c>
      <c r="C6258" s="22" t="s">
        <v>54</v>
      </c>
      <c r="D6258" s="22" t="s">
        <v>92</v>
      </c>
      <c r="E6258" s="20">
        <v>6.0000000000000002E-5</v>
      </c>
    </row>
    <row r="6259" spans="1:5" x14ac:dyDescent="0.35">
      <c r="A6259" s="22" t="s">
        <v>39</v>
      </c>
      <c r="B6259" s="22" t="s">
        <v>172</v>
      </c>
      <c r="C6259" s="22" t="s">
        <v>54</v>
      </c>
      <c r="D6259" s="22" t="s">
        <v>93</v>
      </c>
      <c r="E6259" s="20">
        <v>298.75063</v>
      </c>
    </row>
    <row r="6260" spans="1:5" x14ac:dyDescent="0.35">
      <c r="A6260" s="22" t="s">
        <v>39</v>
      </c>
      <c r="B6260" s="22" t="s">
        <v>172</v>
      </c>
      <c r="C6260" s="22" t="s">
        <v>54</v>
      </c>
      <c r="D6260" s="22" t="s">
        <v>160</v>
      </c>
      <c r="E6260" s="20">
        <v>376.01422000000002</v>
      </c>
    </row>
    <row r="6261" spans="1:5" x14ac:dyDescent="0.35">
      <c r="A6261" s="22" t="s">
        <v>39</v>
      </c>
      <c r="B6261" s="22" t="s">
        <v>172</v>
      </c>
      <c r="C6261" s="22" t="s">
        <v>54</v>
      </c>
      <c r="D6261" s="22" t="s">
        <v>30</v>
      </c>
      <c r="E6261" s="20">
        <v>4.0000000000000002E-4</v>
      </c>
    </row>
    <row r="6262" spans="1:5" x14ac:dyDescent="0.35">
      <c r="A6262" s="22" t="s">
        <v>39</v>
      </c>
      <c r="B6262" s="22" t="s">
        <v>172</v>
      </c>
      <c r="C6262" s="22" t="s">
        <v>54</v>
      </c>
      <c r="D6262" s="22" t="s">
        <v>96</v>
      </c>
      <c r="E6262" s="20">
        <v>154.02874</v>
      </c>
    </row>
    <row r="6263" spans="1:5" x14ac:dyDescent="0.35">
      <c r="A6263" s="22" t="s">
        <v>39</v>
      </c>
      <c r="B6263" s="22" t="s">
        <v>172</v>
      </c>
      <c r="C6263" s="22" t="s">
        <v>54</v>
      </c>
      <c r="D6263" s="22" t="s">
        <v>97</v>
      </c>
      <c r="E6263" s="20">
        <v>200.99643</v>
      </c>
    </row>
    <row r="6264" spans="1:5" x14ac:dyDescent="0.35">
      <c r="A6264" s="22" t="s">
        <v>39</v>
      </c>
      <c r="B6264" s="22" t="s">
        <v>172</v>
      </c>
      <c r="C6264" s="22" t="s">
        <v>54</v>
      </c>
      <c r="D6264" s="28" t="s">
        <v>35</v>
      </c>
      <c r="E6264" s="26">
        <v>1267.46462</v>
      </c>
    </row>
    <row r="6265" spans="1:5" x14ac:dyDescent="0.35">
      <c r="A6265" s="22" t="s">
        <v>39</v>
      </c>
      <c r="B6265" s="22" t="s">
        <v>172</v>
      </c>
      <c r="C6265" s="22" t="s">
        <v>13</v>
      </c>
      <c r="D6265" s="22" t="s">
        <v>52</v>
      </c>
      <c r="E6265" s="20">
        <v>94.684560000000005</v>
      </c>
    </row>
    <row r="6266" spans="1:5" x14ac:dyDescent="0.35">
      <c r="A6266" s="22" t="s">
        <v>39</v>
      </c>
      <c r="B6266" s="22" t="s">
        <v>172</v>
      </c>
      <c r="C6266" s="22" t="s">
        <v>13</v>
      </c>
      <c r="D6266" s="22" t="s">
        <v>104</v>
      </c>
      <c r="E6266" s="20">
        <v>5.7270599999999998</v>
      </c>
    </row>
    <row r="6267" spans="1:5" x14ac:dyDescent="0.35">
      <c r="A6267" s="22" t="s">
        <v>39</v>
      </c>
      <c r="B6267" s="22" t="s">
        <v>172</v>
      </c>
      <c r="C6267" s="22" t="s">
        <v>13</v>
      </c>
      <c r="D6267" s="22" t="s">
        <v>156</v>
      </c>
      <c r="E6267" s="20">
        <v>46.856400000000001</v>
      </c>
    </row>
    <row r="6268" spans="1:5" x14ac:dyDescent="0.35">
      <c r="A6268" s="22" t="s">
        <v>39</v>
      </c>
      <c r="B6268" s="22" t="s">
        <v>172</v>
      </c>
      <c r="C6268" s="22" t="s">
        <v>13</v>
      </c>
      <c r="D6268" s="22" t="s">
        <v>53</v>
      </c>
      <c r="E6268" s="20">
        <v>1.1E-4</v>
      </c>
    </row>
    <row r="6269" spans="1:5" x14ac:dyDescent="0.35">
      <c r="A6269" s="22" t="s">
        <v>39</v>
      </c>
      <c r="B6269" s="22" t="s">
        <v>172</v>
      </c>
      <c r="C6269" s="22" t="s">
        <v>13</v>
      </c>
      <c r="D6269" s="22" t="s">
        <v>27</v>
      </c>
      <c r="E6269" s="20">
        <v>21.91724</v>
      </c>
    </row>
    <row r="6270" spans="1:5" x14ac:dyDescent="0.35">
      <c r="A6270" s="22" t="s">
        <v>39</v>
      </c>
      <c r="B6270" s="22" t="s">
        <v>172</v>
      </c>
      <c r="C6270" s="22" t="s">
        <v>13</v>
      </c>
      <c r="D6270" s="22" t="s">
        <v>28</v>
      </c>
      <c r="E6270" s="20">
        <v>364.79302000000001</v>
      </c>
    </row>
    <row r="6271" spans="1:5" x14ac:dyDescent="0.35">
      <c r="A6271" s="22" t="s">
        <v>39</v>
      </c>
      <c r="B6271" s="22" t="s">
        <v>172</v>
      </c>
      <c r="C6271" s="22" t="s">
        <v>13</v>
      </c>
      <c r="D6271" s="22" t="s">
        <v>55</v>
      </c>
      <c r="E6271" s="20">
        <v>3.1005600000000002</v>
      </c>
    </row>
    <row r="6272" spans="1:5" x14ac:dyDescent="0.35">
      <c r="A6272" s="22" t="s">
        <v>39</v>
      </c>
      <c r="B6272" s="22" t="s">
        <v>172</v>
      </c>
      <c r="C6272" s="22" t="s">
        <v>13</v>
      </c>
      <c r="D6272" s="22" t="s">
        <v>92</v>
      </c>
      <c r="E6272" s="20">
        <v>1.6491199999999999</v>
      </c>
    </row>
    <row r="6273" spans="1:5" x14ac:dyDescent="0.35">
      <c r="A6273" s="22" t="s">
        <v>39</v>
      </c>
      <c r="B6273" s="22" t="s">
        <v>172</v>
      </c>
      <c r="C6273" s="22" t="s">
        <v>13</v>
      </c>
      <c r="D6273" s="22" t="s">
        <v>102</v>
      </c>
      <c r="E6273" s="20">
        <v>8.0325100000000003</v>
      </c>
    </row>
    <row r="6274" spans="1:5" x14ac:dyDescent="0.35">
      <c r="A6274" s="22" t="s">
        <v>39</v>
      </c>
      <c r="B6274" s="22" t="s">
        <v>172</v>
      </c>
      <c r="C6274" s="22" t="s">
        <v>13</v>
      </c>
      <c r="D6274" s="22" t="s">
        <v>160</v>
      </c>
      <c r="E6274" s="20">
        <v>834.89766999999995</v>
      </c>
    </row>
    <row r="6275" spans="1:5" x14ac:dyDescent="0.35">
      <c r="A6275" s="22" t="s">
        <v>39</v>
      </c>
      <c r="B6275" s="22" t="s">
        <v>172</v>
      </c>
      <c r="C6275" s="22" t="s">
        <v>13</v>
      </c>
      <c r="D6275" s="22" t="s">
        <v>30</v>
      </c>
      <c r="E6275" s="20">
        <v>160.81469000000001</v>
      </c>
    </row>
    <row r="6276" spans="1:5" x14ac:dyDescent="0.35">
      <c r="A6276" s="22" t="s">
        <v>39</v>
      </c>
      <c r="B6276" s="22" t="s">
        <v>172</v>
      </c>
      <c r="C6276" s="22" t="s">
        <v>13</v>
      </c>
      <c r="D6276" s="22" t="s">
        <v>96</v>
      </c>
      <c r="E6276" s="20">
        <v>8.4534500000000001</v>
      </c>
    </row>
    <row r="6277" spans="1:5" x14ac:dyDescent="0.35">
      <c r="A6277" s="22" t="s">
        <v>39</v>
      </c>
      <c r="B6277" s="22" t="s">
        <v>172</v>
      </c>
      <c r="C6277" s="22" t="s">
        <v>13</v>
      </c>
      <c r="D6277" s="22" t="s">
        <v>110</v>
      </c>
      <c r="E6277" s="20">
        <v>0.80147000000000002</v>
      </c>
    </row>
    <row r="6278" spans="1:5" x14ac:dyDescent="0.35">
      <c r="A6278" s="22" t="s">
        <v>39</v>
      </c>
      <c r="B6278" s="22" t="s">
        <v>172</v>
      </c>
      <c r="C6278" s="22" t="s">
        <v>13</v>
      </c>
      <c r="D6278" s="22" t="s">
        <v>97</v>
      </c>
      <c r="E6278" s="20">
        <v>2.2095699999999998</v>
      </c>
    </row>
    <row r="6279" spans="1:5" x14ac:dyDescent="0.35">
      <c r="A6279" s="22" t="s">
        <v>39</v>
      </c>
      <c r="B6279" s="22" t="s">
        <v>172</v>
      </c>
      <c r="C6279" s="22" t="s">
        <v>13</v>
      </c>
      <c r="D6279" s="22" t="s">
        <v>31</v>
      </c>
      <c r="E6279" s="20">
        <v>406.7149</v>
      </c>
    </row>
    <row r="6280" spans="1:5" x14ac:dyDescent="0.35">
      <c r="A6280" s="22" t="s">
        <v>39</v>
      </c>
      <c r="B6280" s="22" t="s">
        <v>172</v>
      </c>
      <c r="C6280" s="22" t="s">
        <v>13</v>
      </c>
      <c r="D6280" s="22" t="s">
        <v>32</v>
      </c>
      <c r="E6280" s="20">
        <v>21.47241</v>
      </c>
    </row>
    <row r="6281" spans="1:5" x14ac:dyDescent="0.35">
      <c r="A6281" s="22" t="s">
        <v>39</v>
      </c>
      <c r="B6281" s="22" t="s">
        <v>172</v>
      </c>
      <c r="C6281" s="22" t="s">
        <v>13</v>
      </c>
      <c r="D6281" s="28" t="s">
        <v>35</v>
      </c>
      <c r="E6281" s="26">
        <v>1982.12474</v>
      </c>
    </row>
    <row r="6282" spans="1:5" x14ac:dyDescent="0.35">
      <c r="A6282" s="22" t="s">
        <v>39</v>
      </c>
      <c r="B6282" s="22" t="s">
        <v>172</v>
      </c>
      <c r="C6282" s="22" t="s">
        <v>55</v>
      </c>
      <c r="D6282" s="22" t="s">
        <v>52</v>
      </c>
      <c r="E6282" s="20">
        <v>130.55645000000001</v>
      </c>
    </row>
    <row r="6283" spans="1:5" x14ac:dyDescent="0.35">
      <c r="A6283" s="22" t="s">
        <v>39</v>
      </c>
      <c r="B6283" s="22" t="s">
        <v>172</v>
      </c>
      <c r="C6283" s="22" t="s">
        <v>55</v>
      </c>
      <c r="D6283" s="22" t="s">
        <v>156</v>
      </c>
      <c r="E6283" s="20">
        <v>0.25997999999999999</v>
      </c>
    </row>
    <row r="6284" spans="1:5" x14ac:dyDescent="0.35">
      <c r="A6284" s="22" t="s">
        <v>39</v>
      </c>
      <c r="B6284" s="22" t="s">
        <v>172</v>
      </c>
      <c r="C6284" s="22" t="s">
        <v>55</v>
      </c>
      <c r="D6284" s="22" t="s">
        <v>53</v>
      </c>
      <c r="E6284" s="20">
        <v>49.506329999999998</v>
      </c>
    </row>
    <row r="6285" spans="1:5" x14ac:dyDescent="0.35">
      <c r="A6285" s="22" t="s">
        <v>39</v>
      </c>
      <c r="B6285" s="22" t="s">
        <v>172</v>
      </c>
      <c r="C6285" s="22" t="s">
        <v>55</v>
      </c>
      <c r="D6285" s="22" t="s">
        <v>95</v>
      </c>
      <c r="E6285" s="20">
        <v>0.38462000000000002</v>
      </c>
    </row>
    <row r="6286" spans="1:5" x14ac:dyDescent="0.35">
      <c r="A6286" s="22" t="s">
        <v>39</v>
      </c>
      <c r="B6286" s="22" t="s">
        <v>172</v>
      </c>
      <c r="C6286" s="22" t="s">
        <v>55</v>
      </c>
      <c r="D6286" s="22" t="s">
        <v>55</v>
      </c>
      <c r="E6286" s="20">
        <v>212.36324999999999</v>
      </c>
    </row>
    <row r="6287" spans="1:5" x14ac:dyDescent="0.35">
      <c r="A6287" s="22" t="s">
        <v>39</v>
      </c>
      <c r="B6287" s="22" t="s">
        <v>172</v>
      </c>
      <c r="C6287" s="22" t="s">
        <v>55</v>
      </c>
      <c r="D6287" s="22" t="s">
        <v>92</v>
      </c>
      <c r="E6287" s="20">
        <v>1.00268</v>
      </c>
    </row>
    <row r="6288" spans="1:5" x14ac:dyDescent="0.35">
      <c r="A6288" s="22" t="s">
        <v>39</v>
      </c>
      <c r="B6288" s="22" t="s">
        <v>172</v>
      </c>
      <c r="C6288" s="22" t="s">
        <v>55</v>
      </c>
      <c r="D6288" s="22" t="s">
        <v>101</v>
      </c>
      <c r="E6288" s="20">
        <v>0.76934999999999998</v>
      </c>
    </row>
    <row r="6289" spans="1:5" x14ac:dyDescent="0.35">
      <c r="A6289" s="22" t="s">
        <v>39</v>
      </c>
      <c r="B6289" s="22" t="s">
        <v>172</v>
      </c>
      <c r="C6289" s="22" t="s">
        <v>55</v>
      </c>
      <c r="D6289" s="22" t="s">
        <v>96</v>
      </c>
      <c r="E6289" s="20">
        <v>60.123480000000001</v>
      </c>
    </row>
    <row r="6290" spans="1:5" x14ac:dyDescent="0.35">
      <c r="A6290" s="22" t="s">
        <v>39</v>
      </c>
      <c r="B6290" s="22" t="s">
        <v>172</v>
      </c>
      <c r="C6290" s="22" t="s">
        <v>55</v>
      </c>
      <c r="D6290" s="22" t="s">
        <v>110</v>
      </c>
      <c r="E6290" s="20">
        <v>2.5109699999999999</v>
      </c>
    </row>
    <row r="6291" spans="1:5" x14ac:dyDescent="0.35">
      <c r="A6291" s="22" t="s">
        <v>39</v>
      </c>
      <c r="B6291" s="22" t="s">
        <v>172</v>
      </c>
      <c r="C6291" s="22" t="s">
        <v>55</v>
      </c>
      <c r="D6291" s="22" t="s">
        <v>112</v>
      </c>
      <c r="E6291" s="20">
        <v>0.30739</v>
      </c>
    </row>
    <row r="6292" spans="1:5" x14ac:dyDescent="0.35">
      <c r="A6292" s="22" t="s">
        <v>39</v>
      </c>
      <c r="B6292" s="22" t="s">
        <v>172</v>
      </c>
      <c r="C6292" s="22" t="s">
        <v>55</v>
      </c>
      <c r="D6292" s="22" t="s">
        <v>97</v>
      </c>
      <c r="E6292" s="20">
        <v>0.14407</v>
      </c>
    </row>
    <row r="6293" spans="1:5" x14ac:dyDescent="0.35">
      <c r="A6293" s="22" t="s">
        <v>39</v>
      </c>
      <c r="B6293" s="22" t="s">
        <v>172</v>
      </c>
      <c r="C6293" s="22" t="s">
        <v>55</v>
      </c>
      <c r="D6293" s="22" t="s">
        <v>31</v>
      </c>
      <c r="E6293" s="20">
        <v>10.556990000000001</v>
      </c>
    </row>
    <row r="6294" spans="1:5" x14ac:dyDescent="0.35">
      <c r="A6294" s="22" t="s">
        <v>39</v>
      </c>
      <c r="B6294" s="22" t="s">
        <v>172</v>
      </c>
      <c r="C6294" s="22" t="s">
        <v>55</v>
      </c>
      <c r="D6294" s="22" t="s">
        <v>32</v>
      </c>
      <c r="E6294" s="20">
        <v>1.0800399999999999</v>
      </c>
    </row>
    <row r="6295" spans="1:5" x14ac:dyDescent="0.35">
      <c r="A6295" s="22" t="s">
        <v>39</v>
      </c>
      <c r="B6295" s="22" t="s">
        <v>172</v>
      </c>
      <c r="C6295" s="22" t="s">
        <v>55</v>
      </c>
      <c r="D6295" s="28" t="s">
        <v>35</v>
      </c>
      <c r="E6295" s="26">
        <v>469.56560000000002</v>
      </c>
    </row>
    <row r="6296" spans="1:5" x14ac:dyDescent="0.35">
      <c r="A6296" s="22" t="s">
        <v>39</v>
      </c>
      <c r="B6296" s="22" t="s">
        <v>172</v>
      </c>
      <c r="C6296" s="22" t="s">
        <v>56</v>
      </c>
      <c r="D6296" s="22" t="s">
        <v>52</v>
      </c>
      <c r="E6296" s="20">
        <v>209.99379999999999</v>
      </c>
    </row>
    <row r="6297" spans="1:5" x14ac:dyDescent="0.35">
      <c r="A6297" s="22" t="s">
        <v>39</v>
      </c>
      <c r="B6297" s="22" t="s">
        <v>172</v>
      </c>
      <c r="C6297" s="22" t="s">
        <v>56</v>
      </c>
      <c r="D6297" s="22" t="s">
        <v>104</v>
      </c>
      <c r="E6297" s="20">
        <v>673.90815999999995</v>
      </c>
    </row>
    <row r="6298" spans="1:5" x14ac:dyDescent="0.35">
      <c r="A6298" s="22" t="s">
        <v>39</v>
      </c>
      <c r="B6298" s="22" t="s">
        <v>172</v>
      </c>
      <c r="C6298" s="22" t="s">
        <v>56</v>
      </c>
      <c r="D6298" s="22" t="s">
        <v>156</v>
      </c>
      <c r="E6298" s="20">
        <v>1.324E-2</v>
      </c>
    </row>
    <row r="6299" spans="1:5" x14ac:dyDescent="0.35">
      <c r="A6299" s="22" t="s">
        <v>39</v>
      </c>
      <c r="B6299" s="22" t="s">
        <v>172</v>
      </c>
      <c r="C6299" s="22" t="s">
        <v>56</v>
      </c>
      <c r="D6299" s="22" t="s">
        <v>53</v>
      </c>
      <c r="E6299" s="20">
        <v>70.146569999999997</v>
      </c>
    </row>
    <row r="6300" spans="1:5" x14ac:dyDescent="0.35">
      <c r="A6300" s="22" t="s">
        <v>39</v>
      </c>
      <c r="B6300" s="22" t="s">
        <v>172</v>
      </c>
      <c r="C6300" s="22" t="s">
        <v>56</v>
      </c>
      <c r="D6300" s="22" t="s">
        <v>95</v>
      </c>
      <c r="E6300" s="20">
        <v>31.414439999999999</v>
      </c>
    </row>
    <row r="6301" spans="1:5" x14ac:dyDescent="0.35">
      <c r="A6301" s="22" t="s">
        <v>39</v>
      </c>
      <c r="B6301" s="22" t="s">
        <v>172</v>
      </c>
      <c r="C6301" s="22" t="s">
        <v>56</v>
      </c>
      <c r="D6301" s="22" t="s">
        <v>55</v>
      </c>
      <c r="E6301" s="20">
        <v>44.739379999999997</v>
      </c>
    </row>
    <row r="6302" spans="1:5" x14ac:dyDescent="0.35">
      <c r="A6302" s="22" t="s">
        <v>39</v>
      </c>
      <c r="B6302" s="22" t="s">
        <v>172</v>
      </c>
      <c r="C6302" s="22" t="s">
        <v>56</v>
      </c>
      <c r="D6302" s="22" t="s">
        <v>92</v>
      </c>
      <c r="E6302" s="20">
        <v>822.86473000000001</v>
      </c>
    </row>
    <row r="6303" spans="1:5" x14ac:dyDescent="0.35">
      <c r="A6303" s="22" t="s">
        <v>39</v>
      </c>
      <c r="B6303" s="22" t="s">
        <v>172</v>
      </c>
      <c r="C6303" s="22" t="s">
        <v>56</v>
      </c>
      <c r="D6303" s="22" t="s">
        <v>101</v>
      </c>
      <c r="E6303" s="20">
        <v>13.88231</v>
      </c>
    </row>
    <row r="6304" spans="1:5" x14ac:dyDescent="0.35">
      <c r="A6304" s="22" t="s">
        <v>39</v>
      </c>
      <c r="B6304" s="22" t="s">
        <v>172</v>
      </c>
      <c r="C6304" s="22" t="s">
        <v>56</v>
      </c>
      <c r="D6304" s="22" t="s">
        <v>102</v>
      </c>
      <c r="E6304" s="20">
        <v>496.24945000000002</v>
      </c>
    </row>
    <row r="6305" spans="1:5" x14ac:dyDescent="0.35">
      <c r="A6305" s="22" t="s">
        <v>39</v>
      </c>
      <c r="B6305" s="22" t="s">
        <v>172</v>
      </c>
      <c r="C6305" s="22" t="s">
        <v>56</v>
      </c>
      <c r="D6305" s="22" t="s">
        <v>107</v>
      </c>
      <c r="E6305" s="20">
        <v>300.17281000000003</v>
      </c>
    </row>
    <row r="6306" spans="1:5" x14ac:dyDescent="0.35">
      <c r="A6306" s="22" t="s">
        <v>39</v>
      </c>
      <c r="B6306" s="22" t="s">
        <v>172</v>
      </c>
      <c r="C6306" s="22" t="s">
        <v>56</v>
      </c>
      <c r="D6306" s="22" t="s">
        <v>93</v>
      </c>
      <c r="E6306" s="20">
        <v>1.3030600000000001</v>
      </c>
    </row>
    <row r="6307" spans="1:5" x14ac:dyDescent="0.35">
      <c r="A6307" s="22" t="s">
        <v>39</v>
      </c>
      <c r="B6307" s="22" t="s">
        <v>172</v>
      </c>
      <c r="C6307" s="22" t="s">
        <v>56</v>
      </c>
      <c r="D6307" s="22" t="s">
        <v>160</v>
      </c>
      <c r="E6307" s="20">
        <v>1209.9887100000001</v>
      </c>
    </row>
    <row r="6308" spans="1:5" x14ac:dyDescent="0.35">
      <c r="A6308" s="22" t="s">
        <v>39</v>
      </c>
      <c r="B6308" s="22" t="s">
        <v>172</v>
      </c>
      <c r="C6308" s="22" t="s">
        <v>56</v>
      </c>
      <c r="D6308" s="22" t="s">
        <v>30</v>
      </c>
      <c r="E6308" s="20">
        <v>129.8989</v>
      </c>
    </row>
    <row r="6309" spans="1:5" x14ac:dyDescent="0.35">
      <c r="A6309" s="22" t="s">
        <v>39</v>
      </c>
      <c r="B6309" s="22" t="s">
        <v>172</v>
      </c>
      <c r="C6309" s="22" t="s">
        <v>56</v>
      </c>
      <c r="D6309" s="22" t="s">
        <v>96</v>
      </c>
      <c r="E6309" s="20">
        <v>9770.0093699999998</v>
      </c>
    </row>
    <row r="6310" spans="1:5" x14ac:dyDescent="0.35">
      <c r="A6310" s="22" t="s">
        <v>39</v>
      </c>
      <c r="B6310" s="22" t="s">
        <v>172</v>
      </c>
      <c r="C6310" s="22" t="s">
        <v>56</v>
      </c>
      <c r="D6310" s="22" t="s">
        <v>110</v>
      </c>
      <c r="E6310" s="20">
        <v>8.0000000000000007E-5</v>
      </c>
    </row>
    <row r="6311" spans="1:5" x14ac:dyDescent="0.35">
      <c r="A6311" s="22" t="s">
        <v>39</v>
      </c>
      <c r="B6311" s="22" t="s">
        <v>172</v>
      </c>
      <c r="C6311" s="22" t="s">
        <v>56</v>
      </c>
      <c r="D6311" s="22" t="s">
        <v>100</v>
      </c>
      <c r="E6311" s="20">
        <v>1588.1804099999999</v>
      </c>
    </row>
    <row r="6312" spans="1:5" x14ac:dyDescent="0.35">
      <c r="A6312" s="22" t="s">
        <v>39</v>
      </c>
      <c r="B6312" s="22" t="s">
        <v>172</v>
      </c>
      <c r="C6312" s="22" t="s">
        <v>56</v>
      </c>
      <c r="D6312" s="22" t="s">
        <v>97</v>
      </c>
      <c r="E6312" s="20">
        <v>2.1172300000000002</v>
      </c>
    </row>
    <row r="6313" spans="1:5" x14ac:dyDescent="0.35">
      <c r="A6313" s="22" t="s">
        <v>39</v>
      </c>
      <c r="B6313" s="22" t="s">
        <v>172</v>
      </c>
      <c r="C6313" s="22" t="s">
        <v>56</v>
      </c>
      <c r="D6313" s="22" t="s">
        <v>31</v>
      </c>
      <c r="E6313" s="20">
        <v>95.786959999999993</v>
      </c>
    </row>
    <row r="6314" spans="1:5" x14ac:dyDescent="0.35">
      <c r="A6314" s="22" t="s">
        <v>39</v>
      </c>
      <c r="B6314" s="22" t="s">
        <v>172</v>
      </c>
      <c r="C6314" s="22" t="s">
        <v>56</v>
      </c>
      <c r="D6314" s="28" t="s">
        <v>35</v>
      </c>
      <c r="E6314" s="26">
        <v>15460.669610000001</v>
      </c>
    </row>
    <row r="6315" spans="1:5" x14ac:dyDescent="0.35">
      <c r="A6315" s="22" t="s">
        <v>39</v>
      </c>
      <c r="B6315" s="22" t="s">
        <v>172</v>
      </c>
      <c r="C6315" s="22" t="s">
        <v>57</v>
      </c>
      <c r="D6315" s="22" t="s">
        <v>52</v>
      </c>
      <c r="E6315" s="20">
        <v>68.142780000000002</v>
      </c>
    </row>
    <row r="6316" spans="1:5" x14ac:dyDescent="0.35">
      <c r="A6316" s="22" t="s">
        <v>39</v>
      </c>
      <c r="B6316" s="22" t="s">
        <v>172</v>
      </c>
      <c r="C6316" s="22" t="s">
        <v>57</v>
      </c>
      <c r="D6316" s="22" t="s">
        <v>156</v>
      </c>
      <c r="E6316" s="20">
        <v>14.84765</v>
      </c>
    </row>
    <row r="6317" spans="1:5" x14ac:dyDescent="0.35">
      <c r="A6317" s="22" t="s">
        <v>39</v>
      </c>
      <c r="B6317" s="22" t="s">
        <v>172</v>
      </c>
      <c r="C6317" s="22" t="s">
        <v>57</v>
      </c>
      <c r="D6317" s="22" t="s">
        <v>53</v>
      </c>
      <c r="E6317" s="20">
        <v>31.021550000000001</v>
      </c>
    </row>
    <row r="6318" spans="1:5" x14ac:dyDescent="0.35">
      <c r="A6318" s="22" t="s">
        <v>39</v>
      </c>
      <c r="B6318" s="22" t="s">
        <v>172</v>
      </c>
      <c r="C6318" s="22" t="s">
        <v>57</v>
      </c>
      <c r="D6318" s="22" t="s">
        <v>95</v>
      </c>
      <c r="E6318" s="20">
        <v>1.6201000000000001</v>
      </c>
    </row>
    <row r="6319" spans="1:5" x14ac:dyDescent="0.35">
      <c r="A6319" s="22" t="s">
        <v>39</v>
      </c>
      <c r="B6319" s="22" t="s">
        <v>172</v>
      </c>
      <c r="C6319" s="22" t="s">
        <v>57</v>
      </c>
      <c r="D6319" s="22" t="s">
        <v>28</v>
      </c>
      <c r="E6319" s="20">
        <v>171.99518</v>
      </c>
    </row>
    <row r="6320" spans="1:5" x14ac:dyDescent="0.35">
      <c r="A6320" s="22" t="s">
        <v>39</v>
      </c>
      <c r="B6320" s="22" t="s">
        <v>172</v>
      </c>
      <c r="C6320" s="22" t="s">
        <v>57</v>
      </c>
      <c r="D6320" s="22" t="s">
        <v>55</v>
      </c>
      <c r="E6320" s="20">
        <v>179.13533000000001</v>
      </c>
    </row>
    <row r="6321" spans="1:5" x14ac:dyDescent="0.35">
      <c r="A6321" s="22" t="s">
        <v>39</v>
      </c>
      <c r="B6321" s="22" t="s">
        <v>172</v>
      </c>
      <c r="C6321" s="22" t="s">
        <v>57</v>
      </c>
      <c r="D6321" s="22" t="s">
        <v>92</v>
      </c>
      <c r="E6321" s="20">
        <v>1962.3135400000001</v>
      </c>
    </row>
    <row r="6322" spans="1:5" x14ac:dyDescent="0.35">
      <c r="A6322" s="22" t="s">
        <v>39</v>
      </c>
      <c r="B6322" s="22" t="s">
        <v>172</v>
      </c>
      <c r="C6322" s="22" t="s">
        <v>57</v>
      </c>
      <c r="D6322" s="22" t="s">
        <v>102</v>
      </c>
      <c r="E6322" s="20">
        <v>39.070569999999996</v>
      </c>
    </row>
    <row r="6323" spans="1:5" x14ac:dyDescent="0.35">
      <c r="A6323" s="22" t="s">
        <v>39</v>
      </c>
      <c r="B6323" s="22" t="s">
        <v>172</v>
      </c>
      <c r="C6323" s="22" t="s">
        <v>57</v>
      </c>
      <c r="D6323" s="22" t="s">
        <v>93</v>
      </c>
      <c r="E6323" s="20">
        <v>417.80892</v>
      </c>
    </row>
    <row r="6324" spans="1:5" x14ac:dyDescent="0.35">
      <c r="A6324" s="22" t="s">
        <v>39</v>
      </c>
      <c r="B6324" s="22" t="s">
        <v>172</v>
      </c>
      <c r="C6324" s="22" t="s">
        <v>57</v>
      </c>
      <c r="D6324" s="22" t="s">
        <v>160</v>
      </c>
      <c r="E6324" s="20">
        <v>19.69266</v>
      </c>
    </row>
    <row r="6325" spans="1:5" x14ac:dyDescent="0.35">
      <c r="A6325" s="22" t="s">
        <v>39</v>
      </c>
      <c r="B6325" s="22" t="s">
        <v>172</v>
      </c>
      <c r="C6325" s="22" t="s">
        <v>57</v>
      </c>
      <c r="D6325" s="22" t="s">
        <v>30</v>
      </c>
      <c r="E6325" s="20">
        <v>472.54025000000001</v>
      </c>
    </row>
    <row r="6326" spans="1:5" x14ac:dyDescent="0.35">
      <c r="A6326" s="22" t="s">
        <v>39</v>
      </c>
      <c r="B6326" s="22" t="s">
        <v>172</v>
      </c>
      <c r="C6326" s="22" t="s">
        <v>57</v>
      </c>
      <c r="D6326" s="22" t="s">
        <v>96</v>
      </c>
      <c r="E6326" s="20">
        <v>20.559570000000001</v>
      </c>
    </row>
    <row r="6327" spans="1:5" x14ac:dyDescent="0.35">
      <c r="A6327" s="22" t="s">
        <v>39</v>
      </c>
      <c r="B6327" s="22" t="s">
        <v>172</v>
      </c>
      <c r="C6327" s="22" t="s">
        <v>57</v>
      </c>
      <c r="D6327" s="22" t="s">
        <v>110</v>
      </c>
      <c r="E6327" s="20">
        <v>0.17399999999999999</v>
      </c>
    </row>
    <row r="6328" spans="1:5" x14ac:dyDescent="0.35">
      <c r="A6328" s="22" t="s">
        <v>39</v>
      </c>
      <c r="B6328" s="22" t="s">
        <v>172</v>
      </c>
      <c r="C6328" s="22" t="s">
        <v>57</v>
      </c>
      <c r="D6328" s="22" t="s">
        <v>97</v>
      </c>
      <c r="E6328" s="20">
        <v>8.4000000000000003E-4</v>
      </c>
    </row>
    <row r="6329" spans="1:5" x14ac:dyDescent="0.35">
      <c r="A6329" s="22" t="s">
        <v>39</v>
      </c>
      <c r="B6329" s="22" t="s">
        <v>172</v>
      </c>
      <c r="C6329" s="22" t="s">
        <v>57</v>
      </c>
      <c r="D6329" s="22" t="s">
        <v>31</v>
      </c>
      <c r="E6329" s="20">
        <v>323.76796999999999</v>
      </c>
    </row>
    <row r="6330" spans="1:5" x14ac:dyDescent="0.35">
      <c r="A6330" s="22" t="s">
        <v>39</v>
      </c>
      <c r="B6330" s="22" t="s">
        <v>172</v>
      </c>
      <c r="C6330" s="22" t="s">
        <v>57</v>
      </c>
      <c r="D6330" s="22" t="s">
        <v>32</v>
      </c>
      <c r="E6330" s="20">
        <v>2.68302</v>
      </c>
    </row>
    <row r="6331" spans="1:5" x14ac:dyDescent="0.35">
      <c r="A6331" s="22" t="s">
        <v>39</v>
      </c>
      <c r="B6331" s="22" t="s">
        <v>172</v>
      </c>
      <c r="C6331" s="22" t="s">
        <v>57</v>
      </c>
      <c r="D6331" s="28" t="s">
        <v>35</v>
      </c>
      <c r="E6331" s="26">
        <v>3725.3739300000002</v>
      </c>
    </row>
    <row r="6332" spans="1:5" x14ac:dyDescent="0.35">
      <c r="A6332" s="22" t="s">
        <v>39</v>
      </c>
      <c r="B6332" s="22" t="s">
        <v>172</v>
      </c>
      <c r="C6332" s="22" t="s">
        <v>58</v>
      </c>
      <c r="D6332" s="22" t="s">
        <v>52</v>
      </c>
      <c r="E6332" s="20">
        <v>0.19320000000000001</v>
      </c>
    </row>
    <row r="6333" spans="1:5" x14ac:dyDescent="0.35">
      <c r="A6333" s="22" t="s">
        <v>39</v>
      </c>
      <c r="B6333" s="22" t="s">
        <v>172</v>
      </c>
      <c r="C6333" s="22" t="s">
        <v>58</v>
      </c>
      <c r="D6333" s="22" t="s">
        <v>28</v>
      </c>
      <c r="E6333" s="20">
        <v>1.19129</v>
      </c>
    </row>
    <row r="6334" spans="1:5" x14ac:dyDescent="0.35">
      <c r="A6334" s="22" t="s">
        <v>39</v>
      </c>
      <c r="B6334" s="22" t="s">
        <v>172</v>
      </c>
      <c r="C6334" s="22" t="s">
        <v>58</v>
      </c>
      <c r="D6334" s="22" t="s">
        <v>160</v>
      </c>
      <c r="E6334" s="20">
        <v>20.629670000000001</v>
      </c>
    </row>
    <row r="6335" spans="1:5" x14ac:dyDescent="0.35">
      <c r="A6335" s="22" t="s">
        <v>39</v>
      </c>
      <c r="B6335" s="22" t="s">
        <v>172</v>
      </c>
      <c r="C6335" s="22" t="s">
        <v>58</v>
      </c>
      <c r="D6335" s="22" t="s">
        <v>30</v>
      </c>
      <c r="E6335" s="20">
        <v>29.79787</v>
      </c>
    </row>
    <row r="6336" spans="1:5" x14ac:dyDescent="0.35">
      <c r="A6336" s="22" t="s">
        <v>39</v>
      </c>
      <c r="B6336" s="22" t="s">
        <v>172</v>
      </c>
      <c r="C6336" s="22" t="s">
        <v>58</v>
      </c>
      <c r="D6336" s="22" t="s">
        <v>96</v>
      </c>
      <c r="E6336" s="20">
        <v>3.1742300000000001</v>
      </c>
    </row>
    <row r="6337" spans="1:5" x14ac:dyDescent="0.35">
      <c r="A6337" s="22" t="s">
        <v>39</v>
      </c>
      <c r="B6337" s="22" t="s">
        <v>172</v>
      </c>
      <c r="C6337" s="22" t="s">
        <v>58</v>
      </c>
      <c r="D6337" s="28" t="s">
        <v>35</v>
      </c>
      <c r="E6337" s="26">
        <v>54.986260000000001</v>
      </c>
    </row>
    <row r="6338" spans="1:5" x14ac:dyDescent="0.35">
      <c r="A6338" s="22" t="s">
        <v>39</v>
      </c>
      <c r="B6338" s="22" t="s">
        <v>172</v>
      </c>
      <c r="C6338" s="22" t="s">
        <v>158</v>
      </c>
      <c r="D6338" s="22" t="s">
        <v>160</v>
      </c>
      <c r="E6338" s="20">
        <v>3.01891</v>
      </c>
    </row>
    <row r="6339" spans="1:5" x14ac:dyDescent="0.35">
      <c r="A6339" s="22" t="s">
        <v>39</v>
      </c>
      <c r="B6339" s="22" t="s">
        <v>172</v>
      </c>
      <c r="C6339" s="22" t="s">
        <v>158</v>
      </c>
      <c r="D6339" s="28" t="s">
        <v>35</v>
      </c>
      <c r="E6339" s="26">
        <v>3.01891</v>
      </c>
    </row>
    <row r="6340" spans="1:5" x14ac:dyDescent="0.35">
      <c r="A6340" s="22" t="s">
        <v>39</v>
      </c>
      <c r="B6340" s="22" t="s">
        <v>172</v>
      </c>
      <c r="C6340" s="22" t="s">
        <v>14</v>
      </c>
      <c r="D6340" s="22" t="s">
        <v>52</v>
      </c>
      <c r="E6340" s="20">
        <v>134.75002000000001</v>
      </c>
    </row>
    <row r="6341" spans="1:5" x14ac:dyDescent="0.35">
      <c r="A6341" s="22" t="s">
        <v>39</v>
      </c>
      <c r="B6341" s="22" t="s">
        <v>172</v>
      </c>
      <c r="C6341" s="22" t="s">
        <v>14</v>
      </c>
      <c r="D6341" s="22" t="s">
        <v>53</v>
      </c>
      <c r="E6341" s="20">
        <v>38.879040000000003</v>
      </c>
    </row>
    <row r="6342" spans="1:5" x14ac:dyDescent="0.35">
      <c r="A6342" s="22" t="s">
        <v>39</v>
      </c>
      <c r="B6342" s="22" t="s">
        <v>172</v>
      </c>
      <c r="C6342" s="22" t="s">
        <v>14</v>
      </c>
      <c r="D6342" s="22" t="s">
        <v>95</v>
      </c>
      <c r="E6342" s="20">
        <v>16.32968</v>
      </c>
    </row>
    <row r="6343" spans="1:5" x14ac:dyDescent="0.35">
      <c r="A6343" s="22" t="s">
        <v>39</v>
      </c>
      <c r="B6343" s="22" t="s">
        <v>172</v>
      </c>
      <c r="C6343" s="22" t="s">
        <v>14</v>
      </c>
      <c r="D6343" s="22" t="s">
        <v>55</v>
      </c>
      <c r="E6343" s="20">
        <v>12.2133</v>
      </c>
    </row>
    <row r="6344" spans="1:5" x14ac:dyDescent="0.35">
      <c r="A6344" s="22" t="s">
        <v>39</v>
      </c>
      <c r="B6344" s="22" t="s">
        <v>172</v>
      </c>
      <c r="C6344" s="22" t="s">
        <v>14</v>
      </c>
      <c r="D6344" s="22" t="s">
        <v>92</v>
      </c>
      <c r="E6344" s="20">
        <v>0.31719999999999998</v>
      </c>
    </row>
    <row r="6345" spans="1:5" x14ac:dyDescent="0.35">
      <c r="A6345" s="22" t="s">
        <v>39</v>
      </c>
      <c r="B6345" s="22" t="s">
        <v>172</v>
      </c>
      <c r="C6345" s="22" t="s">
        <v>14</v>
      </c>
      <c r="D6345" s="22" t="s">
        <v>165</v>
      </c>
      <c r="E6345" s="20">
        <v>8.5285299999999999</v>
      </c>
    </row>
    <row r="6346" spans="1:5" x14ac:dyDescent="0.35">
      <c r="A6346" s="22" t="s">
        <v>39</v>
      </c>
      <c r="B6346" s="22" t="s">
        <v>172</v>
      </c>
      <c r="C6346" s="22" t="s">
        <v>14</v>
      </c>
      <c r="D6346" s="22" t="s">
        <v>160</v>
      </c>
      <c r="E6346" s="20">
        <v>20.49699</v>
      </c>
    </row>
    <row r="6347" spans="1:5" x14ac:dyDescent="0.35">
      <c r="A6347" s="22" t="s">
        <v>39</v>
      </c>
      <c r="B6347" s="22" t="s">
        <v>172</v>
      </c>
      <c r="C6347" s="22" t="s">
        <v>14</v>
      </c>
      <c r="D6347" s="22" t="s">
        <v>30</v>
      </c>
      <c r="E6347" s="20">
        <v>6.9999999999999994E-5</v>
      </c>
    </row>
    <row r="6348" spans="1:5" x14ac:dyDescent="0.35">
      <c r="A6348" s="22" t="s">
        <v>39</v>
      </c>
      <c r="B6348" s="22" t="s">
        <v>172</v>
      </c>
      <c r="C6348" s="22" t="s">
        <v>14</v>
      </c>
      <c r="D6348" s="22" t="s">
        <v>96</v>
      </c>
      <c r="E6348" s="20">
        <v>0.35053000000000001</v>
      </c>
    </row>
    <row r="6349" spans="1:5" x14ac:dyDescent="0.35">
      <c r="A6349" s="22" t="s">
        <v>39</v>
      </c>
      <c r="B6349" s="22" t="s">
        <v>172</v>
      </c>
      <c r="C6349" s="22" t="s">
        <v>14</v>
      </c>
      <c r="D6349" s="22" t="s">
        <v>110</v>
      </c>
      <c r="E6349" s="20">
        <v>2.1825100000000002</v>
      </c>
    </row>
    <row r="6350" spans="1:5" x14ac:dyDescent="0.35">
      <c r="A6350" s="22" t="s">
        <v>39</v>
      </c>
      <c r="B6350" s="22" t="s">
        <v>172</v>
      </c>
      <c r="C6350" s="22" t="s">
        <v>14</v>
      </c>
      <c r="D6350" s="22" t="s">
        <v>97</v>
      </c>
      <c r="E6350" s="20">
        <v>2.52502</v>
      </c>
    </row>
    <row r="6351" spans="1:5" x14ac:dyDescent="0.35">
      <c r="A6351" s="22" t="s">
        <v>39</v>
      </c>
      <c r="B6351" s="22" t="s">
        <v>172</v>
      </c>
      <c r="C6351" s="22" t="s">
        <v>14</v>
      </c>
      <c r="D6351" s="22" t="s">
        <v>31</v>
      </c>
      <c r="E6351" s="20">
        <v>2.7665999999999999</v>
      </c>
    </row>
    <row r="6352" spans="1:5" x14ac:dyDescent="0.35">
      <c r="A6352" s="22" t="s">
        <v>39</v>
      </c>
      <c r="B6352" s="22" t="s">
        <v>172</v>
      </c>
      <c r="C6352" s="22" t="s">
        <v>14</v>
      </c>
      <c r="D6352" s="28" t="s">
        <v>35</v>
      </c>
      <c r="E6352" s="26">
        <v>239.33949000000001</v>
      </c>
    </row>
    <row r="6353" spans="1:5" x14ac:dyDescent="0.35">
      <c r="A6353" s="22" t="s">
        <v>39</v>
      </c>
      <c r="B6353" s="22" t="s">
        <v>172</v>
      </c>
      <c r="C6353" s="22" t="s">
        <v>15</v>
      </c>
      <c r="D6353" s="22" t="s">
        <v>52</v>
      </c>
      <c r="E6353" s="20">
        <v>1973.2939100000001</v>
      </c>
    </row>
    <row r="6354" spans="1:5" x14ac:dyDescent="0.35">
      <c r="A6354" s="22" t="s">
        <v>39</v>
      </c>
      <c r="B6354" s="22" t="s">
        <v>172</v>
      </c>
      <c r="C6354" s="22" t="s">
        <v>15</v>
      </c>
      <c r="D6354" s="22" t="s">
        <v>104</v>
      </c>
      <c r="E6354" s="20">
        <v>0.28023999999999999</v>
      </c>
    </row>
    <row r="6355" spans="1:5" x14ac:dyDescent="0.35">
      <c r="A6355" s="22" t="s">
        <v>39</v>
      </c>
      <c r="B6355" s="22" t="s">
        <v>172</v>
      </c>
      <c r="C6355" s="22" t="s">
        <v>15</v>
      </c>
      <c r="D6355" s="22" t="s">
        <v>156</v>
      </c>
      <c r="E6355" s="20">
        <v>270.24209000000002</v>
      </c>
    </row>
    <row r="6356" spans="1:5" x14ac:dyDescent="0.35">
      <c r="A6356" s="22" t="s">
        <v>39</v>
      </c>
      <c r="B6356" s="22" t="s">
        <v>172</v>
      </c>
      <c r="C6356" s="22" t="s">
        <v>15</v>
      </c>
      <c r="D6356" s="22" t="s">
        <v>53</v>
      </c>
      <c r="E6356" s="20">
        <v>346.89317999999997</v>
      </c>
    </row>
    <row r="6357" spans="1:5" x14ac:dyDescent="0.35">
      <c r="A6357" s="22" t="s">
        <v>39</v>
      </c>
      <c r="B6357" s="22" t="s">
        <v>172</v>
      </c>
      <c r="C6357" s="22" t="s">
        <v>15</v>
      </c>
      <c r="D6357" s="22" t="s">
        <v>95</v>
      </c>
      <c r="E6357" s="20">
        <v>164.54633999999999</v>
      </c>
    </row>
    <row r="6358" spans="1:5" x14ac:dyDescent="0.35">
      <c r="A6358" s="22" t="s">
        <v>39</v>
      </c>
      <c r="B6358" s="22" t="s">
        <v>172</v>
      </c>
      <c r="C6358" s="22" t="s">
        <v>15</v>
      </c>
      <c r="D6358" s="22" t="s">
        <v>28</v>
      </c>
      <c r="E6358" s="20">
        <v>347.36635000000001</v>
      </c>
    </row>
    <row r="6359" spans="1:5" x14ac:dyDescent="0.35">
      <c r="A6359" s="22" t="s">
        <v>39</v>
      </c>
      <c r="B6359" s="22" t="s">
        <v>172</v>
      </c>
      <c r="C6359" s="22" t="s">
        <v>15</v>
      </c>
      <c r="D6359" s="22" t="s">
        <v>55</v>
      </c>
      <c r="E6359" s="20">
        <v>430.23444000000001</v>
      </c>
    </row>
    <row r="6360" spans="1:5" x14ac:dyDescent="0.35">
      <c r="A6360" s="22" t="s">
        <v>39</v>
      </c>
      <c r="B6360" s="22" t="s">
        <v>172</v>
      </c>
      <c r="C6360" s="22" t="s">
        <v>15</v>
      </c>
      <c r="D6360" s="22" t="s">
        <v>92</v>
      </c>
      <c r="E6360" s="20">
        <v>1455.68318</v>
      </c>
    </row>
    <row r="6361" spans="1:5" x14ac:dyDescent="0.35">
      <c r="A6361" s="22" t="s">
        <v>39</v>
      </c>
      <c r="B6361" s="22" t="s">
        <v>172</v>
      </c>
      <c r="C6361" s="22" t="s">
        <v>15</v>
      </c>
      <c r="D6361" s="22" t="s">
        <v>102</v>
      </c>
      <c r="E6361" s="20">
        <v>3290.68469</v>
      </c>
    </row>
    <row r="6362" spans="1:5" x14ac:dyDescent="0.35">
      <c r="A6362" s="22" t="s">
        <v>39</v>
      </c>
      <c r="B6362" s="22" t="s">
        <v>172</v>
      </c>
      <c r="C6362" s="22" t="s">
        <v>15</v>
      </c>
      <c r="D6362" s="22" t="s">
        <v>93</v>
      </c>
      <c r="E6362" s="20">
        <v>2173.2131399999998</v>
      </c>
    </row>
    <row r="6363" spans="1:5" x14ac:dyDescent="0.35">
      <c r="A6363" s="22" t="s">
        <v>39</v>
      </c>
      <c r="B6363" s="22" t="s">
        <v>172</v>
      </c>
      <c r="C6363" s="22" t="s">
        <v>15</v>
      </c>
      <c r="D6363" s="22" t="s">
        <v>160</v>
      </c>
      <c r="E6363" s="20">
        <v>4189.83637</v>
      </c>
    </row>
    <row r="6364" spans="1:5" x14ac:dyDescent="0.35">
      <c r="A6364" s="22" t="s">
        <v>39</v>
      </c>
      <c r="B6364" s="22" t="s">
        <v>172</v>
      </c>
      <c r="C6364" s="22" t="s">
        <v>15</v>
      </c>
      <c r="D6364" s="22" t="s">
        <v>30</v>
      </c>
      <c r="E6364" s="20">
        <v>24355.578880000001</v>
      </c>
    </row>
    <row r="6365" spans="1:5" x14ac:dyDescent="0.35">
      <c r="A6365" s="22" t="s">
        <v>39</v>
      </c>
      <c r="B6365" s="22" t="s">
        <v>172</v>
      </c>
      <c r="C6365" s="22" t="s">
        <v>15</v>
      </c>
      <c r="D6365" s="22" t="s">
        <v>96</v>
      </c>
      <c r="E6365" s="20">
        <v>7468.6067700000003</v>
      </c>
    </row>
    <row r="6366" spans="1:5" x14ac:dyDescent="0.35">
      <c r="A6366" s="22" t="s">
        <v>39</v>
      </c>
      <c r="B6366" s="22" t="s">
        <v>172</v>
      </c>
      <c r="C6366" s="22" t="s">
        <v>15</v>
      </c>
      <c r="D6366" s="22" t="s">
        <v>110</v>
      </c>
      <c r="E6366" s="20">
        <v>81.831479999999999</v>
      </c>
    </row>
    <row r="6367" spans="1:5" x14ac:dyDescent="0.35">
      <c r="A6367" s="22" t="s">
        <v>39</v>
      </c>
      <c r="B6367" s="22" t="s">
        <v>172</v>
      </c>
      <c r="C6367" s="22" t="s">
        <v>15</v>
      </c>
      <c r="D6367" s="22" t="s">
        <v>162</v>
      </c>
      <c r="E6367" s="20">
        <v>1.4074199999999999</v>
      </c>
    </row>
    <row r="6368" spans="1:5" x14ac:dyDescent="0.35">
      <c r="A6368" s="22" t="s">
        <v>39</v>
      </c>
      <c r="B6368" s="22" t="s">
        <v>172</v>
      </c>
      <c r="C6368" s="22" t="s">
        <v>15</v>
      </c>
      <c r="D6368" s="22" t="s">
        <v>112</v>
      </c>
      <c r="E6368" s="20">
        <v>4.2000000000000002E-4</v>
      </c>
    </row>
    <row r="6369" spans="1:5" x14ac:dyDescent="0.35">
      <c r="A6369" s="22" t="s">
        <v>39</v>
      </c>
      <c r="B6369" s="22" t="s">
        <v>172</v>
      </c>
      <c r="C6369" s="22" t="s">
        <v>15</v>
      </c>
      <c r="D6369" s="22" t="s">
        <v>100</v>
      </c>
      <c r="E6369" s="20">
        <v>915.88642000000004</v>
      </c>
    </row>
    <row r="6370" spans="1:5" x14ac:dyDescent="0.35">
      <c r="A6370" s="22" t="s">
        <v>39</v>
      </c>
      <c r="B6370" s="22" t="s">
        <v>172</v>
      </c>
      <c r="C6370" s="22" t="s">
        <v>15</v>
      </c>
      <c r="D6370" s="22" t="s">
        <v>97</v>
      </c>
      <c r="E6370" s="20">
        <v>157.12285</v>
      </c>
    </row>
    <row r="6371" spans="1:5" x14ac:dyDescent="0.35">
      <c r="A6371" s="22" t="s">
        <v>39</v>
      </c>
      <c r="B6371" s="22" t="s">
        <v>172</v>
      </c>
      <c r="C6371" s="22" t="s">
        <v>15</v>
      </c>
      <c r="D6371" s="22" t="s">
        <v>31</v>
      </c>
      <c r="E6371" s="20">
        <v>6040.8096800000003</v>
      </c>
    </row>
    <row r="6372" spans="1:5" x14ac:dyDescent="0.35">
      <c r="A6372" s="22" t="s">
        <v>39</v>
      </c>
      <c r="B6372" s="22" t="s">
        <v>172</v>
      </c>
      <c r="C6372" s="22" t="s">
        <v>15</v>
      </c>
      <c r="D6372" s="22" t="s">
        <v>32</v>
      </c>
      <c r="E6372" s="20">
        <v>2.6211099999999998</v>
      </c>
    </row>
    <row r="6373" spans="1:5" x14ac:dyDescent="0.35">
      <c r="A6373" s="22" t="s">
        <v>39</v>
      </c>
      <c r="B6373" s="22" t="s">
        <v>172</v>
      </c>
      <c r="C6373" s="22" t="s">
        <v>15</v>
      </c>
      <c r="D6373" s="22" t="s">
        <v>161</v>
      </c>
      <c r="E6373" s="20">
        <v>254.00658000000001</v>
      </c>
    </row>
    <row r="6374" spans="1:5" x14ac:dyDescent="0.35">
      <c r="A6374" s="22" t="s">
        <v>39</v>
      </c>
      <c r="B6374" s="22" t="s">
        <v>172</v>
      </c>
      <c r="C6374" s="22" t="s">
        <v>15</v>
      </c>
      <c r="D6374" s="28" t="s">
        <v>35</v>
      </c>
      <c r="E6374" s="26">
        <v>53920.145539999998</v>
      </c>
    </row>
    <row r="6375" spans="1:5" x14ac:dyDescent="0.35">
      <c r="A6375" s="22" t="s">
        <v>39</v>
      </c>
      <c r="B6375" s="22" t="s">
        <v>172</v>
      </c>
      <c r="C6375" s="22" t="s">
        <v>159</v>
      </c>
      <c r="D6375" s="22" t="s">
        <v>52</v>
      </c>
      <c r="E6375" s="20">
        <v>866.66818000000001</v>
      </c>
    </row>
    <row r="6376" spans="1:5" x14ac:dyDescent="0.35">
      <c r="A6376" s="22" t="s">
        <v>39</v>
      </c>
      <c r="B6376" s="22" t="s">
        <v>172</v>
      </c>
      <c r="C6376" s="22" t="s">
        <v>159</v>
      </c>
      <c r="D6376" s="22" t="s">
        <v>104</v>
      </c>
      <c r="E6376" s="20">
        <v>0.31202999999999997</v>
      </c>
    </row>
    <row r="6377" spans="1:5" x14ac:dyDescent="0.35">
      <c r="A6377" s="22" t="s">
        <v>39</v>
      </c>
      <c r="B6377" s="22" t="s">
        <v>172</v>
      </c>
      <c r="C6377" s="22" t="s">
        <v>159</v>
      </c>
      <c r="D6377" s="22" t="s">
        <v>156</v>
      </c>
      <c r="E6377" s="20">
        <v>2112.5343600000001</v>
      </c>
    </row>
    <row r="6378" spans="1:5" x14ac:dyDescent="0.35">
      <c r="A6378" s="22" t="s">
        <v>39</v>
      </c>
      <c r="B6378" s="22" t="s">
        <v>172</v>
      </c>
      <c r="C6378" s="22" t="s">
        <v>159</v>
      </c>
      <c r="D6378" s="22" t="s">
        <v>53</v>
      </c>
      <c r="E6378" s="20">
        <v>193.39347000000001</v>
      </c>
    </row>
    <row r="6379" spans="1:5" x14ac:dyDescent="0.35">
      <c r="A6379" s="22" t="s">
        <v>39</v>
      </c>
      <c r="B6379" s="22" t="s">
        <v>172</v>
      </c>
      <c r="C6379" s="22" t="s">
        <v>159</v>
      </c>
      <c r="D6379" s="22" t="s">
        <v>27</v>
      </c>
      <c r="E6379" s="20">
        <v>81.846450000000004</v>
      </c>
    </row>
    <row r="6380" spans="1:5" x14ac:dyDescent="0.35">
      <c r="A6380" s="22" t="s">
        <v>39</v>
      </c>
      <c r="B6380" s="22" t="s">
        <v>172</v>
      </c>
      <c r="C6380" s="22" t="s">
        <v>159</v>
      </c>
      <c r="D6380" s="22" t="s">
        <v>95</v>
      </c>
      <c r="E6380" s="20">
        <v>7.1408300000000002</v>
      </c>
    </row>
    <row r="6381" spans="1:5" x14ac:dyDescent="0.35">
      <c r="A6381" s="22" t="s">
        <v>39</v>
      </c>
      <c r="B6381" s="22" t="s">
        <v>172</v>
      </c>
      <c r="C6381" s="22" t="s">
        <v>159</v>
      </c>
      <c r="D6381" s="22" t="s">
        <v>28</v>
      </c>
      <c r="E6381" s="20">
        <v>172.01044999999999</v>
      </c>
    </row>
    <row r="6382" spans="1:5" x14ac:dyDescent="0.35">
      <c r="A6382" s="22" t="s">
        <v>39</v>
      </c>
      <c r="B6382" s="22" t="s">
        <v>172</v>
      </c>
      <c r="C6382" s="22" t="s">
        <v>159</v>
      </c>
      <c r="D6382" s="22" t="s">
        <v>55</v>
      </c>
      <c r="E6382" s="20">
        <v>96.29701</v>
      </c>
    </row>
    <row r="6383" spans="1:5" x14ac:dyDescent="0.35">
      <c r="A6383" s="22" t="s">
        <v>39</v>
      </c>
      <c r="B6383" s="22" t="s">
        <v>172</v>
      </c>
      <c r="C6383" s="22" t="s">
        <v>159</v>
      </c>
      <c r="D6383" s="22" t="s">
        <v>92</v>
      </c>
      <c r="E6383" s="20">
        <v>318.38943999999998</v>
      </c>
    </row>
    <row r="6384" spans="1:5" x14ac:dyDescent="0.35">
      <c r="A6384" s="22" t="s">
        <v>39</v>
      </c>
      <c r="B6384" s="22" t="s">
        <v>172</v>
      </c>
      <c r="C6384" s="22" t="s">
        <v>159</v>
      </c>
      <c r="D6384" s="22" t="s">
        <v>165</v>
      </c>
      <c r="E6384" s="20">
        <v>27.92136</v>
      </c>
    </row>
    <row r="6385" spans="1:5" x14ac:dyDescent="0.35">
      <c r="A6385" s="22" t="s">
        <v>39</v>
      </c>
      <c r="B6385" s="22" t="s">
        <v>172</v>
      </c>
      <c r="C6385" s="22" t="s">
        <v>159</v>
      </c>
      <c r="D6385" s="22" t="s">
        <v>102</v>
      </c>
      <c r="E6385" s="20">
        <v>9.7207000000000008</v>
      </c>
    </row>
    <row r="6386" spans="1:5" x14ac:dyDescent="0.35">
      <c r="A6386" s="22" t="s">
        <v>39</v>
      </c>
      <c r="B6386" s="22" t="s">
        <v>172</v>
      </c>
      <c r="C6386" s="22" t="s">
        <v>159</v>
      </c>
      <c r="D6386" s="22" t="s">
        <v>93</v>
      </c>
      <c r="E6386" s="20">
        <v>208.78192000000001</v>
      </c>
    </row>
    <row r="6387" spans="1:5" x14ac:dyDescent="0.35">
      <c r="A6387" s="22" t="s">
        <v>39</v>
      </c>
      <c r="B6387" s="22" t="s">
        <v>172</v>
      </c>
      <c r="C6387" s="22" t="s">
        <v>159</v>
      </c>
      <c r="D6387" s="22" t="s">
        <v>160</v>
      </c>
      <c r="E6387" s="20">
        <v>1811.6087600000001</v>
      </c>
    </row>
    <row r="6388" spans="1:5" x14ac:dyDescent="0.35">
      <c r="A6388" s="22" t="s">
        <v>39</v>
      </c>
      <c r="B6388" s="22" t="s">
        <v>172</v>
      </c>
      <c r="C6388" s="22" t="s">
        <v>159</v>
      </c>
      <c r="D6388" s="22" t="s">
        <v>30</v>
      </c>
      <c r="E6388" s="20">
        <v>1637.0516299999999</v>
      </c>
    </row>
    <row r="6389" spans="1:5" x14ac:dyDescent="0.35">
      <c r="A6389" s="22" t="s">
        <v>39</v>
      </c>
      <c r="B6389" s="22" t="s">
        <v>172</v>
      </c>
      <c r="C6389" s="22" t="s">
        <v>159</v>
      </c>
      <c r="D6389" s="22" t="s">
        <v>96</v>
      </c>
      <c r="E6389" s="20">
        <v>310.15204999999997</v>
      </c>
    </row>
    <row r="6390" spans="1:5" x14ac:dyDescent="0.35">
      <c r="A6390" s="22" t="s">
        <v>39</v>
      </c>
      <c r="B6390" s="22" t="s">
        <v>172</v>
      </c>
      <c r="C6390" s="22" t="s">
        <v>159</v>
      </c>
      <c r="D6390" s="22" t="s">
        <v>110</v>
      </c>
      <c r="E6390" s="20">
        <v>67.577780000000004</v>
      </c>
    </row>
    <row r="6391" spans="1:5" x14ac:dyDescent="0.35">
      <c r="A6391" s="22" t="s">
        <v>39</v>
      </c>
      <c r="B6391" s="22" t="s">
        <v>172</v>
      </c>
      <c r="C6391" s="22" t="s">
        <v>159</v>
      </c>
      <c r="D6391" s="22" t="s">
        <v>162</v>
      </c>
      <c r="E6391" s="20">
        <v>140.74343999999999</v>
      </c>
    </row>
    <row r="6392" spans="1:5" x14ac:dyDescent="0.35">
      <c r="A6392" s="22" t="s">
        <v>39</v>
      </c>
      <c r="B6392" s="22" t="s">
        <v>172</v>
      </c>
      <c r="C6392" s="22" t="s">
        <v>159</v>
      </c>
      <c r="D6392" s="22" t="s">
        <v>163</v>
      </c>
      <c r="E6392" s="20">
        <v>5.2637200000000002</v>
      </c>
    </row>
    <row r="6393" spans="1:5" x14ac:dyDescent="0.35">
      <c r="A6393" s="22" t="s">
        <v>39</v>
      </c>
      <c r="B6393" s="22" t="s">
        <v>172</v>
      </c>
      <c r="C6393" s="22" t="s">
        <v>159</v>
      </c>
      <c r="D6393" s="22" t="s">
        <v>112</v>
      </c>
      <c r="E6393" s="20">
        <v>8.4623200000000001</v>
      </c>
    </row>
    <row r="6394" spans="1:5" x14ac:dyDescent="0.35">
      <c r="A6394" s="22" t="s">
        <v>39</v>
      </c>
      <c r="B6394" s="22" t="s">
        <v>172</v>
      </c>
      <c r="C6394" s="22" t="s">
        <v>159</v>
      </c>
      <c r="D6394" s="22" t="s">
        <v>100</v>
      </c>
      <c r="E6394" s="20">
        <v>4.76999</v>
      </c>
    </row>
    <row r="6395" spans="1:5" x14ac:dyDescent="0.35">
      <c r="A6395" s="22" t="s">
        <v>39</v>
      </c>
      <c r="B6395" s="22" t="s">
        <v>172</v>
      </c>
      <c r="C6395" s="22" t="s">
        <v>159</v>
      </c>
      <c r="D6395" s="22" t="s">
        <v>97</v>
      </c>
      <c r="E6395" s="20">
        <v>56.102640000000001</v>
      </c>
    </row>
    <row r="6396" spans="1:5" x14ac:dyDescent="0.35">
      <c r="A6396" s="22" t="s">
        <v>39</v>
      </c>
      <c r="B6396" s="22" t="s">
        <v>172</v>
      </c>
      <c r="C6396" s="22" t="s">
        <v>159</v>
      </c>
      <c r="D6396" s="22" t="s">
        <v>31</v>
      </c>
      <c r="E6396" s="20">
        <v>3645.06376</v>
      </c>
    </row>
    <row r="6397" spans="1:5" x14ac:dyDescent="0.35">
      <c r="A6397" s="22" t="s">
        <v>39</v>
      </c>
      <c r="B6397" s="22" t="s">
        <v>172</v>
      </c>
      <c r="C6397" s="22" t="s">
        <v>159</v>
      </c>
      <c r="D6397" s="22" t="s">
        <v>32</v>
      </c>
      <c r="E6397" s="20">
        <v>341.81018999999998</v>
      </c>
    </row>
    <row r="6398" spans="1:5" x14ac:dyDescent="0.35">
      <c r="A6398" s="22" t="s">
        <v>39</v>
      </c>
      <c r="B6398" s="22" t="s">
        <v>172</v>
      </c>
      <c r="C6398" s="22" t="s">
        <v>159</v>
      </c>
      <c r="D6398" s="28" t="s">
        <v>35</v>
      </c>
      <c r="E6398" s="26">
        <v>12123.62248</v>
      </c>
    </row>
    <row r="6399" spans="1:5" x14ac:dyDescent="0.35">
      <c r="A6399" s="22" t="s">
        <v>39</v>
      </c>
      <c r="B6399" s="22" t="s">
        <v>172</v>
      </c>
      <c r="C6399" s="22" t="s">
        <v>59</v>
      </c>
      <c r="D6399" s="22" t="s">
        <v>52</v>
      </c>
      <c r="E6399" s="20">
        <v>189.71403000000001</v>
      </c>
    </row>
    <row r="6400" spans="1:5" x14ac:dyDescent="0.35">
      <c r="A6400" s="22" t="s">
        <v>39</v>
      </c>
      <c r="B6400" s="22" t="s">
        <v>172</v>
      </c>
      <c r="C6400" s="22" t="s">
        <v>59</v>
      </c>
      <c r="D6400" s="22" t="s">
        <v>92</v>
      </c>
      <c r="E6400" s="20">
        <v>133.58807999999999</v>
      </c>
    </row>
    <row r="6401" spans="1:5" x14ac:dyDescent="0.35">
      <c r="A6401" s="22" t="s">
        <v>39</v>
      </c>
      <c r="B6401" s="22" t="s">
        <v>172</v>
      </c>
      <c r="C6401" s="22" t="s">
        <v>59</v>
      </c>
      <c r="D6401" s="22" t="s">
        <v>31</v>
      </c>
      <c r="E6401" s="20">
        <v>0.25286999999999998</v>
      </c>
    </row>
    <row r="6402" spans="1:5" x14ac:dyDescent="0.35">
      <c r="A6402" s="22" t="s">
        <v>39</v>
      </c>
      <c r="B6402" s="22" t="s">
        <v>172</v>
      </c>
      <c r="C6402" s="22" t="s">
        <v>59</v>
      </c>
      <c r="D6402" s="28" t="s">
        <v>35</v>
      </c>
      <c r="E6402" s="26">
        <v>323.55498</v>
      </c>
    </row>
    <row r="6403" spans="1:5" x14ac:dyDescent="0.35">
      <c r="A6403" s="22" t="s">
        <v>39</v>
      </c>
      <c r="B6403" s="22" t="s">
        <v>172</v>
      </c>
      <c r="C6403" s="22" t="s">
        <v>16</v>
      </c>
      <c r="D6403" s="22" t="s">
        <v>52</v>
      </c>
      <c r="E6403" s="20">
        <v>589.00399000000004</v>
      </c>
    </row>
    <row r="6404" spans="1:5" x14ac:dyDescent="0.35">
      <c r="A6404" s="22" t="s">
        <v>39</v>
      </c>
      <c r="B6404" s="22" t="s">
        <v>172</v>
      </c>
      <c r="C6404" s="22" t="s">
        <v>16</v>
      </c>
      <c r="D6404" s="22" t="s">
        <v>104</v>
      </c>
      <c r="E6404" s="20">
        <v>3.3923800000000002</v>
      </c>
    </row>
    <row r="6405" spans="1:5" x14ac:dyDescent="0.35">
      <c r="A6405" s="22" t="s">
        <v>39</v>
      </c>
      <c r="B6405" s="22" t="s">
        <v>172</v>
      </c>
      <c r="C6405" s="22" t="s">
        <v>16</v>
      </c>
      <c r="D6405" s="22" t="s">
        <v>156</v>
      </c>
      <c r="E6405" s="20">
        <v>11.53764</v>
      </c>
    </row>
    <row r="6406" spans="1:5" x14ac:dyDescent="0.35">
      <c r="A6406" s="22" t="s">
        <v>39</v>
      </c>
      <c r="B6406" s="22" t="s">
        <v>172</v>
      </c>
      <c r="C6406" s="22" t="s">
        <v>16</v>
      </c>
      <c r="D6406" s="22" t="s">
        <v>53</v>
      </c>
      <c r="E6406" s="20">
        <v>15.067270000000001</v>
      </c>
    </row>
    <row r="6407" spans="1:5" x14ac:dyDescent="0.35">
      <c r="A6407" s="22" t="s">
        <v>39</v>
      </c>
      <c r="B6407" s="22" t="s">
        <v>172</v>
      </c>
      <c r="C6407" s="22" t="s">
        <v>16</v>
      </c>
      <c r="D6407" s="22" t="s">
        <v>27</v>
      </c>
      <c r="E6407" s="20">
        <v>-2.8593799999999998</v>
      </c>
    </row>
    <row r="6408" spans="1:5" x14ac:dyDescent="0.35">
      <c r="A6408" s="22" t="s">
        <v>39</v>
      </c>
      <c r="B6408" s="22" t="s">
        <v>172</v>
      </c>
      <c r="C6408" s="22" t="s">
        <v>16</v>
      </c>
      <c r="D6408" s="22" t="s">
        <v>95</v>
      </c>
      <c r="E6408" s="20">
        <v>2.9466800000000002</v>
      </c>
    </row>
    <row r="6409" spans="1:5" x14ac:dyDescent="0.35">
      <c r="A6409" s="22" t="s">
        <v>39</v>
      </c>
      <c r="B6409" s="22" t="s">
        <v>172</v>
      </c>
      <c r="C6409" s="22" t="s">
        <v>16</v>
      </c>
      <c r="D6409" s="22" t="s">
        <v>28</v>
      </c>
      <c r="E6409" s="20">
        <v>185.13016999999999</v>
      </c>
    </row>
    <row r="6410" spans="1:5" x14ac:dyDescent="0.35">
      <c r="A6410" s="22" t="s">
        <v>39</v>
      </c>
      <c r="B6410" s="22" t="s">
        <v>172</v>
      </c>
      <c r="C6410" s="22" t="s">
        <v>16</v>
      </c>
      <c r="D6410" s="22" t="s">
        <v>55</v>
      </c>
      <c r="E6410" s="20">
        <v>48.983420000000002</v>
      </c>
    </row>
    <row r="6411" spans="1:5" x14ac:dyDescent="0.35">
      <c r="A6411" s="22" t="s">
        <v>39</v>
      </c>
      <c r="B6411" s="22" t="s">
        <v>172</v>
      </c>
      <c r="C6411" s="22" t="s">
        <v>16</v>
      </c>
      <c r="D6411" s="22" t="s">
        <v>92</v>
      </c>
      <c r="E6411" s="20">
        <v>322.47494999999998</v>
      </c>
    </row>
    <row r="6412" spans="1:5" x14ac:dyDescent="0.35">
      <c r="A6412" s="22" t="s">
        <v>39</v>
      </c>
      <c r="B6412" s="22" t="s">
        <v>172</v>
      </c>
      <c r="C6412" s="22" t="s">
        <v>16</v>
      </c>
      <c r="D6412" s="22" t="s">
        <v>102</v>
      </c>
      <c r="E6412" s="20">
        <v>13.900449999999999</v>
      </c>
    </row>
    <row r="6413" spans="1:5" x14ac:dyDescent="0.35">
      <c r="A6413" s="22" t="s">
        <v>39</v>
      </c>
      <c r="B6413" s="22" t="s">
        <v>172</v>
      </c>
      <c r="C6413" s="22" t="s">
        <v>16</v>
      </c>
      <c r="D6413" s="22" t="s">
        <v>93</v>
      </c>
      <c r="E6413" s="20">
        <v>73.520930000000007</v>
      </c>
    </row>
    <row r="6414" spans="1:5" x14ac:dyDescent="0.35">
      <c r="A6414" s="22" t="s">
        <v>39</v>
      </c>
      <c r="B6414" s="22" t="s">
        <v>172</v>
      </c>
      <c r="C6414" s="22" t="s">
        <v>16</v>
      </c>
      <c r="D6414" s="22" t="s">
        <v>160</v>
      </c>
      <c r="E6414" s="20">
        <v>400.53230000000002</v>
      </c>
    </row>
    <row r="6415" spans="1:5" x14ac:dyDescent="0.35">
      <c r="A6415" s="22" t="s">
        <v>39</v>
      </c>
      <c r="B6415" s="22" t="s">
        <v>172</v>
      </c>
      <c r="C6415" s="22" t="s">
        <v>16</v>
      </c>
      <c r="D6415" s="22" t="s">
        <v>30</v>
      </c>
      <c r="E6415" s="20">
        <v>2935.8748999999998</v>
      </c>
    </row>
    <row r="6416" spans="1:5" x14ac:dyDescent="0.35">
      <c r="A6416" s="22" t="s">
        <v>39</v>
      </c>
      <c r="B6416" s="22" t="s">
        <v>172</v>
      </c>
      <c r="C6416" s="22" t="s">
        <v>16</v>
      </c>
      <c r="D6416" s="22" t="s">
        <v>96</v>
      </c>
      <c r="E6416" s="20">
        <v>35.440939999999998</v>
      </c>
    </row>
    <row r="6417" spans="1:5" x14ac:dyDescent="0.35">
      <c r="A6417" s="22" t="s">
        <v>39</v>
      </c>
      <c r="B6417" s="22" t="s">
        <v>172</v>
      </c>
      <c r="C6417" s="22" t="s">
        <v>16</v>
      </c>
      <c r="D6417" s="22" t="s">
        <v>110</v>
      </c>
      <c r="E6417" s="20">
        <v>9.9129000000000005</v>
      </c>
    </row>
    <row r="6418" spans="1:5" x14ac:dyDescent="0.35">
      <c r="A6418" s="22" t="s">
        <v>39</v>
      </c>
      <c r="B6418" s="22" t="s">
        <v>172</v>
      </c>
      <c r="C6418" s="22" t="s">
        <v>16</v>
      </c>
      <c r="D6418" s="22" t="s">
        <v>162</v>
      </c>
      <c r="E6418" s="20">
        <v>5.29094</v>
      </c>
    </row>
    <row r="6419" spans="1:5" x14ac:dyDescent="0.35">
      <c r="A6419" s="22" t="s">
        <v>39</v>
      </c>
      <c r="B6419" s="22" t="s">
        <v>172</v>
      </c>
      <c r="C6419" s="22" t="s">
        <v>16</v>
      </c>
      <c r="D6419" s="22" t="s">
        <v>112</v>
      </c>
      <c r="E6419" s="20">
        <v>1.2334499999999999</v>
      </c>
    </row>
    <row r="6420" spans="1:5" x14ac:dyDescent="0.35">
      <c r="A6420" s="22" t="s">
        <v>39</v>
      </c>
      <c r="B6420" s="22" t="s">
        <v>172</v>
      </c>
      <c r="C6420" s="22" t="s">
        <v>16</v>
      </c>
      <c r="D6420" s="22" t="s">
        <v>97</v>
      </c>
      <c r="E6420" s="20">
        <v>3.75718</v>
      </c>
    </row>
    <row r="6421" spans="1:5" x14ac:dyDescent="0.35">
      <c r="A6421" s="22" t="s">
        <v>39</v>
      </c>
      <c r="B6421" s="22" t="s">
        <v>172</v>
      </c>
      <c r="C6421" s="22" t="s">
        <v>16</v>
      </c>
      <c r="D6421" s="22" t="s">
        <v>31</v>
      </c>
      <c r="E6421" s="20">
        <v>10394.931119999999</v>
      </c>
    </row>
    <row r="6422" spans="1:5" x14ac:dyDescent="0.35">
      <c r="A6422" s="22" t="s">
        <v>39</v>
      </c>
      <c r="B6422" s="22" t="s">
        <v>172</v>
      </c>
      <c r="C6422" s="22" t="s">
        <v>16</v>
      </c>
      <c r="D6422" s="22" t="s">
        <v>32</v>
      </c>
      <c r="E6422" s="20">
        <v>47.448369999999997</v>
      </c>
    </row>
    <row r="6423" spans="1:5" x14ac:dyDescent="0.35">
      <c r="A6423" s="22" t="s">
        <v>39</v>
      </c>
      <c r="B6423" s="22" t="s">
        <v>172</v>
      </c>
      <c r="C6423" s="22" t="s">
        <v>16</v>
      </c>
      <c r="D6423" s="28" t="s">
        <v>35</v>
      </c>
      <c r="E6423" s="26">
        <v>15097.5206</v>
      </c>
    </row>
    <row r="6424" spans="1:5" x14ac:dyDescent="0.35">
      <c r="A6424" s="22" t="s">
        <v>39</v>
      </c>
      <c r="B6424" s="22" t="s">
        <v>172</v>
      </c>
      <c r="C6424" s="22" t="s">
        <v>17</v>
      </c>
      <c r="D6424" s="22" t="s">
        <v>52</v>
      </c>
      <c r="E6424" s="20">
        <v>44.911070000000002</v>
      </c>
    </row>
    <row r="6425" spans="1:5" x14ac:dyDescent="0.35">
      <c r="A6425" s="22" t="s">
        <v>39</v>
      </c>
      <c r="B6425" s="22" t="s">
        <v>172</v>
      </c>
      <c r="C6425" s="22" t="s">
        <v>17</v>
      </c>
      <c r="D6425" s="22" t="s">
        <v>55</v>
      </c>
      <c r="E6425" s="20">
        <v>31.111219999999999</v>
      </c>
    </row>
    <row r="6426" spans="1:5" x14ac:dyDescent="0.35">
      <c r="A6426" s="22" t="s">
        <v>39</v>
      </c>
      <c r="B6426" s="22" t="s">
        <v>172</v>
      </c>
      <c r="C6426" s="22" t="s">
        <v>17</v>
      </c>
      <c r="D6426" s="22" t="s">
        <v>30</v>
      </c>
      <c r="E6426" s="20">
        <v>212.56558000000001</v>
      </c>
    </row>
    <row r="6427" spans="1:5" x14ac:dyDescent="0.35">
      <c r="A6427" s="22" t="s">
        <v>39</v>
      </c>
      <c r="B6427" s="22" t="s">
        <v>172</v>
      </c>
      <c r="C6427" s="22" t="s">
        <v>17</v>
      </c>
      <c r="D6427" s="22" t="s">
        <v>110</v>
      </c>
      <c r="E6427" s="20">
        <v>19.213039999999999</v>
      </c>
    </row>
    <row r="6428" spans="1:5" x14ac:dyDescent="0.35">
      <c r="A6428" s="22" t="s">
        <v>39</v>
      </c>
      <c r="B6428" s="22" t="s">
        <v>172</v>
      </c>
      <c r="C6428" s="22" t="s">
        <v>17</v>
      </c>
      <c r="D6428" s="22" t="s">
        <v>162</v>
      </c>
      <c r="E6428" s="20">
        <v>6.5147000000000004</v>
      </c>
    </row>
    <row r="6429" spans="1:5" x14ac:dyDescent="0.35">
      <c r="A6429" s="22" t="s">
        <v>39</v>
      </c>
      <c r="B6429" s="22" t="s">
        <v>172</v>
      </c>
      <c r="C6429" s="22" t="s">
        <v>17</v>
      </c>
      <c r="D6429" s="22" t="s">
        <v>112</v>
      </c>
      <c r="E6429" s="20">
        <v>1.97824</v>
      </c>
    </row>
    <row r="6430" spans="1:5" x14ac:dyDescent="0.35">
      <c r="A6430" s="22" t="s">
        <v>39</v>
      </c>
      <c r="B6430" s="22" t="s">
        <v>172</v>
      </c>
      <c r="C6430" s="22" t="s">
        <v>17</v>
      </c>
      <c r="D6430" s="22" t="s">
        <v>31</v>
      </c>
      <c r="E6430" s="20">
        <v>4798.1143300000003</v>
      </c>
    </row>
    <row r="6431" spans="1:5" x14ac:dyDescent="0.35">
      <c r="A6431" s="22" t="s">
        <v>39</v>
      </c>
      <c r="B6431" s="22" t="s">
        <v>172</v>
      </c>
      <c r="C6431" s="22" t="s">
        <v>17</v>
      </c>
      <c r="D6431" s="22" t="s">
        <v>32</v>
      </c>
      <c r="E6431" s="20">
        <v>0.47710999999999998</v>
      </c>
    </row>
    <row r="6432" spans="1:5" x14ac:dyDescent="0.35">
      <c r="A6432" s="22" t="s">
        <v>39</v>
      </c>
      <c r="B6432" s="22" t="s">
        <v>172</v>
      </c>
      <c r="C6432" s="22" t="s">
        <v>17</v>
      </c>
      <c r="D6432" s="28" t="s">
        <v>35</v>
      </c>
      <c r="E6432" s="26">
        <v>5114.8852900000002</v>
      </c>
    </row>
    <row r="6433" spans="1:5" x14ac:dyDescent="0.35">
      <c r="A6433" s="22" t="s">
        <v>39</v>
      </c>
      <c r="B6433" s="22" t="s">
        <v>172</v>
      </c>
      <c r="C6433" s="22" t="s">
        <v>18</v>
      </c>
      <c r="D6433" s="22" t="s">
        <v>52</v>
      </c>
      <c r="E6433" s="20">
        <v>1E-4</v>
      </c>
    </row>
    <row r="6434" spans="1:5" x14ac:dyDescent="0.35">
      <c r="A6434" s="22" t="s">
        <v>39</v>
      </c>
      <c r="B6434" s="22" t="s">
        <v>172</v>
      </c>
      <c r="C6434" s="22" t="s">
        <v>18</v>
      </c>
      <c r="D6434" s="22" t="s">
        <v>28</v>
      </c>
      <c r="E6434" s="20">
        <v>21.388649999999998</v>
      </c>
    </row>
    <row r="6435" spans="1:5" x14ac:dyDescent="0.35">
      <c r="A6435" s="22" t="s">
        <v>39</v>
      </c>
      <c r="B6435" s="22" t="s">
        <v>172</v>
      </c>
      <c r="C6435" s="22" t="s">
        <v>18</v>
      </c>
      <c r="D6435" s="22" t="s">
        <v>55</v>
      </c>
      <c r="E6435" s="20">
        <v>20.267099999999999</v>
      </c>
    </row>
    <row r="6436" spans="1:5" x14ac:dyDescent="0.35">
      <c r="A6436" s="22" t="s">
        <v>39</v>
      </c>
      <c r="B6436" s="22" t="s">
        <v>172</v>
      </c>
      <c r="C6436" s="22" t="s">
        <v>18</v>
      </c>
      <c r="D6436" s="22" t="s">
        <v>92</v>
      </c>
      <c r="E6436" s="20">
        <v>0.62612999999999996</v>
      </c>
    </row>
    <row r="6437" spans="1:5" x14ac:dyDescent="0.35">
      <c r="A6437" s="22" t="s">
        <v>39</v>
      </c>
      <c r="B6437" s="22" t="s">
        <v>172</v>
      </c>
      <c r="C6437" s="22" t="s">
        <v>18</v>
      </c>
      <c r="D6437" s="22" t="s">
        <v>102</v>
      </c>
      <c r="E6437" s="20">
        <v>1100.95093</v>
      </c>
    </row>
    <row r="6438" spans="1:5" x14ac:dyDescent="0.35">
      <c r="A6438" s="22" t="s">
        <v>39</v>
      </c>
      <c r="B6438" s="22" t="s">
        <v>172</v>
      </c>
      <c r="C6438" s="22" t="s">
        <v>18</v>
      </c>
      <c r="D6438" s="22" t="s">
        <v>93</v>
      </c>
      <c r="E6438" s="20">
        <v>6.0810899999999997</v>
      </c>
    </row>
    <row r="6439" spans="1:5" x14ac:dyDescent="0.35">
      <c r="A6439" s="22" t="s">
        <v>39</v>
      </c>
      <c r="B6439" s="22" t="s">
        <v>172</v>
      </c>
      <c r="C6439" s="22" t="s">
        <v>18</v>
      </c>
      <c r="D6439" s="22" t="s">
        <v>160</v>
      </c>
      <c r="E6439" s="20">
        <v>58.011139999999997</v>
      </c>
    </row>
    <row r="6440" spans="1:5" x14ac:dyDescent="0.35">
      <c r="A6440" s="22" t="s">
        <v>39</v>
      </c>
      <c r="B6440" s="22" t="s">
        <v>172</v>
      </c>
      <c r="C6440" s="22" t="s">
        <v>18</v>
      </c>
      <c r="D6440" s="22" t="s">
        <v>30</v>
      </c>
      <c r="E6440" s="20">
        <v>316.37822</v>
      </c>
    </row>
    <row r="6441" spans="1:5" x14ac:dyDescent="0.35">
      <c r="A6441" s="22" t="s">
        <v>39</v>
      </c>
      <c r="B6441" s="22" t="s">
        <v>172</v>
      </c>
      <c r="C6441" s="22" t="s">
        <v>18</v>
      </c>
      <c r="D6441" s="22" t="s">
        <v>96</v>
      </c>
      <c r="E6441" s="20">
        <v>1.61347</v>
      </c>
    </row>
    <row r="6442" spans="1:5" x14ac:dyDescent="0.35">
      <c r="A6442" s="22" t="s">
        <v>39</v>
      </c>
      <c r="B6442" s="22" t="s">
        <v>172</v>
      </c>
      <c r="C6442" s="22" t="s">
        <v>18</v>
      </c>
      <c r="D6442" s="22" t="s">
        <v>97</v>
      </c>
      <c r="E6442" s="20">
        <v>4.08582</v>
      </c>
    </row>
    <row r="6443" spans="1:5" x14ac:dyDescent="0.35">
      <c r="A6443" s="22" t="s">
        <v>39</v>
      </c>
      <c r="B6443" s="22" t="s">
        <v>172</v>
      </c>
      <c r="C6443" s="22" t="s">
        <v>18</v>
      </c>
      <c r="D6443" s="22" t="s">
        <v>31</v>
      </c>
      <c r="E6443" s="20">
        <v>658.95808</v>
      </c>
    </row>
    <row r="6444" spans="1:5" x14ac:dyDescent="0.35">
      <c r="A6444" s="22" t="s">
        <v>39</v>
      </c>
      <c r="B6444" s="22" t="s">
        <v>172</v>
      </c>
      <c r="C6444" s="22" t="s">
        <v>18</v>
      </c>
      <c r="D6444" s="28" t="s">
        <v>35</v>
      </c>
      <c r="E6444" s="26">
        <v>2188.3607299999999</v>
      </c>
    </row>
    <row r="6445" spans="1:5" x14ac:dyDescent="0.35">
      <c r="A6445" s="22" t="s">
        <v>39</v>
      </c>
      <c r="B6445" s="22" t="s">
        <v>172</v>
      </c>
      <c r="C6445" s="22" t="s">
        <v>19</v>
      </c>
      <c r="D6445" s="22" t="s">
        <v>52</v>
      </c>
      <c r="E6445" s="20">
        <v>84.732699999999994</v>
      </c>
    </row>
    <row r="6446" spans="1:5" x14ac:dyDescent="0.35">
      <c r="A6446" s="22" t="s">
        <v>39</v>
      </c>
      <c r="B6446" s="22" t="s">
        <v>172</v>
      </c>
      <c r="C6446" s="22" t="s">
        <v>19</v>
      </c>
      <c r="D6446" s="22" t="s">
        <v>53</v>
      </c>
      <c r="E6446" s="20">
        <v>29.369409999999998</v>
      </c>
    </row>
    <row r="6447" spans="1:5" x14ac:dyDescent="0.35">
      <c r="A6447" s="22" t="s">
        <v>39</v>
      </c>
      <c r="B6447" s="22" t="s">
        <v>172</v>
      </c>
      <c r="C6447" s="22" t="s">
        <v>19</v>
      </c>
      <c r="D6447" s="22" t="s">
        <v>28</v>
      </c>
      <c r="E6447" s="20">
        <v>3.2363499999999998</v>
      </c>
    </row>
    <row r="6448" spans="1:5" x14ac:dyDescent="0.35">
      <c r="A6448" s="22" t="s">
        <v>39</v>
      </c>
      <c r="B6448" s="22" t="s">
        <v>172</v>
      </c>
      <c r="C6448" s="22" t="s">
        <v>19</v>
      </c>
      <c r="D6448" s="22" t="s">
        <v>55</v>
      </c>
      <c r="E6448" s="20">
        <v>6.0558199999999998</v>
      </c>
    </row>
    <row r="6449" spans="1:5" x14ac:dyDescent="0.35">
      <c r="A6449" s="22" t="s">
        <v>39</v>
      </c>
      <c r="B6449" s="22" t="s">
        <v>172</v>
      </c>
      <c r="C6449" s="22" t="s">
        <v>19</v>
      </c>
      <c r="D6449" s="22" t="s">
        <v>92</v>
      </c>
      <c r="E6449" s="20">
        <v>39.783619999999999</v>
      </c>
    </row>
    <row r="6450" spans="1:5" x14ac:dyDescent="0.35">
      <c r="A6450" s="22" t="s">
        <v>39</v>
      </c>
      <c r="B6450" s="22" t="s">
        <v>172</v>
      </c>
      <c r="C6450" s="22" t="s">
        <v>19</v>
      </c>
      <c r="D6450" s="22" t="s">
        <v>102</v>
      </c>
      <c r="E6450" s="20">
        <v>1.8834900000000001</v>
      </c>
    </row>
    <row r="6451" spans="1:5" x14ac:dyDescent="0.35">
      <c r="A6451" s="22" t="s">
        <v>39</v>
      </c>
      <c r="B6451" s="22" t="s">
        <v>172</v>
      </c>
      <c r="C6451" s="22" t="s">
        <v>19</v>
      </c>
      <c r="D6451" s="22" t="s">
        <v>93</v>
      </c>
      <c r="E6451" s="20">
        <v>0.58936999999999995</v>
      </c>
    </row>
    <row r="6452" spans="1:5" x14ac:dyDescent="0.35">
      <c r="A6452" s="22" t="s">
        <v>39</v>
      </c>
      <c r="B6452" s="22" t="s">
        <v>172</v>
      </c>
      <c r="C6452" s="22" t="s">
        <v>19</v>
      </c>
      <c r="D6452" s="22" t="s">
        <v>160</v>
      </c>
      <c r="E6452" s="20">
        <v>5.7681199999999997</v>
      </c>
    </row>
    <row r="6453" spans="1:5" x14ac:dyDescent="0.35">
      <c r="A6453" s="22" t="s">
        <v>39</v>
      </c>
      <c r="B6453" s="22" t="s">
        <v>172</v>
      </c>
      <c r="C6453" s="22" t="s">
        <v>19</v>
      </c>
      <c r="D6453" s="22" t="s">
        <v>30</v>
      </c>
      <c r="E6453" s="20">
        <v>362.26049999999998</v>
      </c>
    </row>
    <row r="6454" spans="1:5" x14ac:dyDescent="0.35">
      <c r="A6454" s="22" t="s">
        <v>39</v>
      </c>
      <c r="B6454" s="22" t="s">
        <v>172</v>
      </c>
      <c r="C6454" s="22" t="s">
        <v>19</v>
      </c>
      <c r="D6454" s="22" t="s">
        <v>112</v>
      </c>
      <c r="E6454" s="20">
        <v>18.796050000000001</v>
      </c>
    </row>
    <row r="6455" spans="1:5" x14ac:dyDescent="0.35">
      <c r="A6455" s="22" t="s">
        <v>39</v>
      </c>
      <c r="B6455" s="22" t="s">
        <v>172</v>
      </c>
      <c r="C6455" s="22" t="s">
        <v>19</v>
      </c>
      <c r="D6455" s="22" t="s">
        <v>97</v>
      </c>
      <c r="E6455" s="20">
        <v>0.23430000000000001</v>
      </c>
    </row>
    <row r="6456" spans="1:5" x14ac:dyDescent="0.35">
      <c r="A6456" s="22" t="s">
        <v>39</v>
      </c>
      <c r="B6456" s="22" t="s">
        <v>172</v>
      </c>
      <c r="C6456" s="22" t="s">
        <v>19</v>
      </c>
      <c r="D6456" s="22" t="s">
        <v>31</v>
      </c>
      <c r="E6456" s="20">
        <v>938.80476999999996</v>
      </c>
    </row>
    <row r="6457" spans="1:5" x14ac:dyDescent="0.35">
      <c r="A6457" s="22" t="s">
        <v>39</v>
      </c>
      <c r="B6457" s="22" t="s">
        <v>172</v>
      </c>
      <c r="C6457" s="22" t="s">
        <v>19</v>
      </c>
      <c r="D6457" s="22" t="s">
        <v>32</v>
      </c>
      <c r="E6457" s="20">
        <v>624.81294000000003</v>
      </c>
    </row>
    <row r="6458" spans="1:5" x14ac:dyDescent="0.35">
      <c r="A6458" s="22" t="s">
        <v>39</v>
      </c>
      <c r="B6458" s="22" t="s">
        <v>172</v>
      </c>
      <c r="C6458" s="22" t="s">
        <v>19</v>
      </c>
      <c r="D6458" s="22" t="s">
        <v>161</v>
      </c>
      <c r="E6458" s="20">
        <v>1.8494600000000001</v>
      </c>
    </row>
    <row r="6459" spans="1:5" x14ac:dyDescent="0.35">
      <c r="A6459" s="22" t="s">
        <v>39</v>
      </c>
      <c r="B6459" s="22" t="s">
        <v>172</v>
      </c>
      <c r="C6459" s="22" t="s">
        <v>19</v>
      </c>
      <c r="D6459" s="28" t="s">
        <v>35</v>
      </c>
      <c r="E6459" s="26">
        <v>2118.1768999999999</v>
      </c>
    </row>
    <row r="6460" spans="1:5" x14ac:dyDescent="0.35">
      <c r="A6460" s="22" t="s">
        <v>39</v>
      </c>
      <c r="B6460" s="22" t="s">
        <v>172</v>
      </c>
      <c r="C6460" s="22" t="s">
        <v>161</v>
      </c>
      <c r="D6460" s="22" t="s">
        <v>156</v>
      </c>
      <c r="E6460" s="20">
        <v>1653.0917999999999</v>
      </c>
    </row>
    <row r="6461" spans="1:5" x14ac:dyDescent="0.35">
      <c r="A6461" s="22" t="s">
        <v>39</v>
      </c>
      <c r="B6461" s="22" t="s">
        <v>172</v>
      </c>
      <c r="C6461" s="22" t="s">
        <v>161</v>
      </c>
      <c r="D6461" s="22" t="s">
        <v>30</v>
      </c>
      <c r="E6461" s="20">
        <v>63.173740000000002</v>
      </c>
    </row>
    <row r="6462" spans="1:5" x14ac:dyDescent="0.35">
      <c r="A6462" s="22" t="s">
        <v>39</v>
      </c>
      <c r="B6462" s="22" t="s">
        <v>172</v>
      </c>
      <c r="C6462" s="22" t="s">
        <v>161</v>
      </c>
      <c r="D6462" s="22" t="s">
        <v>31</v>
      </c>
      <c r="E6462" s="20">
        <v>0.22095999999999999</v>
      </c>
    </row>
    <row r="6463" spans="1:5" x14ac:dyDescent="0.35">
      <c r="A6463" s="22" t="s">
        <v>39</v>
      </c>
      <c r="B6463" s="22" t="s">
        <v>172</v>
      </c>
      <c r="C6463" s="22" t="s">
        <v>161</v>
      </c>
      <c r="D6463" s="22" t="s">
        <v>161</v>
      </c>
      <c r="E6463" s="20">
        <v>127.70648</v>
      </c>
    </row>
    <row r="6464" spans="1:5" x14ac:dyDescent="0.35">
      <c r="A6464" s="22" t="s">
        <v>39</v>
      </c>
      <c r="B6464" s="22" t="s">
        <v>172</v>
      </c>
      <c r="C6464" s="22" t="s">
        <v>161</v>
      </c>
      <c r="D6464" s="28" t="s">
        <v>35</v>
      </c>
      <c r="E6464" s="26">
        <v>1844.19298</v>
      </c>
    </row>
    <row r="6465" spans="1:5" x14ac:dyDescent="0.35">
      <c r="A6465" s="22" t="s">
        <v>39</v>
      </c>
      <c r="B6465" s="22" t="s">
        <v>172</v>
      </c>
      <c r="C6465" s="120" t="s">
        <v>35</v>
      </c>
      <c r="D6465" s="347"/>
      <c r="E6465" s="26">
        <v>121527.19096000001</v>
      </c>
    </row>
    <row r="6466" spans="1:5" x14ac:dyDescent="0.35">
      <c r="A6466" s="22" t="s">
        <v>39</v>
      </c>
      <c r="B6466" s="22" t="s">
        <v>173</v>
      </c>
      <c r="C6466" s="22" t="s">
        <v>52</v>
      </c>
      <c r="D6466" s="22" t="s">
        <v>52</v>
      </c>
      <c r="E6466" s="20">
        <v>118.66207</v>
      </c>
    </row>
    <row r="6467" spans="1:5" x14ac:dyDescent="0.35">
      <c r="A6467" s="22" t="s">
        <v>39</v>
      </c>
      <c r="B6467" s="22" t="s">
        <v>173</v>
      </c>
      <c r="C6467" s="22" t="s">
        <v>52</v>
      </c>
      <c r="D6467" s="22" t="s">
        <v>104</v>
      </c>
      <c r="E6467" s="20">
        <v>0.92101999999999995</v>
      </c>
    </row>
    <row r="6468" spans="1:5" x14ac:dyDescent="0.35">
      <c r="A6468" s="22" t="s">
        <v>39</v>
      </c>
      <c r="B6468" s="22" t="s">
        <v>173</v>
      </c>
      <c r="C6468" s="22" t="s">
        <v>52</v>
      </c>
      <c r="D6468" s="22" t="s">
        <v>156</v>
      </c>
      <c r="E6468" s="20">
        <v>319.10237000000001</v>
      </c>
    </row>
    <row r="6469" spans="1:5" x14ac:dyDescent="0.35">
      <c r="A6469" s="22" t="s">
        <v>39</v>
      </c>
      <c r="B6469" s="22" t="s">
        <v>173</v>
      </c>
      <c r="C6469" s="22" t="s">
        <v>52</v>
      </c>
      <c r="D6469" s="22" t="s">
        <v>53</v>
      </c>
      <c r="E6469" s="20">
        <v>215.26766000000001</v>
      </c>
    </row>
    <row r="6470" spans="1:5" x14ac:dyDescent="0.35">
      <c r="A6470" s="22" t="s">
        <v>39</v>
      </c>
      <c r="B6470" s="22" t="s">
        <v>173</v>
      </c>
      <c r="C6470" s="22" t="s">
        <v>52</v>
      </c>
      <c r="D6470" s="22" t="s">
        <v>28</v>
      </c>
      <c r="E6470" s="20">
        <v>72.878609999999995</v>
      </c>
    </row>
    <row r="6471" spans="1:5" x14ac:dyDescent="0.35">
      <c r="A6471" s="22" t="s">
        <v>39</v>
      </c>
      <c r="B6471" s="22" t="s">
        <v>173</v>
      </c>
      <c r="C6471" s="22" t="s">
        <v>52</v>
      </c>
      <c r="D6471" s="22" t="s">
        <v>55</v>
      </c>
      <c r="E6471" s="20">
        <v>57.023829999999997</v>
      </c>
    </row>
    <row r="6472" spans="1:5" x14ac:dyDescent="0.35">
      <c r="A6472" s="22" t="s">
        <v>39</v>
      </c>
      <c r="B6472" s="22" t="s">
        <v>173</v>
      </c>
      <c r="C6472" s="22" t="s">
        <v>52</v>
      </c>
      <c r="D6472" s="22" t="s">
        <v>92</v>
      </c>
      <c r="E6472" s="20">
        <v>0.35275000000000001</v>
      </c>
    </row>
    <row r="6473" spans="1:5" x14ac:dyDescent="0.35">
      <c r="A6473" s="22" t="s">
        <v>39</v>
      </c>
      <c r="B6473" s="22" t="s">
        <v>173</v>
      </c>
      <c r="C6473" s="22" t="s">
        <v>52</v>
      </c>
      <c r="D6473" s="22" t="s">
        <v>101</v>
      </c>
      <c r="E6473" s="20">
        <v>0.28219</v>
      </c>
    </row>
    <row r="6474" spans="1:5" x14ac:dyDescent="0.35">
      <c r="A6474" s="22" t="s">
        <v>39</v>
      </c>
      <c r="B6474" s="22" t="s">
        <v>173</v>
      </c>
      <c r="C6474" s="22" t="s">
        <v>52</v>
      </c>
      <c r="D6474" s="22" t="s">
        <v>102</v>
      </c>
      <c r="E6474" s="20">
        <v>151.58982</v>
      </c>
    </row>
    <row r="6475" spans="1:5" x14ac:dyDescent="0.35">
      <c r="A6475" s="22" t="s">
        <v>39</v>
      </c>
      <c r="B6475" s="22" t="s">
        <v>173</v>
      </c>
      <c r="C6475" s="22" t="s">
        <v>52</v>
      </c>
      <c r="D6475" s="22" t="s">
        <v>93</v>
      </c>
      <c r="E6475" s="20">
        <v>223.40472</v>
      </c>
    </row>
    <row r="6476" spans="1:5" x14ac:dyDescent="0.35">
      <c r="A6476" s="22" t="s">
        <v>39</v>
      </c>
      <c r="B6476" s="22" t="s">
        <v>173</v>
      </c>
      <c r="C6476" s="22" t="s">
        <v>52</v>
      </c>
      <c r="D6476" s="22" t="s">
        <v>160</v>
      </c>
      <c r="E6476" s="20">
        <v>234.87119000000001</v>
      </c>
    </row>
    <row r="6477" spans="1:5" x14ac:dyDescent="0.35">
      <c r="A6477" s="22" t="s">
        <v>39</v>
      </c>
      <c r="B6477" s="22" t="s">
        <v>173</v>
      </c>
      <c r="C6477" s="22" t="s">
        <v>52</v>
      </c>
      <c r="D6477" s="22" t="s">
        <v>30</v>
      </c>
      <c r="E6477" s="20">
        <v>549.50214000000005</v>
      </c>
    </row>
    <row r="6478" spans="1:5" x14ac:dyDescent="0.35">
      <c r="A6478" s="22" t="s">
        <v>39</v>
      </c>
      <c r="B6478" s="22" t="s">
        <v>173</v>
      </c>
      <c r="C6478" s="22" t="s">
        <v>52</v>
      </c>
      <c r="D6478" s="22" t="s">
        <v>96</v>
      </c>
      <c r="E6478" s="20">
        <v>73.428359999999998</v>
      </c>
    </row>
    <row r="6479" spans="1:5" x14ac:dyDescent="0.35">
      <c r="A6479" s="22" t="s">
        <v>39</v>
      </c>
      <c r="B6479" s="22" t="s">
        <v>173</v>
      </c>
      <c r="C6479" s="22" t="s">
        <v>52</v>
      </c>
      <c r="D6479" s="22" t="s">
        <v>110</v>
      </c>
      <c r="E6479" s="20">
        <v>1.5418799999999999</v>
      </c>
    </row>
    <row r="6480" spans="1:5" x14ac:dyDescent="0.35">
      <c r="A6480" s="22" t="s">
        <v>39</v>
      </c>
      <c r="B6480" s="22" t="s">
        <v>173</v>
      </c>
      <c r="C6480" s="22" t="s">
        <v>52</v>
      </c>
      <c r="D6480" s="22" t="s">
        <v>112</v>
      </c>
      <c r="E6480" s="20">
        <v>0.51592000000000005</v>
      </c>
    </row>
    <row r="6481" spans="1:5" x14ac:dyDescent="0.35">
      <c r="A6481" s="22" t="s">
        <v>39</v>
      </c>
      <c r="B6481" s="22" t="s">
        <v>173</v>
      </c>
      <c r="C6481" s="22" t="s">
        <v>52</v>
      </c>
      <c r="D6481" s="22" t="s">
        <v>97</v>
      </c>
      <c r="E6481" s="20">
        <v>369.35800999999998</v>
      </c>
    </row>
    <row r="6482" spans="1:5" x14ac:dyDescent="0.35">
      <c r="A6482" s="22" t="s">
        <v>39</v>
      </c>
      <c r="B6482" s="22" t="s">
        <v>173</v>
      </c>
      <c r="C6482" s="22" t="s">
        <v>52</v>
      </c>
      <c r="D6482" s="22" t="s">
        <v>31</v>
      </c>
      <c r="E6482" s="20">
        <v>321.10212000000001</v>
      </c>
    </row>
    <row r="6483" spans="1:5" x14ac:dyDescent="0.35">
      <c r="A6483" s="22" t="s">
        <v>39</v>
      </c>
      <c r="B6483" s="22" t="s">
        <v>173</v>
      </c>
      <c r="C6483" s="22" t="s">
        <v>52</v>
      </c>
      <c r="D6483" s="22" t="s">
        <v>32</v>
      </c>
      <c r="E6483" s="20">
        <v>6.6051200000000003</v>
      </c>
    </row>
    <row r="6484" spans="1:5" x14ac:dyDescent="0.35">
      <c r="A6484" s="22" t="s">
        <v>39</v>
      </c>
      <c r="B6484" s="22" t="s">
        <v>173</v>
      </c>
      <c r="C6484" s="22" t="s">
        <v>52</v>
      </c>
      <c r="D6484" s="28" t="s">
        <v>35</v>
      </c>
      <c r="E6484" s="26">
        <v>2716.40978</v>
      </c>
    </row>
    <row r="6485" spans="1:5" x14ac:dyDescent="0.35">
      <c r="A6485" s="22" t="s">
        <v>39</v>
      </c>
      <c r="B6485" s="22" t="s">
        <v>173</v>
      </c>
      <c r="C6485" s="22" t="s">
        <v>53</v>
      </c>
      <c r="D6485" s="22" t="s">
        <v>52</v>
      </c>
      <c r="E6485" s="20">
        <v>89.06944</v>
      </c>
    </row>
    <row r="6486" spans="1:5" x14ac:dyDescent="0.35">
      <c r="A6486" s="22" t="s">
        <v>39</v>
      </c>
      <c r="B6486" s="22" t="s">
        <v>173</v>
      </c>
      <c r="C6486" s="22" t="s">
        <v>53</v>
      </c>
      <c r="D6486" s="22" t="s">
        <v>156</v>
      </c>
      <c r="E6486" s="20">
        <v>82.957149999999999</v>
      </c>
    </row>
    <row r="6487" spans="1:5" x14ac:dyDescent="0.35">
      <c r="A6487" s="22" t="s">
        <v>39</v>
      </c>
      <c r="B6487" s="22" t="s">
        <v>173</v>
      </c>
      <c r="C6487" s="22" t="s">
        <v>53</v>
      </c>
      <c r="D6487" s="22" t="s">
        <v>53</v>
      </c>
      <c r="E6487" s="20">
        <v>325.62707999999998</v>
      </c>
    </row>
    <row r="6488" spans="1:5" x14ac:dyDescent="0.35">
      <c r="A6488" s="22" t="s">
        <v>39</v>
      </c>
      <c r="B6488" s="22" t="s">
        <v>173</v>
      </c>
      <c r="C6488" s="22" t="s">
        <v>53</v>
      </c>
      <c r="D6488" s="22" t="s">
        <v>27</v>
      </c>
      <c r="E6488" s="20">
        <v>6.4407399999999999</v>
      </c>
    </row>
    <row r="6489" spans="1:5" x14ac:dyDescent="0.35">
      <c r="A6489" s="22" t="s">
        <v>39</v>
      </c>
      <c r="B6489" s="22" t="s">
        <v>173</v>
      </c>
      <c r="C6489" s="22" t="s">
        <v>53</v>
      </c>
      <c r="D6489" s="22" t="s">
        <v>95</v>
      </c>
      <c r="E6489" s="20">
        <v>-8.5029900000000005</v>
      </c>
    </row>
    <row r="6490" spans="1:5" x14ac:dyDescent="0.35">
      <c r="A6490" s="22" t="s">
        <v>39</v>
      </c>
      <c r="B6490" s="22" t="s">
        <v>173</v>
      </c>
      <c r="C6490" s="22" t="s">
        <v>53</v>
      </c>
      <c r="D6490" s="22" t="s">
        <v>28</v>
      </c>
      <c r="E6490" s="20">
        <v>3.4091499999999999</v>
      </c>
    </row>
    <row r="6491" spans="1:5" x14ac:dyDescent="0.35">
      <c r="A6491" s="22" t="s">
        <v>39</v>
      </c>
      <c r="B6491" s="22" t="s">
        <v>173</v>
      </c>
      <c r="C6491" s="22" t="s">
        <v>53</v>
      </c>
      <c r="D6491" s="22" t="s">
        <v>55</v>
      </c>
      <c r="E6491" s="20">
        <v>216.43588</v>
      </c>
    </row>
    <row r="6492" spans="1:5" x14ac:dyDescent="0.35">
      <c r="A6492" s="22" t="s">
        <v>39</v>
      </c>
      <c r="B6492" s="22" t="s">
        <v>173</v>
      </c>
      <c r="C6492" s="22" t="s">
        <v>53</v>
      </c>
      <c r="D6492" s="22" t="s">
        <v>92</v>
      </c>
      <c r="E6492" s="20">
        <v>43.849409999999999</v>
      </c>
    </row>
    <row r="6493" spans="1:5" x14ac:dyDescent="0.35">
      <c r="A6493" s="22" t="s">
        <v>39</v>
      </c>
      <c r="B6493" s="22" t="s">
        <v>173</v>
      </c>
      <c r="C6493" s="22" t="s">
        <v>53</v>
      </c>
      <c r="D6493" s="22" t="s">
        <v>101</v>
      </c>
      <c r="E6493" s="20">
        <v>0.74456</v>
      </c>
    </row>
    <row r="6494" spans="1:5" x14ac:dyDescent="0.35">
      <c r="A6494" s="22" t="s">
        <v>39</v>
      </c>
      <c r="B6494" s="22" t="s">
        <v>173</v>
      </c>
      <c r="C6494" s="22" t="s">
        <v>53</v>
      </c>
      <c r="D6494" s="22" t="s">
        <v>165</v>
      </c>
      <c r="E6494" s="20">
        <v>1.2154799999999999</v>
      </c>
    </row>
    <row r="6495" spans="1:5" x14ac:dyDescent="0.35">
      <c r="A6495" s="22" t="s">
        <v>39</v>
      </c>
      <c r="B6495" s="22" t="s">
        <v>173</v>
      </c>
      <c r="C6495" s="22" t="s">
        <v>53</v>
      </c>
      <c r="D6495" s="22" t="s">
        <v>102</v>
      </c>
      <c r="E6495" s="20">
        <v>118.20666</v>
      </c>
    </row>
    <row r="6496" spans="1:5" x14ac:dyDescent="0.35">
      <c r="A6496" s="22" t="s">
        <v>39</v>
      </c>
      <c r="B6496" s="22" t="s">
        <v>173</v>
      </c>
      <c r="C6496" s="22" t="s">
        <v>53</v>
      </c>
      <c r="D6496" s="22" t="s">
        <v>93</v>
      </c>
      <c r="E6496" s="20">
        <v>56.390520000000002</v>
      </c>
    </row>
    <row r="6497" spans="1:5" x14ac:dyDescent="0.35">
      <c r="A6497" s="22" t="s">
        <v>39</v>
      </c>
      <c r="B6497" s="22" t="s">
        <v>173</v>
      </c>
      <c r="C6497" s="22" t="s">
        <v>53</v>
      </c>
      <c r="D6497" s="22" t="s">
        <v>160</v>
      </c>
      <c r="E6497" s="20">
        <v>18.501449999999998</v>
      </c>
    </row>
    <row r="6498" spans="1:5" x14ac:dyDescent="0.35">
      <c r="A6498" s="22" t="s">
        <v>39</v>
      </c>
      <c r="B6498" s="22" t="s">
        <v>173</v>
      </c>
      <c r="C6498" s="22" t="s">
        <v>53</v>
      </c>
      <c r="D6498" s="22" t="s">
        <v>30</v>
      </c>
      <c r="E6498" s="20">
        <v>111.93488000000001</v>
      </c>
    </row>
    <row r="6499" spans="1:5" x14ac:dyDescent="0.35">
      <c r="A6499" s="22" t="s">
        <v>39</v>
      </c>
      <c r="B6499" s="22" t="s">
        <v>173</v>
      </c>
      <c r="C6499" s="22" t="s">
        <v>53</v>
      </c>
      <c r="D6499" s="22" t="s">
        <v>96</v>
      </c>
      <c r="E6499" s="20">
        <v>252.81607</v>
      </c>
    </row>
    <row r="6500" spans="1:5" x14ac:dyDescent="0.35">
      <c r="A6500" s="22" t="s">
        <v>39</v>
      </c>
      <c r="B6500" s="22" t="s">
        <v>173</v>
      </c>
      <c r="C6500" s="22" t="s">
        <v>53</v>
      </c>
      <c r="D6500" s="22" t="s">
        <v>110</v>
      </c>
      <c r="E6500" s="20">
        <v>1.94157</v>
      </c>
    </row>
    <row r="6501" spans="1:5" x14ac:dyDescent="0.35">
      <c r="A6501" s="22" t="s">
        <v>39</v>
      </c>
      <c r="B6501" s="22" t="s">
        <v>173</v>
      </c>
      <c r="C6501" s="22" t="s">
        <v>53</v>
      </c>
      <c r="D6501" s="22" t="s">
        <v>162</v>
      </c>
      <c r="E6501" s="20">
        <v>2.7177799999999999</v>
      </c>
    </row>
    <row r="6502" spans="1:5" x14ac:dyDescent="0.35">
      <c r="A6502" s="22" t="s">
        <v>39</v>
      </c>
      <c r="B6502" s="22" t="s">
        <v>173</v>
      </c>
      <c r="C6502" s="22" t="s">
        <v>53</v>
      </c>
      <c r="D6502" s="22" t="s">
        <v>163</v>
      </c>
      <c r="E6502" s="20">
        <v>8.2072699999999994</v>
      </c>
    </row>
    <row r="6503" spans="1:5" x14ac:dyDescent="0.35">
      <c r="A6503" s="22" t="s">
        <v>39</v>
      </c>
      <c r="B6503" s="22" t="s">
        <v>173</v>
      </c>
      <c r="C6503" s="22" t="s">
        <v>53</v>
      </c>
      <c r="D6503" s="22" t="s">
        <v>112</v>
      </c>
      <c r="E6503" s="20">
        <v>4.3508100000000001</v>
      </c>
    </row>
    <row r="6504" spans="1:5" x14ac:dyDescent="0.35">
      <c r="A6504" s="22" t="s">
        <v>39</v>
      </c>
      <c r="B6504" s="22" t="s">
        <v>173</v>
      </c>
      <c r="C6504" s="22" t="s">
        <v>53</v>
      </c>
      <c r="D6504" s="22" t="s">
        <v>97</v>
      </c>
      <c r="E6504" s="20">
        <v>19.462060000000001</v>
      </c>
    </row>
    <row r="6505" spans="1:5" x14ac:dyDescent="0.35">
      <c r="A6505" s="22" t="s">
        <v>39</v>
      </c>
      <c r="B6505" s="22" t="s">
        <v>173</v>
      </c>
      <c r="C6505" s="22" t="s">
        <v>53</v>
      </c>
      <c r="D6505" s="22" t="s">
        <v>31</v>
      </c>
      <c r="E6505" s="20">
        <v>355.37916000000001</v>
      </c>
    </row>
    <row r="6506" spans="1:5" x14ac:dyDescent="0.35">
      <c r="A6506" s="22" t="s">
        <v>39</v>
      </c>
      <c r="B6506" s="22" t="s">
        <v>173</v>
      </c>
      <c r="C6506" s="22" t="s">
        <v>53</v>
      </c>
      <c r="D6506" s="22" t="s">
        <v>32</v>
      </c>
      <c r="E6506" s="20">
        <v>6.9279999999999994E-2</v>
      </c>
    </row>
    <row r="6507" spans="1:5" x14ac:dyDescent="0.35">
      <c r="A6507" s="22" t="s">
        <v>39</v>
      </c>
      <c r="B6507" s="22" t="s">
        <v>173</v>
      </c>
      <c r="C6507" s="22" t="s">
        <v>53</v>
      </c>
      <c r="D6507" s="28" t="s">
        <v>35</v>
      </c>
      <c r="E6507" s="26">
        <v>1711.2234100000001</v>
      </c>
    </row>
    <row r="6508" spans="1:5" x14ac:dyDescent="0.35">
      <c r="A6508" s="22" t="s">
        <v>39</v>
      </c>
      <c r="B6508" s="22" t="s">
        <v>173</v>
      </c>
      <c r="C6508" s="22" t="s">
        <v>12</v>
      </c>
      <c r="D6508" s="22" t="s">
        <v>52</v>
      </c>
      <c r="E6508" s="20">
        <v>3.8527499999999999</v>
      </c>
    </row>
    <row r="6509" spans="1:5" x14ac:dyDescent="0.35">
      <c r="A6509" s="22" t="s">
        <v>39</v>
      </c>
      <c r="B6509" s="22" t="s">
        <v>173</v>
      </c>
      <c r="C6509" s="22" t="s">
        <v>12</v>
      </c>
      <c r="D6509" s="22" t="s">
        <v>156</v>
      </c>
      <c r="E6509" s="20">
        <v>0.95415000000000005</v>
      </c>
    </row>
    <row r="6510" spans="1:5" x14ac:dyDescent="0.35">
      <c r="A6510" s="22" t="s">
        <v>39</v>
      </c>
      <c r="B6510" s="22" t="s">
        <v>173</v>
      </c>
      <c r="C6510" s="22" t="s">
        <v>12</v>
      </c>
      <c r="D6510" s="22" t="s">
        <v>27</v>
      </c>
      <c r="E6510" s="20">
        <v>140.08064999999999</v>
      </c>
    </row>
    <row r="6511" spans="1:5" x14ac:dyDescent="0.35">
      <c r="A6511" s="22" t="s">
        <v>39</v>
      </c>
      <c r="B6511" s="22" t="s">
        <v>173</v>
      </c>
      <c r="C6511" s="22" t="s">
        <v>12</v>
      </c>
      <c r="D6511" s="22" t="s">
        <v>28</v>
      </c>
      <c r="E6511" s="20">
        <v>12.93155</v>
      </c>
    </row>
    <row r="6512" spans="1:5" x14ac:dyDescent="0.35">
      <c r="A6512" s="22" t="s">
        <v>39</v>
      </c>
      <c r="B6512" s="22" t="s">
        <v>173</v>
      </c>
      <c r="C6512" s="22" t="s">
        <v>12</v>
      </c>
      <c r="D6512" s="22" t="s">
        <v>55</v>
      </c>
      <c r="E6512" s="20">
        <v>2.3819900000000001</v>
      </c>
    </row>
    <row r="6513" spans="1:5" x14ac:dyDescent="0.35">
      <c r="A6513" s="22" t="s">
        <v>39</v>
      </c>
      <c r="B6513" s="22" t="s">
        <v>173</v>
      </c>
      <c r="C6513" s="22" t="s">
        <v>12</v>
      </c>
      <c r="D6513" s="22" t="s">
        <v>92</v>
      </c>
      <c r="E6513" s="20">
        <v>80.415239999999997</v>
      </c>
    </row>
    <row r="6514" spans="1:5" x14ac:dyDescent="0.35">
      <c r="A6514" s="22" t="s">
        <v>39</v>
      </c>
      <c r="B6514" s="22" t="s">
        <v>173</v>
      </c>
      <c r="C6514" s="22" t="s">
        <v>12</v>
      </c>
      <c r="D6514" s="22" t="s">
        <v>102</v>
      </c>
      <c r="E6514" s="20">
        <v>2.5471599999999999</v>
      </c>
    </row>
    <row r="6515" spans="1:5" x14ac:dyDescent="0.35">
      <c r="A6515" s="22" t="s">
        <v>39</v>
      </c>
      <c r="B6515" s="22" t="s">
        <v>173</v>
      </c>
      <c r="C6515" s="22" t="s">
        <v>12</v>
      </c>
      <c r="D6515" s="22" t="s">
        <v>93</v>
      </c>
      <c r="E6515" s="20">
        <v>1.05775</v>
      </c>
    </row>
    <row r="6516" spans="1:5" x14ac:dyDescent="0.35">
      <c r="A6516" s="22" t="s">
        <v>39</v>
      </c>
      <c r="B6516" s="22" t="s">
        <v>173</v>
      </c>
      <c r="C6516" s="22" t="s">
        <v>12</v>
      </c>
      <c r="D6516" s="22" t="s">
        <v>160</v>
      </c>
      <c r="E6516" s="20">
        <v>0.38397999999999999</v>
      </c>
    </row>
    <row r="6517" spans="1:5" x14ac:dyDescent="0.35">
      <c r="A6517" s="22" t="s">
        <v>39</v>
      </c>
      <c r="B6517" s="22" t="s">
        <v>173</v>
      </c>
      <c r="C6517" s="22" t="s">
        <v>12</v>
      </c>
      <c r="D6517" s="22" t="s">
        <v>30</v>
      </c>
      <c r="E6517" s="20">
        <v>1097.5862</v>
      </c>
    </row>
    <row r="6518" spans="1:5" x14ac:dyDescent="0.35">
      <c r="A6518" s="22" t="s">
        <v>39</v>
      </c>
      <c r="B6518" s="22" t="s">
        <v>173</v>
      </c>
      <c r="C6518" s="22" t="s">
        <v>12</v>
      </c>
      <c r="D6518" s="22" t="s">
        <v>97</v>
      </c>
      <c r="E6518" s="20">
        <v>0.47776000000000002</v>
      </c>
    </row>
    <row r="6519" spans="1:5" x14ac:dyDescent="0.35">
      <c r="A6519" s="22" t="s">
        <v>39</v>
      </c>
      <c r="B6519" s="22" t="s">
        <v>173</v>
      </c>
      <c r="C6519" s="22" t="s">
        <v>12</v>
      </c>
      <c r="D6519" s="22" t="s">
        <v>31</v>
      </c>
      <c r="E6519" s="20">
        <v>646.73014999999998</v>
      </c>
    </row>
    <row r="6520" spans="1:5" x14ac:dyDescent="0.35">
      <c r="A6520" s="22" t="s">
        <v>39</v>
      </c>
      <c r="B6520" s="22" t="s">
        <v>173</v>
      </c>
      <c r="C6520" s="22" t="s">
        <v>12</v>
      </c>
      <c r="D6520" s="28" t="s">
        <v>35</v>
      </c>
      <c r="E6520" s="26">
        <v>1989.39933</v>
      </c>
    </row>
    <row r="6521" spans="1:5" x14ac:dyDescent="0.35">
      <c r="A6521" s="22" t="s">
        <v>39</v>
      </c>
      <c r="B6521" s="22" t="s">
        <v>173</v>
      </c>
      <c r="C6521" s="22" t="s">
        <v>54</v>
      </c>
      <c r="D6521" s="22" t="s">
        <v>52</v>
      </c>
      <c r="E6521" s="20">
        <v>18.750689999999999</v>
      </c>
    </row>
    <row r="6522" spans="1:5" x14ac:dyDescent="0.35">
      <c r="A6522" s="22" t="s">
        <v>39</v>
      </c>
      <c r="B6522" s="22" t="s">
        <v>173</v>
      </c>
      <c r="C6522" s="22" t="s">
        <v>54</v>
      </c>
      <c r="D6522" s="22" t="s">
        <v>104</v>
      </c>
      <c r="E6522" s="20">
        <v>0.12134</v>
      </c>
    </row>
    <row r="6523" spans="1:5" x14ac:dyDescent="0.35">
      <c r="A6523" s="22" t="s">
        <v>39</v>
      </c>
      <c r="B6523" s="22" t="s">
        <v>173</v>
      </c>
      <c r="C6523" s="22" t="s">
        <v>54</v>
      </c>
      <c r="D6523" s="22" t="s">
        <v>156</v>
      </c>
      <c r="E6523" s="20">
        <v>0.2271</v>
      </c>
    </row>
    <row r="6524" spans="1:5" x14ac:dyDescent="0.35">
      <c r="A6524" s="22" t="s">
        <v>39</v>
      </c>
      <c r="B6524" s="22" t="s">
        <v>173</v>
      </c>
      <c r="C6524" s="22" t="s">
        <v>54</v>
      </c>
      <c r="D6524" s="22" t="s">
        <v>53</v>
      </c>
      <c r="E6524" s="20">
        <v>43.847499999999997</v>
      </c>
    </row>
    <row r="6525" spans="1:5" x14ac:dyDescent="0.35">
      <c r="A6525" s="22" t="s">
        <v>39</v>
      </c>
      <c r="B6525" s="22" t="s">
        <v>173</v>
      </c>
      <c r="C6525" s="22" t="s">
        <v>54</v>
      </c>
      <c r="D6525" s="22" t="s">
        <v>95</v>
      </c>
      <c r="E6525" s="20">
        <v>434.11541</v>
      </c>
    </row>
    <row r="6526" spans="1:5" x14ac:dyDescent="0.35">
      <c r="A6526" s="22" t="s">
        <v>39</v>
      </c>
      <c r="B6526" s="22" t="s">
        <v>173</v>
      </c>
      <c r="C6526" s="22" t="s">
        <v>54</v>
      </c>
      <c r="D6526" s="22" t="s">
        <v>55</v>
      </c>
      <c r="E6526" s="20">
        <v>117.80643000000001</v>
      </c>
    </row>
    <row r="6527" spans="1:5" x14ac:dyDescent="0.35">
      <c r="A6527" s="22" t="s">
        <v>39</v>
      </c>
      <c r="B6527" s="22" t="s">
        <v>173</v>
      </c>
      <c r="C6527" s="22" t="s">
        <v>54</v>
      </c>
      <c r="D6527" s="22" t="s">
        <v>102</v>
      </c>
      <c r="E6527" s="20">
        <v>0.25588</v>
      </c>
    </row>
    <row r="6528" spans="1:5" x14ac:dyDescent="0.35">
      <c r="A6528" s="22" t="s">
        <v>39</v>
      </c>
      <c r="B6528" s="22" t="s">
        <v>173</v>
      </c>
      <c r="C6528" s="22" t="s">
        <v>54</v>
      </c>
      <c r="D6528" s="22" t="s">
        <v>93</v>
      </c>
      <c r="E6528" s="20">
        <v>201.3672</v>
      </c>
    </row>
    <row r="6529" spans="1:5" x14ac:dyDescent="0.35">
      <c r="A6529" s="22" t="s">
        <v>39</v>
      </c>
      <c r="B6529" s="22" t="s">
        <v>173</v>
      </c>
      <c r="C6529" s="22" t="s">
        <v>54</v>
      </c>
      <c r="D6529" s="22" t="s">
        <v>160</v>
      </c>
      <c r="E6529" s="20">
        <v>85.4696</v>
      </c>
    </row>
    <row r="6530" spans="1:5" x14ac:dyDescent="0.35">
      <c r="A6530" s="22" t="s">
        <v>39</v>
      </c>
      <c r="B6530" s="22" t="s">
        <v>173</v>
      </c>
      <c r="C6530" s="22" t="s">
        <v>54</v>
      </c>
      <c r="D6530" s="22" t="s">
        <v>96</v>
      </c>
      <c r="E6530" s="20">
        <v>149.38213999999999</v>
      </c>
    </row>
    <row r="6531" spans="1:5" x14ac:dyDescent="0.35">
      <c r="A6531" s="22" t="s">
        <v>39</v>
      </c>
      <c r="B6531" s="22" t="s">
        <v>173</v>
      </c>
      <c r="C6531" s="22" t="s">
        <v>54</v>
      </c>
      <c r="D6531" s="22" t="s">
        <v>97</v>
      </c>
      <c r="E6531" s="20">
        <v>323.36320999999998</v>
      </c>
    </row>
    <row r="6532" spans="1:5" x14ac:dyDescent="0.35">
      <c r="A6532" s="22" t="s">
        <v>39</v>
      </c>
      <c r="B6532" s="22" t="s">
        <v>173</v>
      </c>
      <c r="C6532" s="22" t="s">
        <v>54</v>
      </c>
      <c r="D6532" s="28" t="s">
        <v>35</v>
      </c>
      <c r="E6532" s="26">
        <v>1374.7065</v>
      </c>
    </row>
    <row r="6533" spans="1:5" x14ac:dyDescent="0.35">
      <c r="A6533" s="22" t="s">
        <v>39</v>
      </c>
      <c r="B6533" s="22" t="s">
        <v>173</v>
      </c>
      <c r="C6533" s="22" t="s">
        <v>13</v>
      </c>
      <c r="D6533" s="22" t="s">
        <v>52</v>
      </c>
      <c r="E6533" s="20">
        <v>22.15175</v>
      </c>
    </row>
    <row r="6534" spans="1:5" x14ac:dyDescent="0.35">
      <c r="A6534" s="22" t="s">
        <v>39</v>
      </c>
      <c r="B6534" s="22" t="s">
        <v>173</v>
      </c>
      <c r="C6534" s="22" t="s">
        <v>13</v>
      </c>
      <c r="D6534" s="22" t="s">
        <v>104</v>
      </c>
      <c r="E6534" s="20">
        <v>9.1292799999999996</v>
      </c>
    </row>
    <row r="6535" spans="1:5" x14ac:dyDescent="0.35">
      <c r="A6535" s="22" t="s">
        <v>39</v>
      </c>
      <c r="B6535" s="22" t="s">
        <v>173</v>
      </c>
      <c r="C6535" s="22" t="s">
        <v>13</v>
      </c>
      <c r="D6535" s="22" t="s">
        <v>156</v>
      </c>
      <c r="E6535" s="20">
        <v>67.522099999999995</v>
      </c>
    </row>
    <row r="6536" spans="1:5" x14ac:dyDescent="0.35">
      <c r="A6536" s="22" t="s">
        <v>39</v>
      </c>
      <c r="B6536" s="22" t="s">
        <v>173</v>
      </c>
      <c r="C6536" s="22" t="s">
        <v>13</v>
      </c>
      <c r="D6536" s="22" t="s">
        <v>27</v>
      </c>
      <c r="E6536" s="20">
        <v>27.346080000000001</v>
      </c>
    </row>
    <row r="6537" spans="1:5" x14ac:dyDescent="0.35">
      <c r="A6537" s="22" t="s">
        <v>39</v>
      </c>
      <c r="B6537" s="22" t="s">
        <v>173</v>
      </c>
      <c r="C6537" s="22" t="s">
        <v>13</v>
      </c>
      <c r="D6537" s="22" t="s">
        <v>95</v>
      </c>
      <c r="E6537" s="20">
        <v>1.62252</v>
      </c>
    </row>
    <row r="6538" spans="1:5" x14ac:dyDescent="0.35">
      <c r="A6538" s="22" t="s">
        <v>39</v>
      </c>
      <c r="B6538" s="22" t="s">
        <v>173</v>
      </c>
      <c r="C6538" s="22" t="s">
        <v>13</v>
      </c>
      <c r="D6538" s="22" t="s">
        <v>28</v>
      </c>
      <c r="E6538" s="20">
        <v>432.23739</v>
      </c>
    </row>
    <row r="6539" spans="1:5" x14ac:dyDescent="0.35">
      <c r="A6539" s="22" t="s">
        <v>39</v>
      </c>
      <c r="B6539" s="22" t="s">
        <v>173</v>
      </c>
      <c r="C6539" s="22" t="s">
        <v>13</v>
      </c>
      <c r="D6539" s="22" t="s">
        <v>55</v>
      </c>
      <c r="E6539" s="20">
        <v>1.1088100000000001</v>
      </c>
    </row>
    <row r="6540" spans="1:5" x14ac:dyDescent="0.35">
      <c r="A6540" s="22" t="s">
        <v>39</v>
      </c>
      <c r="B6540" s="22" t="s">
        <v>173</v>
      </c>
      <c r="C6540" s="22" t="s">
        <v>13</v>
      </c>
      <c r="D6540" s="22" t="s">
        <v>92</v>
      </c>
      <c r="E6540" s="20">
        <v>12.52059</v>
      </c>
    </row>
    <row r="6541" spans="1:5" x14ac:dyDescent="0.35">
      <c r="A6541" s="22" t="s">
        <v>39</v>
      </c>
      <c r="B6541" s="22" t="s">
        <v>173</v>
      </c>
      <c r="C6541" s="22" t="s">
        <v>13</v>
      </c>
      <c r="D6541" s="22" t="s">
        <v>102</v>
      </c>
      <c r="E6541" s="20">
        <v>23.33201</v>
      </c>
    </row>
    <row r="6542" spans="1:5" x14ac:dyDescent="0.35">
      <c r="A6542" s="22" t="s">
        <v>39</v>
      </c>
      <c r="B6542" s="22" t="s">
        <v>173</v>
      </c>
      <c r="C6542" s="22" t="s">
        <v>13</v>
      </c>
      <c r="D6542" s="22" t="s">
        <v>93</v>
      </c>
      <c r="E6542" s="20">
        <v>0.93242000000000003</v>
      </c>
    </row>
    <row r="6543" spans="1:5" x14ac:dyDescent="0.35">
      <c r="A6543" s="22" t="s">
        <v>39</v>
      </c>
      <c r="B6543" s="22" t="s">
        <v>173</v>
      </c>
      <c r="C6543" s="22" t="s">
        <v>13</v>
      </c>
      <c r="D6543" s="22" t="s">
        <v>160</v>
      </c>
      <c r="E6543" s="20">
        <v>13.46416</v>
      </c>
    </row>
    <row r="6544" spans="1:5" x14ac:dyDescent="0.35">
      <c r="A6544" s="22" t="s">
        <v>39</v>
      </c>
      <c r="B6544" s="22" t="s">
        <v>173</v>
      </c>
      <c r="C6544" s="22" t="s">
        <v>13</v>
      </c>
      <c r="D6544" s="22" t="s">
        <v>30</v>
      </c>
      <c r="E6544" s="20">
        <v>298.88544000000002</v>
      </c>
    </row>
    <row r="6545" spans="1:5" x14ac:dyDescent="0.35">
      <c r="A6545" s="22" t="s">
        <v>39</v>
      </c>
      <c r="B6545" s="22" t="s">
        <v>173</v>
      </c>
      <c r="C6545" s="22" t="s">
        <v>13</v>
      </c>
      <c r="D6545" s="22" t="s">
        <v>96</v>
      </c>
      <c r="E6545" s="20">
        <v>5.8609099999999996</v>
      </c>
    </row>
    <row r="6546" spans="1:5" x14ac:dyDescent="0.35">
      <c r="A6546" s="22" t="s">
        <v>39</v>
      </c>
      <c r="B6546" s="22" t="s">
        <v>173</v>
      </c>
      <c r="C6546" s="22" t="s">
        <v>13</v>
      </c>
      <c r="D6546" s="22" t="s">
        <v>97</v>
      </c>
      <c r="E6546" s="20">
        <v>0.87561999999999995</v>
      </c>
    </row>
    <row r="6547" spans="1:5" x14ac:dyDescent="0.35">
      <c r="A6547" s="22" t="s">
        <v>39</v>
      </c>
      <c r="B6547" s="22" t="s">
        <v>173</v>
      </c>
      <c r="C6547" s="22" t="s">
        <v>13</v>
      </c>
      <c r="D6547" s="22" t="s">
        <v>31</v>
      </c>
      <c r="E6547" s="20">
        <v>436.28978999999998</v>
      </c>
    </row>
    <row r="6548" spans="1:5" x14ac:dyDescent="0.35">
      <c r="A6548" s="22" t="s">
        <v>39</v>
      </c>
      <c r="B6548" s="22" t="s">
        <v>173</v>
      </c>
      <c r="C6548" s="22" t="s">
        <v>13</v>
      </c>
      <c r="D6548" s="22" t="s">
        <v>32</v>
      </c>
      <c r="E6548" s="20">
        <v>14.541410000000001</v>
      </c>
    </row>
    <row r="6549" spans="1:5" x14ac:dyDescent="0.35">
      <c r="A6549" s="22" t="s">
        <v>39</v>
      </c>
      <c r="B6549" s="22" t="s">
        <v>173</v>
      </c>
      <c r="C6549" s="22" t="s">
        <v>13</v>
      </c>
      <c r="D6549" s="28" t="s">
        <v>35</v>
      </c>
      <c r="E6549" s="26">
        <v>1367.8202799999999</v>
      </c>
    </row>
    <row r="6550" spans="1:5" x14ac:dyDescent="0.35">
      <c r="A6550" s="22" t="s">
        <v>39</v>
      </c>
      <c r="B6550" s="22" t="s">
        <v>173</v>
      </c>
      <c r="C6550" s="22" t="s">
        <v>55</v>
      </c>
      <c r="D6550" s="22" t="s">
        <v>52</v>
      </c>
      <c r="E6550" s="20">
        <v>83.390659999999997</v>
      </c>
    </row>
    <row r="6551" spans="1:5" x14ac:dyDescent="0.35">
      <c r="A6551" s="22" t="s">
        <v>39</v>
      </c>
      <c r="B6551" s="22" t="s">
        <v>173</v>
      </c>
      <c r="C6551" s="22" t="s">
        <v>55</v>
      </c>
      <c r="D6551" s="22" t="s">
        <v>104</v>
      </c>
      <c r="E6551" s="20">
        <v>0.95345999999999997</v>
      </c>
    </row>
    <row r="6552" spans="1:5" x14ac:dyDescent="0.35">
      <c r="A6552" s="22" t="s">
        <v>39</v>
      </c>
      <c r="B6552" s="22" t="s">
        <v>173</v>
      </c>
      <c r="C6552" s="22" t="s">
        <v>55</v>
      </c>
      <c r="D6552" s="22" t="s">
        <v>53</v>
      </c>
      <c r="E6552" s="20">
        <v>109.99567</v>
      </c>
    </row>
    <row r="6553" spans="1:5" x14ac:dyDescent="0.35">
      <c r="A6553" s="22" t="s">
        <v>39</v>
      </c>
      <c r="B6553" s="22" t="s">
        <v>173</v>
      </c>
      <c r="C6553" s="22" t="s">
        <v>55</v>
      </c>
      <c r="D6553" s="22" t="s">
        <v>95</v>
      </c>
      <c r="E6553" s="20">
        <v>0.42632999999999999</v>
      </c>
    </row>
    <row r="6554" spans="1:5" x14ac:dyDescent="0.35">
      <c r="A6554" s="22" t="s">
        <v>39</v>
      </c>
      <c r="B6554" s="22" t="s">
        <v>173</v>
      </c>
      <c r="C6554" s="22" t="s">
        <v>55</v>
      </c>
      <c r="D6554" s="22" t="s">
        <v>55</v>
      </c>
      <c r="E6554" s="20">
        <v>332.34249</v>
      </c>
    </row>
    <row r="6555" spans="1:5" x14ac:dyDescent="0.35">
      <c r="A6555" s="22" t="s">
        <v>39</v>
      </c>
      <c r="B6555" s="22" t="s">
        <v>173</v>
      </c>
      <c r="C6555" s="22" t="s">
        <v>55</v>
      </c>
      <c r="D6555" s="22" t="s">
        <v>92</v>
      </c>
      <c r="E6555" s="20">
        <v>10.54505</v>
      </c>
    </row>
    <row r="6556" spans="1:5" x14ac:dyDescent="0.35">
      <c r="A6556" s="22" t="s">
        <v>39</v>
      </c>
      <c r="B6556" s="22" t="s">
        <v>173</v>
      </c>
      <c r="C6556" s="22" t="s">
        <v>55</v>
      </c>
      <c r="D6556" s="22" t="s">
        <v>101</v>
      </c>
      <c r="E6556" s="20">
        <v>1.6083000000000001</v>
      </c>
    </row>
    <row r="6557" spans="1:5" x14ac:dyDescent="0.35">
      <c r="A6557" s="22" t="s">
        <v>39</v>
      </c>
      <c r="B6557" s="22" t="s">
        <v>173</v>
      </c>
      <c r="C6557" s="22" t="s">
        <v>55</v>
      </c>
      <c r="D6557" s="22" t="s">
        <v>160</v>
      </c>
      <c r="E6557" s="20">
        <v>20.284220000000001</v>
      </c>
    </row>
    <row r="6558" spans="1:5" x14ac:dyDescent="0.35">
      <c r="A6558" s="22" t="s">
        <v>39</v>
      </c>
      <c r="B6558" s="22" t="s">
        <v>173</v>
      </c>
      <c r="C6558" s="22" t="s">
        <v>55</v>
      </c>
      <c r="D6558" s="22" t="s">
        <v>30</v>
      </c>
      <c r="E6558" s="20">
        <v>0.37896999999999997</v>
      </c>
    </row>
    <row r="6559" spans="1:5" x14ac:dyDescent="0.35">
      <c r="A6559" s="22" t="s">
        <v>39</v>
      </c>
      <c r="B6559" s="22" t="s">
        <v>173</v>
      </c>
      <c r="C6559" s="22" t="s">
        <v>55</v>
      </c>
      <c r="D6559" s="22" t="s">
        <v>96</v>
      </c>
      <c r="E6559" s="20">
        <v>40.791960000000003</v>
      </c>
    </row>
    <row r="6560" spans="1:5" x14ac:dyDescent="0.35">
      <c r="A6560" s="22" t="s">
        <v>39</v>
      </c>
      <c r="B6560" s="22" t="s">
        <v>173</v>
      </c>
      <c r="C6560" s="22" t="s">
        <v>55</v>
      </c>
      <c r="D6560" s="22" t="s">
        <v>110</v>
      </c>
      <c r="E6560" s="20">
        <v>8.8435299999999994</v>
      </c>
    </row>
    <row r="6561" spans="1:5" x14ac:dyDescent="0.35">
      <c r="A6561" s="22" t="s">
        <v>39</v>
      </c>
      <c r="B6561" s="22" t="s">
        <v>173</v>
      </c>
      <c r="C6561" s="22" t="s">
        <v>55</v>
      </c>
      <c r="D6561" s="22" t="s">
        <v>97</v>
      </c>
      <c r="E6561" s="20">
        <v>9.6106499999999997</v>
      </c>
    </row>
    <row r="6562" spans="1:5" x14ac:dyDescent="0.35">
      <c r="A6562" s="22" t="s">
        <v>39</v>
      </c>
      <c r="B6562" s="22" t="s">
        <v>173</v>
      </c>
      <c r="C6562" s="22" t="s">
        <v>55</v>
      </c>
      <c r="D6562" s="22" t="s">
        <v>31</v>
      </c>
      <c r="E6562" s="20">
        <v>7.9984900000000003</v>
      </c>
    </row>
    <row r="6563" spans="1:5" x14ac:dyDescent="0.35">
      <c r="A6563" s="22" t="s">
        <v>39</v>
      </c>
      <c r="B6563" s="22" t="s">
        <v>173</v>
      </c>
      <c r="C6563" s="22" t="s">
        <v>55</v>
      </c>
      <c r="D6563" s="28" t="s">
        <v>35</v>
      </c>
      <c r="E6563" s="26">
        <v>627.16977999999995</v>
      </c>
    </row>
    <row r="6564" spans="1:5" x14ac:dyDescent="0.35">
      <c r="A6564" s="22" t="s">
        <v>39</v>
      </c>
      <c r="B6564" s="22" t="s">
        <v>173</v>
      </c>
      <c r="C6564" s="22" t="s">
        <v>56</v>
      </c>
      <c r="D6564" s="22" t="s">
        <v>52</v>
      </c>
      <c r="E6564" s="20">
        <v>9891.1082000000006</v>
      </c>
    </row>
    <row r="6565" spans="1:5" x14ac:dyDescent="0.35">
      <c r="A6565" s="22" t="s">
        <v>39</v>
      </c>
      <c r="B6565" s="22" t="s">
        <v>173</v>
      </c>
      <c r="C6565" s="22" t="s">
        <v>56</v>
      </c>
      <c r="D6565" s="22" t="s">
        <v>104</v>
      </c>
      <c r="E6565" s="20">
        <v>-1.5673299999999999</v>
      </c>
    </row>
    <row r="6566" spans="1:5" x14ac:dyDescent="0.35">
      <c r="A6566" s="22" t="s">
        <v>39</v>
      </c>
      <c r="B6566" s="22" t="s">
        <v>173</v>
      </c>
      <c r="C6566" s="22" t="s">
        <v>56</v>
      </c>
      <c r="D6566" s="22" t="s">
        <v>156</v>
      </c>
      <c r="E6566" s="20">
        <v>0.30249999999999999</v>
      </c>
    </row>
    <row r="6567" spans="1:5" x14ac:dyDescent="0.35">
      <c r="A6567" s="22" t="s">
        <v>39</v>
      </c>
      <c r="B6567" s="22" t="s">
        <v>173</v>
      </c>
      <c r="C6567" s="22" t="s">
        <v>56</v>
      </c>
      <c r="D6567" s="22" t="s">
        <v>53</v>
      </c>
      <c r="E6567" s="20">
        <v>109.56171000000001</v>
      </c>
    </row>
    <row r="6568" spans="1:5" x14ac:dyDescent="0.35">
      <c r="A6568" s="22" t="s">
        <v>39</v>
      </c>
      <c r="B6568" s="22" t="s">
        <v>173</v>
      </c>
      <c r="C6568" s="22" t="s">
        <v>56</v>
      </c>
      <c r="D6568" s="22" t="s">
        <v>95</v>
      </c>
      <c r="E6568" s="20">
        <v>130.64155</v>
      </c>
    </row>
    <row r="6569" spans="1:5" x14ac:dyDescent="0.35">
      <c r="A6569" s="22" t="s">
        <v>39</v>
      </c>
      <c r="B6569" s="22" t="s">
        <v>173</v>
      </c>
      <c r="C6569" s="22" t="s">
        <v>56</v>
      </c>
      <c r="D6569" s="22" t="s">
        <v>28</v>
      </c>
      <c r="E6569" s="20">
        <v>42.003149999999998</v>
      </c>
    </row>
    <row r="6570" spans="1:5" x14ac:dyDescent="0.35">
      <c r="A6570" s="22" t="s">
        <v>39</v>
      </c>
      <c r="B6570" s="22" t="s">
        <v>173</v>
      </c>
      <c r="C6570" s="22" t="s">
        <v>56</v>
      </c>
      <c r="D6570" s="22" t="s">
        <v>55</v>
      </c>
      <c r="E6570" s="20">
        <v>352.50943999999998</v>
      </c>
    </row>
    <row r="6571" spans="1:5" x14ac:dyDescent="0.35">
      <c r="A6571" s="22" t="s">
        <v>39</v>
      </c>
      <c r="B6571" s="22" t="s">
        <v>173</v>
      </c>
      <c r="C6571" s="22" t="s">
        <v>56</v>
      </c>
      <c r="D6571" s="22" t="s">
        <v>92</v>
      </c>
      <c r="E6571" s="20">
        <v>82.456000000000003</v>
      </c>
    </row>
    <row r="6572" spans="1:5" x14ac:dyDescent="0.35">
      <c r="A6572" s="22" t="s">
        <v>39</v>
      </c>
      <c r="B6572" s="22" t="s">
        <v>173</v>
      </c>
      <c r="C6572" s="22" t="s">
        <v>56</v>
      </c>
      <c r="D6572" s="22" t="s">
        <v>101</v>
      </c>
      <c r="E6572" s="20">
        <v>0.1125</v>
      </c>
    </row>
    <row r="6573" spans="1:5" x14ac:dyDescent="0.35">
      <c r="A6573" s="22" t="s">
        <v>39</v>
      </c>
      <c r="B6573" s="22" t="s">
        <v>173</v>
      </c>
      <c r="C6573" s="22" t="s">
        <v>56</v>
      </c>
      <c r="D6573" s="22" t="s">
        <v>102</v>
      </c>
      <c r="E6573" s="20">
        <v>1304.9433300000001</v>
      </c>
    </row>
    <row r="6574" spans="1:5" x14ac:dyDescent="0.35">
      <c r="A6574" s="22" t="s">
        <v>39</v>
      </c>
      <c r="B6574" s="22" t="s">
        <v>173</v>
      </c>
      <c r="C6574" s="22" t="s">
        <v>56</v>
      </c>
      <c r="D6574" s="22" t="s">
        <v>93</v>
      </c>
      <c r="E6574" s="20">
        <v>0.80225000000000002</v>
      </c>
    </row>
    <row r="6575" spans="1:5" x14ac:dyDescent="0.35">
      <c r="A6575" s="22" t="s">
        <v>39</v>
      </c>
      <c r="B6575" s="22" t="s">
        <v>173</v>
      </c>
      <c r="C6575" s="22" t="s">
        <v>56</v>
      </c>
      <c r="D6575" s="22" t="s">
        <v>160</v>
      </c>
      <c r="E6575" s="20">
        <v>203.14510999999999</v>
      </c>
    </row>
    <row r="6576" spans="1:5" x14ac:dyDescent="0.35">
      <c r="A6576" s="22" t="s">
        <v>39</v>
      </c>
      <c r="B6576" s="22" t="s">
        <v>173</v>
      </c>
      <c r="C6576" s="22" t="s">
        <v>56</v>
      </c>
      <c r="D6576" s="22" t="s">
        <v>30</v>
      </c>
      <c r="E6576" s="20">
        <v>239.60191</v>
      </c>
    </row>
    <row r="6577" spans="1:5" x14ac:dyDescent="0.35">
      <c r="A6577" s="22" t="s">
        <v>39</v>
      </c>
      <c r="B6577" s="22" t="s">
        <v>173</v>
      </c>
      <c r="C6577" s="22" t="s">
        <v>56</v>
      </c>
      <c r="D6577" s="22" t="s">
        <v>96</v>
      </c>
      <c r="E6577" s="20">
        <v>2201.9377100000002</v>
      </c>
    </row>
    <row r="6578" spans="1:5" x14ac:dyDescent="0.35">
      <c r="A6578" s="22" t="s">
        <v>39</v>
      </c>
      <c r="B6578" s="22" t="s">
        <v>173</v>
      </c>
      <c r="C6578" s="22" t="s">
        <v>56</v>
      </c>
      <c r="D6578" s="22" t="s">
        <v>110</v>
      </c>
      <c r="E6578" s="20">
        <v>0.11423</v>
      </c>
    </row>
    <row r="6579" spans="1:5" x14ac:dyDescent="0.35">
      <c r="A6579" s="22" t="s">
        <v>39</v>
      </c>
      <c r="B6579" s="22" t="s">
        <v>173</v>
      </c>
      <c r="C6579" s="22" t="s">
        <v>56</v>
      </c>
      <c r="D6579" s="22" t="s">
        <v>112</v>
      </c>
      <c r="E6579" s="20">
        <v>12.71419</v>
      </c>
    </row>
    <row r="6580" spans="1:5" x14ac:dyDescent="0.35">
      <c r="A6580" s="22" t="s">
        <v>39</v>
      </c>
      <c r="B6580" s="22" t="s">
        <v>173</v>
      </c>
      <c r="C6580" s="22" t="s">
        <v>56</v>
      </c>
      <c r="D6580" s="22" t="s">
        <v>100</v>
      </c>
      <c r="E6580" s="20">
        <v>1100.55179</v>
      </c>
    </row>
    <row r="6581" spans="1:5" x14ac:dyDescent="0.35">
      <c r="A6581" s="22" t="s">
        <v>39</v>
      </c>
      <c r="B6581" s="22" t="s">
        <v>173</v>
      </c>
      <c r="C6581" s="22" t="s">
        <v>56</v>
      </c>
      <c r="D6581" s="22" t="s">
        <v>97</v>
      </c>
      <c r="E6581" s="20">
        <v>851.51885000000004</v>
      </c>
    </row>
    <row r="6582" spans="1:5" x14ac:dyDescent="0.35">
      <c r="A6582" s="22" t="s">
        <v>39</v>
      </c>
      <c r="B6582" s="22" t="s">
        <v>173</v>
      </c>
      <c r="C6582" s="22" t="s">
        <v>56</v>
      </c>
      <c r="D6582" s="22" t="s">
        <v>31</v>
      </c>
      <c r="E6582" s="20">
        <v>187.41127</v>
      </c>
    </row>
    <row r="6583" spans="1:5" x14ac:dyDescent="0.35">
      <c r="A6583" s="22" t="s">
        <v>39</v>
      </c>
      <c r="B6583" s="22" t="s">
        <v>173</v>
      </c>
      <c r="C6583" s="22" t="s">
        <v>56</v>
      </c>
      <c r="D6583" s="28" t="s">
        <v>35</v>
      </c>
      <c r="E6583" s="26">
        <v>16709.86836</v>
      </c>
    </row>
    <row r="6584" spans="1:5" x14ac:dyDescent="0.35">
      <c r="A6584" s="22" t="s">
        <v>39</v>
      </c>
      <c r="B6584" s="22" t="s">
        <v>173</v>
      </c>
      <c r="C6584" s="22" t="s">
        <v>57</v>
      </c>
      <c r="D6584" s="22" t="s">
        <v>52</v>
      </c>
      <c r="E6584" s="20">
        <v>65.68477</v>
      </c>
    </row>
    <row r="6585" spans="1:5" x14ac:dyDescent="0.35">
      <c r="A6585" s="22" t="s">
        <v>39</v>
      </c>
      <c r="B6585" s="22" t="s">
        <v>173</v>
      </c>
      <c r="C6585" s="22" t="s">
        <v>57</v>
      </c>
      <c r="D6585" s="22" t="s">
        <v>104</v>
      </c>
      <c r="E6585" s="20">
        <v>0.20129</v>
      </c>
    </row>
    <row r="6586" spans="1:5" x14ac:dyDescent="0.35">
      <c r="A6586" s="22" t="s">
        <v>39</v>
      </c>
      <c r="B6586" s="22" t="s">
        <v>173</v>
      </c>
      <c r="C6586" s="22" t="s">
        <v>57</v>
      </c>
      <c r="D6586" s="22" t="s">
        <v>156</v>
      </c>
      <c r="E6586" s="20">
        <v>4.5750400000000004</v>
      </c>
    </row>
    <row r="6587" spans="1:5" x14ac:dyDescent="0.35">
      <c r="A6587" s="22" t="s">
        <v>39</v>
      </c>
      <c r="B6587" s="22" t="s">
        <v>173</v>
      </c>
      <c r="C6587" s="22" t="s">
        <v>57</v>
      </c>
      <c r="D6587" s="22" t="s">
        <v>53</v>
      </c>
      <c r="E6587" s="20">
        <v>55.73198</v>
      </c>
    </row>
    <row r="6588" spans="1:5" x14ac:dyDescent="0.35">
      <c r="A6588" s="22" t="s">
        <v>39</v>
      </c>
      <c r="B6588" s="22" t="s">
        <v>173</v>
      </c>
      <c r="C6588" s="22" t="s">
        <v>57</v>
      </c>
      <c r="D6588" s="22" t="s">
        <v>95</v>
      </c>
      <c r="E6588" s="20">
        <v>6.1755500000000003</v>
      </c>
    </row>
    <row r="6589" spans="1:5" x14ac:dyDescent="0.35">
      <c r="A6589" s="22" t="s">
        <v>39</v>
      </c>
      <c r="B6589" s="22" t="s">
        <v>173</v>
      </c>
      <c r="C6589" s="22" t="s">
        <v>57</v>
      </c>
      <c r="D6589" s="22" t="s">
        <v>28</v>
      </c>
      <c r="E6589" s="20">
        <v>356.09172000000001</v>
      </c>
    </row>
    <row r="6590" spans="1:5" x14ac:dyDescent="0.35">
      <c r="A6590" s="22" t="s">
        <v>39</v>
      </c>
      <c r="B6590" s="22" t="s">
        <v>173</v>
      </c>
      <c r="C6590" s="22" t="s">
        <v>57</v>
      </c>
      <c r="D6590" s="22" t="s">
        <v>55</v>
      </c>
      <c r="E6590" s="20">
        <v>72.255250000000004</v>
      </c>
    </row>
    <row r="6591" spans="1:5" x14ac:dyDescent="0.35">
      <c r="A6591" s="22" t="s">
        <v>39</v>
      </c>
      <c r="B6591" s="22" t="s">
        <v>173</v>
      </c>
      <c r="C6591" s="22" t="s">
        <v>57</v>
      </c>
      <c r="D6591" s="22" t="s">
        <v>92</v>
      </c>
      <c r="E6591" s="20">
        <v>2946.19956</v>
      </c>
    </row>
    <row r="6592" spans="1:5" x14ac:dyDescent="0.35">
      <c r="A6592" s="22" t="s">
        <v>39</v>
      </c>
      <c r="B6592" s="22" t="s">
        <v>173</v>
      </c>
      <c r="C6592" s="22" t="s">
        <v>57</v>
      </c>
      <c r="D6592" s="22" t="s">
        <v>101</v>
      </c>
      <c r="E6592" s="20">
        <v>3.1176499999999998</v>
      </c>
    </row>
    <row r="6593" spans="1:5" x14ac:dyDescent="0.35">
      <c r="A6593" s="22" t="s">
        <v>39</v>
      </c>
      <c r="B6593" s="22" t="s">
        <v>173</v>
      </c>
      <c r="C6593" s="22" t="s">
        <v>57</v>
      </c>
      <c r="D6593" s="22" t="s">
        <v>102</v>
      </c>
      <c r="E6593" s="20">
        <v>56.160209999999999</v>
      </c>
    </row>
    <row r="6594" spans="1:5" x14ac:dyDescent="0.35">
      <c r="A6594" s="22" t="s">
        <v>39</v>
      </c>
      <c r="B6594" s="22" t="s">
        <v>173</v>
      </c>
      <c r="C6594" s="22" t="s">
        <v>57</v>
      </c>
      <c r="D6594" s="22" t="s">
        <v>93</v>
      </c>
      <c r="E6594" s="20">
        <v>704.89005999999995</v>
      </c>
    </row>
    <row r="6595" spans="1:5" x14ac:dyDescent="0.35">
      <c r="A6595" s="22" t="s">
        <v>39</v>
      </c>
      <c r="B6595" s="22" t="s">
        <v>173</v>
      </c>
      <c r="C6595" s="22" t="s">
        <v>57</v>
      </c>
      <c r="D6595" s="22" t="s">
        <v>160</v>
      </c>
      <c r="E6595" s="20">
        <v>4.7477600000000004</v>
      </c>
    </row>
    <row r="6596" spans="1:5" x14ac:dyDescent="0.35">
      <c r="A6596" s="22" t="s">
        <v>39</v>
      </c>
      <c r="B6596" s="22" t="s">
        <v>173</v>
      </c>
      <c r="C6596" s="22" t="s">
        <v>57</v>
      </c>
      <c r="D6596" s="22" t="s">
        <v>30</v>
      </c>
      <c r="E6596" s="20">
        <v>433.88571999999999</v>
      </c>
    </row>
    <row r="6597" spans="1:5" x14ac:dyDescent="0.35">
      <c r="A6597" s="22" t="s">
        <v>39</v>
      </c>
      <c r="B6597" s="22" t="s">
        <v>173</v>
      </c>
      <c r="C6597" s="22" t="s">
        <v>57</v>
      </c>
      <c r="D6597" s="22" t="s">
        <v>96</v>
      </c>
      <c r="E6597" s="20">
        <v>50.942140000000002</v>
      </c>
    </row>
    <row r="6598" spans="1:5" x14ac:dyDescent="0.35">
      <c r="A6598" s="22" t="s">
        <v>39</v>
      </c>
      <c r="B6598" s="22" t="s">
        <v>173</v>
      </c>
      <c r="C6598" s="22" t="s">
        <v>57</v>
      </c>
      <c r="D6598" s="22" t="s">
        <v>110</v>
      </c>
      <c r="E6598" s="20">
        <v>8.6804400000000008</v>
      </c>
    </row>
    <row r="6599" spans="1:5" x14ac:dyDescent="0.35">
      <c r="A6599" s="22" t="s">
        <v>39</v>
      </c>
      <c r="B6599" s="22" t="s">
        <v>173</v>
      </c>
      <c r="C6599" s="22" t="s">
        <v>57</v>
      </c>
      <c r="D6599" s="22" t="s">
        <v>112</v>
      </c>
      <c r="E6599" s="20">
        <v>1.19058</v>
      </c>
    </row>
    <row r="6600" spans="1:5" x14ac:dyDescent="0.35">
      <c r="A6600" s="22" t="s">
        <v>39</v>
      </c>
      <c r="B6600" s="22" t="s">
        <v>173</v>
      </c>
      <c r="C6600" s="22" t="s">
        <v>57</v>
      </c>
      <c r="D6600" s="22" t="s">
        <v>100</v>
      </c>
      <c r="E6600" s="20">
        <v>7.5878300000000003</v>
      </c>
    </row>
    <row r="6601" spans="1:5" x14ac:dyDescent="0.35">
      <c r="A6601" s="22" t="s">
        <v>39</v>
      </c>
      <c r="B6601" s="22" t="s">
        <v>173</v>
      </c>
      <c r="C6601" s="22" t="s">
        <v>57</v>
      </c>
      <c r="D6601" s="22" t="s">
        <v>97</v>
      </c>
      <c r="E6601" s="20">
        <v>2.8319899999999998</v>
      </c>
    </row>
    <row r="6602" spans="1:5" x14ac:dyDescent="0.35">
      <c r="A6602" s="22" t="s">
        <v>39</v>
      </c>
      <c r="B6602" s="22" t="s">
        <v>173</v>
      </c>
      <c r="C6602" s="22" t="s">
        <v>57</v>
      </c>
      <c r="D6602" s="22" t="s">
        <v>31</v>
      </c>
      <c r="E6602" s="20">
        <v>403.20159000000001</v>
      </c>
    </row>
    <row r="6603" spans="1:5" x14ac:dyDescent="0.35">
      <c r="A6603" s="22" t="s">
        <v>39</v>
      </c>
      <c r="B6603" s="22" t="s">
        <v>173</v>
      </c>
      <c r="C6603" s="22" t="s">
        <v>57</v>
      </c>
      <c r="D6603" s="22" t="s">
        <v>32</v>
      </c>
      <c r="E6603" s="20">
        <v>7.6478900000000003</v>
      </c>
    </row>
    <row r="6604" spans="1:5" x14ac:dyDescent="0.35">
      <c r="A6604" s="22" t="s">
        <v>39</v>
      </c>
      <c r="B6604" s="22" t="s">
        <v>173</v>
      </c>
      <c r="C6604" s="22" t="s">
        <v>57</v>
      </c>
      <c r="D6604" s="28" t="s">
        <v>35</v>
      </c>
      <c r="E6604" s="26">
        <v>5191.7990200000004</v>
      </c>
    </row>
    <row r="6605" spans="1:5" x14ac:dyDescent="0.35">
      <c r="A6605" s="22" t="s">
        <v>39</v>
      </c>
      <c r="B6605" s="22" t="s">
        <v>173</v>
      </c>
      <c r="C6605" s="22" t="s">
        <v>58</v>
      </c>
      <c r="D6605" s="22" t="s">
        <v>52</v>
      </c>
      <c r="E6605" s="20">
        <v>5.3986299999999998</v>
      </c>
    </row>
    <row r="6606" spans="1:5" x14ac:dyDescent="0.35">
      <c r="A6606" s="22" t="s">
        <v>39</v>
      </c>
      <c r="B6606" s="22" t="s">
        <v>173</v>
      </c>
      <c r="C6606" s="22" t="s">
        <v>58</v>
      </c>
      <c r="D6606" s="22" t="s">
        <v>28</v>
      </c>
      <c r="E6606" s="20">
        <v>3.4413800000000001</v>
      </c>
    </row>
    <row r="6607" spans="1:5" x14ac:dyDescent="0.35">
      <c r="A6607" s="22" t="s">
        <v>39</v>
      </c>
      <c r="B6607" s="22" t="s">
        <v>173</v>
      </c>
      <c r="C6607" s="22" t="s">
        <v>58</v>
      </c>
      <c r="D6607" s="22" t="s">
        <v>110</v>
      </c>
      <c r="E6607" s="20">
        <v>2.7761900000000002</v>
      </c>
    </row>
    <row r="6608" spans="1:5" x14ac:dyDescent="0.35">
      <c r="A6608" s="22" t="s">
        <v>39</v>
      </c>
      <c r="B6608" s="22" t="s">
        <v>173</v>
      </c>
      <c r="C6608" s="22" t="s">
        <v>58</v>
      </c>
      <c r="D6608" s="22" t="s">
        <v>31</v>
      </c>
      <c r="E6608" s="20">
        <v>7.7217099999999999</v>
      </c>
    </row>
    <row r="6609" spans="1:5" x14ac:dyDescent="0.35">
      <c r="A6609" s="22" t="s">
        <v>39</v>
      </c>
      <c r="B6609" s="22" t="s">
        <v>173</v>
      </c>
      <c r="C6609" s="22" t="s">
        <v>58</v>
      </c>
      <c r="D6609" s="28" t="s">
        <v>35</v>
      </c>
      <c r="E6609" s="26">
        <v>19.337910000000001</v>
      </c>
    </row>
    <row r="6610" spans="1:5" x14ac:dyDescent="0.35">
      <c r="A6610" s="22" t="s">
        <v>39</v>
      </c>
      <c r="B6610" s="22" t="s">
        <v>173</v>
      </c>
      <c r="C6610" s="22" t="s">
        <v>158</v>
      </c>
      <c r="D6610" s="22" t="s">
        <v>160</v>
      </c>
      <c r="E6610" s="20">
        <v>83.072900000000004</v>
      </c>
    </row>
    <row r="6611" spans="1:5" x14ac:dyDescent="0.35">
      <c r="A6611" s="22" t="s">
        <v>39</v>
      </c>
      <c r="B6611" s="22" t="s">
        <v>173</v>
      </c>
      <c r="C6611" s="22" t="s">
        <v>158</v>
      </c>
      <c r="D6611" s="28" t="s">
        <v>35</v>
      </c>
      <c r="E6611" s="26">
        <v>83.072900000000004</v>
      </c>
    </row>
    <row r="6612" spans="1:5" x14ac:dyDescent="0.35">
      <c r="A6612" s="22" t="s">
        <v>39</v>
      </c>
      <c r="B6612" s="22" t="s">
        <v>173</v>
      </c>
      <c r="C6612" s="22" t="s">
        <v>14</v>
      </c>
      <c r="D6612" s="22" t="s">
        <v>52</v>
      </c>
      <c r="E6612" s="20">
        <v>0.31311</v>
      </c>
    </row>
    <row r="6613" spans="1:5" x14ac:dyDescent="0.35">
      <c r="A6613" s="22" t="s">
        <v>39</v>
      </c>
      <c r="B6613" s="22" t="s">
        <v>173</v>
      </c>
      <c r="C6613" s="22" t="s">
        <v>14</v>
      </c>
      <c r="D6613" s="22" t="s">
        <v>156</v>
      </c>
      <c r="E6613" s="20">
        <v>66.157529999999994</v>
      </c>
    </row>
    <row r="6614" spans="1:5" x14ac:dyDescent="0.35">
      <c r="A6614" s="22" t="s">
        <v>39</v>
      </c>
      <c r="B6614" s="22" t="s">
        <v>173</v>
      </c>
      <c r="C6614" s="22" t="s">
        <v>14</v>
      </c>
      <c r="D6614" s="22" t="s">
        <v>53</v>
      </c>
      <c r="E6614" s="20">
        <v>98.760310000000004</v>
      </c>
    </row>
    <row r="6615" spans="1:5" x14ac:dyDescent="0.35">
      <c r="A6615" s="22" t="s">
        <v>39</v>
      </c>
      <c r="B6615" s="22" t="s">
        <v>173</v>
      </c>
      <c r="C6615" s="22" t="s">
        <v>14</v>
      </c>
      <c r="D6615" s="22" t="s">
        <v>95</v>
      </c>
      <c r="E6615" s="20">
        <v>2.1511</v>
      </c>
    </row>
    <row r="6616" spans="1:5" x14ac:dyDescent="0.35">
      <c r="A6616" s="22" t="s">
        <v>39</v>
      </c>
      <c r="B6616" s="22" t="s">
        <v>173</v>
      </c>
      <c r="C6616" s="22" t="s">
        <v>14</v>
      </c>
      <c r="D6616" s="22" t="s">
        <v>55</v>
      </c>
      <c r="E6616" s="20">
        <v>5.2396700000000003</v>
      </c>
    </row>
    <row r="6617" spans="1:5" x14ac:dyDescent="0.35">
      <c r="A6617" s="22" t="s">
        <v>39</v>
      </c>
      <c r="B6617" s="22" t="s">
        <v>173</v>
      </c>
      <c r="C6617" s="22" t="s">
        <v>14</v>
      </c>
      <c r="D6617" s="22" t="s">
        <v>165</v>
      </c>
      <c r="E6617" s="20">
        <v>62.180109999999999</v>
      </c>
    </row>
    <row r="6618" spans="1:5" x14ac:dyDescent="0.35">
      <c r="A6618" s="22" t="s">
        <v>39</v>
      </c>
      <c r="B6618" s="22" t="s">
        <v>173</v>
      </c>
      <c r="C6618" s="22" t="s">
        <v>14</v>
      </c>
      <c r="D6618" s="22" t="s">
        <v>160</v>
      </c>
      <c r="E6618" s="20">
        <v>33.1571</v>
      </c>
    </row>
    <row r="6619" spans="1:5" x14ac:dyDescent="0.35">
      <c r="A6619" s="22" t="s">
        <v>39</v>
      </c>
      <c r="B6619" s="22" t="s">
        <v>173</v>
      </c>
      <c r="C6619" s="22" t="s">
        <v>14</v>
      </c>
      <c r="D6619" s="22" t="s">
        <v>30</v>
      </c>
      <c r="E6619" s="20">
        <v>5.3362299999999996</v>
      </c>
    </row>
    <row r="6620" spans="1:5" x14ac:dyDescent="0.35">
      <c r="A6620" s="22" t="s">
        <v>39</v>
      </c>
      <c r="B6620" s="22" t="s">
        <v>173</v>
      </c>
      <c r="C6620" s="22" t="s">
        <v>14</v>
      </c>
      <c r="D6620" s="22" t="s">
        <v>110</v>
      </c>
      <c r="E6620" s="20">
        <v>2.4088400000000001</v>
      </c>
    </row>
    <row r="6621" spans="1:5" x14ac:dyDescent="0.35">
      <c r="A6621" s="22" t="s">
        <v>39</v>
      </c>
      <c r="B6621" s="22" t="s">
        <v>173</v>
      </c>
      <c r="C6621" s="22" t="s">
        <v>14</v>
      </c>
      <c r="D6621" s="22" t="s">
        <v>163</v>
      </c>
      <c r="E6621" s="20">
        <v>3.1379299999999999</v>
      </c>
    </row>
    <row r="6622" spans="1:5" x14ac:dyDescent="0.35">
      <c r="A6622" s="22" t="s">
        <v>39</v>
      </c>
      <c r="B6622" s="22" t="s">
        <v>173</v>
      </c>
      <c r="C6622" s="22" t="s">
        <v>14</v>
      </c>
      <c r="D6622" s="22" t="s">
        <v>97</v>
      </c>
      <c r="E6622" s="20">
        <v>4.6774899999999997</v>
      </c>
    </row>
    <row r="6623" spans="1:5" x14ac:dyDescent="0.35">
      <c r="A6623" s="22" t="s">
        <v>39</v>
      </c>
      <c r="B6623" s="22" t="s">
        <v>173</v>
      </c>
      <c r="C6623" s="22" t="s">
        <v>14</v>
      </c>
      <c r="D6623" s="22" t="s">
        <v>31</v>
      </c>
      <c r="E6623" s="20">
        <v>31.13083</v>
      </c>
    </row>
    <row r="6624" spans="1:5" x14ac:dyDescent="0.35">
      <c r="A6624" s="22" t="s">
        <v>39</v>
      </c>
      <c r="B6624" s="22" t="s">
        <v>173</v>
      </c>
      <c r="C6624" s="22" t="s">
        <v>14</v>
      </c>
      <c r="D6624" s="22" t="s">
        <v>32</v>
      </c>
      <c r="E6624" s="20">
        <v>2.0605799999999999</v>
      </c>
    </row>
    <row r="6625" spans="1:5" x14ac:dyDescent="0.35">
      <c r="A6625" s="22" t="s">
        <v>39</v>
      </c>
      <c r="B6625" s="22" t="s">
        <v>173</v>
      </c>
      <c r="C6625" s="22" t="s">
        <v>14</v>
      </c>
      <c r="D6625" s="28" t="s">
        <v>35</v>
      </c>
      <c r="E6625" s="26">
        <v>316.71082999999999</v>
      </c>
    </row>
    <row r="6626" spans="1:5" x14ac:dyDescent="0.35">
      <c r="A6626" s="22" t="s">
        <v>39</v>
      </c>
      <c r="B6626" s="22" t="s">
        <v>173</v>
      </c>
      <c r="C6626" s="22" t="s">
        <v>15</v>
      </c>
      <c r="D6626" s="22" t="s">
        <v>52</v>
      </c>
      <c r="E6626" s="20">
        <v>3678.7018400000002</v>
      </c>
    </row>
    <row r="6627" spans="1:5" x14ac:dyDescent="0.35">
      <c r="A6627" s="22" t="s">
        <v>39</v>
      </c>
      <c r="B6627" s="22" t="s">
        <v>173</v>
      </c>
      <c r="C6627" s="22" t="s">
        <v>15</v>
      </c>
      <c r="D6627" s="22" t="s">
        <v>104</v>
      </c>
      <c r="E6627" s="20">
        <v>27.88373</v>
      </c>
    </row>
    <row r="6628" spans="1:5" x14ac:dyDescent="0.35">
      <c r="A6628" s="22" t="s">
        <v>39</v>
      </c>
      <c r="B6628" s="22" t="s">
        <v>173</v>
      </c>
      <c r="C6628" s="22" t="s">
        <v>15</v>
      </c>
      <c r="D6628" s="22" t="s">
        <v>156</v>
      </c>
      <c r="E6628" s="20">
        <v>315.08163000000002</v>
      </c>
    </row>
    <row r="6629" spans="1:5" x14ac:dyDescent="0.35">
      <c r="A6629" s="22" t="s">
        <v>39</v>
      </c>
      <c r="B6629" s="22" t="s">
        <v>173</v>
      </c>
      <c r="C6629" s="22" t="s">
        <v>15</v>
      </c>
      <c r="D6629" s="22" t="s">
        <v>53</v>
      </c>
      <c r="E6629" s="20">
        <v>674.97865999999999</v>
      </c>
    </row>
    <row r="6630" spans="1:5" x14ac:dyDescent="0.35">
      <c r="A6630" s="22" t="s">
        <v>39</v>
      </c>
      <c r="B6630" s="22" t="s">
        <v>173</v>
      </c>
      <c r="C6630" s="22" t="s">
        <v>15</v>
      </c>
      <c r="D6630" s="22" t="s">
        <v>27</v>
      </c>
      <c r="E6630" s="20">
        <v>0.27374999999999999</v>
      </c>
    </row>
    <row r="6631" spans="1:5" x14ac:dyDescent="0.35">
      <c r="A6631" s="22" t="s">
        <v>39</v>
      </c>
      <c r="B6631" s="22" t="s">
        <v>173</v>
      </c>
      <c r="C6631" s="22" t="s">
        <v>15</v>
      </c>
      <c r="D6631" s="22" t="s">
        <v>95</v>
      </c>
      <c r="E6631" s="20">
        <v>150.59423000000001</v>
      </c>
    </row>
    <row r="6632" spans="1:5" x14ac:dyDescent="0.35">
      <c r="A6632" s="22" t="s">
        <v>39</v>
      </c>
      <c r="B6632" s="22" t="s">
        <v>173</v>
      </c>
      <c r="C6632" s="22" t="s">
        <v>15</v>
      </c>
      <c r="D6632" s="22" t="s">
        <v>28</v>
      </c>
      <c r="E6632" s="20">
        <v>172.17088000000001</v>
      </c>
    </row>
    <row r="6633" spans="1:5" x14ac:dyDescent="0.35">
      <c r="A6633" s="22" t="s">
        <v>39</v>
      </c>
      <c r="B6633" s="22" t="s">
        <v>173</v>
      </c>
      <c r="C6633" s="22" t="s">
        <v>15</v>
      </c>
      <c r="D6633" s="22" t="s">
        <v>55</v>
      </c>
      <c r="E6633" s="20">
        <v>2134.65542</v>
      </c>
    </row>
    <row r="6634" spans="1:5" x14ac:dyDescent="0.35">
      <c r="A6634" s="22" t="s">
        <v>39</v>
      </c>
      <c r="B6634" s="22" t="s">
        <v>173</v>
      </c>
      <c r="C6634" s="22" t="s">
        <v>15</v>
      </c>
      <c r="D6634" s="22" t="s">
        <v>92</v>
      </c>
      <c r="E6634" s="20">
        <v>1638.10833</v>
      </c>
    </row>
    <row r="6635" spans="1:5" x14ac:dyDescent="0.35">
      <c r="A6635" s="22" t="s">
        <v>39</v>
      </c>
      <c r="B6635" s="22" t="s">
        <v>173</v>
      </c>
      <c r="C6635" s="22" t="s">
        <v>15</v>
      </c>
      <c r="D6635" s="22" t="s">
        <v>101</v>
      </c>
      <c r="E6635" s="20">
        <v>0.67688999999999999</v>
      </c>
    </row>
    <row r="6636" spans="1:5" x14ac:dyDescent="0.35">
      <c r="A6636" s="22" t="s">
        <v>39</v>
      </c>
      <c r="B6636" s="22" t="s">
        <v>173</v>
      </c>
      <c r="C6636" s="22" t="s">
        <v>15</v>
      </c>
      <c r="D6636" s="22" t="s">
        <v>102</v>
      </c>
      <c r="E6636" s="20">
        <v>2145.3657699999999</v>
      </c>
    </row>
    <row r="6637" spans="1:5" x14ac:dyDescent="0.35">
      <c r="A6637" s="22" t="s">
        <v>39</v>
      </c>
      <c r="B6637" s="22" t="s">
        <v>173</v>
      </c>
      <c r="C6637" s="22" t="s">
        <v>15</v>
      </c>
      <c r="D6637" s="22" t="s">
        <v>93</v>
      </c>
      <c r="E6637" s="20">
        <v>1819.421</v>
      </c>
    </row>
    <row r="6638" spans="1:5" x14ac:dyDescent="0.35">
      <c r="A6638" s="22" t="s">
        <v>39</v>
      </c>
      <c r="B6638" s="22" t="s">
        <v>173</v>
      </c>
      <c r="C6638" s="22" t="s">
        <v>15</v>
      </c>
      <c r="D6638" s="22" t="s">
        <v>160</v>
      </c>
      <c r="E6638" s="20">
        <v>5242.4823699999997</v>
      </c>
    </row>
    <row r="6639" spans="1:5" x14ac:dyDescent="0.35">
      <c r="A6639" s="22" t="s">
        <v>39</v>
      </c>
      <c r="B6639" s="22" t="s">
        <v>173</v>
      </c>
      <c r="C6639" s="22" t="s">
        <v>15</v>
      </c>
      <c r="D6639" s="22" t="s">
        <v>30</v>
      </c>
      <c r="E6639" s="20">
        <v>26993.683519999999</v>
      </c>
    </row>
    <row r="6640" spans="1:5" x14ac:dyDescent="0.35">
      <c r="A6640" s="22" t="s">
        <v>39</v>
      </c>
      <c r="B6640" s="22" t="s">
        <v>173</v>
      </c>
      <c r="C6640" s="22" t="s">
        <v>15</v>
      </c>
      <c r="D6640" s="22" t="s">
        <v>96</v>
      </c>
      <c r="E6640" s="20">
        <v>1403.87934</v>
      </c>
    </row>
    <row r="6641" spans="1:5" x14ac:dyDescent="0.35">
      <c r="A6641" s="22" t="s">
        <v>39</v>
      </c>
      <c r="B6641" s="22" t="s">
        <v>173</v>
      </c>
      <c r="C6641" s="22" t="s">
        <v>15</v>
      </c>
      <c r="D6641" s="22" t="s">
        <v>110</v>
      </c>
      <c r="E6641" s="20">
        <v>58.896749999999997</v>
      </c>
    </row>
    <row r="6642" spans="1:5" x14ac:dyDescent="0.35">
      <c r="A6642" s="22" t="s">
        <v>39</v>
      </c>
      <c r="B6642" s="22" t="s">
        <v>173</v>
      </c>
      <c r="C6642" s="22" t="s">
        <v>15</v>
      </c>
      <c r="D6642" s="22" t="s">
        <v>162</v>
      </c>
      <c r="E6642" s="20">
        <v>1.49343</v>
      </c>
    </row>
    <row r="6643" spans="1:5" x14ac:dyDescent="0.35">
      <c r="A6643" s="22" t="s">
        <v>39</v>
      </c>
      <c r="B6643" s="22" t="s">
        <v>173</v>
      </c>
      <c r="C6643" s="22" t="s">
        <v>15</v>
      </c>
      <c r="D6643" s="22" t="s">
        <v>100</v>
      </c>
      <c r="E6643" s="20">
        <v>0.20957000000000001</v>
      </c>
    </row>
    <row r="6644" spans="1:5" x14ac:dyDescent="0.35">
      <c r="A6644" s="22" t="s">
        <v>39</v>
      </c>
      <c r="B6644" s="22" t="s">
        <v>173</v>
      </c>
      <c r="C6644" s="22" t="s">
        <v>15</v>
      </c>
      <c r="D6644" s="22" t="s">
        <v>97</v>
      </c>
      <c r="E6644" s="20">
        <v>116.90481</v>
      </c>
    </row>
    <row r="6645" spans="1:5" x14ac:dyDescent="0.35">
      <c r="A6645" s="22" t="s">
        <v>39</v>
      </c>
      <c r="B6645" s="22" t="s">
        <v>173</v>
      </c>
      <c r="C6645" s="22" t="s">
        <v>15</v>
      </c>
      <c r="D6645" s="22" t="s">
        <v>31</v>
      </c>
      <c r="E6645" s="20">
        <v>7206.2966399999996</v>
      </c>
    </row>
    <row r="6646" spans="1:5" x14ac:dyDescent="0.35">
      <c r="A6646" s="22" t="s">
        <v>39</v>
      </c>
      <c r="B6646" s="22" t="s">
        <v>173</v>
      </c>
      <c r="C6646" s="22" t="s">
        <v>15</v>
      </c>
      <c r="D6646" s="22" t="s">
        <v>32</v>
      </c>
      <c r="E6646" s="20">
        <v>2.8050700000000002</v>
      </c>
    </row>
    <row r="6647" spans="1:5" x14ac:dyDescent="0.35">
      <c r="A6647" s="22" t="s">
        <v>39</v>
      </c>
      <c r="B6647" s="22" t="s">
        <v>173</v>
      </c>
      <c r="C6647" s="22" t="s">
        <v>15</v>
      </c>
      <c r="D6647" s="28" t="s">
        <v>35</v>
      </c>
      <c r="E6647" s="26">
        <v>53784.563629999997</v>
      </c>
    </row>
    <row r="6648" spans="1:5" x14ac:dyDescent="0.35">
      <c r="A6648" s="22" t="s">
        <v>39</v>
      </c>
      <c r="B6648" s="22" t="s">
        <v>173</v>
      </c>
      <c r="C6648" s="22" t="s">
        <v>159</v>
      </c>
      <c r="D6648" s="22" t="s">
        <v>52</v>
      </c>
      <c r="E6648" s="20">
        <v>339.80155000000002</v>
      </c>
    </row>
    <row r="6649" spans="1:5" x14ac:dyDescent="0.35">
      <c r="A6649" s="22" t="s">
        <v>39</v>
      </c>
      <c r="B6649" s="22" t="s">
        <v>173</v>
      </c>
      <c r="C6649" s="22" t="s">
        <v>159</v>
      </c>
      <c r="D6649" s="22" t="s">
        <v>104</v>
      </c>
      <c r="E6649" s="20">
        <v>35.75282</v>
      </c>
    </row>
    <row r="6650" spans="1:5" x14ac:dyDescent="0.35">
      <c r="A6650" s="22" t="s">
        <v>39</v>
      </c>
      <c r="B6650" s="22" t="s">
        <v>173</v>
      </c>
      <c r="C6650" s="22" t="s">
        <v>159</v>
      </c>
      <c r="D6650" s="22" t="s">
        <v>156</v>
      </c>
      <c r="E6650" s="20">
        <v>279.04036000000002</v>
      </c>
    </row>
    <row r="6651" spans="1:5" x14ac:dyDescent="0.35">
      <c r="A6651" s="22" t="s">
        <v>39</v>
      </c>
      <c r="B6651" s="22" t="s">
        <v>173</v>
      </c>
      <c r="C6651" s="22" t="s">
        <v>159</v>
      </c>
      <c r="D6651" s="22" t="s">
        <v>53</v>
      </c>
      <c r="E6651" s="20">
        <v>166.89962</v>
      </c>
    </row>
    <row r="6652" spans="1:5" x14ac:dyDescent="0.35">
      <c r="A6652" s="22" t="s">
        <v>39</v>
      </c>
      <c r="B6652" s="22" t="s">
        <v>173</v>
      </c>
      <c r="C6652" s="22" t="s">
        <v>159</v>
      </c>
      <c r="D6652" s="22" t="s">
        <v>27</v>
      </c>
      <c r="E6652" s="20">
        <v>74.39622</v>
      </c>
    </row>
    <row r="6653" spans="1:5" x14ac:dyDescent="0.35">
      <c r="A6653" s="22" t="s">
        <v>39</v>
      </c>
      <c r="B6653" s="22" t="s">
        <v>173</v>
      </c>
      <c r="C6653" s="22" t="s">
        <v>159</v>
      </c>
      <c r="D6653" s="22" t="s">
        <v>95</v>
      </c>
      <c r="E6653" s="20">
        <v>5.1930899999999998</v>
      </c>
    </row>
    <row r="6654" spans="1:5" x14ac:dyDescent="0.35">
      <c r="A6654" s="22" t="s">
        <v>39</v>
      </c>
      <c r="B6654" s="22" t="s">
        <v>173</v>
      </c>
      <c r="C6654" s="22" t="s">
        <v>159</v>
      </c>
      <c r="D6654" s="22" t="s">
        <v>28</v>
      </c>
      <c r="E6654" s="20">
        <v>82.478440000000006</v>
      </c>
    </row>
    <row r="6655" spans="1:5" x14ac:dyDescent="0.35">
      <c r="A6655" s="22" t="s">
        <v>39</v>
      </c>
      <c r="B6655" s="22" t="s">
        <v>173</v>
      </c>
      <c r="C6655" s="22" t="s">
        <v>159</v>
      </c>
      <c r="D6655" s="22" t="s">
        <v>55</v>
      </c>
      <c r="E6655" s="20">
        <v>273.31169</v>
      </c>
    </row>
    <row r="6656" spans="1:5" x14ac:dyDescent="0.35">
      <c r="A6656" s="22" t="s">
        <v>39</v>
      </c>
      <c r="B6656" s="22" t="s">
        <v>173</v>
      </c>
      <c r="C6656" s="22" t="s">
        <v>159</v>
      </c>
      <c r="D6656" s="22" t="s">
        <v>92</v>
      </c>
      <c r="E6656" s="20">
        <v>273.04881999999998</v>
      </c>
    </row>
    <row r="6657" spans="1:5" x14ac:dyDescent="0.35">
      <c r="A6657" s="22" t="s">
        <v>39</v>
      </c>
      <c r="B6657" s="22" t="s">
        <v>173</v>
      </c>
      <c r="C6657" s="22" t="s">
        <v>159</v>
      </c>
      <c r="D6657" s="22" t="s">
        <v>101</v>
      </c>
      <c r="E6657" s="20">
        <v>1.3072999999999999</v>
      </c>
    </row>
    <row r="6658" spans="1:5" x14ac:dyDescent="0.35">
      <c r="A6658" s="22" t="s">
        <v>39</v>
      </c>
      <c r="B6658" s="22" t="s">
        <v>173</v>
      </c>
      <c r="C6658" s="22" t="s">
        <v>159</v>
      </c>
      <c r="D6658" s="22" t="s">
        <v>165</v>
      </c>
      <c r="E6658" s="20">
        <v>40.238050000000001</v>
      </c>
    </row>
    <row r="6659" spans="1:5" x14ac:dyDescent="0.35">
      <c r="A6659" s="22" t="s">
        <v>39</v>
      </c>
      <c r="B6659" s="22" t="s">
        <v>173</v>
      </c>
      <c r="C6659" s="22" t="s">
        <v>159</v>
      </c>
      <c r="D6659" s="22" t="s">
        <v>102</v>
      </c>
      <c r="E6659" s="20">
        <v>95.074860000000001</v>
      </c>
    </row>
    <row r="6660" spans="1:5" x14ac:dyDescent="0.35">
      <c r="A6660" s="22" t="s">
        <v>39</v>
      </c>
      <c r="B6660" s="22" t="s">
        <v>173</v>
      </c>
      <c r="C6660" s="22" t="s">
        <v>159</v>
      </c>
      <c r="D6660" s="22" t="s">
        <v>93</v>
      </c>
      <c r="E6660" s="20">
        <v>340.57636000000002</v>
      </c>
    </row>
    <row r="6661" spans="1:5" x14ac:dyDescent="0.35">
      <c r="A6661" s="22" t="s">
        <v>39</v>
      </c>
      <c r="B6661" s="22" t="s">
        <v>173</v>
      </c>
      <c r="C6661" s="22" t="s">
        <v>159</v>
      </c>
      <c r="D6661" s="22" t="s">
        <v>160</v>
      </c>
      <c r="E6661" s="20">
        <v>1932.64438</v>
      </c>
    </row>
    <row r="6662" spans="1:5" x14ac:dyDescent="0.35">
      <c r="A6662" s="22" t="s">
        <v>39</v>
      </c>
      <c r="B6662" s="22" t="s">
        <v>173</v>
      </c>
      <c r="C6662" s="22" t="s">
        <v>159</v>
      </c>
      <c r="D6662" s="22" t="s">
        <v>30</v>
      </c>
      <c r="E6662" s="20">
        <v>1514.54126</v>
      </c>
    </row>
    <row r="6663" spans="1:5" x14ac:dyDescent="0.35">
      <c r="A6663" s="22" t="s">
        <v>39</v>
      </c>
      <c r="B6663" s="22" t="s">
        <v>173</v>
      </c>
      <c r="C6663" s="22" t="s">
        <v>159</v>
      </c>
      <c r="D6663" s="22" t="s">
        <v>96</v>
      </c>
      <c r="E6663" s="20">
        <v>153.15218999999999</v>
      </c>
    </row>
    <row r="6664" spans="1:5" x14ac:dyDescent="0.35">
      <c r="A6664" s="22" t="s">
        <v>39</v>
      </c>
      <c r="B6664" s="22" t="s">
        <v>173</v>
      </c>
      <c r="C6664" s="22" t="s">
        <v>159</v>
      </c>
      <c r="D6664" s="22" t="s">
        <v>110</v>
      </c>
      <c r="E6664" s="20">
        <v>176.34157999999999</v>
      </c>
    </row>
    <row r="6665" spans="1:5" x14ac:dyDescent="0.35">
      <c r="A6665" s="22" t="s">
        <v>39</v>
      </c>
      <c r="B6665" s="22" t="s">
        <v>173</v>
      </c>
      <c r="C6665" s="22" t="s">
        <v>159</v>
      </c>
      <c r="D6665" s="22" t="s">
        <v>162</v>
      </c>
      <c r="E6665" s="20">
        <v>45.90634</v>
      </c>
    </row>
    <row r="6666" spans="1:5" x14ac:dyDescent="0.35">
      <c r="A6666" s="22" t="s">
        <v>39</v>
      </c>
      <c r="B6666" s="22" t="s">
        <v>173</v>
      </c>
      <c r="C6666" s="22" t="s">
        <v>159</v>
      </c>
      <c r="D6666" s="22" t="s">
        <v>163</v>
      </c>
      <c r="E6666" s="20">
        <v>2.9792000000000001</v>
      </c>
    </row>
    <row r="6667" spans="1:5" x14ac:dyDescent="0.35">
      <c r="A6667" s="22" t="s">
        <v>39</v>
      </c>
      <c r="B6667" s="22" t="s">
        <v>173</v>
      </c>
      <c r="C6667" s="22" t="s">
        <v>159</v>
      </c>
      <c r="D6667" s="22" t="s">
        <v>112</v>
      </c>
      <c r="E6667" s="20">
        <v>21.15399</v>
      </c>
    </row>
    <row r="6668" spans="1:5" x14ac:dyDescent="0.35">
      <c r="A6668" s="22" t="s">
        <v>39</v>
      </c>
      <c r="B6668" s="22" t="s">
        <v>173</v>
      </c>
      <c r="C6668" s="22" t="s">
        <v>159</v>
      </c>
      <c r="D6668" s="22" t="s">
        <v>97</v>
      </c>
      <c r="E6668" s="20">
        <v>61.657240000000002</v>
      </c>
    </row>
    <row r="6669" spans="1:5" x14ac:dyDescent="0.35">
      <c r="A6669" s="22" t="s">
        <v>39</v>
      </c>
      <c r="B6669" s="22" t="s">
        <v>173</v>
      </c>
      <c r="C6669" s="22" t="s">
        <v>159</v>
      </c>
      <c r="D6669" s="22" t="s">
        <v>31</v>
      </c>
      <c r="E6669" s="20">
        <v>4815.5020400000003</v>
      </c>
    </row>
    <row r="6670" spans="1:5" x14ac:dyDescent="0.35">
      <c r="A6670" s="22" t="s">
        <v>39</v>
      </c>
      <c r="B6670" s="22" t="s">
        <v>173</v>
      </c>
      <c r="C6670" s="22" t="s">
        <v>159</v>
      </c>
      <c r="D6670" s="22" t="s">
        <v>32</v>
      </c>
      <c r="E6670" s="20">
        <v>85.219980000000007</v>
      </c>
    </row>
    <row r="6671" spans="1:5" x14ac:dyDescent="0.35">
      <c r="A6671" s="22" t="s">
        <v>39</v>
      </c>
      <c r="B6671" s="22" t="s">
        <v>173</v>
      </c>
      <c r="C6671" s="22" t="s">
        <v>159</v>
      </c>
      <c r="D6671" s="28" t="s">
        <v>35</v>
      </c>
      <c r="E6671" s="26">
        <v>10816.21738</v>
      </c>
    </row>
    <row r="6672" spans="1:5" x14ac:dyDescent="0.35">
      <c r="A6672" s="22" t="s">
        <v>39</v>
      </c>
      <c r="B6672" s="22" t="s">
        <v>173</v>
      </c>
      <c r="C6672" s="22" t="s">
        <v>59</v>
      </c>
      <c r="D6672" s="22" t="s">
        <v>52</v>
      </c>
      <c r="E6672" s="20">
        <v>195.47946999999999</v>
      </c>
    </row>
    <row r="6673" spans="1:5" x14ac:dyDescent="0.35">
      <c r="A6673" s="22" t="s">
        <v>39</v>
      </c>
      <c r="B6673" s="22" t="s">
        <v>173</v>
      </c>
      <c r="C6673" s="22" t="s">
        <v>59</v>
      </c>
      <c r="D6673" s="22" t="s">
        <v>92</v>
      </c>
      <c r="E6673" s="20">
        <v>252.49217999999999</v>
      </c>
    </row>
    <row r="6674" spans="1:5" x14ac:dyDescent="0.35">
      <c r="A6674" s="22" t="s">
        <v>39</v>
      </c>
      <c r="B6674" s="22" t="s">
        <v>173</v>
      </c>
      <c r="C6674" s="22" t="s">
        <v>59</v>
      </c>
      <c r="D6674" s="22" t="s">
        <v>93</v>
      </c>
      <c r="E6674" s="20">
        <v>4.6092500000000003</v>
      </c>
    </row>
    <row r="6675" spans="1:5" x14ac:dyDescent="0.35">
      <c r="A6675" s="22" t="s">
        <v>39</v>
      </c>
      <c r="B6675" s="22" t="s">
        <v>173</v>
      </c>
      <c r="C6675" s="22" t="s">
        <v>59</v>
      </c>
      <c r="D6675" s="22" t="s">
        <v>30</v>
      </c>
      <c r="E6675" s="20">
        <v>15.161799999999999</v>
      </c>
    </row>
    <row r="6676" spans="1:5" x14ac:dyDescent="0.35">
      <c r="A6676" s="22" t="s">
        <v>39</v>
      </c>
      <c r="B6676" s="22" t="s">
        <v>173</v>
      </c>
      <c r="C6676" s="22" t="s">
        <v>59</v>
      </c>
      <c r="D6676" s="28" t="s">
        <v>35</v>
      </c>
      <c r="E6676" s="26">
        <v>467.74270000000001</v>
      </c>
    </row>
    <row r="6677" spans="1:5" x14ac:dyDescent="0.35">
      <c r="A6677" s="22" t="s">
        <v>39</v>
      </c>
      <c r="B6677" s="22" t="s">
        <v>173</v>
      </c>
      <c r="C6677" s="22" t="s">
        <v>16</v>
      </c>
      <c r="D6677" s="22" t="s">
        <v>52</v>
      </c>
      <c r="E6677" s="20">
        <v>596.25604999999996</v>
      </c>
    </row>
    <row r="6678" spans="1:5" x14ac:dyDescent="0.35">
      <c r="A6678" s="22" t="s">
        <v>39</v>
      </c>
      <c r="B6678" s="22" t="s">
        <v>173</v>
      </c>
      <c r="C6678" s="22" t="s">
        <v>16</v>
      </c>
      <c r="D6678" s="22" t="s">
        <v>104</v>
      </c>
      <c r="E6678" s="20">
        <v>0.37520999999999999</v>
      </c>
    </row>
    <row r="6679" spans="1:5" x14ac:dyDescent="0.35">
      <c r="A6679" s="22" t="s">
        <v>39</v>
      </c>
      <c r="B6679" s="22" t="s">
        <v>173</v>
      </c>
      <c r="C6679" s="22" t="s">
        <v>16</v>
      </c>
      <c r="D6679" s="22" t="s">
        <v>156</v>
      </c>
      <c r="E6679" s="20">
        <v>10.82743</v>
      </c>
    </row>
    <row r="6680" spans="1:5" x14ac:dyDescent="0.35">
      <c r="A6680" s="22" t="s">
        <v>39</v>
      </c>
      <c r="B6680" s="22" t="s">
        <v>173</v>
      </c>
      <c r="C6680" s="22" t="s">
        <v>16</v>
      </c>
      <c r="D6680" s="22" t="s">
        <v>53</v>
      </c>
      <c r="E6680" s="20">
        <v>7.7329999999999997</v>
      </c>
    </row>
    <row r="6681" spans="1:5" x14ac:dyDescent="0.35">
      <c r="A6681" s="22" t="s">
        <v>39</v>
      </c>
      <c r="B6681" s="22" t="s">
        <v>173</v>
      </c>
      <c r="C6681" s="22" t="s">
        <v>16</v>
      </c>
      <c r="D6681" s="22" t="s">
        <v>27</v>
      </c>
      <c r="E6681" s="20">
        <v>1.6156200000000001</v>
      </c>
    </row>
    <row r="6682" spans="1:5" x14ac:dyDescent="0.35">
      <c r="A6682" s="22" t="s">
        <v>39</v>
      </c>
      <c r="B6682" s="22" t="s">
        <v>173</v>
      </c>
      <c r="C6682" s="22" t="s">
        <v>16</v>
      </c>
      <c r="D6682" s="22" t="s">
        <v>95</v>
      </c>
      <c r="E6682" s="20">
        <v>0.80083000000000004</v>
      </c>
    </row>
    <row r="6683" spans="1:5" x14ac:dyDescent="0.35">
      <c r="A6683" s="22" t="s">
        <v>39</v>
      </c>
      <c r="B6683" s="22" t="s">
        <v>173</v>
      </c>
      <c r="C6683" s="22" t="s">
        <v>16</v>
      </c>
      <c r="D6683" s="22" t="s">
        <v>28</v>
      </c>
      <c r="E6683" s="20">
        <v>195.83963</v>
      </c>
    </row>
    <row r="6684" spans="1:5" x14ac:dyDescent="0.35">
      <c r="A6684" s="22" t="s">
        <v>39</v>
      </c>
      <c r="B6684" s="22" t="s">
        <v>173</v>
      </c>
      <c r="C6684" s="22" t="s">
        <v>16</v>
      </c>
      <c r="D6684" s="22" t="s">
        <v>55</v>
      </c>
      <c r="E6684" s="20">
        <v>117.80292</v>
      </c>
    </row>
    <row r="6685" spans="1:5" x14ac:dyDescent="0.35">
      <c r="A6685" s="22" t="s">
        <v>39</v>
      </c>
      <c r="B6685" s="22" t="s">
        <v>173</v>
      </c>
      <c r="C6685" s="22" t="s">
        <v>16</v>
      </c>
      <c r="D6685" s="22" t="s">
        <v>92</v>
      </c>
      <c r="E6685" s="20">
        <v>378.21938</v>
      </c>
    </row>
    <row r="6686" spans="1:5" x14ac:dyDescent="0.35">
      <c r="A6686" s="22" t="s">
        <v>39</v>
      </c>
      <c r="B6686" s="22" t="s">
        <v>173</v>
      </c>
      <c r="C6686" s="22" t="s">
        <v>16</v>
      </c>
      <c r="D6686" s="22" t="s">
        <v>101</v>
      </c>
      <c r="E6686" s="20">
        <v>1.29976</v>
      </c>
    </row>
    <row r="6687" spans="1:5" x14ac:dyDescent="0.35">
      <c r="A6687" s="22" t="s">
        <v>39</v>
      </c>
      <c r="B6687" s="22" t="s">
        <v>173</v>
      </c>
      <c r="C6687" s="22" t="s">
        <v>16</v>
      </c>
      <c r="D6687" s="22" t="s">
        <v>102</v>
      </c>
      <c r="E6687" s="20">
        <v>55.180219999999998</v>
      </c>
    </row>
    <row r="6688" spans="1:5" x14ac:dyDescent="0.35">
      <c r="A6688" s="22" t="s">
        <v>39</v>
      </c>
      <c r="B6688" s="22" t="s">
        <v>173</v>
      </c>
      <c r="C6688" s="22" t="s">
        <v>16</v>
      </c>
      <c r="D6688" s="22" t="s">
        <v>93</v>
      </c>
      <c r="E6688" s="20">
        <v>63.374969999999998</v>
      </c>
    </row>
    <row r="6689" spans="1:5" x14ac:dyDescent="0.35">
      <c r="A6689" s="22" t="s">
        <v>39</v>
      </c>
      <c r="B6689" s="22" t="s">
        <v>173</v>
      </c>
      <c r="C6689" s="22" t="s">
        <v>16</v>
      </c>
      <c r="D6689" s="22" t="s">
        <v>160</v>
      </c>
      <c r="E6689" s="20">
        <v>48.302709999999998</v>
      </c>
    </row>
    <row r="6690" spans="1:5" x14ac:dyDescent="0.35">
      <c r="A6690" s="22" t="s">
        <v>39</v>
      </c>
      <c r="B6690" s="22" t="s">
        <v>173</v>
      </c>
      <c r="C6690" s="22" t="s">
        <v>16</v>
      </c>
      <c r="D6690" s="22" t="s">
        <v>30</v>
      </c>
      <c r="E6690" s="20">
        <v>3946.8148200000001</v>
      </c>
    </row>
    <row r="6691" spans="1:5" x14ac:dyDescent="0.35">
      <c r="A6691" s="22" t="s">
        <v>39</v>
      </c>
      <c r="B6691" s="22" t="s">
        <v>173</v>
      </c>
      <c r="C6691" s="22" t="s">
        <v>16</v>
      </c>
      <c r="D6691" s="22" t="s">
        <v>96</v>
      </c>
      <c r="E6691" s="20">
        <v>52.424790000000002</v>
      </c>
    </row>
    <row r="6692" spans="1:5" x14ac:dyDescent="0.35">
      <c r="A6692" s="22" t="s">
        <v>39</v>
      </c>
      <c r="B6692" s="22" t="s">
        <v>173</v>
      </c>
      <c r="C6692" s="22" t="s">
        <v>16</v>
      </c>
      <c r="D6692" s="22" t="s">
        <v>110</v>
      </c>
      <c r="E6692" s="20">
        <v>32.953049999999998</v>
      </c>
    </row>
    <row r="6693" spans="1:5" x14ac:dyDescent="0.35">
      <c r="A6693" s="22" t="s">
        <v>39</v>
      </c>
      <c r="B6693" s="22" t="s">
        <v>173</v>
      </c>
      <c r="C6693" s="22" t="s">
        <v>16</v>
      </c>
      <c r="D6693" s="22" t="s">
        <v>162</v>
      </c>
      <c r="E6693" s="20">
        <v>2.0892599999999999</v>
      </c>
    </row>
    <row r="6694" spans="1:5" x14ac:dyDescent="0.35">
      <c r="A6694" s="22" t="s">
        <v>39</v>
      </c>
      <c r="B6694" s="22" t="s">
        <v>173</v>
      </c>
      <c r="C6694" s="22" t="s">
        <v>16</v>
      </c>
      <c r="D6694" s="22" t="s">
        <v>112</v>
      </c>
      <c r="E6694" s="20">
        <v>3.7531400000000001</v>
      </c>
    </row>
    <row r="6695" spans="1:5" x14ac:dyDescent="0.35">
      <c r="A6695" s="22" t="s">
        <v>39</v>
      </c>
      <c r="B6695" s="22" t="s">
        <v>173</v>
      </c>
      <c r="C6695" s="22" t="s">
        <v>16</v>
      </c>
      <c r="D6695" s="22" t="s">
        <v>97</v>
      </c>
      <c r="E6695" s="20">
        <v>10.771879999999999</v>
      </c>
    </row>
    <row r="6696" spans="1:5" x14ac:dyDescent="0.35">
      <c r="A6696" s="22" t="s">
        <v>39</v>
      </c>
      <c r="B6696" s="22" t="s">
        <v>173</v>
      </c>
      <c r="C6696" s="22" t="s">
        <v>16</v>
      </c>
      <c r="D6696" s="22" t="s">
        <v>31</v>
      </c>
      <c r="E6696" s="20">
        <v>12217.617679999999</v>
      </c>
    </row>
    <row r="6697" spans="1:5" x14ac:dyDescent="0.35">
      <c r="A6697" s="22" t="s">
        <v>39</v>
      </c>
      <c r="B6697" s="22" t="s">
        <v>173</v>
      </c>
      <c r="C6697" s="22" t="s">
        <v>16</v>
      </c>
      <c r="D6697" s="22" t="s">
        <v>32</v>
      </c>
      <c r="E6697" s="20">
        <v>25.51586</v>
      </c>
    </row>
    <row r="6698" spans="1:5" x14ac:dyDescent="0.35">
      <c r="A6698" s="22" t="s">
        <v>39</v>
      </c>
      <c r="B6698" s="22" t="s">
        <v>173</v>
      </c>
      <c r="C6698" s="22" t="s">
        <v>16</v>
      </c>
      <c r="D6698" s="28" t="s">
        <v>35</v>
      </c>
      <c r="E6698" s="26">
        <v>17769.568210000001</v>
      </c>
    </row>
    <row r="6699" spans="1:5" x14ac:dyDescent="0.35">
      <c r="A6699" s="22" t="s">
        <v>39</v>
      </c>
      <c r="B6699" s="22" t="s">
        <v>173</v>
      </c>
      <c r="C6699" s="22" t="s">
        <v>17</v>
      </c>
      <c r="D6699" s="22" t="s">
        <v>52</v>
      </c>
      <c r="E6699" s="20">
        <v>26.11007</v>
      </c>
    </row>
    <row r="6700" spans="1:5" x14ac:dyDescent="0.35">
      <c r="A6700" s="22" t="s">
        <v>39</v>
      </c>
      <c r="B6700" s="22" t="s">
        <v>173</v>
      </c>
      <c r="C6700" s="22" t="s">
        <v>17</v>
      </c>
      <c r="D6700" s="22" t="s">
        <v>28</v>
      </c>
      <c r="E6700" s="20">
        <v>1.8746799999999999</v>
      </c>
    </row>
    <row r="6701" spans="1:5" x14ac:dyDescent="0.35">
      <c r="A6701" s="22" t="s">
        <v>39</v>
      </c>
      <c r="B6701" s="22" t="s">
        <v>173</v>
      </c>
      <c r="C6701" s="22" t="s">
        <v>17</v>
      </c>
      <c r="D6701" s="22" t="s">
        <v>55</v>
      </c>
      <c r="E6701" s="20">
        <v>62.642490000000002</v>
      </c>
    </row>
    <row r="6702" spans="1:5" x14ac:dyDescent="0.35">
      <c r="A6702" s="22" t="s">
        <v>39</v>
      </c>
      <c r="B6702" s="22" t="s">
        <v>173</v>
      </c>
      <c r="C6702" s="22" t="s">
        <v>17</v>
      </c>
      <c r="D6702" s="22" t="s">
        <v>92</v>
      </c>
      <c r="E6702" s="20">
        <v>0.49369000000000002</v>
      </c>
    </row>
    <row r="6703" spans="1:5" x14ac:dyDescent="0.35">
      <c r="A6703" s="22" t="s">
        <v>39</v>
      </c>
      <c r="B6703" s="22" t="s">
        <v>173</v>
      </c>
      <c r="C6703" s="22" t="s">
        <v>17</v>
      </c>
      <c r="D6703" s="22" t="s">
        <v>30</v>
      </c>
      <c r="E6703" s="20">
        <v>334.17523999999997</v>
      </c>
    </row>
    <row r="6704" spans="1:5" x14ac:dyDescent="0.35">
      <c r="A6704" s="22" t="s">
        <v>39</v>
      </c>
      <c r="B6704" s="22" t="s">
        <v>173</v>
      </c>
      <c r="C6704" s="22" t="s">
        <v>17</v>
      </c>
      <c r="D6704" s="22" t="s">
        <v>96</v>
      </c>
      <c r="E6704" s="20">
        <v>1.7819999999999999E-2</v>
      </c>
    </row>
    <row r="6705" spans="1:5" x14ac:dyDescent="0.35">
      <c r="A6705" s="22" t="s">
        <v>39</v>
      </c>
      <c r="B6705" s="22" t="s">
        <v>173</v>
      </c>
      <c r="C6705" s="22" t="s">
        <v>17</v>
      </c>
      <c r="D6705" s="22" t="s">
        <v>110</v>
      </c>
      <c r="E6705" s="20">
        <v>31.471800000000002</v>
      </c>
    </row>
    <row r="6706" spans="1:5" x14ac:dyDescent="0.35">
      <c r="A6706" s="22" t="s">
        <v>39</v>
      </c>
      <c r="B6706" s="22" t="s">
        <v>173</v>
      </c>
      <c r="C6706" s="22" t="s">
        <v>17</v>
      </c>
      <c r="D6706" s="22" t="s">
        <v>112</v>
      </c>
      <c r="E6706" s="20">
        <v>0.64990999999999999</v>
      </c>
    </row>
    <row r="6707" spans="1:5" x14ac:dyDescent="0.35">
      <c r="A6707" s="22" t="s">
        <v>39</v>
      </c>
      <c r="B6707" s="22" t="s">
        <v>173</v>
      </c>
      <c r="C6707" s="22" t="s">
        <v>17</v>
      </c>
      <c r="D6707" s="22" t="s">
        <v>97</v>
      </c>
      <c r="E6707" s="20">
        <v>5.0000000000000001E-4</v>
      </c>
    </row>
    <row r="6708" spans="1:5" x14ac:dyDescent="0.35">
      <c r="A6708" s="22" t="s">
        <v>39</v>
      </c>
      <c r="B6708" s="22" t="s">
        <v>173</v>
      </c>
      <c r="C6708" s="22" t="s">
        <v>17</v>
      </c>
      <c r="D6708" s="22" t="s">
        <v>31</v>
      </c>
      <c r="E6708" s="20">
        <v>3272.15726</v>
      </c>
    </row>
    <row r="6709" spans="1:5" x14ac:dyDescent="0.35">
      <c r="A6709" s="22" t="s">
        <v>39</v>
      </c>
      <c r="B6709" s="22" t="s">
        <v>173</v>
      </c>
      <c r="C6709" s="22" t="s">
        <v>17</v>
      </c>
      <c r="D6709" s="28" t="s">
        <v>35</v>
      </c>
      <c r="E6709" s="26">
        <v>3729.5934600000001</v>
      </c>
    </row>
    <row r="6710" spans="1:5" x14ac:dyDescent="0.35">
      <c r="A6710" s="22" t="s">
        <v>39</v>
      </c>
      <c r="B6710" s="22" t="s">
        <v>173</v>
      </c>
      <c r="C6710" s="22" t="s">
        <v>18</v>
      </c>
      <c r="D6710" s="22" t="s">
        <v>52</v>
      </c>
      <c r="E6710" s="20">
        <v>11.427860000000001</v>
      </c>
    </row>
    <row r="6711" spans="1:5" x14ac:dyDescent="0.35">
      <c r="A6711" s="22" t="s">
        <v>39</v>
      </c>
      <c r="B6711" s="22" t="s">
        <v>173</v>
      </c>
      <c r="C6711" s="22" t="s">
        <v>18</v>
      </c>
      <c r="D6711" s="22" t="s">
        <v>156</v>
      </c>
      <c r="E6711" s="20">
        <v>1.08195</v>
      </c>
    </row>
    <row r="6712" spans="1:5" x14ac:dyDescent="0.35">
      <c r="A6712" s="22" t="s">
        <v>39</v>
      </c>
      <c r="B6712" s="22" t="s">
        <v>173</v>
      </c>
      <c r="C6712" s="22" t="s">
        <v>18</v>
      </c>
      <c r="D6712" s="22" t="s">
        <v>53</v>
      </c>
      <c r="E6712" s="20">
        <v>2.2981400000000001</v>
      </c>
    </row>
    <row r="6713" spans="1:5" x14ac:dyDescent="0.35">
      <c r="A6713" s="22" t="s">
        <v>39</v>
      </c>
      <c r="B6713" s="22" t="s">
        <v>173</v>
      </c>
      <c r="C6713" s="22" t="s">
        <v>18</v>
      </c>
      <c r="D6713" s="22" t="s">
        <v>28</v>
      </c>
      <c r="E6713" s="20">
        <v>25.533259999999999</v>
      </c>
    </row>
    <row r="6714" spans="1:5" x14ac:dyDescent="0.35">
      <c r="A6714" s="22" t="s">
        <v>39</v>
      </c>
      <c r="B6714" s="22" t="s">
        <v>173</v>
      </c>
      <c r="C6714" s="22" t="s">
        <v>18</v>
      </c>
      <c r="D6714" s="22" t="s">
        <v>55</v>
      </c>
      <c r="E6714" s="20">
        <v>35.771529999999998</v>
      </c>
    </row>
    <row r="6715" spans="1:5" x14ac:dyDescent="0.35">
      <c r="A6715" s="22" t="s">
        <v>39</v>
      </c>
      <c r="B6715" s="22" t="s">
        <v>173</v>
      </c>
      <c r="C6715" s="22" t="s">
        <v>18</v>
      </c>
      <c r="D6715" s="22" t="s">
        <v>92</v>
      </c>
      <c r="E6715" s="20">
        <v>1.92405</v>
      </c>
    </row>
    <row r="6716" spans="1:5" x14ac:dyDescent="0.35">
      <c r="A6716" s="22" t="s">
        <v>39</v>
      </c>
      <c r="B6716" s="22" t="s">
        <v>173</v>
      </c>
      <c r="C6716" s="22" t="s">
        <v>18</v>
      </c>
      <c r="D6716" s="22" t="s">
        <v>101</v>
      </c>
      <c r="E6716" s="20">
        <v>0.19583</v>
      </c>
    </row>
    <row r="6717" spans="1:5" x14ac:dyDescent="0.35">
      <c r="A6717" s="22" t="s">
        <v>39</v>
      </c>
      <c r="B6717" s="22" t="s">
        <v>173</v>
      </c>
      <c r="C6717" s="22" t="s">
        <v>18</v>
      </c>
      <c r="D6717" s="22" t="s">
        <v>102</v>
      </c>
      <c r="E6717" s="20">
        <v>891.85517000000004</v>
      </c>
    </row>
    <row r="6718" spans="1:5" x14ac:dyDescent="0.35">
      <c r="A6718" s="22" t="s">
        <v>39</v>
      </c>
      <c r="B6718" s="22" t="s">
        <v>173</v>
      </c>
      <c r="C6718" s="22" t="s">
        <v>18</v>
      </c>
      <c r="D6718" s="22" t="s">
        <v>93</v>
      </c>
      <c r="E6718" s="20">
        <v>3.5662600000000002</v>
      </c>
    </row>
    <row r="6719" spans="1:5" x14ac:dyDescent="0.35">
      <c r="A6719" s="22" t="s">
        <v>39</v>
      </c>
      <c r="B6719" s="22" t="s">
        <v>173</v>
      </c>
      <c r="C6719" s="22" t="s">
        <v>18</v>
      </c>
      <c r="D6719" s="22" t="s">
        <v>160</v>
      </c>
      <c r="E6719" s="20">
        <v>45.292110000000001</v>
      </c>
    </row>
    <row r="6720" spans="1:5" x14ac:dyDescent="0.35">
      <c r="A6720" s="22" t="s">
        <v>39</v>
      </c>
      <c r="B6720" s="22" t="s">
        <v>173</v>
      </c>
      <c r="C6720" s="22" t="s">
        <v>18</v>
      </c>
      <c r="D6720" s="22" t="s">
        <v>30</v>
      </c>
      <c r="E6720" s="20">
        <v>245.84048999999999</v>
      </c>
    </row>
    <row r="6721" spans="1:5" x14ac:dyDescent="0.35">
      <c r="A6721" s="22" t="s">
        <v>39</v>
      </c>
      <c r="B6721" s="22" t="s">
        <v>173</v>
      </c>
      <c r="C6721" s="22" t="s">
        <v>18</v>
      </c>
      <c r="D6721" s="22" t="s">
        <v>96</v>
      </c>
      <c r="E6721" s="20">
        <v>19.632339999999999</v>
      </c>
    </row>
    <row r="6722" spans="1:5" x14ac:dyDescent="0.35">
      <c r="A6722" s="22" t="s">
        <v>39</v>
      </c>
      <c r="B6722" s="22" t="s">
        <v>173</v>
      </c>
      <c r="C6722" s="22" t="s">
        <v>18</v>
      </c>
      <c r="D6722" s="22" t="s">
        <v>110</v>
      </c>
      <c r="E6722" s="20">
        <v>2.3445800000000001</v>
      </c>
    </row>
    <row r="6723" spans="1:5" x14ac:dyDescent="0.35">
      <c r="A6723" s="22" t="s">
        <v>39</v>
      </c>
      <c r="B6723" s="22" t="s">
        <v>173</v>
      </c>
      <c r="C6723" s="22" t="s">
        <v>18</v>
      </c>
      <c r="D6723" s="22" t="s">
        <v>97</v>
      </c>
      <c r="E6723" s="20">
        <v>4.1076800000000002</v>
      </c>
    </row>
    <row r="6724" spans="1:5" x14ac:dyDescent="0.35">
      <c r="A6724" s="22" t="s">
        <v>39</v>
      </c>
      <c r="B6724" s="22" t="s">
        <v>173</v>
      </c>
      <c r="C6724" s="22" t="s">
        <v>18</v>
      </c>
      <c r="D6724" s="22" t="s">
        <v>31</v>
      </c>
      <c r="E6724" s="20">
        <v>876.08398999999997</v>
      </c>
    </row>
    <row r="6725" spans="1:5" x14ac:dyDescent="0.35">
      <c r="A6725" s="22" t="s">
        <v>39</v>
      </c>
      <c r="B6725" s="22" t="s">
        <v>173</v>
      </c>
      <c r="C6725" s="22" t="s">
        <v>18</v>
      </c>
      <c r="D6725" s="22" t="s">
        <v>32</v>
      </c>
      <c r="E6725" s="20">
        <v>8.4999999999999995E-4</v>
      </c>
    </row>
    <row r="6726" spans="1:5" x14ac:dyDescent="0.35">
      <c r="A6726" s="22" t="s">
        <v>39</v>
      </c>
      <c r="B6726" s="22" t="s">
        <v>173</v>
      </c>
      <c r="C6726" s="22" t="s">
        <v>18</v>
      </c>
      <c r="D6726" s="28" t="s">
        <v>35</v>
      </c>
      <c r="E6726" s="26">
        <v>2166.9560900000001</v>
      </c>
    </row>
    <row r="6727" spans="1:5" x14ac:dyDescent="0.35">
      <c r="A6727" s="22" t="s">
        <v>39</v>
      </c>
      <c r="B6727" s="22" t="s">
        <v>173</v>
      </c>
      <c r="C6727" s="22" t="s">
        <v>19</v>
      </c>
      <c r="D6727" s="22" t="s">
        <v>52</v>
      </c>
      <c r="E6727" s="20">
        <v>40.499189999999999</v>
      </c>
    </row>
    <row r="6728" spans="1:5" x14ac:dyDescent="0.35">
      <c r="A6728" s="22" t="s">
        <v>39</v>
      </c>
      <c r="B6728" s="22" t="s">
        <v>173</v>
      </c>
      <c r="C6728" s="22" t="s">
        <v>19</v>
      </c>
      <c r="D6728" s="22" t="s">
        <v>104</v>
      </c>
      <c r="E6728" s="20">
        <v>0.43343999999999999</v>
      </c>
    </row>
    <row r="6729" spans="1:5" x14ac:dyDescent="0.35">
      <c r="A6729" s="22" t="s">
        <v>39</v>
      </c>
      <c r="B6729" s="22" t="s">
        <v>173</v>
      </c>
      <c r="C6729" s="22" t="s">
        <v>19</v>
      </c>
      <c r="D6729" s="22" t="s">
        <v>156</v>
      </c>
      <c r="E6729" s="20">
        <v>0.77444000000000002</v>
      </c>
    </row>
    <row r="6730" spans="1:5" x14ac:dyDescent="0.35">
      <c r="A6730" s="22" t="s">
        <v>39</v>
      </c>
      <c r="B6730" s="22" t="s">
        <v>173</v>
      </c>
      <c r="C6730" s="22" t="s">
        <v>19</v>
      </c>
      <c r="D6730" s="22" t="s">
        <v>53</v>
      </c>
      <c r="E6730" s="20">
        <v>6.4209699999999996</v>
      </c>
    </row>
    <row r="6731" spans="1:5" x14ac:dyDescent="0.35">
      <c r="A6731" s="22" t="s">
        <v>39</v>
      </c>
      <c r="B6731" s="22" t="s">
        <v>173</v>
      </c>
      <c r="C6731" s="22" t="s">
        <v>19</v>
      </c>
      <c r="D6731" s="22" t="s">
        <v>28</v>
      </c>
      <c r="E6731" s="20">
        <v>10.67379</v>
      </c>
    </row>
    <row r="6732" spans="1:5" x14ac:dyDescent="0.35">
      <c r="A6732" s="22" t="s">
        <v>39</v>
      </c>
      <c r="B6732" s="22" t="s">
        <v>173</v>
      </c>
      <c r="C6732" s="22" t="s">
        <v>19</v>
      </c>
      <c r="D6732" s="22" t="s">
        <v>55</v>
      </c>
      <c r="E6732" s="20">
        <v>66.650559999999999</v>
      </c>
    </row>
    <row r="6733" spans="1:5" x14ac:dyDescent="0.35">
      <c r="A6733" s="22" t="s">
        <v>39</v>
      </c>
      <c r="B6733" s="22" t="s">
        <v>173</v>
      </c>
      <c r="C6733" s="22" t="s">
        <v>19</v>
      </c>
      <c r="D6733" s="22" t="s">
        <v>92</v>
      </c>
      <c r="E6733" s="20">
        <v>24.12987</v>
      </c>
    </row>
    <row r="6734" spans="1:5" x14ac:dyDescent="0.35">
      <c r="A6734" s="22" t="s">
        <v>39</v>
      </c>
      <c r="B6734" s="22" t="s">
        <v>173</v>
      </c>
      <c r="C6734" s="22" t="s">
        <v>19</v>
      </c>
      <c r="D6734" s="22" t="s">
        <v>102</v>
      </c>
      <c r="E6734" s="20">
        <v>3.9593799999999999</v>
      </c>
    </row>
    <row r="6735" spans="1:5" x14ac:dyDescent="0.35">
      <c r="A6735" s="22" t="s">
        <v>39</v>
      </c>
      <c r="B6735" s="22" t="s">
        <v>173</v>
      </c>
      <c r="C6735" s="22" t="s">
        <v>19</v>
      </c>
      <c r="D6735" s="22" t="s">
        <v>93</v>
      </c>
      <c r="E6735" s="20">
        <v>1.04379</v>
      </c>
    </row>
    <row r="6736" spans="1:5" x14ac:dyDescent="0.35">
      <c r="A6736" s="22" t="s">
        <v>39</v>
      </c>
      <c r="B6736" s="22" t="s">
        <v>173</v>
      </c>
      <c r="C6736" s="22" t="s">
        <v>19</v>
      </c>
      <c r="D6736" s="22" t="s">
        <v>160</v>
      </c>
      <c r="E6736" s="20">
        <v>7.7878999999999996</v>
      </c>
    </row>
    <row r="6737" spans="1:5" x14ac:dyDescent="0.35">
      <c r="A6737" s="22" t="s">
        <v>39</v>
      </c>
      <c r="B6737" s="22" t="s">
        <v>173</v>
      </c>
      <c r="C6737" s="22" t="s">
        <v>19</v>
      </c>
      <c r="D6737" s="22" t="s">
        <v>30</v>
      </c>
      <c r="E6737" s="20">
        <v>702.45335</v>
      </c>
    </row>
    <row r="6738" spans="1:5" x14ac:dyDescent="0.35">
      <c r="A6738" s="22" t="s">
        <v>39</v>
      </c>
      <c r="B6738" s="22" t="s">
        <v>173</v>
      </c>
      <c r="C6738" s="22" t="s">
        <v>19</v>
      </c>
      <c r="D6738" s="22" t="s">
        <v>110</v>
      </c>
      <c r="E6738" s="20">
        <v>1.7160000000000002E-2</v>
      </c>
    </row>
    <row r="6739" spans="1:5" x14ac:dyDescent="0.35">
      <c r="A6739" s="22" t="s">
        <v>39</v>
      </c>
      <c r="B6739" s="22" t="s">
        <v>173</v>
      </c>
      <c r="C6739" s="22" t="s">
        <v>19</v>
      </c>
      <c r="D6739" s="22" t="s">
        <v>112</v>
      </c>
      <c r="E6739" s="20">
        <v>18.124949999999998</v>
      </c>
    </row>
    <row r="6740" spans="1:5" x14ac:dyDescent="0.35">
      <c r="A6740" s="22" t="s">
        <v>39</v>
      </c>
      <c r="B6740" s="22" t="s">
        <v>173</v>
      </c>
      <c r="C6740" s="22" t="s">
        <v>19</v>
      </c>
      <c r="D6740" s="22" t="s">
        <v>97</v>
      </c>
      <c r="E6740" s="20">
        <v>3.2888700000000002</v>
      </c>
    </row>
    <row r="6741" spans="1:5" x14ac:dyDescent="0.35">
      <c r="A6741" s="22" t="s">
        <v>39</v>
      </c>
      <c r="B6741" s="22" t="s">
        <v>173</v>
      </c>
      <c r="C6741" s="22" t="s">
        <v>19</v>
      </c>
      <c r="D6741" s="22" t="s">
        <v>31</v>
      </c>
      <c r="E6741" s="20">
        <v>1450.85231</v>
      </c>
    </row>
    <row r="6742" spans="1:5" x14ac:dyDescent="0.35">
      <c r="A6742" s="22" t="s">
        <v>39</v>
      </c>
      <c r="B6742" s="22" t="s">
        <v>173</v>
      </c>
      <c r="C6742" s="22" t="s">
        <v>19</v>
      </c>
      <c r="D6742" s="22" t="s">
        <v>32</v>
      </c>
      <c r="E6742" s="20">
        <v>731.74924999999996</v>
      </c>
    </row>
    <row r="6743" spans="1:5" x14ac:dyDescent="0.35">
      <c r="A6743" s="22" t="s">
        <v>39</v>
      </c>
      <c r="B6743" s="22" t="s">
        <v>173</v>
      </c>
      <c r="C6743" s="22" t="s">
        <v>19</v>
      </c>
      <c r="D6743" s="22" t="s">
        <v>161</v>
      </c>
      <c r="E6743" s="20">
        <v>8.1420200000000005</v>
      </c>
    </row>
    <row r="6744" spans="1:5" x14ac:dyDescent="0.35">
      <c r="A6744" s="22" t="s">
        <v>39</v>
      </c>
      <c r="B6744" s="22" t="s">
        <v>173</v>
      </c>
      <c r="C6744" s="22" t="s">
        <v>19</v>
      </c>
      <c r="D6744" s="28" t="s">
        <v>35</v>
      </c>
      <c r="E6744" s="26">
        <v>3077.0012400000001</v>
      </c>
    </row>
    <row r="6745" spans="1:5" x14ac:dyDescent="0.35">
      <c r="A6745" s="22" t="s">
        <v>39</v>
      </c>
      <c r="B6745" s="22" t="s">
        <v>173</v>
      </c>
      <c r="C6745" s="22" t="s">
        <v>161</v>
      </c>
      <c r="D6745" s="22" t="s">
        <v>27</v>
      </c>
      <c r="E6745" s="20">
        <v>6.9</v>
      </c>
    </row>
    <row r="6746" spans="1:5" x14ac:dyDescent="0.35">
      <c r="A6746" s="22" t="s">
        <v>39</v>
      </c>
      <c r="B6746" s="22" t="s">
        <v>173</v>
      </c>
      <c r="C6746" s="22" t="s">
        <v>161</v>
      </c>
      <c r="D6746" s="22" t="s">
        <v>160</v>
      </c>
      <c r="E6746" s="20">
        <v>4.9955400000000001</v>
      </c>
    </row>
    <row r="6747" spans="1:5" x14ac:dyDescent="0.35">
      <c r="A6747" s="22" t="s">
        <v>39</v>
      </c>
      <c r="B6747" s="22" t="s">
        <v>173</v>
      </c>
      <c r="C6747" s="22" t="s">
        <v>161</v>
      </c>
      <c r="D6747" s="22" t="s">
        <v>30</v>
      </c>
      <c r="E6747" s="20">
        <v>8.4646299999999997</v>
      </c>
    </row>
    <row r="6748" spans="1:5" x14ac:dyDescent="0.35">
      <c r="A6748" s="22" t="s">
        <v>39</v>
      </c>
      <c r="B6748" s="22" t="s">
        <v>173</v>
      </c>
      <c r="C6748" s="22" t="s">
        <v>161</v>
      </c>
      <c r="D6748" s="28" t="s">
        <v>35</v>
      </c>
      <c r="E6748" s="26">
        <v>20.36017</v>
      </c>
    </row>
    <row r="6749" spans="1:5" x14ac:dyDescent="0.35">
      <c r="A6749" s="22" t="s">
        <v>39</v>
      </c>
      <c r="B6749" s="22" t="s">
        <v>173</v>
      </c>
      <c r="C6749" s="120" t="s">
        <v>35</v>
      </c>
      <c r="D6749" s="347"/>
      <c r="E6749" s="26">
        <v>123939.52098</v>
      </c>
    </row>
    <row r="6750" spans="1:5" ht="21.5" x14ac:dyDescent="0.35">
      <c r="A6750" s="22" t="s">
        <v>39</v>
      </c>
      <c r="B6750" s="23" t="s">
        <v>48</v>
      </c>
      <c r="C6750" s="22" t="s">
        <v>52</v>
      </c>
      <c r="D6750" s="22" t="s">
        <v>52</v>
      </c>
      <c r="E6750" s="20">
        <v>138.5335</v>
      </c>
    </row>
    <row r="6751" spans="1:5" ht="21.5" x14ac:dyDescent="0.35">
      <c r="A6751" s="22" t="s">
        <v>39</v>
      </c>
      <c r="B6751" s="23" t="s">
        <v>48</v>
      </c>
      <c r="C6751" s="22" t="s">
        <v>52</v>
      </c>
      <c r="D6751" s="22" t="s">
        <v>156</v>
      </c>
      <c r="E6751" s="20">
        <v>427.92790000000002</v>
      </c>
    </row>
    <row r="6752" spans="1:5" ht="21.5" x14ac:dyDescent="0.35">
      <c r="A6752" s="22" t="s">
        <v>39</v>
      </c>
      <c r="B6752" s="23" t="s">
        <v>48</v>
      </c>
      <c r="C6752" s="22" t="s">
        <v>52</v>
      </c>
      <c r="D6752" s="22" t="s">
        <v>53</v>
      </c>
      <c r="E6752" s="20">
        <v>175.22990999999999</v>
      </c>
    </row>
    <row r="6753" spans="1:5" ht="21.5" x14ac:dyDescent="0.35">
      <c r="A6753" s="22" t="s">
        <v>39</v>
      </c>
      <c r="B6753" s="23" t="s">
        <v>48</v>
      </c>
      <c r="C6753" s="22" t="s">
        <v>52</v>
      </c>
      <c r="D6753" s="22" t="s">
        <v>28</v>
      </c>
      <c r="E6753" s="20">
        <v>74.523439999999994</v>
      </c>
    </row>
    <row r="6754" spans="1:5" ht="21.5" x14ac:dyDescent="0.35">
      <c r="A6754" s="22" t="s">
        <v>39</v>
      </c>
      <c r="B6754" s="23" t="s">
        <v>48</v>
      </c>
      <c r="C6754" s="22" t="s">
        <v>52</v>
      </c>
      <c r="D6754" s="22" t="s">
        <v>55</v>
      </c>
      <c r="E6754" s="20">
        <v>244.61411000000001</v>
      </c>
    </row>
    <row r="6755" spans="1:5" ht="21.5" x14ac:dyDescent="0.35">
      <c r="A6755" s="22" t="s">
        <v>39</v>
      </c>
      <c r="B6755" s="23" t="s">
        <v>48</v>
      </c>
      <c r="C6755" s="22" t="s">
        <v>52</v>
      </c>
      <c r="D6755" s="22" t="s">
        <v>101</v>
      </c>
      <c r="E6755" s="20">
        <v>1.3902699999999999</v>
      </c>
    </row>
    <row r="6756" spans="1:5" ht="21.5" x14ac:dyDescent="0.35">
      <c r="A6756" s="22" t="s">
        <v>39</v>
      </c>
      <c r="B6756" s="23" t="s">
        <v>48</v>
      </c>
      <c r="C6756" s="22" t="s">
        <v>52</v>
      </c>
      <c r="D6756" s="22" t="s">
        <v>102</v>
      </c>
      <c r="E6756" s="20">
        <v>22.257239999999999</v>
      </c>
    </row>
    <row r="6757" spans="1:5" ht="21.5" x14ac:dyDescent="0.35">
      <c r="A6757" s="22" t="s">
        <v>39</v>
      </c>
      <c r="B6757" s="23" t="s">
        <v>48</v>
      </c>
      <c r="C6757" s="22" t="s">
        <v>52</v>
      </c>
      <c r="D6757" s="22" t="s">
        <v>93</v>
      </c>
      <c r="E6757" s="20">
        <v>123.988</v>
      </c>
    </row>
    <row r="6758" spans="1:5" ht="21.5" x14ac:dyDescent="0.35">
      <c r="A6758" s="22" t="s">
        <v>39</v>
      </c>
      <c r="B6758" s="23" t="s">
        <v>48</v>
      </c>
      <c r="C6758" s="22" t="s">
        <v>52</v>
      </c>
      <c r="D6758" s="22" t="s">
        <v>160</v>
      </c>
      <c r="E6758" s="20">
        <v>241.84061</v>
      </c>
    </row>
    <row r="6759" spans="1:5" ht="21.5" x14ac:dyDescent="0.35">
      <c r="A6759" s="22" t="s">
        <v>39</v>
      </c>
      <c r="B6759" s="23" t="s">
        <v>48</v>
      </c>
      <c r="C6759" s="22" t="s">
        <v>52</v>
      </c>
      <c r="D6759" s="22" t="s">
        <v>30</v>
      </c>
      <c r="E6759" s="20">
        <v>761.64337999999998</v>
      </c>
    </row>
    <row r="6760" spans="1:5" ht="21.5" x14ac:dyDescent="0.35">
      <c r="A6760" s="22" t="s">
        <v>39</v>
      </c>
      <c r="B6760" s="23" t="s">
        <v>48</v>
      </c>
      <c r="C6760" s="22" t="s">
        <v>52</v>
      </c>
      <c r="D6760" s="22" t="s">
        <v>96</v>
      </c>
      <c r="E6760" s="20">
        <v>45.578800000000001</v>
      </c>
    </row>
    <row r="6761" spans="1:5" ht="21.5" x14ac:dyDescent="0.35">
      <c r="A6761" s="22" t="s">
        <v>39</v>
      </c>
      <c r="B6761" s="23" t="s">
        <v>48</v>
      </c>
      <c r="C6761" s="22" t="s">
        <v>52</v>
      </c>
      <c r="D6761" s="22" t="s">
        <v>110</v>
      </c>
      <c r="E6761" s="20">
        <v>1.11999</v>
      </c>
    </row>
    <row r="6762" spans="1:5" ht="21.5" x14ac:dyDescent="0.35">
      <c r="A6762" s="22" t="s">
        <v>39</v>
      </c>
      <c r="B6762" s="23" t="s">
        <v>48</v>
      </c>
      <c r="C6762" s="22" t="s">
        <v>52</v>
      </c>
      <c r="D6762" s="22" t="s">
        <v>162</v>
      </c>
      <c r="E6762" s="20">
        <v>3.59579</v>
      </c>
    </row>
    <row r="6763" spans="1:5" ht="21.5" x14ac:dyDescent="0.35">
      <c r="A6763" s="22" t="s">
        <v>39</v>
      </c>
      <c r="B6763" s="23" t="s">
        <v>48</v>
      </c>
      <c r="C6763" s="22" t="s">
        <v>52</v>
      </c>
      <c r="D6763" s="22" t="s">
        <v>112</v>
      </c>
      <c r="E6763" s="20">
        <v>0.94120000000000004</v>
      </c>
    </row>
    <row r="6764" spans="1:5" ht="21.5" x14ac:dyDescent="0.35">
      <c r="A6764" s="22" t="s">
        <v>39</v>
      </c>
      <c r="B6764" s="23" t="s">
        <v>48</v>
      </c>
      <c r="C6764" s="22" t="s">
        <v>52</v>
      </c>
      <c r="D6764" s="22" t="s">
        <v>97</v>
      </c>
      <c r="E6764" s="20">
        <v>515.43616999999995</v>
      </c>
    </row>
    <row r="6765" spans="1:5" ht="21.5" x14ac:dyDescent="0.35">
      <c r="A6765" s="22" t="s">
        <v>39</v>
      </c>
      <c r="B6765" s="23" t="s">
        <v>48</v>
      </c>
      <c r="C6765" s="22" t="s">
        <v>52</v>
      </c>
      <c r="D6765" s="22" t="s">
        <v>31</v>
      </c>
      <c r="E6765" s="20">
        <v>399.68973</v>
      </c>
    </row>
    <row r="6766" spans="1:5" ht="21.5" x14ac:dyDescent="0.35">
      <c r="A6766" s="22" t="s">
        <v>39</v>
      </c>
      <c r="B6766" s="23" t="s">
        <v>48</v>
      </c>
      <c r="C6766" s="22" t="s">
        <v>52</v>
      </c>
      <c r="D6766" s="22" t="s">
        <v>32</v>
      </c>
      <c r="E6766" s="20">
        <v>0.98404999999999998</v>
      </c>
    </row>
    <row r="6767" spans="1:5" ht="21.5" x14ac:dyDescent="0.35">
      <c r="A6767" s="22" t="s">
        <v>39</v>
      </c>
      <c r="B6767" s="23" t="s">
        <v>48</v>
      </c>
      <c r="C6767" s="22" t="s">
        <v>52</v>
      </c>
      <c r="D6767" s="28" t="s">
        <v>35</v>
      </c>
      <c r="E6767" s="26">
        <v>3179.2940899999999</v>
      </c>
    </row>
    <row r="6768" spans="1:5" ht="21.5" x14ac:dyDescent="0.35">
      <c r="A6768" s="22" t="s">
        <v>39</v>
      </c>
      <c r="B6768" s="23" t="s">
        <v>48</v>
      </c>
      <c r="C6768" s="22" t="s">
        <v>53</v>
      </c>
      <c r="D6768" s="22" t="s">
        <v>52</v>
      </c>
      <c r="E6768" s="20">
        <v>107.25981</v>
      </c>
    </row>
    <row r="6769" spans="1:5" ht="21.5" x14ac:dyDescent="0.35">
      <c r="A6769" s="22" t="s">
        <v>39</v>
      </c>
      <c r="B6769" s="23" t="s">
        <v>48</v>
      </c>
      <c r="C6769" s="22" t="s">
        <v>53</v>
      </c>
      <c r="D6769" s="22" t="s">
        <v>156</v>
      </c>
      <c r="E6769" s="20">
        <v>67.600399999999993</v>
      </c>
    </row>
    <row r="6770" spans="1:5" ht="21.5" x14ac:dyDescent="0.35">
      <c r="A6770" s="22" t="s">
        <v>39</v>
      </c>
      <c r="B6770" s="23" t="s">
        <v>48</v>
      </c>
      <c r="C6770" s="22" t="s">
        <v>53</v>
      </c>
      <c r="D6770" s="22" t="s">
        <v>53</v>
      </c>
      <c r="E6770" s="20">
        <v>1017.54043</v>
      </c>
    </row>
    <row r="6771" spans="1:5" ht="21.5" x14ac:dyDescent="0.35">
      <c r="A6771" s="22" t="s">
        <v>39</v>
      </c>
      <c r="B6771" s="23" t="s">
        <v>48</v>
      </c>
      <c r="C6771" s="22" t="s">
        <v>53</v>
      </c>
      <c r="D6771" s="22" t="s">
        <v>27</v>
      </c>
      <c r="E6771" s="20">
        <v>8.6969999999999992</v>
      </c>
    </row>
    <row r="6772" spans="1:5" ht="21.5" x14ac:dyDescent="0.35">
      <c r="A6772" s="22" t="s">
        <v>39</v>
      </c>
      <c r="B6772" s="23" t="s">
        <v>48</v>
      </c>
      <c r="C6772" s="22" t="s">
        <v>53</v>
      </c>
      <c r="D6772" s="22" t="s">
        <v>95</v>
      </c>
      <c r="E6772" s="20">
        <v>39.149749999999997</v>
      </c>
    </row>
    <row r="6773" spans="1:5" ht="21.5" x14ac:dyDescent="0.35">
      <c r="A6773" s="22" t="s">
        <v>39</v>
      </c>
      <c r="B6773" s="23" t="s">
        <v>48</v>
      </c>
      <c r="C6773" s="22" t="s">
        <v>53</v>
      </c>
      <c r="D6773" s="22" t="s">
        <v>28</v>
      </c>
      <c r="E6773" s="20">
        <v>8.9571799999999993</v>
      </c>
    </row>
    <row r="6774" spans="1:5" ht="21.5" x14ac:dyDescent="0.35">
      <c r="A6774" s="22" t="s">
        <v>39</v>
      </c>
      <c r="B6774" s="23" t="s">
        <v>48</v>
      </c>
      <c r="C6774" s="22" t="s">
        <v>53</v>
      </c>
      <c r="D6774" s="22" t="s">
        <v>55</v>
      </c>
      <c r="E6774" s="20">
        <v>268.38328000000001</v>
      </c>
    </row>
    <row r="6775" spans="1:5" ht="21.5" x14ac:dyDescent="0.35">
      <c r="A6775" s="22" t="s">
        <v>39</v>
      </c>
      <c r="B6775" s="23" t="s">
        <v>48</v>
      </c>
      <c r="C6775" s="22" t="s">
        <v>53</v>
      </c>
      <c r="D6775" s="22" t="s">
        <v>92</v>
      </c>
      <c r="E6775" s="20">
        <v>67.502420000000001</v>
      </c>
    </row>
    <row r="6776" spans="1:5" ht="21.5" x14ac:dyDescent="0.35">
      <c r="A6776" s="22" t="s">
        <v>39</v>
      </c>
      <c r="B6776" s="23" t="s">
        <v>48</v>
      </c>
      <c r="C6776" s="22" t="s">
        <v>53</v>
      </c>
      <c r="D6776" s="22" t="s">
        <v>165</v>
      </c>
      <c r="E6776" s="20">
        <v>1.9079999999999999</v>
      </c>
    </row>
    <row r="6777" spans="1:5" ht="21.5" x14ac:dyDescent="0.35">
      <c r="A6777" s="22" t="s">
        <v>39</v>
      </c>
      <c r="B6777" s="23" t="s">
        <v>48</v>
      </c>
      <c r="C6777" s="22" t="s">
        <v>53</v>
      </c>
      <c r="D6777" s="22" t="s">
        <v>102</v>
      </c>
      <c r="E6777" s="20">
        <v>132.91123999999999</v>
      </c>
    </row>
    <row r="6778" spans="1:5" ht="21.5" x14ac:dyDescent="0.35">
      <c r="A6778" s="22" t="s">
        <v>39</v>
      </c>
      <c r="B6778" s="23" t="s">
        <v>48</v>
      </c>
      <c r="C6778" s="22" t="s">
        <v>53</v>
      </c>
      <c r="D6778" s="22" t="s">
        <v>93</v>
      </c>
      <c r="E6778" s="20">
        <v>178.54728</v>
      </c>
    </row>
    <row r="6779" spans="1:5" ht="21.5" x14ac:dyDescent="0.35">
      <c r="A6779" s="22" t="s">
        <v>39</v>
      </c>
      <c r="B6779" s="23" t="s">
        <v>48</v>
      </c>
      <c r="C6779" s="22" t="s">
        <v>53</v>
      </c>
      <c r="D6779" s="22" t="s">
        <v>160</v>
      </c>
      <c r="E6779" s="20">
        <v>9.2922499999999992</v>
      </c>
    </row>
    <row r="6780" spans="1:5" ht="21.5" x14ac:dyDescent="0.35">
      <c r="A6780" s="22" t="s">
        <v>39</v>
      </c>
      <c r="B6780" s="23" t="s">
        <v>48</v>
      </c>
      <c r="C6780" s="22" t="s">
        <v>53</v>
      </c>
      <c r="D6780" s="22" t="s">
        <v>30</v>
      </c>
      <c r="E6780" s="20">
        <v>325.39262000000002</v>
      </c>
    </row>
    <row r="6781" spans="1:5" ht="21.5" x14ac:dyDescent="0.35">
      <c r="A6781" s="22" t="s">
        <v>39</v>
      </c>
      <c r="B6781" s="23" t="s">
        <v>48</v>
      </c>
      <c r="C6781" s="22" t="s">
        <v>53</v>
      </c>
      <c r="D6781" s="22" t="s">
        <v>96</v>
      </c>
      <c r="E6781" s="20">
        <v>274.96591000000001</v>
      </c>
    </row>
    <row r="6782" spans="1:5" ht="21.5" x14ac:dyDescent="0.35">
      <c r="A6782" s="22" t="s">
        <v>39</v>
      </c>
      <c r="B6782" s="23" t="s">
        <v>48</v>
      </c>
      <c r="C6782" s="22" t="s">
        <v>53</v>
      </c>
      <c r="D6782" s="22" t="s">
        <v>163</v>
      </c>
      <c r="E6782" s="20">
        <v>0.88400000000000001</v>
      </c>
    </row>
    <row r="6783" spans="1:5" ht="21.5" x14ac:dyDescent="0.35">
      <c r="A6783" s="22" t="s">
        <v>39</v>
      </c>
      <c r="B6783" s="23" t="s">
        <v>48</v>
      </c>
      <c r="C6783" s="22" t="s">
        <v>53</v>
      </c>
      <c r="D6783" s="22" t="s">
        <v>112</v>
      </c>
      <c r="E6783" s="20">
        <v>1.40618</v>
      </c>
    </row>
    <row r="6784" spans="1:5" ht="21.5" x14ac:dyDescent="0.35">
      <c r="A6784" s="22" t="s">
        <v>39</v>
      </c>
      <c r="B6784" s="23" t="s">
        <v>48</v>
      </c>
      <c r="C6784" s="22" t="s">
        <v>53</v>
      </c>
      <c r="D6784" s="22" t="s">
        <v>97</v>
      </c>
      <c r="E6784" s="20">
        <v>12.057840000000001</v>
      </c>
    </row>
    <row r="6785" spans="1:5" ht="21.5" x14ac:dyDescent="0.35">
      <c r="A6785" s="22" t="s">
        <v>39</v>
      </c>
      <c r="B6785" s="23" t="s">
        <v>48</v>
      </c>
      <c r="C6785" s="22" t="s">
        <v>53</v>
      </c>
      <c r="D6785" s="22" t="s">
        <v>31</v>
      </c>
      <c r="E6785" s="20">
        <v>460.20429000000001</v>
      </c>
    </row>
    <row r="6786" spans="1:5" ht="21.5" x14ac:dyDescent="0.35">
      <c r="A6786" s="22" t="s">
        <v>39</v>
      </c>
      <c r="B6786" s="23" t="s">
        <v>48</v>
      </c>
      <c r="C6786" s="22" t="s">
        <v>53</v>
      </c>
      <c r="D6786" s="28" t="s">
        <v>35</v>
      </c>
      <c r="E6786" s="26">
        <v>2982.6598800000002</v>
      </c>
    </row>
    <row r="6787" spans="1:5" ht="21.5" x14ac:dyDescent="0.35">
      <c r="A6787" s="22" t="s">
        <v>39</v>
      </c>
      <c r="B6787" s="23" t="s">
        <v>48</v>
      </c>
      <c r="C6787" s="22" t="s">
        <v>12</v>
      </c>
      <c r="D6787" s="22" t="s">
        <v>52</v>
      </c>
      <c r="E6787" s="20">
        <v>4.0694900000000001</v>
      </c>
    </row>
    <row r="6788" spans="1:5" ht="21.5" x14ac:dyDescent="0.35">
      <c r="A6788" s="22" t="s">
        <v>39</v>
      </c>
      <c r="B6788" s="23" t="s">
        <v>48</v>
      </c>
      <c r="C6788" s="22" t="s">
        <v>12</v>
      </c>
      <c r="D6788" s="22" t="s">
        <v>27</v>
      </c>
      <c r="E6788" s="20">
        <v>297.91194999999999</v>
      </c>
    </row>
    <row r="6789" spans="1:5" ht="21.5" x14ac:dyDescent="0.35">
      <c r="A6789" s="22" t="s">
        <v>39</v>
      </c>
      <c r="B6789" s="23" t="s">
        <v>48</v>
      </c>
      <c r="C6789" s="22" t="s">
        <v>12</v>
      </c>
      <c r="D6789" s="22" t="s">
        <v>28</v>
      </c>
      <c r="E6789" s="20">
        <v>20.843889999999998</v>
      </c>
    </row>
    <row r="6790" spans="1:5" ht="21.5" x14ac:dyDescent="0.35">
      <c r="A6790" s="22" t="s">
        <v>39</v>
      </c>
      <c r="B6790" s="23" t="s">
        <v>48</v>
      </c>
      <c r="C6790" s="22" t="s">
        <v>12</v>
      </c>
      <c r="D6790" s="22" t="s">
        <v>55</v>
      </c>
      <c r="E6790" s="20">
        <v>1.335</v>
      </c>
    </row>
    <row r="6791" spans="1:5" ht="21.5" x14ac:dyDescent="0.35">
      <c r="A6791" s="22" t="s">
        <v>39</v>
      </c>
      <c r="B6791" s="23" t="s">
        <v>48</v>
      </c>
      <c r="C6791" s="22" t="s">
        <v>12</v>
      </c>
      <c r="D6791" s="22" t="s">
        <v>92</v>
      </c>
      <c r="E6791" s="20">
        <v>74.722769999999997</v>
      </c>
    </row>
    <row r="6792" spans="1:5" ht="21.5" x14ac:dyDescent="0.35">
      <c r="A6792" s="22" t="s">
        <v>39</v>
      </c>
      <c r="B6792" s="23" t="s">
        <v>48</v>
      </c>
      <c r="C6792" s="22" t="s">
        <v>12</v>
      </c>
      <c r="D6792" s="22" t="s">
        <v>93</v>
      </c>
      <c r="E6792" s="20">
        <v>1.8447499999999999</v>
      </c>
    </row>
    <row r="6793" spans="1:5" ht="21.5" x14ac:dyDescent="0.35">
      <c r="A6793" s="22" t="s">
        <v>39</v>
      </c>
      <c r="B6793" s="23" t="s">
        <v>48</v>
      </c>
      <c r="C6793" s="22" t="s">
        <v>12</v>
      </c>
      <c r="D6793" s="22" t="s">
        <v>160</v>
      </c>
      <c r="E6793" s="20">
        <v>1.04999</v>
      </c>
    </row>
    <row r="6794" spans="1:5" ht="21.5" x14ac:dyDescent="0.35">
      <c r="A6794" s="22" t="s">
        <v>39</v>
      </c>
      <c r="B6794" s="23" t="s">
        <v>48</v>
      </c>
      <c r="C6794" s="22" t="s">
        <v>12</v>
      </c>
      <c r="D6794" s="22" t="s">
        <v>30</v>
      </c>
      <c r="E6794" s="20">
        <v>998.88717999999994</v>
      </c>
    </row>
    <row r="6795" spans="1:5" ht="21.5" x14ac:dyDescent="0.35">
      <c r="A6795" s="22" t="s">
        <v>39</v>
      </c>
      <c r="B6795" s="23" t="s">
        <v>48</v>
      </c>
      <c r="C6795" s="22" t="s">
        <v>12</v>
      </c>
      <c r="D6795" s="22" t="s">
        <v>97</v>
      </c>
      <c r="E6795" s="20">
        <v>1.14998</v>
      </c>
    </row>
    <row r="6796" spans="1:5" ht="21.5" x14ac:dyDescent="0.35">
      <c r="A6796" s="22" t="s">
        <v>39</v>
      </c>
      <c r="B6796" s="23" t="s">
        <v>48</v>
      </c>
      <c r="C6796" s="22" t="s">
        <v>12</v>
      </c>
      <c r="D6796" s="22" t="s">
        <v>31</v>
      </c>
      <c r="E6796" s="20">
        <v>456.56508000000002</v>
      </c>
    </row>
    <row r="6797" spans="1:5" ht="21.5" x14ac:dyDescent="0.35">
      <c r="A6797" s="22" t="s">
        <v>39</v>
      </c>
      <c r="B6797" s="23" t="s">
        <v>48</v>
      </c>
      <c r="C6797" s="22" t="s">
        <v>12</v>
      </c>
      <c r="D6797" s="28" t="s">
        <v>35</v>
      </c>
      <c r="E6797" s="26">
        <v>1858.3800799999999</v>
      </c>
    </row>
    <row r="6798" spans="1:5" ht="21.5" x14ac:dyDescent="0.35">
      <c r="A6798" s="22" t="s">
        <v>39</v>
      </c>
      <c r="B6798" s="23" t="s">
        <v>48</v>
      </c>
      <c r="C6798" s="22" t="s">
        <v>54</v>
      </c>
      <c r="D6798" s="22" t="s">
        <v>52</v>
      </c>
      <c r="E6798" s="20">
        <v>63.692700000000002</v>
      </c>
    </row>
    <row r="6799" spans="1:5" ht="21.5" x14ac:dyDescent="0.35">
      <c r="A6799" s="22" t="s">
        <v>39</v>
      </c>
      <c r="B6799" s="23" t="s">
        <v>48</v>
      </c>
      <c r="C6799" s="22" t="s">
        <v>54</v>
      </c>
      <c r="D6799" s="22" t="s">
        <v>156</v>
      </c>
      <c r="E6799" s="20">
        <v>0.65400000000000003</v>
      </c>
    </row>
    <row r="6800" spans="1:5" ht="21.5" x14ac:dyDescent="0.35">
      <c r="A6800" s="22" t="s">
        <v>39</v>
      </c>
      <c r="B6800" s="23" t="s">
        <v>48</v>
      </c>
      <c r="C6800" s="22" t="s">
        <v>54</v>
      </c>
      <c r="D6800" s="22" t="s">
        <v>53</v>
      </c>
      <c r="E6800" s="20">
        <v>50.603479999999998</v>
      </c>
    </row>
    <row r="6801" spans="1:5" ht="21.5" x14ac:dyDescent="0.35">
      <c r="A6801" s="22" t="s">
        <v>39</v>
      </c>
      <c r="B6801" s="23" t="s">
        <v>48</v>
      </c>
      <c r="C6801" s="22" t="s">
        <v>54</v>
      </c>
      <c r="D6801" s="22" t="s">
        <v>95</v>
      </c>
      <c r="E6801" s="20">
        <v>370.9896</v>
      </c>
    </row>
    <row r="6802" spans="1:5" ht="21.5" x14ac:dyDescent="0.35">
      <c r="A6802" s="22" t="s">
        <v>39</v>
      </c>
      <c r="B6802" s="23" t="s">
        <v>48</v>
      </c>
      <c r="C6802" s="22" t="s">
        <v>54</v>
      </c>
      <c r="D6802" s="22" t="s">
        <v>55</v>
      </c>
      <c r="E6802" s="20">
        <v>94.632949999999994</v>
      </c>
    </row>
    <row r="6803" spans="1:5" ht="21.5" x14ac:dyDescent="0.35">
      <c r="A6803" s="22" t="s">
        <v>39</v>
      </c>
      <c r="B6803" s="23" t="s">
        <v>48</v>
      </c>
      <c r="C6803" s="22" t="s">
        <v>54</v>
      </c>
      <c r="D6803" s="22" t="s">
        <v>101</v>
      </c>
      <c r="E6803" s="20">
        <v>0.95001000000000002</v>
      </c>
    </row>
    <row r="6804" spans="1:5" ht="21.5" x14ac:dyDescent="0.35">
      <c r="A6804" s="22" t="s">
        <v>39</v>
      </c>
      <c r="B6804" s="23" t="s">
        <v>48</v>
      </c>
      <c r="C6804" s="22" t="s">
        <v>54</v>
      </c>
      <c r="D6804" s="22" t="s">
        <v>160</v>
      </c>
      <c r="E6804" s="20">
        <v>98.143749999999997</v>
      </c>
    </row>
    <row r="6805" spans="1:5" ht="21.5" x14ac:dyDescent="0.35">
      <c r="A6805" s="22" t="s">
        <v>39</v>
      </c>
      <c r="B6805" s="23" t="s">
        <v>48</v>
      </c>
      <c r="C6805" s="22" t="s">
        <v>54</v>
      </c>
      <c r="D6805" s="22" t="s">
        <v>30</v>
      </c>
      <c r="E6805" s="20">
        <v>4.0000099999999996</v>
      </c>
    </row>
    <row r="6806" spans="1:5" ht="21.5" x14ac:dyDescent="0.35">
      <c r="A6806" s="22" t="s">
        <v>39</v>
      </c>
      <c r="B6806" s="23" t="s">
        <v>48</v>
      </c>
      <c r="C6806" s="22" t="s">
        <v>54</v>
      </c>
      <c r="D6806" s="22" t="s">
        <v>96</v>
      </c>
      <c r="E6806" s="20">
        <v>149.99902</v>
      </c>
    </row>
    <row r="6807" spans="1:5" ht="21.5" x14ac:dyDescent="0.35">
      <c r="A6807" s="22" t="s">
        <v>39</v>
      </c>
      <c r="B6807" s="23" t="s">
        <v>48</v>
      </c>
      <c r="C6807" s="22" t="s">
        <v>54</v>
      </c>
      <c r="D6807" s="22" t="s">
        <v>97</v>
      </c>
      <c r="E6807" s="20">
        <v>682.52756999999997</v>
      </c>
    </row>
    <row r="6808" spans="1:5" ht="21.5" x14ac:dyDescent="0.35">
      <c r="A6808" s="22" t="s">
        <v>39</v>
      </c>
      <c r="B6808" s="23" t="s">
        <v>48</v>
      </c>
      <c r="C6808" s="22" t="s">
        <v>54</v>
      </c>
      <c r="D6808" s="28" t="s">
        <v>35</v>
      </c>
      <c r="E6808" s="26">
        <v>1516.19309</v>
      </c>
    </row>
    <row r="6809" spans="1:5" ht="21.5" x14ac:dyDescent="0.35">
      <c r="A6809" s="22" t="s">
        <v>39</v>
      </c>
      <c r="B6809" s="23" t="s">
        <v>48</v>
      </c>
      <c r="C6809" s="22" t="s">
        <v>13</v>
      </c>
      <c r="D6809" s="22" t="s">
        <v>52</v>
      </c>
      <c r="E6809" s="20">
        <v>21.975010000000001</v>
      </c>
    </row>
    <row r="6810" spans="1:5" ht="21.5" x14ac:dyDescent="0.35">
      <c r="A6810" s="22" t="s">
        <v>39</v>
      </c>
      <c r="B6810" s="23" t="s">
        <v>48</v>
      </c>
      <c r="C6810" s="22" t="s">
        <v>13</v>
      </c>
      <c r="D6810" s="22" t="s">
        <v>104</v>
      </c>
      <c r="E6810" s="20">
        <v>11.499000000000001</v>
      </c>
    </row>
    <row r="6811" spans="1:5" ht="21.5" x14ac:dyDescent="0.35">
      <c r="A6811" s="22" t="s">
        <v>39</v>
      </c>
      <c r="B6811" s="23" t="s">
        <v>48</v>
      </c>
      <c r="C6811" s="22" t="s">
        <v>13</v>
      </c>
      <c r="D6811" s="22" t="s">
        <v>156</v>
      </c>
      <c r="E6811" s="20">
        <v>60.8</v>
      </c>
    </row>
    <row r="6812" spans="1:5" ht="21.5" x14ac:dyDescent="0.35">
      <c r="A6812" s="22" t="s">
        <v>39</v>
      </c>
      <c r="B6812" s="23" t="s">
        <v>48</v>
      </c>
      <c r="C6812" s="22" t="s">
        <v>13</v>
      </c>
      <c r="D6812" s="22" t="s">
        <v>27</v>
      </c>
      <c r="E6812" s="20">
        <v>46.595999999999997</v>
      </c>
    </row>
    <row r="6813" spans="1:5" ht="21.5" x14ac:dyDescent="0.35">
      <c r="A6813" s="22" t="s">
        <v>39</v>
      </c>
      <c r="B6813" s="23" t="s">
        <v>48</v>
      </c>
      <c r="C6813" s="22" t="s">
        <v>13</v>
      </c>
      <c r="D6813" s="22" t="s">
        <v>95</v>
      </c>
      <c r="E6813" s="20">
        <v>2.6849099999999999</v>
      </c>
    </row>
    <row r="6814" spans="1:5" ht="21.5" x14ac:dyDescent="0.35">
      <c r="A6814" s="22" t="s">
        <v>39</v>
      </c>
      <c r="B6814" s="23" t="s">
        <v>48</v>
      </c>
      <c r="C6814" s="22" t="s">
        <v>13</v>
      </c>
      <c r="D6814" s="22" t="s">
        <v>28</v>
      </c>
      <c r="E6814" s="20">
        <v>627.92091000000005</v>
      </c>
    </row>
    <row r="6815" spans="1:5" ht="21.5" x14ac:dyDescent="0.35">
      <c r="A6815" s="22" t="s">
        <v>39</v>
      </c>
      <c r="B6815" s="23" t="s">
        <v>48</v>
      </c>
      <c r="C6815" s="22" t="s">
        <v>13</v>
      </c>
      <c r="D6815" s="22" t="s">
        <v>92</v>
      </c>
      <c r="E6815" s="20">
        <v>8.1544799999999995</v>
      </c>
    </row>
    <row r="6816" spans="1:5" ht="21.5" x14ac:dyDescent="0.35">
      <c r="A6816" s="22" t="s">
        <v>39</v>
      </c>
      <c r="B6816" s="23" t="s">
        <v>48</v>
      </c>
      <c r="C6816" s="22" t="s">
        <v>13</v>
      </c>
      <c r="D6816" s="22" t="s">
        <v>102</v>
      </c>
      <c r="E6816" s="20">
        <v>43.707059999999998</v>
      </c>
    </row>
    <row r="6817" spans="1:5" ht="21.5" x14ac:dyDescent="0.35">
      <c r="A6817" s="22" t="s">
        <v>39</v>
      </c>
      <c r="B6817" s="23" t="s">
        <v>48</v>
      </c>
      <c r="C6817" s="22" t="s">
        <v>13</v>
      </c>
      <c r="D6817" s="22" t="s">
        <v>160</v>
      </c>
      <c r="E6817" s="20">
        <v>5.7089999999999996</v>
      </c>
    </row>
    <row r="6818" spans="1:5" ht="21.5" x14ac:dyDescent="0.35">
      <c r="A6818" s="22" t="s">
        <v>39</v>
      </c>
      <c r="B6818" s="23" t="s">
        <v>48</v>
      </c>
      <c r="C6818" s="22" t="s">
        <v>13</v>
      </c>
      <c r="D6818" s="22" t="s">
        <v>30</v>
      </c>
      <c r="E6818" s="20">
        <v>438.94851999999997</v>
      </c>
    </row>
    <row r="6819" spans="1:5" ht="21.5" x14ac:dyDescent="0.35">
      <c r="A6819" s="22" t="s">
        <v>39</v>
      </c>
      <c r="B6819" s="23" t="s">
        <v>48</v>
      </c>
      <c r="C6819" s="22" t="s">
        <v>13</v>
      </c>
      <c r="D6819" s="22" t="s">
        <v>96</v>
      </c>
      <c r="E6819" s="20">
        <v>21.61797</v>
      </c>
    </row>
    <row r="6820" spans="1:5" ht="21.5" x14ac:dyDescent="0.35">
      <c r="A6820" s="22" t="s">
        <v>39</v>
      </c>
      <c r="B6820" s="23" t="s">
        <v>48</v>
      </c>
      <c r="C6820" s="22" t="s">
        <v>13</v>
      </c>
      <c r="D6820" s="22" t="s">
        <v>97</v>
      </c>
      <c r="E6820" s="20">
        <v>1.2607699999999999</v>
      </c>
    </row>
    <row r="6821" spans="1:5" ht="21.5" x14ac:dyDescent="0.35">
      <c r="A6821" s="22" t="s">
        <v>39</v>
      </c>
      <c r="B6821" s="23" t="s">
        <v>48</v>
      </c>
      <c r="C6821" s="22" t="s">
        <v>13</v>
      </c>
      <c r="D6821" s="22" t="s">
        <v>31</v>
      </c>
      <c r="E6821" s="20">
        <v>579.87284</v>
      </c>
    </row>
    <row r="6822" spans="1:5" ht="21.5" x14ac:dyDescent="0.35">
      <c r="A6822" s="22" t="s">
        <v>39</v>
      </c>
      <c r="B6822" s="23" t="s">
        <v>48</v>
      </c>
      <c r="C6822" s="22" t="s">
        <v>13</v>
      </c>
      <c r="D6822" s="22" t="s">
        <v>32</v>
      </c>
      <c r="E6822" s="20">
        <v>8.8999900000000007</v>
      </c>
    </row>
    <row r="6823" spans="1:5" ht="21.5" x14ac:dyDescent="0.35">
      <c r="A6823" s="22" t="s">
        <v>39</v>
      </c>
      <c r="B6823" s="23" t="s">
        <v>48</v>
      </c>
      <c r="C6823" s="22" t="s">
        <v>13</v>
      </c>
      <c r="D6823" s="28" t="s">
        <v>35</v>
      </c>
      <c r="E6823" s="26">
        <v>1879.6464599999999</v>
      </c>
    </row>
    <row r="6824" spans="1:5" ht="21.5" x14ac:dyDescent="0.35">
      <c r="A6824" s="22" t="s">
        <v>39</v>
      </c>
      <c r="B6824" s="23" t="s">
        <v>48</v>
      </c>
      <c r="C6824" s="22" t="s">
        <v>55</v>
      </c>
      <c r="D6824" s="22" t="s">
        <v>52</v>
      </c>
      <c r="E6824" s="20">
        <v>166.20219</v>
      </c>
    </row>
    <row r="6825" spans="1:5" ht="21.5" x14ac:dyDescent="0.35">
      <c r="A6825" s="22" t="s">
        <v>39</v>
      </c>
      <c r="B6825" s="23" t="s">
        <v>48</v>
      </c>
      <c r="C6825" s="22" t="s">
        <v>55</v>
      </c>
      <c r="D6825" s="22" t="s">
        <v>53</v>
      </c>
      <c r="E6825" s="20">
        <v>280.40674999999999</v>
      </c>
    </row>
    <row r="6826" spans="1:5" ht="21.5" x14ac:dyDescent="0.35">
      <c r="A6826" s="22" t="s">
        <v>39</v>
      </c>
      <c r="B6826" s="23" t="s">
        <v>48</v>
      </c>
      <c r="C6826" s="22" t="s">
        <v>55</v>
      </c>
      <c r="D6826" s="22" t="s">
        <v>55</v>
      </c>
      <c r="E6826" s="20">
        <v>521.04611</v>
      </c>
    </row>
    <row r="6827" spans="1:5" ht="21.5" x14ac:dyDescent="0.35">
      <c r="A6827" s="22" t="s">
        <v>39</v>
      </c>
      <c r="B6827" s="23" t="s">
        <v>48</v>
      </c>
      <c r="C6827" s="22" t="s">
        <v>55</v>
      </c>
      <c r="D6827" s="22" t="s">
        <v>92</v>
      </c>
      <c r="E6827" s="20">
        <v>2.448</v>
      </c>
    </row>
    <row r="6828" spans="1:5" ht="21.5" x14ac:dyDescent="0.35">
      <c r="A6828" s="22" t="s">
        <v>39</v>
      </c>
      <c r="B6828" s="23" t="s">
        <v>48</v>
      </c>
      <c r="C6828" s="22" t="s">
        <v>55</v>
      </c>
      <c r="D6828" s="22" t="s">
        <v>101</v>
      </c>
      <c r="E6828" s="20">
        <v>4.41</v>
      </c>
    </row>
    <row r="6829" spans="1:5" ht="21.5" x14ac:dyDescent="0.35">
      <c r="A6829" s="22" t="s">
        <v>39</v>
      </c>
      <c r="B6829" s="23" t="s">
        <v>48</v>
      </c>
      <c r="C6829" s="22" t="s">
        <v>55</v>
      </c>
      <c r="D6829" s="22" t="s">
        <v>160</v>
      </c>
      <c r="E6829" s="20">
        <v>30.33156</v>
      </c>
    </row>
    <row r="6830" spans="1:5" ht="21.5" x14ac:dyDescent="0.35">
      <c r="A6830" s="22" t="s">
        <v>39</v>
      </c>
      <c r="B6830" s="23" t="s">
        <v>48</v>
      </c>
      <c r="C6830" s="22" t="s">
        <v>55</v>
      </c>
      <c r="D6830" s="22" t="s">
        <v>96</v>
      </c>
      <c r="E6830" s="20">
        <v>55.785040000000002</v>
      </c>
    </row>
    <row r="6831" spans="1:5" ht="21.5" x14ac:dyDescent="0.35">
      <c r="A6831" s="22" t="s">
        <v>39</v>
      </c>
      <c r="B6831" s="23" t="s">
        <v>48</v>
      </c>
      <c r="C6831" s="22" t="s">
        <v>55</v>
      </c>
      <c r="D6831" s="22" t="s">
        <v>110</v>
      </c>
      <c r="E6831" s="20">
        <v>2.68662</v>
      </c>
    </row>
    <row r="6832" spans="1:5" ht="21.5" x14ac:dyDescent="0.35">
      <c r="A6832" s="22" t="s">
        <v>39</v>
      </c>
      <c r="B6832" s="23" t="s">
        <v>48</v>
      </c>
      <c r="C6832" s="22" t="s">
        <v>55</v>
      </c>
      <c r="D6832" s="22" t="s">
        <v>97</v>
      </c>
      <c r="E6832" s="20">
        <v>16.67698</v>
      </c>
    </row>
    <row r="6833" spans="1:5" ht="21.5" x14ac:dyDescent="0.35">
      <c r="A6833" s="22" t="s">
        <v>39</v>
      </c>
      <c r="B6833" s="23" t="s">
        <v>48</v>
      </c>
      <c r="C6833" s="22" t="s">
        <v>55</v>
      </c>
      <c r="D6833" s="22" t="s">
        <v>31</v>
      </c>
      <c r="E6833" s="20">
        <v>34.100180000000002</v>
      </c>
    </row>
    <row r="6834" spans="1:5" ht="21.5" x14ac:dyDescent="0.35">
      <c r="A6834" s="22" t="s">
        <v>39</v>
      </c>
      <c r="B6834" s="23" t="s">
        <v>48</v>
      </c>
      <c r="C6834" s="22" t="s">
        <v>55</v>
      </c>
      <c r="D6834" s="28" t="s">
        <v>35</v>
      </c>
      <c r="E6834" s="26">
        <v>1114.0934299999999</v>
      </c>
    </row>
    <row r="6835" spans="1:5" ht="21.5" x14ac:dyDescent="0.35">
      <c r="A6835" s="22" t="s">
        <v>39</v>
      </c>
      <c r="B6835" s="23" t="s">
        <v>48</v>
      </c>
      <c r="C6835" s="22" t="s">
        <v>56</v>
      </c>
      <c r="D6835" s="22" t="s">
        <v>52</v>
      </c>
      <c r="E6835" s="20">
        <v>3115.3061400000001</v>
      </c>
    </row>
    <row r="6836" spans="1:5" ht="21.5" x14ac:dyDescent="0.35">
      <c r="A6836" s="22" t="s">
        <v>39</v>
      </c>
      <c r="B6836" s="23" t="s">
        <v>48</v>
      </c>
      <c r="C6836" s="22" t="s">
        <v>56</v>
      </c>
      <c r="D6836" s="22" t="s">
        <v>104</v>
      </c>
      <c r="E6836" s="20">
        <v>12.87998</v>
      </c>
    </row>
    <row r="6837" spans="1:5" ht="21.5" x14ac:dyDescent="0.35">
      <c r="A6837" s="22" t="s">
        <v>39</v>
      </c>
      <c r="B6837" s="23" t="s">
        <v>48</v>
      </c>
      <c r="C6837" s="22" t="s">
        <v>56</v>
      </c>
      <c r="D6837" s="22" t="s">
        <v>53</v>
      </c>
      <c r="E6837" s="20">
        <v>242.36582999999999</v>
      </c>
    </row>
    <row r="6838" spans="1:5" ht="21.5" x14ac:dyDescent="0.35">
      <c r="A6838" s="22" t="s">
        <v>39</v>
      </c>
      <c r="B6838" s="23" t="s">
        <v>48</v>
      </c>
      <c r="C6838" s="22" t="s">
        <v>56</v>
      </c>
      <c r="D6838" s="22" t="s">
        <v>95</v>
      </c>
      <c r="E6838" s="20">
        <v>238.54906</v>
      </c>
    </row>
    <row r="6839" spans="1:5" ht="21.5" x14ac:dyDescent="0.35">
      <c r="A6839" s="22" t="s">
        <v>39</v>
      </c>
      <c r="B6839" s="23" t="s">
        <v>48</v>
      </c>
      <c r="C6839" s="22" t="s">
        <v>56</v>
      </c>
      <c r="D6839" s="22" t="s">
        <v>28</v>
      </c>
      <c r="E6839" s="20">
        <v>40.000010000000003</v>
      </c>
    </row>
    <row r="6840" spans="1:5" ht="21.5" x14ac:dyDescent="0.35">
      <c r="A6840" s="22" t="s">
        <v>39</v>
      </c>
      <c r="B6840" s="23" t="s">
        <v>48</v>
      </c>
      <c r="C6840" s="22" t="s">
        <v>56</v>
      </c>
      <c r="D6840" s="22" t="s">
        <v>55</v>
      </c>
      <c r="E6840" s="20">
        <v>359.06781999999998</v>
      </c>
    </row>
    <row r="6841" spans="1:5" ht="21.5" x14ac:dyDescent="0.35">
      <c r="A6841" s="22" t="s">
        <v>39</v>
      </c>
      <c r="B6841" s="23" t="s">
        <v>48</v>
      </c>
      <c r="C6841" s="22" t="s">
        <v>56</v>
      </c>
      <c r="D6841" s="22" t="s">
        <v>92</v>
      </c>
      <c r="E6841" s="20">
        <v>585.16359</v>
      </c>
    </row>
    <row r="6842" spans="1:5" ht="21.5" x14ac:dyDescent="0.35">
      <c r="A6842" s="22" t="s">
        <v>39</v>
      </c>
      <c r="B6842" s="23" t="s">
        <v>48</v>
      </c>
      <c r="C6842" s="22" t="s">
        <v>56</v>
      </c>
      <c r="D6842" s="22" t="s">
        <v>101</v>
      </c>
      <c r="E6842" s="20">
        <v>0.71399000000000001</v>
      </c>
    </row>
    <row r="6843" spans="1:5" ht="21.5" x14ac:dyDescent="0.35">
      <c r="A6843" s="22" t="s">
        <v>39</v>
      </c>
      <c r="B6843" s="23" t="s">
        <v>48</v>
      </c>
      <c r="C6843" s="22" t="s">
        <v>56</v>
      </c>
      <c r="D6843" s="22" t="s">
        <v>102</v>
      </c>
      <c r="E6843" s="20">
        <v>1776.99982</v>
      </c>
    </row>
    <row r="6844" spans="1:5" ht="21.5" x14ac:dyDescent="0.35">
      <c r="A6844" s="22" t="s">
        <v>39</v>
      </c>
      <c r="B6844" s="23" t="s">
        <v>48</v>
      </c>
      <c r="C6844" s="22" t="s">
        <v>56</v>
      </c>
      <c r="D6844" s="22" t="s">
        <v>93</v>
      </c>
      <c r="E6844" s="20">
        <v>0.81899999999999995</v>
      </c>
    </row>
    <row r="6845" spans="1:5" ht="21.5" x14ac:dyDescent="0.35">
      <c r="A6845" s="22" t="s">
        <v>39</v>
      </c>
      <c r="B6845" s="23" t="s">
        <v>48</v>
      </c>
      <c r="C6845" s="22" t="s">
        <v>56</v>
      </c>
      <c r="D6845" s="22" t="s">
        <v>160</v>
      </c>
      <c r="E6845" s="20">
        <v>190.65405000000001</v>
      </c>
    </row>
    <row r="6846" spans="1:5" ht="21.5" x14ac:dyDescent="0.35">
      <c r="A6846" s="22" t="s">
        <v>39</v>
      </c>
      <c r="B6846" s="23" t="s">
        <v>48</v>
      </c>
      <c r="C6846" s="22" t="s">
        <v>56</v>
      </c>
      <c r="D6846" s="22" t="s">
        <v>30</v>
      </c>
      <c r="E6846" s="20">
        <v>283.50691</v>
      </c>
    </row>
    <row r="6847" spans="1:5" ht="21.5" x14ac:dyDescent="0.35">
      <c r="A6847" s="22" t="s">
        <v>39</v>
      </c>
      <c r="B6847" s="23" t="s">
        <v>48</v>
      </c>
      <c r="C6847" s="22" t="s">
        <v>56</v>
      </c>
      <c r="D6847" s="22" t="s">
        <v>96</v>
      </c>
      <c r="E6847" s="20">
        <v>3027.8170799999998</v>
      </c>
    </row>
    <row r="6848" spans="1:5" ht="21.5" x14ac:dyDescent="0.35">
      <c r="A6848" s="22" t="s">
        <v>39</v>
      </c>
      <c r="B6848" s="23" t="s">
        <v>48</v>
      </c>
      <c r="C6848" s="22" t="s">
        <v>56</v>
      </c>
      <c r="D6848" s="22" t="s">
        <v>110</v>
      </c>
      <c r="E6848" s="20">
        <v>0.21518999999999999</v>
      </c>
    </row>
    <row r="6849" spans="1:5" ht="21.5" x14ac:dyDescent="0.35">
      <c r="A6849" s="22" t="s">
        <v>39</v>
      </c>
      <c r="B6849" s="23" t="s">
        <v>48</v>
      </c>
      <c r="C6849" s="22" t="s">
        <v>56</v>
      </c>
      <c r="D6849" s="22" t="s">
        <v>112</v>
      </c>
      <c r="E6849" s="20">
        <v>5.26</v>
      </c>
    </row>
    <row r="6850" spans="1:5" ht="21.5" x14ac:dyDescent="0.35">
      <c r="A6850" s="22" t="s">
        <v>39</v>
      </c>
      <c r="B6850" s="23" t="s">
        <v>48</v>
      </c>
      <c r="C6850" s="22" t="s">
        <v>56</v>
      </c>
      <c r="D6850" s="22" t="s">
        <v>100</v>
      </c>
      <c r="E6850" s="20">
        <v>694.38685999999996</v>
      </c>
    </row>
    <row r="6851" spans="1:5" ht="21.5" x14ac:dyDescent="0.35">
      <c r="A6851" s="22" t="s">
        <v>39</v>
      </c>
      <c r="B6851" s="23" t="s">
        <v>48</v>
      </c>
      <c r="C6851" s="22" t="s">
        <v>56</v>
      </c>
      <c r="D6851" s="22" t="s">
        <v>97</v>
      </c>
      <c r="E6851" s="20">
        <v>1304.4789699999999</v>
      </c>
    </row>
    <row r="6852" spans="1:5" ht="21.5" x14ac:dyDescent="0.35">
      <c r="A6852" s="22" t="s">
        <v>39</v>
      </c>
      <c r="B6852" s="23" t="s">
        <v>48</v>
      </c>
      <c r="C6852" s="22" t="s">
        <v>56</v>
      </c>
      <c r="D6852" s="22" t="s">
        <v>31</v>
      </c>
      <c r="E6852" s="20">
        <v>461.79601000000002</v>
      </c>
    </row>
    <row r="6853" spans="1:5" ht="21.5" x14ac:dyDescent="0.35">
      <c r="A6853" s="22" t="s">
        <v>39</v>
      </c>
      <c r="B6853" s="23" t="s">
        <v>48</v>
      </c>
      <c r="C6853" s="22" t="s">
        <v>56</v>
      </c>
      <c r="D6853" s="28" t="s">
        <v>35</v>
      </c>
      <c r="E6853" s="26">
        <v>12339.980310000001</v>
      </c>
    </row>
    <row r="6854" spans="1:5" ht="21.5" x14ac:dyDescent="0.35">
      <c r="A6854" s="22" t="s">
        <v>39</v>
      </c>
      <c r="B6854" s="23" t="s">
        <v>48</v>
      </c>
      <c r="C6854" s="22" t="s">
        <v>57</v>
      </c>
      <c r="D6854" s="22" t="s">
        <v>52</v>
      </c>
      <c r="E6854" s="20">
        <v>101.50297999999999</v>
      </c>
    </row>
    <row r="6855" spans="1:5" ht="21.5" x14ac:dyDescent="0.35">
      <c r="A6855" s="22" t="s">
        <v>39</v>
      </c>
      <c r="B6855" s="23" t="s">
        <v>48</v>
      </c>
      <c r="C6855" s="22" t="s">
        <v>57</v>
      </c>
      <c r="D6855" s="22" t="s">
        <v>53</v>
      </c>
      <c r="E6855" s="20">
        <v>391.09688999999997</v>
      </c>
    </row>
    <row r="6856" spans="1:5" ht="21.5" x14ac:dyDescent="0.35">
      <c r="A6856" s="22" t="s">
        <v>39</v>
      </c>
      <c r="B6856" s="23" t="s">
        <v>48</v>
      </c>
      <c r="C6856" s="22" t="s">
        <v>57</v>
      </c>
      <c r="D6856" s="22" t="s">
        <v>95</v>
      </c>
      <c r="E6856" s="20">
        <v>13.519259999999999</v>
      </c>
    </row>
    <row r="6857" spans="1:5" ht="21.5" x14ac:dyDescent="0.35">
      <c r="A6857" s="22" t="s">
        <v>39</v>
      </c>
      <c r="B6857" s="23" t="s">
        <v>48</v>
      </c>
      <c r="C6857" s="22" t="s">
        <v>57</v>
      </c>
      <c r="D6857" s="22" t="s">
        <v>28</v>
      </c>
      <c r="E6857" s="20">
        <v>281.70969000000002</v>
      </c>
    </row>
    <row r="6858" spans="1:5" ht="21.5" x14ac:dyDescent="0.35">
      <c r="A6858" s="22" t="s">
        <v>39</v>
      </c>
      <c r="B6858" s="23" t="s">
        <v>48</v>
      </c>
      <c r="C6858" s="22" t="s">
        <v>57</v>
      </c>
      <c r="D6858" s="22" t="s">
        <v>55</v>
      </c>
      <c r="E6858" s="20">
        <v>288.64836000000003</v>
      </c>
    </row>
    <row r="6859" spans="1:5" ht="21.5" x14ac:dyDescent="0.35">
      <c r="A6859" s="22" t="s">
        <v>39</v>
      </c>
      <c r="B6859" s="23" t="s">
        <v>48</v>
      </c>
      <c r="C6859" s="22" t="s">
        <v>57</v>
      </c>
      <c r="D6859" s="22" t="s">
        <v>92</v>
      </c>
      <c r="E6859" s="20">
        <v>3678.11679</v>
      </c>
    </row>
    <row r="6860" spans="1:5" ht="21.5" x14ac:dyDescent="0.35">
      <c r="A6860" s="22" t="s">
        <v>39</v>
      </c>
      <c r="B6860" s="23" t="s">
        <v>48</v>
      </c>
      <c r="C6860" s="22" t="s">
        <v>57</v>
      </c>
      <c r="D6860" s="22" t="s">
        <v>101</v>
      </c>
      <c r="E6860" s="20">
        <v>3.45004</v>
      </c>
    </row>
    <row r="6861" spans="1:5" ht="21.5" x14ac:dyDescent="0.35">
      <c r="A6861" s="22" t="s">
        <v>39</v>
      </c>
      <c r="B6861" s="23" t="s">
        <v>48</v>
      </c>
      <c r="C6861" s="22" t="s">
        <v>57</v>
      </c>
      <c r="D6861" s="22" t="s">
        <v>102</v>
      </c>
      <c r="E6861" s="20">
        <v>93.627830000000003</v>
      </c>
    </row>
    <row r="6862" spans="1:5" ht="21.5" x14ac:dyDescent="0.35">
      <c r="A6862" s="22" t="s">
        <v>39</v>
      </c>
      <c r="B6862" s="23" t="s">
        <v>48</v>
      </c>
      <c r="C6862" s="22" t="s">
        <v>57</v>
      </c>
      <c r="D6862" s="22" t="s">
        <v>93</v>
      </c>
      <c r="E6862" s="20">
        <v>946.85945000000004</v>
      </c>
    </row>
    <row r="6863" spans="1:5" ht="21.5" x14ac:dyDescent="0.35">
      <c r="A6863" s="22" t="s">
        <v>39</v>
      </c>
      <c r="B6863" s="23" t="s">
        <v>48</v>
      </c>
      <c r="C6863" s="22" t="s">
        <v>57</v>
      </c>
      <c r="D6863" s="22" t="s">
        <v>160</v>
      </c>
      <c r="E6863" s="20">
        <v>0.18179999999999999</v>
      </c>
    </row>
    <row r="6864" spans="1:5" ht="21.5" x14ac:dyDescent="0.35">
      <c r="A6864" s="22" t="s">
        <v>39</v>
      </c>
      <c r="B6864" s="23" t="s">
        <v>48</v>
      </c>
      <c r="C6864" s="22" t="s">
        <v>57</v>
      </c>
      <c r="D6864" s="22" t="s">
        <v>30</v>
      </c>
      <c r="E6864" s="20">
        <v>671.00846000000001</v>
      </c>
    </row>
    <row r="6865" spans="1:5" ht="21.5" x14ac:dyDescent="0.35">
      <c r="A6865" s="22" t="s">
        <v>39</v>
      </c>
      <c r="B6865" s="23" t="s">
        <v>48</v>
      </c>
      <c r="C6865" s="22" t="s">
        <v>57</v>
      </c>
      <c r="D6865" s="22" t="s">
        <v>96</v>
      </c>
      <c r="E6865" s="20">
        <v>71.271979999999999</v>
      </c>
    </row>
    <row r="6866" spans="1:5" ht="21.5" x14ac:dyDescent="0.35">
      <c r="A6866" s="22" t="s">
        <v>39</v>
      </c>
      <c r="B6866" s="23" t="s">
        <v>48</v>
      </c>
      <c r="C6866" s="22" t="s">
        <v>57</v>
      </c>
      <c r="D6866" s="22" t="s">
        <v>110</v>
      </c>
      <c r="E6866" s="20">
        <v>16.99999</v>
      </c>
    </row>
    <row r="6867" spans="1:5" ht="21.5" x14ac:dyDescent="0.35">
      <c r="A6867" s="22" t="s">
        <v>39</v>
      </c>
      <c r="B6867" s="23" t="s">
        <v>48</v>
      </c>
      <c r="C6867" s="22" t="s">
        <v>57</v>
      </c>
      <c r="D6867" s="22" t="s">
        <v>97</v>
      </c>
      <c r="E6867" s="20">
        <v>5.6421999999999999</v>
      </c>
    </row>
    <row r="6868" spans="1:5" ht="21.5" x14ac:dyDescent="0.35">
      <c r="A6868" s="22" t="s">
        <v>39</v>
      </c>
      <c r="B6868" s="23" t="s">
        <v>48</v>
      </c>
      <c r="C6868" s="22" t="s">
        <v>57</v>
      </c>
      <c r="D6868" s="22" t="s">
        <v>31</v>
      </c>
      <c r="E6868" s="20">
        <v>513.44356000000005</v>
      </c>
    </row>
    <row r="6869" spans="1:5" ht="21.5" x14ac:dyDescent="0.35">
      <c r="A6869" s="22" t="s">
        <v>39</v>
      </c>
      <c r="B6869" s="23" t="s">
        <v>48</v>
      </c>
      <c r="C6869" s="22" t="s">
        <v>57</v>
      </c>
      <c r="D6869" s="22" t="s">
        <v>32</v>
      </c>
      <c r="E6869" s="20">
        <v>3.3299799999999999</v>
      </c>
    </row>
    <row r="6870" spans="1:5" ht="21.5" x14ac:dyDescent="0.35">
      <c r="A6870" s="22" t="s">
        <v>39</v>
      </c>
      <c r="B6870" s="23" t="s">
        <v>48</v>
      </c>
      <c r="C6870" s="22" t="s">
        <v>57</v>
      </c>
      <c r="D6870" s="28" t="s">
        <v>35</v>
      </c>
      <c r="E6870" s="26">
        <v>7080.4092600000004</v>
      </c>
    </row>
    <row r="6871" spans="1:5" ht="21.5" x14ac:dyDescent="0.35">
      <c r="A6871" s="22" t="s">
        <v>39</v>
      </c>
      <c r="B6871" s="23" t="s">
        <v>48</v>
      </c>
      <c r="C6871" s="22" t="s">
        <v>58</v>
      </c>
      <c r="D6871" s="22" t="s">
        <v>52</v>
      </c>
      <c r="E6871" s="20">
        <v>5.4399899999999999</v>
      </c>
    </row>
    <row r="6872" spans="1:5" ht="21.5" x14ac:dyDescent="0.35">
      <c r="A6872" s="22" t="s">
        <v>39</v>
      </c>
      <c r="B6872" s="23" t="s">
        <v>48</v>
      </c>
      <c r="C6872" s="22" t="s">
        <v>58</v>
      </c>
      <c r="D6872" s="22" t="s">
        <v>28</v>
      </c>
      <c r="E6872" s="20">
        <v>4.2513399999999999</v>
      </c>
    </row>
    <row r="6873" spans="1:5" ht="21.5" x14ac:dyDescent="0.35">
      <c r="A6873" s="22" t="s">
        <v>39</v>
      </c>
      <c r="B6873" s="23" t="s">
        <v>48</v>
      </c>
      <c r="C6873" s="22" t="s">
        <v>58</v>
      </c>
      <c r="D6873" s="22" t="s">
        <v>110</v>
      </c>
      <c r="E6873" s="20">
        <v>4.5</v>
      </c>
    </row>
    <row r="6874" spans="1:5" ht="21.5" x14ac:dyDescent="0.35">
      <c r="A6874" s="22" t="s">
        <v>39</v>
      </c>
      <c r="B6874" s="23" t="s">
        <v>48</v>
      </c>
      <c r="C6874" s="22" t="s">
        <v>58</v>
      </c>
      <c r="D6874" s="22" t="s">
        <v>31</v>
      </c>
      <c r="E6874" s="20">
        <v>31.079940000000001</v>
      </c>
    </row>
    <row r="6875" spans="1:5" ht="21.5" x14ac:dyDescent="0.35">
      <c r="A6875" s="22" t="s">
        <v>39</v>
      </c>
      <c r="B6875" s="23" t="s">
        <v>48</v>
      </c>
      <c r="C6875" s="22" t="s">
        <v>58</v>
      </c>
      <c r="D6875" s="28" t="s">
        <v>35</v>
      </c>
      <c r="E6875" s="26">
        <v>45.271270000000001</v>
      </c>
    </row>
    <row r="6876" spans="1:5" ht="21.5" x14ac:dyDescent="0.35">
      <c r="A6876" s="22" t="s">
        <v>39</v>
      </c>
      <c r="B6876" s="23" t="s">
        <v>48</v>
      </c>
      <c r="C6876" s="22" t="s">
        <v>158</v>
      </c>
      <c r="D6876" s="22" t="s">
        <v>160</v>
      </c>
      <c r="E6876" s="20">
        <v>63.037480000000002</v>
      </c>
    </row>
    <row r="6877" spans="1:5" ht="21.5" x14ac:dyDescent="0.35">
      <c r="A6877" s="22" t="s">
        <v>39</v>
      </c>
      <c r="B6877" s="23" t="s">
        <v>48</v>
      </c>
      <c r="C6877" s="22" t="s">
        <v>158</v>
      </c>
      <c r="D6877" s="28" t="s">
        <v>35</v>
      </c>
      <c r="E6877" s="26">
        <v>63.037480000000002</v>
      </c>
    </row>
    <row r="6878" spans="1:5" ht="21.5" x14ac:dyDescent="0.35">
      <c r="A6878" s="22" t="s">
        <v>39</v>
      </c>
      <c r="B6878" s="23" t="s">
        <v>48</v>
      </c>
      <c r="C6878" s="22" t="s">
        <v>14</v>
      </c>
      <c r="D6878" s="22" t="s">
        <v>52</v>
      </c>
      <c r="E6878" s="20">
        <v>122.11284999999999</v>
      </c>
    </row>
    <row r="6879" spans="1:5" ht="21.5" x14ac:dyDescent="0.35">
      <c r="A6879" s="22" t="s">
        <v>39</v>
      </c>
      <c r="B6879" s="23" t="s">
        <v>48</v>
      </c>
      <c r="C6879" s="22" t="s">
        <v>14</v>
      </c>
      <c r="D6879" s="22" t="s">
        <v>156</v>
      </c>
      <c r="E6879" s="20">
        <v>230.20069000000001</v>
      </c>
    </row>
    <row r="6880" spans="1:5" ht="21.5" x14ac:dyDescent="0.35">
      <c r="A6880" s="22" t="s">
        <v>39</v>
      </c>
      <c r="B6880" s="23" t="s">
        <v>48</v>
      </c>
      <c r="C6880" s="22" t="s">
        <v>14</v>
      </c>
      <c r="D6880" s="22" t="s">
        <v>53</v>
      </c>
      <c r="E6880" s="20">
        <v>71.86354</v>
      </c>
    </row>
    <row r="6881" spans="1:5" ht="21.5" x14ac:dyDescent="0.35">
      <c r="A6881" s="22" t="s">
        <v>39</v>
      </c>
      <c r="B6881" s="23" t="s">
        <v>48</v>
      </c>
      <c r="C6881" s="22" t="s">
        <v>14</v>
      </c>
      <c r="D6881" s="22" t="s">
        <v>95</v>
      </c>
      <c r="E6881" s="20">
        <v>11.737539999999999</v>
      </c>
    </row>
    <row r="6882" spans="1:5" ht="21.5" x14ac:dyDescent="0.35">
      <c r="A6882" s="22" t="s">
        <v>39</v>
      </c>
      <c r="B6882" s="23" t="s">
        <v>48</v>
      </c>
      <c r="C6882" s="22" t="s">
        <v>14</v>
      </c>
      <c r="D6882" s="22" t="s">
        <v>55</v>
      </c>
      <c r="E6882" s="20">
        <v>4.2680199999999999</v>
      </c>
    </row>
    <row r="6883" spans="1:5" ht="21.5" x14ac:dyDescent="0.35">
      <c r="A6883" s="22" t="s">
        <v>39</v>
      </c>
      <c r="B6883" s="23" t="s">
        <v>48</v>
      </c>
      <c r="C6883" s="22" t="s">
        <v>14</v>
      </c>
      <c r="D6883" s="22" t="s">
        <v>101</v>
      </c>
      <c r="E6883" s="20">
        <v>0.95001000000000002</v>
      </c>
    </row>
    <row r="6884" spans="1:5" ht="21.5" x14ac:dyDescent="0.35">
      <c r="A6884" s="22" t="s">
        <v>39</v>
      </c>
      <c r="B6884" s="23" t="s">
        <v>48</v>
      </c>
      <c r="C6884" s="22" t="s">
        <v>14</v>
      </c>
      <c r="D6884" s="22" t="s">
        <v>165</v>
      </c>
      <c r="E6884" s="20">
        <v>62.92116</v>
      </c>
    </row>
    <row r="6885" spans="1:5" ht="21.5" x14ac:dyDescent="0.35">
      <c r="A6885" s="22" t="s">
        <v>39</v>
      </c>
      <c r="B6885" s="23" t="s">
        <v>48</v>
      </c>
      <c r="C6885" s="22" t="s">
        <v>14</v>
      </c>
      <c r="D6885" s="22" t="s">
        <v>160</v>
      </c>
      <c r="E6885" s="20">
        <v>48.342190000000002</v>
      </c>
    </row>
    <row r="6886" spans="1:5" ht="21.5" x14ac:dyDescent="0.35">
      <c r="A6886" s="22" t="s">
        <v>39</v>
      </c>
      <c r="B6886" s="23" t="s">
        <v>48</v>
      </c>
      <c r="C6886" s="22" t="s">
        <v>14</v>
      </c>
      <c r="D6886" s="22" t="s">
        <v>30</v>
      </c>
      <c r="E6886" s="20">
        <v>132.5</v>
      </c>
    </row>
    <row r="6887" spans="1:5" ht="21.5" x14ac:dyDescent="0.35">
      <c r="A6887" s="22" t="s">
        <v>39</v>
      </c>
      <c r="B6887" s="23" t="s">
        <v>48</v>
      </c>
      <c r="C6887" s="22" t="s">
        <v>14</v>
      </c>
      <c r="D6887" s="22" t="s">
        <v>163</v>
      </c>
      <c r="E6887" s="20">
        <v>5.1031199999999997</v>
      </c>
    </row>
    <row r="6888" spans="1:5" ht="21.5" x14ac:dyDescent="0.35">
      <c r="A6888" s="22" t="s">
        <v>39</v>
      </c>
      <c r="B6888" s="23" t="s">
        <v>48</v>
      </c>
      <c r="C6888" s="22" t="s">
        <v>14</v>
      </c>
      <c r="D6888" s="22" t="s">
        <v>97</v>
      </c>
      <c r="E6888" s="20">
        <v>32.136049999999997</v>
      </c>
    </row>
    <row r="6889" spans="1:5" ht="21.5" x14ac:dyDescent="0.35">
      <c r="A6889" s="22" t="s">
        <v>39</v>
      </c>
      <c r="B6889" s="23" t="s">
        <v>48</v>
      </c>
      <c r="C6889" s="22" t="s">
        <v>14</v>
      </c>
      <c r="D6889" s="22" t="s">
        <v>31</v>
      </c>
      <c r="E6889" s="20">
        <v>119.09997</v>
      </c>
    </row>
    <row r="6890" spans="1:5" ht="21.5" x14ac:dyDescent="0.35">
      <c r="A6890" s="22" t="s">
        <v>39</v>
      </c>
      <c r="B6890" s="23" t="s">
        <v>48</v>
      </c>
      <c r="C6890" s="22" t="s">
        <v>14</v>
      </c>
      <c r="D6890" s="28" t="s">
        <v>35</v>
      </c>
      <c r="E6890" s="26">
        <v>841.23514</v>
      </c>
    </row>
    <row r="6891" spans="1:5" ht="21.5" x14ac:dyDescent="0.35">
      <c r="A6891" s="22" t="s">
        <v>39</v>
      </c>
      <c r="B6891" s="23" t="s">
        <v>48</v>
      </c>
      <c r="C6891" s="22" t="s">
        <v>15</v>
      </c>
      <c r="D6891" s="22" t="s">
        <v>52</v>
      </c>
      <c r="E6891" s="20">
        <v>2840.5194099999999</v>
      </c>
    </row>
    <row r="6892" spans="1:5" ht="21.5" x14ac:dyDescent="0.35">
      <c r="A6892" s="22" t="s">
        <v>39</v>
      </c>
      <c r="B6892" s="23" t="s">
        <v>48</v>
      </c>
      <c r="C6892" s="22" t="s">
        <v>15</v>
      </c>
      <c r="D6892" s="22" t="s">
        <v>104</v>
      </c>
      <c r="E6892" s="20">
        <v>7.69998</v>
      </c>
    </row>
    <row r="6893" spans="1:5" ht="21.5" x14ac:dyDescent="0.35">
      <c r="A6893" s="22" t="s">
        <v>39</v>
      </c>
      <c r="B6893" s="23" t="s">
        <v>48</v>
      </c>
      <c r="C6893" s="22" t="s">
        <v>15</v>
      </c>
      <c r="D6893" s="22" t="s">
        <v>156</v>
      </c>
      <c r="E6893" s="20">
        <v>256.15374000000003</v>
      </c>
    </row>
    <row r="6894" spans="1:5" ht="21.5" x14ac:dyDescent="0.35">
      <c r="A6894" s="22" t="s">
        <v>39</v>
      </c>
      <c r="B6894" s="23" t="s">
        <v>48</v>
      </c>
      <c r="C6894" s="22" t="s">
        <v>15</v>
      </c>
      <c r="D6894" s="22" t="s">
        <v>53</v>
      </c>
      <c r="E6894" s="20">
        <v>733.82552999999996</v>
      </c>
    </row>
    <row r="6895" spans="1:5" ht="21.5" x14ac:dyDescent="0.35">
      <c r="A6895" s="22" t="s">
        <v>39</v>
      </c>
      <c r="B6895" s="23" t="s">
        <v>48</v>
      </c>
      <c r="C6895" s="22" t="s">
        <v>15</v>
      </c>
      <c r="D6895" s="22" t="s">
        <v>27</v>
      </c>
      <c r="E6895" s="20">
        <v>0.36470999999999998</v>
      </c>
    </row>
    <row r="6896" spans="1:5" ht="21.5" x14ac:dyDescent="0.35">
      <c r="A6896" s="22" t="s">
        <v>39</v>
      </c>
      <c r="B6896" s="23" t="s">
        <v>48</v>
      </c>
      <c r="C6896" s="22" t="s">
        <v>15</v>
      </c>
      <c r="D6896" s="22" t="s">
        <v>95</v>
      </c>
      <c r="E6896" s="20">
        <v>292.03537999999998</v>
      </c>
    </row>
    <row r="6897" spans="1:5" ht="21.5" x14ac:dyDescent="0.35">
      <c r="A6897" s="22" t="s">
        <v>39</v>
      </c>
      <c r="B6897" s="23" t="s">
        <v>48</v>
      </c>
      <c r="C6897" s="22" t="s">
        <v>15</v>
      </c>
      <c r="D6897" s="22" t="s">
        <v>28</v>
      </c>
      <c r="E6897" s="20">
        <v>164.07543999999999</v>
      </c>
    </row>
    <row r="6898" spans="1:5" ht="21.5" x14ac:dyDescent="0.35">
      <c r="A6898" s="22" t="s">
        <v>39</v>
      </c>
      <c r="B6898" s="23" t="s">
        <v>48</v>
      </c>
      <c r="C6898" s="22" t="s">
        <v>15</v>
      </c>
      <c r="D6898" s="22" t="s">
        <v>55</v>
      </c>
      <c r="E6898" s="20">
        <v>2742.2376599999998</v>
      </c>
    </row>
    <row r="6899" spans="1:5" ht="21.5" x14ac:dyDescent="0.35">
      <c r="A6899" s="22" t="s">
        <v>39</v>
      </c>
      <c r="B6899" s="23" t="s">
        <v>48</v>
      </c>
      <c r="C6899" s="22" t="s">
        <v>15</v>
      </c>
      <c r="D6899" s="22" t="s">
        <v>92</v>
      </c>
      <c r="E6899" s="20">
        <v>3694.5137399999999</v>
      </c>
    </row>
    <row r="6900" spans="1:5" ht="21.5" x14ac:dyDescent="0.35">
      <c r="A6900" s="22" t="s">
        <v>39</v>
      </c>
      <c r="B6900" s="23" t="s">
        <v>48</v>
      </c>
      <c r="C6900" s="22" t="s">
        <v>15</v>
      </c>
      <c r="D6900" s="22" t="s">
        <v>101</v>
      </c>
      <c r="E6900" s="20">
        <v>0.72416999999999998</v>
      </c>
    </row>
    <row r="6901" spans="1:5" ht="21.5" x14ac:dyDescent="0.35">
      <c r="A6901" s="22" t="s">
        <v>39</v>
      </c>
      <c r="B6901" s="23" t="s">
        <v>48</v>
      </c>
      <c r="C6901" s="22" t="s">
        <v>15</v>
      </c>
      <c r="D6901" s="22" t="s">
        <v>102</v>
      </c>
      <c r="E6901" s="20">
        <v>3140.1220600000001</v>
      </c>
    </row>
    <row r="6902" spans="1:5" ht="21.5" x14ac:dyDescent="0.35">
      <c r="A6902" s="22" t="s">
        <v>39</v>
      </c>
      <c r="B6902" s="23" t="s">
        <v>48</v>
      </c>
      <c r="C6902" s="22" t="s">
        <v>15</v>
      </c>
      <c r="D6902" s="22" t="s">
        <v>93</v>
      </c>
      <c r="E6902" s="20">
        <v>1942.5574799999999</v>
      </c>
    </row>
    <row r="6903" spans="1:5" ht="21.5" x14ac:dyDescent="0.35">
      <c r="A6903" s="22" t="s">
        <v>39</v>
      </c>
      <c r="B6903" s="23" t="s">
        <v>48</v>
      </c>
      <c r="C6903" s="22" t="s">
        <v>15</v>
      </c>
      <c r="D6903" s="22" t="s">
        <v>160</v>
      </c>
      <c r="E6903" s="20">
        <v>6972.2903100000003</v>
      </c>
    </row>
    <row r="6904" spans="1:5" ht="21.5" x14ac:dyDescent="0.35">
      <c r="A6904" s="22" t="s">
        <v>39</v>
      </c>
      <c r="B6904" s="23" t="s">
        <v>48</v>
      </c>
      <c r="C6904" s="22" t="s">
        <v>15</v>
      </c>
      <c r="D6904" s="22" t="s">
        <v>30</v>
      </c>
      <c r="E6904" s="20">
        <v>33565.044970000003</v>
      </c>
    </row>
    <row r="6905" spans="1:5" ht="21.5" x14ac:dyDescent="0.35">
      <c r="A6905" s="22" t="s">
        <v>39</v>
      </c>
      <c r="B6905" s="23" t="s">
        <v>48</v>
      </c>
      <c r="C6905" s="22" t="s">
        <v>15</v>
      </c>
      <c r="D6905" s="22" t="s">
        <v>96</v>
      </c>
      <c r="E6905" s="20">
        <v>4207.87716</v>
      </c>
    </row>
    <row r="6906" spans="1:5" ht="21.5" x14ac:dyDescent="0.35">
      <c r="A6906" s="22" t="s">
        <v>39</v>
      </c>
      <c r="B6906" s="23" t="s">
        <v>48</v>
      </c>
      <c r="C6906" s="22" t="s">
        <v>15</v>
      </c>
      <c r="D6906" s="22" t="s">
        <v>110</v>
      </c>
      <c r="E6906" s="20">
        <v>64.2239</v>
      </c>
    </row>
    <row r="6907" spans="1:5" ht="21.5" x14ac:dyDescent="0.35">
      <c r="A6907" s="22" t="s">
        <v>39</v>
      </c>
      <c r="B6907" s="23" t="s">
        <v>48</v>
      </c>
      <c r="C6907" s="22" t="s">
        <v>15</v>
      </c>
      <c r="D6907" s="22" t="s">
        <v>112</v>
      </c>
      <c r="E6907" s="20">
        <v>9.2800100000000008</v>
      </c>
    </row>
    <row r="6908" spans="1:5" ht="21.5" x14ac:dyDescent="0.35">
      <c r="A6908" s="22" t="s">
        <v>39</v>
      </c>
      <c r="B6908" s="23" t="s">
        <v>48</v>
      </c>
      <c r="C6908" s="22" t="s">
        <v>15</v>
      </c>
      <c r="D6908" s="22" t="s">
        <v>100</v>
      </c>
      <c r="E6908" s="20">
        <v>0.40799000000000002</v>
      </c>
    </row>
    <row r="6909" spans="1:5" ht="21.5" x14ac:dyDescent="0.35">
      <c r="A6909" s="22" t="s">
        <v>39</v>
      </c>
      <c r="B6909" s="23" t="s">
        <v>48</v>
      </c>
      <c r="C6909" s="22" t="s">
        <v>15</v>
      </c>
      <c r="D6909" s="22" t="s">
        <v>97</v>
      </c>
      <c r="E6909" s="20">
        <v>357.63218999999998</v>
      </c>
    </row>
    <row r="6910" spans="1:5" ht="21.5" x14ac:dyDescent="0.35">
      <c r="A6910" s="22" t="s">
        <v>39</v>
      </c>
      <c r="B6910" s="23" t="s">
        <v>48</v>
      </c>
      <c r="C6910" s="22" t="s">
        <v>15</v>
      </c>
      <c r="D6910" s="22" t="s">
        <v>31</v>
      </c>
      <c r="E6910" s="20">
        <v>6945.6486100000002</v>
      </c>
    </row>
    <row r="6911" spans="1:5" ht="21.5" x14ac:dyDescent="0.35">
      <c r="A6911" s="22" t="s">
        <v>39</v>
      </c>
      <c r="B6911" s="23" t="s">
        <v>48</v>
      </c>
      <c r="C6911" s="22" t="s">
        <v>15</v>
      </c>
      <c r="D6911" s="22" t="s">
        <v>32</v>
      </c>
      <c r="E6911" s="20">
        <v>26.572510000000001</v>
      </c>
    </row>
    <row r="6912" spans="1:5" ht="21.5" x14ac:dyDescent="0.35">
      <c r="A6912" s="22" t="s">
        <v>39</v>
      </c>
      <c r="B6912" s="23" t="s">
        <v>48</v>
      </c>
      <c r="C6912" s="22" t="s">
        <v>15</v>
      </c>
      <c r="D6912" s="28" t="s">
        <v>35</v>
      </c>
      <c r="E6912" s="26">
        <v>67963.806949999998</v>
      </c>
    </row>
    <row r="6913" spans="1:5" ht="21.5" x14ac:dyDescent="0.35">
      <c r="A6913" s="22" t="s">
        <v>39</v>
      </c>
      <c r="B6913" s="23" t="s">
        <v>48</v>
      </c>
      <c r="C6913" s="22" t="s">
        <v>159</v>
      </c>
      <c r="D6913" s="22" t="s">
        <v>52</v>
      </c>
      <c r="E6913" s="20">
        <v>587.40251999999998</v>
      </c>
    </row>
    <row r="6914" spans="1:5" ht="21.5" x14ac:dyDescent="0.35">
      <c r="A6914" s="22" t="s">
        <v>39</v>
      </c>
      <c r="B6914" s="23" t="s">
        <v>48</v>
      </c>
      <c r="C6914" s="22" t="s">
        <v>159</v>
      </c>
      <c r="D6914" s="22" t="s">
        <v>156</v>
      </c>
      <c r="E6914" s="20">
        <v>247.26721000000001</v>
      </c>
    </row>
    <row r="6915" spans="1:5" ht="21.5" x14ac:dyDescent="0.35">
      <c r="A6915" s="22" t="s">
        <v>39</v>
      </c>
      <c r="B6915" s="23" t="s">
        <v>48</v>
      </c>
      <c r="C6915" s="22" t="s">
        <v>159</v>
      </c>
      <c r="D6915" s="22" t="s">
        <v>53</v>
      </c>
      <c r="E6915" s="20">
        <v>344.62963000000002</v>
      </c>
    </row>
    <row r="6916" spans="1:5" ht="21.5" x14ac:dyDescent="0.35">
      <c r="A6916" s="22" t="s">
        <v>39</v>
      </c>
      <c r="B6916" s="23" t="s">
        <v>48</v>
      </c>
      <c r="C6916" s="22" t="s">
        <v>159</v>
      </c>
      <c r="D6916" s="22" t="s">
        <v>27</v>
      </c>
      <c r="E6916" s="20">
        <v>107.70941000000001</v>
      </c>
    </row>
    <row r="6917" spans="1:5" ht="21.5" x14ac:dyDescent="0.35">
      <c r="A6917" s="22" t="s">
        <v>39</v>
      </c>
      <c r="B6917" s="23" t="s">
        <v>48</v>
      </c>
      <c r="C6917" s="22" t="s">
        <v>159</v>
      </c>
      <c r="D6917" s="22" t="s">
        <v>95</v>
      </c>
      <c r="E6917" s="20">
        <v>10.34581</v>
      </c>
    </row>
    <row r="6918" spans="1:5" ht="21.5" x14ac:dyDescent="0.35">
      <c r="A6918" s="22" t="s">
        <v>39</v>
      </c>
      <c r="B6918" s="23" t="s">
        <v>48</v>
      </c>
      <c r="C6918" s="22" t="s">
        <v>159</v>
      </c>
      <c r="D6918" s="22" t="s">
        <v>28</v>
      </c>
      <c r="E6918" s="20">
        <v>119.26152999999999</v>
      </c>
    </row>
    <row r="6919" spans="1:5" ht="21.5" x14ac:dyDescent="0.35">
      <c r="A6919" s="22" t="s">
        <v>39</v>
      </c>
      <c r="B6919" s="23" t="s">
        <v>48</v>
      </c>
      <c r="C6919" s="22" t="s">
        <v>159</v>
      </c>
      <c r="D6919" s="22" t="s">
        <v>55</v>
      </c>
      <c r="E6919" s="20">
        <v>568.97581000000002</v>
      </c>
    </row>
    <row r="6920" spans="1:5" ht="21.5" x14ac:dyDescent="0.35">
      <c r="A6920" s="22" t="s">
        <v>39</v>
      </c>
      <c r="B6920" s="23" t="s">
        <v>48</v>
      </c>
      <c r="C6920" s="22" t="s">
        <v>159</v>
      </c>
      <c r="D6920" s="22" t="s">
        <v>92</v>
      </c>
      <c r="E6920" s="20">
        <v>391.77582999999998</v>
      </c>
    </row>
    <row r="6921" spans="1:5" ht="21.5" x14ac:dyDescent="0.35">
      <c r="A6921" s="22" t="s">
        <v>39</v>
      </c>
      <c r="B6921" s="23" t="s">
        <v>48</v>
      </c>
      <c r="C6921" s="22" t="s">
        <v>159</v>
      </c>
      <c r="D6921" s="22" t="s">
        <v>101</v>
      </c>
      <c r="E6921" s="20">
        <v>7.0560700000000001</v>
      </c>
    </row>
    <row r="6922" spans="1:5" ht="21.5" x14ac:dyDescent="0.35">
      <c r="A6922" s="22" t="s">
        <v>39</v>
      </c>
      <c r="B6922" s="23" t="s">
        <v>48</v>
      </c>
      <c r="C6922" s="22" t="s">
        <v>159</v>
      </c>
      <c r="D6922" s="22" t="s">
        <v>165</v>
      </c>
      <c r="E6922" s="20">
        <v>84.393799999999999</v>
      </c>
    </row>
    <row r="6923" spans="1:5" ht="21.5" x14ac:dyDescent="0.35">
      <c r="A6923" s="22" t="s">
        <v>39</v>
      </c>
      <c r="B6923" s="23" t="s">
        <v>48</v>
      </c>
      <c r="C6923" s="22" t="s">
        <v>159</v>
      </c>
      <c r="D6923" s="22" t="s">
        <v>102</v>
      </c>
      <c r="E6923" s="20">
        <v>154.03424000000001</v>
      </c>
    </row>
    <row r="6924" spans="1:5" ht="21.5" x14ac:dyDescent="0.35">
      <c r="A6924" s="22" t="s">
        <v>39</v>
      </c>
      <c r="B6924" s="23" t="s">
        <v>48</v>
      </c>
      <c r="C6924" s="22" t="s">
        <v>159</v>
      </c>
      <c r="D6924" s="22" t="s">
        <v>93</v>
      </c>
      <c r="E6924" s="20">
        <v>403.1361</v>
      </c>
    </row>
    <row r="6925" spans="1:5" ht="21.5" x14ac:dyDescent="0.35">
      <c r="A6925" s="22" t="s">
        <v>39</v>
      </c>
      <c r="B6925" s="23" t="s">
        <v>48</v>
      </c>
      <c r="C6925" s="22" t="s">
        <v>159</v>
      </c>
      <c r="D6925" s="22" t="s">
        <v>160</v>
      </c>
      <c r="E6925" s="20">
        <v>1245.0488399999999</v>
      </c>
    </row>
    <row r="6926" spans="1:5" ht="21.5" x14ac:dyDescent="0.35">
      <c r="A6926" s="22" t="s">
        <v>39</v>
      </c>
      <c r="B6926" s="23" t="s">
        <v>48</v>
      </c>
      <c r="C6926" s="22" t="s">
        <v>159</v>
      </c>
      <c r="D6926" s="22" t="s">
        <v>30</v>
      </c>
      <c r="E6926" s="20">
        <v>2109.6649400000001</v>
      </c>
    </row>
    <row r="6927" spans="1:5" ht="21.5" x14ac:dyDescent="0.35">
      <c r="A6927" s="22" t="s">
        <v>39</v>
      </c>
      <c r="B6927" s="23" t="s">
        <v>48</v>
      </c>
      <c r="C6927" s="22" t="s">
        <v>159</v>
      </c>
      <c r="D6927" s="22" t="s">
        <v>96</v>
      </c>
      <c r="E6927" s="20">
        <v>160.18286000000001</v>
      </c>
    </row>
    <row r="6928" spans="1:5" ht="21.5" x14ac:dyDescent="0.35">
      <c r="A6928" s="22" t="s">
        <v>39</v>
      </c>
      <c r="B6928" s="23" t="s">
        <v>48</v>
      </c>
      <c r="C6928" s="22" t="s">
        <v>159</v>
      </c>
      <c r="D6928" s="22" t="s">
        <v>110</v>
      </c>
      <c r="E6928" s="20">
        <v>220.67563999999999</v>
      </c>
    </row>
    <row r="6929" spans="1:5" ht="21.5" x14ac:dyDescent="0.35">
      <c r="A6929" s="22" t="s">
        <v>39</v>
      </c>
      <c r="B6929" s="23" t="s">
        <v>48</v>
      </c>
      <c r="C6929" s="22" t="s">
        <v>159</v>
      </c>
      <c r="D6929" s="22" t="s">
        <v>162</v>
      </c>
      <c r="E6929" s="20">
        <v>49.397500000000001</v>
      </c>
    </row>
    <row r="6930" spans="1:5" ht="21.5" x14ac:dyDescent="0.35">
      <c r="A6930" s="22" t="s">
        <v>39</v>
      </c>
      <c r="B6930" s="23" t="s">
        <v>48</v>
      </c>
      <c r="C6930" s="22" t="s">
        <v>159</v>
      </c>
      <c r="D6930" s="22" t="s">
        <v>163</v>
      </c>
      <c r="E6930" s="20">
        <v>2.22912</v>
      </c>
    </row>
    <row r="6931" spans="1:5" ht="21.5" x14ac:dyDescent="0.35">
      <c r="A6931" s="22" t="s">
        <v>39</v>
      </c>
      <c r="B6931" s="23" t="s">
        <v>48</v>
      </c>
      <c r="C6931" s="22" t="s">
        <v>159</v>
      </c>
      <c r="D6931" s="22" t="s">
        <v>112</v>
      </c>
      <c r="E6931" s="20">
        <v>10.41535</v>
      </c>
    </row>
    <row r="6932" spans="1:5" ht="21.5" x14ac:dyDescent="0.35">
      <c r="A6932" s="22" t="s">
        <v>39</v>
      </c>
      <c r="B6932" s="23" t="s">
        <v>48</v>
      </c>
      <c r="C6932" s="22" t="s">
        <v>159</v>
      </c>
      <c r="D6932" s="22" t="s">
        <v>97</v>
      </c>
      <c r="E6932" s="20">
        <v>125.89241</v>
      </c>
    </row>
    <row r="6933" spans="1:5" ht="21.5" x14ac:dyDescent="0.35">
      <c r="A6933" s="22" t="s">
        <v>39</v>
      </c>
      <c r="B6933" s="23" t="s">
        <v>48</v>
      </c>
      <c r="C6933" s="22" t="s">
        <v>159</v>
      </c>
      <c r="D6933" s="22" t="s">
        <v>31</v>
      </c>
      <c r="E6933" s="20">
        <v>6282.7971600000001</v>
      </c>
    </row>
    <row r="6934" spans="1:5" ht="21.5" x14ac:dyDescent="0.35">
      <c r="A6934" s="22" t="s">
        <v>39</v>
      </c>
      <c r="B6934" s="23" t="s">
        <v>48</v>
      </c>
      <c r="C6934" s="22" t="s">
        <v>159</v>
      </c>
      <c r="D6934" s="22" t="s">
        <v>32</v>
      </c>
      <c r="E6934" s="20">
        <v>267.75456000000003</v>
      </c>
    </row>
    <row r="6935" spans="1:5" ht="21.5" x14ac:dyDescent="0.35">
      <c r="A6935" s="22" t="s">
        <v>39</v>
      </c>
      <c r="B6935" s="23" t="s">
        <v>48</v>
      </c>
      <c r="C6935" s="22" t="s">
        <v>159</v>
      </c>
      <c r="D6935" s="28" t="s">
        <v>35</v>
      </c>
      <c r="E6935" s="26">
        <v>13500.046340000001</v>
      </c>
    </row>
    <row r="6936" spans="1:5" ht="21.5" x14ac:dyDescent="0.35">
      <c r="A6936" s="22" t="s">
        <v>39</v>
      </c>
      <c r="B6936" s="23" t="s">
        <v>48</v>
      </c>
      <c r="C6936" s="22" t="s">
        <v>59</v>
      </c>
      <c r="D6936" s="22" t="s">
        <v>52</v>
      </c>
      <c r="E6936" s="20">
        <v>1505</v>
      </c>
    </row>
    <row r="6937" spans="1:5" ht="21.5" x14ac:dyDescent="0.35">
      <c r="A6937" s="22" t="s">
        <v>39</v>
      </c>
      <c r="B6937" s="23" t="s">
        <v>48</v>
      </c>
      <c r="C6937" s="22" t="s">
        <v>59</v>
      </c>
      <c r="D6937" s="22" t="s">
        <v>92</v>
      </c>
      <c r="E6937" s="20">
        <v>284.04658999999998</v>
      </c>
    </row>
    <row r="6938" spans="1:5" ht="21.5" x14ac:dyDescent="0.35">
      <c r="A6938" s="22" t="s">
        <v>39</v>
      </c>
      <c r="B6938" s="23" t="s">
        <v>48</v>
      </c>
      <c r="C6938" s="22" t="s">
        <v>59</v>
      </c>
      <c r="D6938" s="22" t="s">
        <v>93</v>
      </c>
      <c r="E6938" s="20">
        <v>6.9143999999999997</v>
      </c>
    </row>
    <row r="6939" spans="1:5" ht="21.5" x14ac:dyDescent="0.35">
      <c r="A6939" s="22" t="s">
        <v>39</v>
      </c>
      <c r="B6939" s="23" t="s">
        <v>48</v>
      </c>
      <c r="C6939" s="22" t="s">
        <v>59</v>
      </c>
      <c r="D6939" s="22" t="s">
        <v>30</v>
      </c>
      <c r="E6939" s="20">
        <v>24.84375</v>
      </c>
    </row>
    <row r="6940" spans="1:5" ht="21.5" x14ac:dyDescent="0.35">
      <c r="A6940" s="22" t="s">
        <v>39</v>
      </c>
      <c r="B6940" s="23" t="s">
        <v>48</v>
      </c>
      <c r="C6940" s="22" t="s">
        <v>59</v>
      </c>
      <c r="D6940" s="28" t="s">
        <v>35</v>
      </c>
      <c r="E6940" s="26">
        <v>1820.80474</v>
      </c>
    </row>
    <row r="6941" spans="1:5" ht="21.5" x14ac:dyDescent="0.35">
      <c r="A6941" s="22" t="s">
        <v>39</v>
      </c>
      <c r="B6941" s="23" t="s">
        <v>48</v>
      </c>
      <c r="C6941" s="22" t="s">
        <v>16</v>
      </c>
      <c r="D6941" s="22" t="s">
        <v>52</v>
      </c>
      <c r="E6941" s="20">
        <v>533.06622000000004</v>
      </c>
    </row>
    <row r="6942" spans="1:5" ht="21.5" x14ac:dyDescent="0.35">
      <c r="A6942" s="22" t="s">
        <v>39</v>
      </c>
      <c r="B6942" s="23" t="s">
        <v>48</v>
      </c>
      <c r="C6942" s="22" t="s">
        <v>16</v>
      </c>
      <c r="D6942" s="22" t="s">
        <v>156</v>
      </c>
      <c r="E6942" s="20">
        <v>13.84346</v>
      </c>
    </row>
    <row r="6943" spans="1:5" ht="21.5" x14ac:dyDescent="0.35">
      <c r="A6943" s="22" t="s">
        <v>39</v>
      </c>
      <c r="B6943" s="23" t="s">
        <v>48</v>
      </c>
      <c r="C6943" s="22" t="s">
        <v>16</v>
      </c>
      <c r="D6943" s="22" t="s">
        <v>53</v>
      </c>
      <c r="E6943" s="20">
        <v>56.691209999999998</v>
      </c>
    </row>
    <row r="6944" spans="1:5" ht="21.5" x14ac:dyDescent="0.35">
      <c r="A6944" s="22" t="s">
        <v>39</v>
      </c>
      <c r="B6944" s="23" t="s">
        <v>48</v>
      </c>
      <c r="C6944" s="22" t="s">
        <v>16</v>
      </c>
      <c r="D6944" s="22" t="s">
        <v>27</v>
      </c>
      <c r="E6944" s="20">
        <v>4.2500200000000001</v>
      </c>
    </row>
    <row r="6945" spans="1:5" ht="21.5" x14ac:dyDescent="0.35">
      <c r="A6945" s="22" t="s">
        <v>39</v>
      </c>
      <c r="B6945" s="23" t="s">
        <v>48</v>
      </c>
      <c r="C6945" s="22" t="s">
        <v>16</v>
      </c>
      <c r="D6945" s="22" t="s">
        <v>95</v>
      </c>
      <c r="E6945" s="20">
        <v>4.5249899999999998</v>
      </c>
    </row>
    <row r="6946" spans="1:5" ht="21.5" x14ac:dyDescent="0.35">
      <c r="A6946" s="22" t="s">
        <v>39</v>
      </c>
      <c r="B6946" s="23" t="s">
        <v>48</v>
      </c>
      <c r="C6946" s="22" t="s">
        <v>16</v>
      </c>
      <c r="D6946" s="22" t="s">
        <v>28</v>
      </c>
      <c r="E6946" s="20">
        <v>173.12654000000001</v>
      </c>
    </row>
    <row r="6947" spans="1:5" ht="21.5" x14ac:dyDescent="0.35">
      <c r="A6947" s="22" t="s">
        <v>39</v>
      </c>
      <c r="B6947" s="23" t="s">
        <v>48</v>
      </c>
      <c r="C6947" s="22" t="s">
        <v>16</v>
      </c>
      <c r="D6947" s="22" t="s">
        <v>55</v>
      </c>
      <c r="E6947" s="20">
        <v>221.04723000000001</v>
      </c>
    </row>
    <row r="6948" spans="1:5" ht="21.5" x14ac:dyDescent="0.35">
      <c r="A6948" s="22" t="s">
        <v>39</v>
      </c>
      <c r="B6948" s="23" t="s">
        <v>48</v>
      </c>
      <c r="C6948" s="22" t="s">
        <v>16</v>
      </c>
      <c r="D6948" s="22" t="s">
        <v>92</v>
      </c>
      <c r="E6948" s="20">
        <v>418.02014000000003</v>
      </c>
    </row>
    <row r="6949" spans="1:5" ht="21.5" x14ac:dyDescent="0.35">
      <c r="A6949" s="22" t="s">
        <v>39</v>
      </c>
      <c r="B6949" s="23" t="s">
        <v>48</v>
      </c>
      <c r="C6949" s="22" t="s">
        <v>16</v>
      </c>
      <c r="D6949" s="22" t="s">
        <v>101</v>
      </c>
      <c r="E6949" s="20">
        <v>3.3813900000000001</v>
      </c>
    </row>
    <row r="6950" spans="1:5" ht="21.5" x14ac:dyDescent="0.35">
      <c r="A6950" s="22" t="s">
        <v>39</v>
      </c>
      <c r="B6950" s="23" t="s">
        <v>48</v>
      </c>
      <c r="C6950" s="22" t="s">
        <v>16</v>
      </c>
      <c r="D6950" s="22" t="s">
        <v>102</v>
      </c>
      <c r="E6950" s="20">
        <v>57.809449999999998</v>
      </c>
    </row>
    <row r="6951" spans="1:5" ht="21.5" x14ac:dyDescent="0.35">
      <c r="A6951" s="22" t="s">
        <v>39</v>
      </c>
      <c r="B6951" s="23" t="s">
        <v>48</v>
      </c>
      <c r="C6951" s="22" t="s">
        <v>16</v>
      </c>
      <c r="D6951" s="22" t="s">
        <v>93</v>
      </c>
      <c r="E6951" s="20">
        <v>96.56353</v>
      </c>
    </row>
    <row r="6952" spans="1:5" ht="21.5" x14ac:dyDescent="0.35">
      <c r="A6952" s="22" t="s">
        <v>39</v>
      </c>
      <c r="B6952" s="23" t="s">
        <v>48</v>
      </c>
      <c r="C6952" s="22" t="s">
        <v>16</v>
      </c>
      <c r="D6952" s="22" t="s">
        <v>160</v>
      </c>
      <c r="E6952" s="20">
        <v>73.488960000000006</v>
      </c>
    </row>
    <row r="6953" spans="1:5" ht="21.5" x14ac:dyDescent="0.35">
      <c r="A6953" s="22" t="s">
        <v>39</v>
      </c>
      <c r="B6953" s="23" t="s">
        <v>48</v>
      </c>
      <c r="C6953" s="22" t="s">
        <v>16</v>
      </c>
      <c r="D6953" s="22" t="s">
        <v>30</v>
      </c>
      <c r="E6953" s="20">
        <v>4831.0546400000003</v>
      </c>
    </row>
    <row r="6954" spans="1:5" ht="21.5" x14ac:dyDescent="0.35">
      <c r="A6954" s="22" t="s">
        <v>39</v>
      </c>
      <c r="B6954" s="23" t="s">
        <v>48</v>
      </c>
      <c r="C6954" s="22" t="s">
        <v>16</v>
      </c>
      <c r="D6954" s="22" t="s">
        <v>96</v>
      </c>
      <c r="E6954" s="20">
        <v>46.697479999999999</v>
      </c>
    </row>
    <row r="6955" spans="1:5" ht="21.5" x14ac:dyDescent="0.35">
      <c r="A6955" s="22" t="s">
        <v>39</v>
      </c>
      <c r="B6955" s="23" t="s">
        <v>48</v>
      </c>
      <c r="C6955" s="22" t="s">
        <v>16</v>
      </c>
      <c r="D6955" s="22" t="s">
        <v>110</v>
      </c>
      <c r="E6955" s="20">
        <v>9.7909199999999998</v>
      </c>
    </row>
    <row r="6956" spans="1:5" ht="21.5" x14ac:dyDescent="0.35">
      <c r="A6956" s="22" t="s">
        <v>39</v>
      </c>
      <c r="B6956" s="23" t="s">
        <v>48</v>
      </c>
      <c r="C6956" s="22" t="s">
        <v>16</v>
      </c>
      <c r="D6956" s="22" t="s">
        <v>162</v>
      </c>
      <c r="E6956" s="20">
        <v>1.298</v>
      </c>
    </row>
    <row r="6957" spans="1:5" ht="21.5" x14ac:dyDescent="0.35">
      <c r="A6957" s="22" t="s">
        <v>39</v>
      </c>
      <c r="B6957" s="23" t="s">
        <v>48</v>
      </c>
      <c r="C6957" s="22" t="s">
        <v>16</v>
      </c>
      <c r="D6957" s="22" t="s">
        <v>112</v>
      </c>
      <c r="E6957" s="20">
        <v>2.6386799999999999</v>
      </c>
    </row>
    <row r="6958" spans="1:5" ht="21.5" x14ac:dyDescent="0.35">
      <c r="A6958" s="22" t="s">
        <v>39</v>
      </c>
      <c r="B6958" s="23" t="s">
        <v>48</v>
      </c>
      <c r="C6958" s="22" t="s">
        <v>16</v>
      </c>
      <c r="D6958" s="22" t="s">
        <v>97</v>
      </c>
      <c r="E6958" s="20">
        <v>12.39269</v>
      </c>
    </row>
    <row r="6959" spans="1:5" ht="21.5" x14ac:dyDescent="0.35">
      <c r="A6959" s="22" t="s">
        <v>39</v>
      </c>
      <c r="B6959" s="23" t="s">
        <v>48</v>
      </c>
      <c r="C6959" s="22" t="s">
        <v>16</v>
      </c>
      <c r="D6959" s="22" t="s">
        <v>31</v>
      </c>
      <c r="E6959" s="20">
        <v>13785.022709999999</v>
      </c>
    </row>
    <row r="6960" spans="1:5" ht="21.5" x14ac:dyDescent="0.35">
      <c r="A6960" s="22" t="s">
        <v>39</v>
      </c>
      <c r="B6960" s="23" t="s">
        <v>48</v>
      </c>
      <c r="C6960" s="22" t="s">
        <v>16</v>
      </c>
      <c r="D6960" s="22" t="s">
        <v>32</v>
      </c>
      <c r="E6960" s="20">
        <v>14.226150000000001</v>
      </c>
    </row>
    <row r="6961" spans="1:5" ht="21.5" x14ac:dyDescent="0.35">
      <c r="A6961" s="22" t="s">
        <v>39</v>
      </c>
      <c r="B6961" s="23" t="s">
        <v>48</v>
      </c>
      <c r="C6961" s="22" t="s">
        <v>16</v>
      </c>
      <c r="D6961" s="28" t="s">
        <v>35</v>
      </c>
      <c r="E6961" s="26">
        <v>20358.934410000002</v>
      </c>
    </row>
    <row r="6962" spans="1:5" ht="21.5" x14ac:dyDescent="0.35">
      <c r="A6962" s="22" t="s">
        <v>39</v>
      </c>
      <c r="B6962" s="23" t="s">
        <v>48</v>
      </c>
      <c r="C6962" s="22" t="s">
        <v>17</v>
      </c>
      <c r="D6962" s="22" t="s">
        <v>52</v>
      </c>
      <c r="E6962" s="20">
        <v>59.448</v>
      </c>
    </row>
    <row r="6963" spans="1:5" ht="21.5" x14ac:dyDescent="0.35">
      <c r="A6963" s="22" t="s">
        <v>39</v>
      </c>
      <c r="B6963" s="23" t="s">
        <v>48</v>
      </c>
      <c r="C6963" s="22" t="s">
        <v>17</v>
      </c>
      <c r="D6963" s="22" t="s">
        <v>28</v>
      </c>
      <c r="E6963" s="20">
        <v>21.25</v>
      </c>
    </row>
    <row r="6964" spans="1:5" ht="21.5" x14ac:dyDescent="0.35">
      <c r="A6964" s="22" t="s">
        <v>39</v>
      </c>
      <c r="B6964" s="23" t="s">
        <v>48</v>
      </c>
      <c r="C6964" s="22" t="s">
        <v>17</v>
      </c>
      <c r="D6964" s="22" t="s">
        <v>55</v>
      </c>
      <c r="E6964" s="20">
        <v>85.486999999999995</v>
      </c>
    </row>
    <row r="6965" spans="1:5" ht="21.5" x14ac:dyDescent="0.35">
      <c r="A6965" s="22" t="s">
        <v>39</v>
      </c>
      <c r="B6965" s="23" t="s">
        <v>48</v>
      </c>
      <c r="C6965" s="22" t="s">
        <v>17</v>
      </c>
      <c r="D6965" s="22" t="s">
        <v>92</v>
      </c>
      <c r="E6965" s="20">
        <v>0.77925</v>
      </c>
    </row>
    <row r="6966" spans="1:5" ht="21.5" x14ac:dyDescent="0.35">
      <c r="A6966" s="22" t="s">
        <v>39</v>
      </c>
      <c r="B6966" s="23" t="s">
        <v>48</v>
      </c>
      <c r="C6966" s="22" t="s">
        <v>17</v>
      </c>
      <c r="D6966" s="22" t="s">
        <v>30</v>
      </c>
      <c r="E6966" s="20">
        <v>527.34948999999995</v>
      </c>
    </row>
    <row r="6967" spans="1:5" ht="21.5" x14ac:dyDescent="0.35">
      <c r="A6967" s="22" t="s">
        <v>39</v>
      </c>
      <c r="B6967" s="23" t="s">
        <v>48</v>
      </c>
      <c r="C6967" s="22" t="s">
        <v>17</v>
      </c>
      <c r="D6967" s="22" t="s">
        <v>96</v>
      </c>
      <c r="E6967" s="20">
        <v>1.4999899999999999</v>
      </c>
    </row>
    <row r="6968" spans="1:5" ht="21.5" x14ac:dyDescent="0.35">
      <c r="A6968" s="22" t="s">
        <v>39</v>
      </c>
      <c r="B6968" s="23" t="s">
        <v>48</v>
      </c>
      <c r="C6968" s="22" t="s">
        <v>17</v>
      </c>
      <c r="D6968" s="22" t="s">
        <v>110</v>
      </c>
      <c r="E6968" s="20">
        <v>37.184730000000002</v>
      </c>
    </row>
    <row r="6969" spans="1:5" ht="21.5" x14ac:dyDescent="0.35">
      <c r="A6969" s="22" t="s">
        <v>39</v>
      </c>
      <c r="B6969" s="23" t="s">
        <v>48</v>
      </c>
      <c r="C6969" s="22" t="s">
        <v>17</v>
      </c>
      <c r="D6969" s="22" t="s">
        <v>162</v>
      </c>
      <c r="E6969" s="20">
        <v>1.399</v>
      </c>
    </row>
    <row r="6970" spans="1:5" ht="21.5" x14ac:dyDescent="0.35">
      <c r="A6970" s="22" t="s">
        <v>39</v>
      </c>
      <c r="B6970" s="23" t="s">
        <v>48</v>
      </c>
      <c r="C6970" s="22" t="s">
        <v>17</v>
      </c>
      <c r="D6970" s="22" t="s">
        <v>31</v>
      </c>
      <c r="E6970" s="20">
        <v>4362.7876200000001</v>
      </c>
    </row>
    <row r="6971" spans="1:5" ht="21.5" x14ac:dyDescent="0.35">
      <c r="A6971" s="22" t="s">
        <v>39</v>
      </c>
      <c r="B6971" s="23" t="s">
        <v>48</v>
      </c>
      <c r="C6971" s="22" t="s">
        <v>17</v>
      </c>
      <c r="D6971" s="28" t="s">
        <v>35</v>
      </c>
      <c r="E6971" s="26">
        <v>5097.1850800000002</v>
      </c>
    </row>
    <row r="6972" spans="1:5" ht="21.5" x14ac:dyDescent="0.35">
      <c r="A6972" s="22" t="s">
        <v>39</v>
      </c>
      <c r="B6972" s="23" t="s">
        <v>48</v>
      </c>
      <c r="C6972" s="22" t="s">
        <v>18</v>
      </c>
      <c r="D6972" s="22" t="s">
        <v>52</v>
      </c>
      <c r="E6972" s="20">
        <v>14.006919999999999</v>
      </c>
    </row>
    <row r="6973" spans="1:5" ht="21.5" x14ac:dyDescent="0.35">
      <c r="A6973" s="22" t="s">
        <v>39</v>
      </c>
      <c r="B6973" s="23" t="s">
        <v>48</v>
      </c>
      <c r="C6973" s="22" t="s">
        <v>18</v>
      </c>
      <c r="D6973" s="22" t="s">
        <v>28</v>
      </c>
      <c r="E6973" s="20">
        <v>35.126100000000001</v>
      </c>
    </row>
    <row r="6974" spans="1:5" ht="21.5" x14ac:dyDescent="0.35">
      <c r="A6974" s="22" t="s">
        <v>39</v>
      </c>
      <c r="B6974" s="23" t="s">
        <v>48</v>
      </c>
      <c r="C6974" s="22" t="s">
        <v>18</v>
      </c>
      <c r="D6974" s="22" t="s">
        <v>55</v>
      </c>
      <c r="E6974" s="20">
        <v>144.24145999999999</v>
      </c>
    </row>
    <row r="6975" spans="1:5" ht="21.5" x14ac:dyDescent="0.35">
      <c r="A6975" s="22" t="s">
        <v>39</v>
      </c>
      <c r="B6975" s="23" t="s">
        <v>48</v>
      </c>
      <c r="C6975" s="22" t="s">
        <v>18</v>
      </c>
      <c r="D6975" s="22" t="s">
        <v>92</v>
      </c>
      <c r="E6975" s="20">
        <v>2.9340000000000002</v>
      </c>
    </row>
    <row r="6976" spans="1:5" ht="21.5" x14ac:dyDescent="0.35">
      <c r="A6976" s="22" t="s">
        <v>39</v>
      </c>
      <c r="B6976" s="23" t="s">
        <v>48</v>
      </c>
      <c r="C6976" s="22" t="s">
        <v>18</v>
      </c>
      <c r="D6976" s="22" t="s">
        <v>102</v>
      </c>
      <c r="E6976" s="20">
        <v>1156.6783499999999</v>
      </c>
    </row>
    <row r="6977" spans="1:5" ht="21.5" x14ac:dyDescent="0.35">
      <c r="A6977" s="22" t="s">
        <v>39</v>
      </c>
      <c r="B6977" s="23" t="s">
        <v>48</v>
      </c>
      <c r="C6977" s="22" t="s">
        <v>18</v>
      </c>
      <c r="D6977" s="22" t="s">
        <v>93</v>
      </c>
      <c r="E6977" s="20">
        <v>15.232989999999999</v>
      </c>
    </row>
    <row r="6978" spans="1:5" ht="21.5" x14ac:dyDescent="0.35">
      <c r="A6978" s="22" t="s">
        <v>39</v>
      </c>
      <c r="B6978" s="23" t="s">
        <v>48</v>
      </c>
      <c r="C6978" s="22" t="s">
        <v>18</v>
      </c>
      <c r="D6978" s="22" t="s">
        <v>160</v>
      </c>
      <c r="E6978" s="20">
        <v>1.65103</v>
      </c>
    </row>
    <row r="6979" spans="1:5" ht="21.5" x14ac:dyDescent="0.35">
      <c r="A6979" s="22" t="s">
        <v>39</v>
      </c>
      <c r="B6979" s="23" t="s">
        <v>48</v>
      </c>
      <c r="C6979" s="22" t="s">
        <v>18</v>
      </c>
      <c r="D6979" s="22" t="s">
        <v>30</v>
      </c>
      <c r="E6979" s="20">
        <v>313.42412999999999</v>
      </c>
    </row>
    <row r="6980" spans="1:5" ht="21.5" x14ac:dyDescent="0.35">
      <c r="A6980" s="22" t="s">
        <v>39</v>
      </c>
      <c r="B6980" s="23" t="s">
        <v>48</v>
      </c>
      <c r="C6980" s="22" t="s">
        <v>18</v>
      </c>
      <c r="D6980" s="22" t="s">
        <v>96</v>
      </c>
      <c r="E6980" s="20">
        <v>24.491530000000001</v>
      </c>
    </row>
    <row r="6981" spans="1:5" ht="21.5" x14ac:dyDescent="0.35">
      <c r="A6981" s="22" t="s">
        <v>39</v>
      </c>
      <c r="B6981" s="23" t="s">
        <v>48</v>
      </c>
      <c r="C6981" s="22" t="s">
        <v>18</v>
      </c>
      <c r="D6981" s="22" t="s">
        <v>162</v>
      </c>
      <c r="E6981" s="20">
        <v>4</v>
      </c>
    </row>
    <row r="6982" spans="1:5" ht="21.5" x14ac:dyDescent="0.35">
      <c r="A6982" s="22" t="s">
        <v>39</v>
      </c>
      <c r="B6982" s="23" t="s">
        <v>48</v>
      </c>
      <c r="C6982" s="22" t="s">
        <v>18</v>
      </c>
      <c r="D6982" s="22" t="s">
        <v>31</v>
      </c>
      <c r="E6982" s="20">
        <v>904.96041000000002</v>
      </c>
    </row>
    <row r="6983" spans="1:5" ht="21.5" x14ac:dyDescent="0.35">
      <c r="A6983" s="22" t="s">
        <v>39</v>
      </c>
      <c r="B6983" s="23" t="s">
        <v>48</v>
      </c>
      <c r="C6983" s="22" t="s">
        <v>18</v>
      </c>
      <c r="D6983" s="28" t="s">
        <v>35</v>
      </c>
      <c r="E6983" s="26">
        <v>2616.74692</v>
      </c>
    </row>
    <row r="6984" spans="1:5" ht="21.5" x14ac:dyDescent="0.35">
      <c r="A6984" s="22" t="s">
        <v>39</v>
      </c>
      <c r="B6984" s="23" t="s">
        <v>48</v>
      </c>
      <c r="C6984" s="22" t="s">
        <v>19</v>
      </c>
      <c r="D6984" s="22" t="s">
        <v>52</v>
      </c>
      <c r="E6984" s="20">
        <v>24.24</v>
      </c>
    </row>
    <row r="6985" spans="1:5" ht="21.5" x14ac:dyDescent="0.35">
      <c r="A6985" s="22" t="s">
        <v>39</v>
      </c>
      <c r="B6985" s="23" t="s">
        <v>48</v>
      </c>
      <c r="C6985" s="22" t="s">
        <v>19</v>
      </c>
      <c r="D6985" s="22" t="s">
        <v>53</v>
      </c>
      <c r="E6985" s="20">
        <v>7.3387099999999998</v>
      </c>
    </row>
    <row r="6986" spans="1:5" ht="21.5" x14ac:dyDescent="0.35">
      <c r="A6986" s="22" t="s">
        <v>39</v>
      </c>
      <c r="B6986" s="23" t="s">
        <v>48</v>
      </c>
      <c r="C6986" s="22" t="s">
        <v>19</v>
      </c>
      <c r="D6986" s="22" t="s">
        <v>28</v>
      </c>
      <c r="E6986" s="20">
        <v>21.115379999999998</v>
      </c>
    </row>
    <row r="6987" spans="1:5" ht="21.5" x14ac:dyDescent="0.35">
      <c r="A6987" s="22" t="s">
        <v>39</v>
      </c>
      <c r="B6987" s="23" t="s">
        <v>48</v>
      </c>
      <c r="C6987" s="22" t="s">
        <v>19</v>
      </c>
      <c r="D6987" s="22" t="s">
        <v>55</v>
      </c>
      <c r="E6987" s="20">
        <v>83.703599999999994</v>
      </c>
    </row>
    <row r="6988" spans="1:5" ht="21.5" x14ac:dyDescent="0.35">
      <c r="A6988" s="22" t="s">
        <v>39</v>
      </c>
      <c r="B6988" s="23" t="s">
        <v>48</v>
      </c>
      <c r="C6988" s="22" t="s">
        <v>19</v>
      </c>
      <c r="D6988" s="22" t="s">
        <v>92</v>
      </c>
      <c r="E6988" s="20">
        <v>56.419670000000004</v>
      </c>
    </row>
    <row r="6989" spans="1:5" ht="21.5" x14ac:dyDescent="0.35">
      <c r="A6989" s="22" t="s">
        <v>39</v>
      </c>
      <c r="B6989" s="23" t="s">
        <v>48</v>
      </c>
      <c r="C6989" s="22" t="s">
        <v>19</v>
      </c>
      <c r="D6989" s="22" t="s">
        <v>102</v>
      </c>
      <c r="E6989" s="20">
        <v>7.7569999999999997</v>
      </c>
    </row>
    <row r="6990" spans="1:5" ht="21.5" x14ac:dyDescent="0.35">
      <c r="A6990" s="22" t="s">
        <v>39</v>
      </c>
      <c r="B6990" s="23" t="s">
        <v>48</v>
      </c>
      <c r="C6990" s="22" t="s">
        <v>19</v>
      </c>
      <c r="D6990" s="22" t="s">
        <v>93</v>
      </c>
      <c r="E6990" s="20">
        <v>1.5660000000000001</v>
      </c>
    </row>
    <row r="6991" spans="1:5" ht="21.5" x14ac:dyDescent="0.35">
      <c r="A6991" s="22" t="s">
        <v>39</v>
      </c>
      <c r="B6991" s="23" t="s">
        <v>48</v>
      </c>
      <c r="C6991" s="22" t="s">
        <v>19</v>
      </c>
      <c r="D6991" s="22" t="s">
        <v>160</v>
      </c>
      <c r="E6991" s="20">
        <v>11.56058</v>
      </c>
    </row>
    <row r="6992" spans="1:5" ht="21.5" x14ac:dyDescent="0.35">
      <c r="A6992" s="22" t="s">
        <v>39</v>
      </c>
      <c r="B6992" s="23" t="s">
        <v>48</v>
      </c>
      <c r="C6992" s="22" t="s">
        <v>19</v>
      </c>
      <c r="D6992" s="22" t="s">
        <v>30</v>
      </c>
      <c r="E6992" s="20">
        <v>898.36730999999997</v>
      </c>
    </row>
    <row r="6993" spans="1:5" ht="21.5" x14ac:dyDescent="0.35">
      <c r="A6993" s="22" t="s">
        <v>39</v>
      </c>
      <c r="B6993" s="23" t="s">
        <v>48</v>
      </c>
      <c r="C6993" s="22" t="s">
        <v>19</v>
      </c>
      <c r="D6993" s="22" t="s">
        <v>112</v>
      </c>
      <c r="E6993" s="20">
        <v>17.42905</v>
      </c>
    </row>
    <row r="6994" spans="1:5" ht="21.5" x14ac:dyDescent="0.35">
      <c r="A6994" s="22" t="s">
        <v>39</v>
      </c>
      <c r="B6994" s="23" t="s">
        <v>48</v>
      </c>
      <c r="C6994" s="22" t="s">
        <v>19</v>
      </c>
      <c r="D6994" s="22" t="s">
        <v>97</v>
      </c>
      <c r="E6994" s="20">
        <v>5.5318199999999997</v>
      </c>
    </row>
    <row r="6995" spans="1:5" ht="21.5" x14ac:dyDescent="0.35">
      <c r="A6995" s="22" t="s">
        <v>39</v>
      </c>
      <c r="B6995" s="23" t="s">
        <v>48</v>
      </c>
      <c r="C6995" s="22" t="s">
        <v>19</v>
      </c>
      <c r="D6995" s="22" t="s">
        <v>31</v>
      </c>
      <c r="E6995" s="20">
        <v>1499.7552499999999</v>
      </c>
    </row>
    <row r="6996" spans="1:5" ht="21.5" x14ac:dyDescent="0.35">
      <c r="A6996" s="22" t="s">
        <v>39</v>
      </c>
      <c r="B6996" s="23" t="s">
        <v>48</v>
      </c>
      <c r="C6996" s="22" t="s">
        <v>19</v>
      </c>
      <c r="D6996" s="22" t="s">
        <v>32</v>
      </c>
      <c r="E6996" s="20">
        <v>1622.30663</v>
      </c>
    </row>
    <row r="6997" spans="1:5" ht="21.5" x14ac:dyDescent="0.35">
      <c r="A6997" s="22" t="s">
        <v>39</v>
      </c>
      <c r="B6997" s="23" t="s">
        <v>48</v>
      </c>
      <c r="C6997" s="22" t="s">
        <v>19</v>
      </c>
      <c r="D6997" s="22" t="s">
        <v>161</v>
      </c>
      <c r="E6997" s="20">
        <v>14.53328</v>
      </c>
    </row>
    <row r="6998" spans="1:5" ht="21.5" x14ac:dyDescent="0.35">
      <c r="A6998" s="22" t="s">
        <v>39</v>
      </c>
      <c r="B6998" s="23" t="s">
        <v>48</v>
      </c>
      <c r="C6998" s="22" t="s">
        <v>19</v>
      </c>
      <c r="D6998" s="28" t="s">
        <v>35</v>
      </c>
      <c r="E6998" s="26">
        <v>4271.62428</v>
      </c>
    </row>
    <row r="6999" spans="1:5" ht="21.5" x14ac:dyDescent="0.35">
      <c r="A6999" s="22" t="s">
        <v>39</v>
      </c>
      <c r="B6999" s="23" t="s">
        <v>48</v>
      </c>
      <c r="C6999" s="22" t="s">
        <v>161</v>
      </c>
      <c r="D6999" s="22" t="s">
        <v>52</v>
      </c>
      <c r="E6999" s="20">
        <v>5.3600099999999999</v>
      </c>
    </row>
    <row r="7000" spans="1:5" ht="21.5" x14ac:dyDescent="0.35">
      <c r="A7000" s="22" t="s">
        <v>39</v>
      </c>
      <c r="B7000" s="23" t="s">
        <v>48</v>
      </c>
      <c r="C7000" s="22" t="s">
        <v>161</v>
      </c>
      <c r="D7000" s="22" t="s">
        <v>53</v>
      </c>
      <c r="E7000" s="20">
        <v>431.48446999999999</v>
      </c>
    </row>
    <row r="7001" spans="1:5" ht="21.5" x14ac:dyDescent="0.35">
      <c r="A7001" s="22" t="s">
        <v>39</v>
      </c>
      <c r="B7001" s="23" t="s">
        <v>48</v>
      </c>
      <c r="C7001" s="22" t="s">
        <v>161</v>
      </c>
      <c r="D7001" s="22" t="s">
        <v>95</v>
      </c>
      <c r="E7001" s="20">
        <v>56.800020000000004</v>
      </c>
    </row>
    <row r="7002" spans="1:5" ht="21.5" x14ac:dyDescent="0.35">
      <c r="A7002" s="22" t="s">
        <v>39</v>
      </c>
      <c r="B7002" s="23" t="s">
        <v>48</v>
      </c>
      <c r="C7002" s="22" t="s">
        <v>161</v>
      </c>
      <c r="D7002" s="22" t="s">
        <v>28</v>
      </c>
      <c r="E7002" s="20">
        <v>6.0000099999999996</v>
      </c>
    </row>
    <row r="7003" spans="1:5" ht="21.5" x14ac:dyDescent="0.35">
      <c r="A7003" s="22" t="s">
        <v>39</v>
      </c>
      <c r="B7003" s="23" t="s">
        <v>48</v>
      </c>
      <c r="C7003" s="22" t="s">
        <v>161</v>
      </c>
      <c r="D7003" s="22" t="s">
        <v>55</v>
      </c>
      <c r="E7003" s="20">
        <v>321.97525999999999</v>
      </c>
    </row>
    <row r="7004" spans="1:5" ht="21.5" x14ac:dyDescent="0.35">
      <c r="A7004" s="22" t="s">
        <v>39</v>
      </c>
      <c r="B7004" s="23" t="s">
        <v>48</v>
      </c>
      <c r="C7004" s="22" t="s">
        <v>161</v>
      </c>
      <c r="D7004" s="22" t="s">
        <v>92</v>
      </c>
      <c r="E7004" s="20">
        <v>296.49999000000003</v>
      </c>
    </row>
    <row r="7005" spans="1:5" ht="21.5" x14ac:dyDescent="0.35">
      <c r="A7005" s="22" t="s">
        <v>39</v>
      </c>
      <c r="B7005" s="23" t="s">
        <v>48</v>
      </c>
      <c r="C7005" s="22" t="s">
        <v>161</v>
      </c>
      <c r="D7005" s="22" t="s">
        <v>102</v>
      </c>
      <c r="E7005" s="20">
        <v>224.90001000000001</v>
      </c>
    </row>
    <row r="7006" spans="1:5" ht="21.5" x14ac:dyDescent="0.35">
      <c r="A7006" s="22" t="s">
        <v>39</v>
      </c>
      <c r="B7006" s="23" t="s">
        <v>48</v>
      </c>
      <c r="C7006" s="22" t="s">
        <v>161</v>
      </c>
      <c r="D7006" s="22" t="s">
        <v>93</v>
      </c>
      <c r="E7006" s="20">
        <v>270.25407999999999</v>
      </c>
    </row>
    <row r="7007" spans="1:5" ht="21.5" x14ac:dyDescent="0.35">
      <c r="A7007" s="22" t="s">
        <v>39</v>
      </c>
      <c r="B7007" s="23" t="s">
        <v>48</v>
      </c>
      <c r="C7007" s="22" t="s">
        <v>161</v>
      </c>
      <c r="D7007" s="22" t="s">
        <v>160</v>
      </c>
      <c r="E7007" s="20">
        <v>8.0000199999999992</v>
      </c>
    </row>
    <row r="7008" spans="1:5" ht="21.5" x14ac:dyDescent="0.35">
      <c r="A7008" s="22" t="s">
        <v>39</v>
      </c>
      <c r="B7008" s="23" t="s">
        <v>48</v>
      </c>
      <c r="C7008" s="22" t="s">
        <v>161</v>
      </c>
      <c r="D7008" s="22" t="s">
        <v>30</v>
      </c>
      <c r="E7008" s="20">
        <v>1964.3001200000001</v>
      </c>
    </row>
    <row r="7009" spans="1:5" ht="21.5" x14ac:dyDescent="0.35">
      <c r="A7009" s="22" t="s">
        <v>39</v>
      </c>
      <c r="B7009" s="23" t="s">
        <v>48</v>
      </c>
      <c r="C7009" s="22" t="s">
        <v>161</v>
      </c>
      <c r="D7009" s="22" t="s">
        <v>96</v>
      </c>
      <c r="E7009" s="20">
        <v>227.13579999999999</v>
      </c>
    </row>
    <row r="7010" spans="1:5" ht="21.5" x14ac:dyDescent="0.35">
      <c r="A7010" s="22" t="s">
        <v>39</v>
      </c>
      <c r="B7010" s="23" t="s">
        <v>48</v>
      </c>
      <c r="C7010" s="22" t="s">
        <v>161</v>
      </c>
      <c r="D7010" s="22" t="s">
        <v>110</v>
      </c>
      <c r="E7010" s="20">
        <v>23.675039999999999</v>
      </c>
    </row>
    <row r="7011" spans="1:5" ht="21.5" x14ac:dyDescent="0.35">
      <c r="A7011" s="22" t="s">
        <v>39</v>
      </c>
      <c r="B7011" s="23" t="s">
        <v>48</v>
      </c>
      <c r="C7011" s="22" t="s">
        <v>161</v>
      </c>
      <c r="D7011" s="22" t="s">
        <v>31</v>
      </c>
      <c r="E7011" s="20">
        <v>644.09388000000001</v>
      </c>
    </row>
    <row r="7012" spans="1:5" ht="21.5" x14ac:dyDescent="0.35">
      <c r="A7012" s="22" t="s">
        <v>39</v>
      </c>
      <c r="B7012" s="23" t="s">
        <v>48</v>
      </c>
      <c r="C7012" s="22" t="s">
        <v>161</v>
      </c>
      <c r="D7012" s="22" t="s">
        <v>32</v>
      </c>
      <c r="E7012" s="20">
        <v>60.000010000000003</v>
      </c>
    </row>
    <row r="7013" spans="1:5" ht="21.5" x14ac:dyDescent="0.35">
      <c r="A7013" s="22" t="s">
        <v>39</v>
      </c>
      <c r="B7013" s="23" t="s">
        <v>48</v>
      </c>
      <c r="C7013" s="22" t="s">
        <v>161</v>
      </c>
      <c r="D7013" s="28" t="s">
        <v>35</v>
      </c>
      <c r="E7013" s="26">
        <v>4540.4787200000001</v>
      </c>
    </row>
    <row r="7014" spans="1:5" ht="21.5" x14ac:dyDescent="0.35">
      <c r="A7014" s="22" t="s">
        <v>39</v>
      </c>
      <c r="B7014" s="23" t="s">
        <v>48</v>
      </c>
      <c r="C7014" s="120" t="s">
        <v>35</v>
      </c>
      <c r="D7014" s="347"/>
      <c r="E7014" s="26">
        <v>153069.82793</v>
      </c>
    </row>
    <row r="7015" spans="1:5" x14ac:dyDescent="0.35">
      <c r="A7015" s="22" t="s">
        <v>39</v>
      </c>
      <c r="B7015" s="22" t="s">
        <v>178</v>
      </c>
      <c r="C7015" s="22" t="s">
        <v>52</v>
      </c>
      <c r="D7015" s="22" t="s">
        <v>52</v>
      </c>
      <c r="E7015" s="20">
        <v>55.917540000000002</v>
      </c>
    </row>
    <row r="7016" spans="1:5" x14ac:dyDescent="0.35">
      <c r="A7016" s="22" t="s">
        <v>39</v>
      </c>
      <c r="B7016" s="22" t="s">
        <v>178</v>
      </c>
      <c r="C7016" s="22" t="s">
        <v>52</v>
      </c>
      <c r="D7016" s="22" t="s">
        <v>104</v>
      </c>
      <c r="E7016" s="20">
        <v>0.11466</v>
      </c>
    </row>
    <row r="7017" spans="1:5" x14ac:dyDescent="0.35">
      <c r="A7017" s="22" t="s">
        <v>39</v>
      </c>
      <c r="B7017" s="22" t="s">
        <v>178</v>
      </c>
      <c r="C7017" s="22" t="s">
        <v>52</v>
      </c>
      <c r="D7017" s="22" t="s">
        <v>156</v>
      </c>
      <c r="E7017" s="20">
        <v>147.97601</v>
      </c>
    </row>
    <row r="7018" spans="1:5" x14ac:dyDescent="0.35">
      <c r="A7018" s="22" t="s">
        <v>39</v>
      </c>
      <c r="B7018" s="22" t="s">
        <v>178</v>
      </c>
      <c r="C7018" s="22" t="s">
        <v>52</v>
      </c>
      <c r="D7018" s="22" t="s">
        <v>53</v>
      </c>
      <c r="E7018" s="20">
        <v>145.97094999999999</v>
      </c>
    </row>
    <row r="7019" spans="1:5" x14ac:dyDescent="0.35">
      <c r="A7019" s="22" t="s">
        <v>39</v>
      </c>
      <c r="B7019" s="22" t="s">
        <v>178</v>
      </c>
      <c r="C7019" s="22" t="s">
        <v>52</v>
      </c>
      <c r="D7019" s="22" t="s">
        <v>27</v>
      </c>
      <c r="E7019" s="20">
        <v>0.51571</v>
      </c>
    </row>
    <row r="7020" spans="1:5" x14ac:dyDescent="0.35">
      <c r="A7020" s="22" t="s">
        <v>39</v>
      </c>
      <c r="B7020" s="22" t="s">
        <v>178</v>
      </c>
      <c r="C7020" s="22" t="s">
        <v>52</v>
      </c>
      <c r="D7020" s="22" t="s">
        <v>95</v>
      </c>
      <c r="E7020" s="20">
        <v>26.446370000000002</v>
      </c>
    </row>
    <row r="7021" spans="1:5" x14ac:dyDescent="0.35">
      <c r="A7021" s="22" t="s">
        <v>39</v>
      </c>
      <c r="B7021" s="22" t="s">
        <v>178</v>
      </c>
      <c r="C7021" s="22" t="s">
        <v>52</v>
      </c>
      <c r="D7021" s="22" t="s">
        <v>28</v>
      </c>
      <c r="E7021" s="20">
        <v>41.487430000000003</v>
      </c>
    </row>
    <row r="7022" spans="1:5" x14ac:dyDescent="0.35">
      <c r="A7022" s="22" t="s">
        <v>39</v>
      </c>
      <c r="B7022" s="22" t="s">
        <v>178</v>
      </c>
      <c r="C7022" s="22" t="s">
        <v>52</v>
      </c>
      <c r="D7022" s="22" t="s">
        <v>55</v>
      </c>
      <c r="E7022" s="20">
        <v>1.9994000000000001</v>
      </c>
    </row>
    <row r="7023" spans="1:5" x14ac:dyDescent="0.35">
      <c r="A7023" s="22" t="s">
        <v>39</v>
      </c>
      <c r="B7023" s="22" t="s">
        <v>178</v>
      </c>
      <c r="C7023" s="22" t="s">
        <v>52</v>
      </c>
      <c r="D7023" s="22" t="s">
        <v>92</v>
      </c>
      <c r="E7023" s="20">
        <v>1.58447</v>
      </c>
    </row>
    <row r="7024" spans="1:5" x14ac:dyDescent="0.35">
      <c r="A7024" s="22" t="s">
        <v>39</v>
      </c>
      <c r="B7024" s="22" t="s">
        <v>178</v>
      </c>
      <c r="C7024" s="22" t="s">
        <v>52</v>
      </c>
      <c r="D7024" s="22" t="s">
        <v>102</v>
      </c>
      <c r="E7024" s="20">
        <v>7.3412899999999999</v>
      </c>
    </row>
    <row r="7025" spans="1:5" x14ac:dyDescent="0.35">
      <c r="A7025" s="22" t="s">
        <v>39</v>
      </c>
      <c r="B7025" s="22" t="s">
        <v>178</v>
      </c>
      <c r="C7025" s="22" t="s">
        <v>52</v>
      </c>
      <c r="D7025" s="22" t="s">
        <v>93</v>
      </c>
      <c r="E7025" s="20">
        <v>155.08086</v>
      </c>
    </row>
    <row r="7026" spans="1:5" x14ac:dyDescent="0.35">
      <c r="A7026" s="22" t="s">
        <v>39</v>
      </c>
      <c r="B7026" s="22" t="s">
        <v>178</v>
      </c>
      <c r="C7026" s="22" t="s">
        <v>52</v>
      </c>
      <c r="D7026" s="22" t="s">
        <v>160</v>
      </c>
      <c r="E7026" s="20">
        <v>281.53071999999997</v>
      </c>
    </row>
    <row r="7027" spans="1:5" x14ac:dyDescent="0.35">
      <c r="A7027" s="22" t="s">
        <v>39</v>
      </c>
      <c r="B7027" s="22" t="s">
        <v>178</v>
      </c>
      <c r="C7027" s="22" t="s">
        <v>52</v>
      </c>
      <c r="D7027" s="22" t="s">
        <v>30</v>
      </c>
      <c r="E7027" s="20">
        <v>283.73674</v>
      </c>
    </row>
    <row r="7028" spans="1:5" x14ac:dyDescent="0.35">
      <c r="A7028" s="22" t="s">
        <v>39</v>
      </c>
      <c r="B7028" s="22" t="s">
        <v>178</v>
      </c>
      <c r="C7028" s="22" t="s">
        <v>52</v>
      </c>
      <c r="D7028" s="22" t="s">
        <v>96</v>
      </c>
      <c r="E7028" s="20">
        <v>91.549449999999993</v>
      </c>
    </row>
    <row r="7029" spans="1:5" x14ac:dyDescent="0.35">
      <c r="A7029" s="22" t="s">
        <v>39</v>
      </c>
      <c r="B7029" s="22" t="s">
        <v>178</v>
      </c>
      <c r="C7029" s="22" t="s">
        <v>52</v>
      </c>
      <c r="D7029" s="22" t="s">
        <v>110</v>
      </c>
      <c r="E7029" s="20">
        <v>9.4729100000000006</v>
      </c>
    </row>
    <row r="7030" spans="1:5" x14ac:dyDescent="0.35">
      <c r="A7030" s="22" t="s">
        <v>39</v>
      </c>
      <c r="B7030" s="22" t="s">
        <v>178</v>
      </c>
      <c r="C7030" s="22" t="s">
        <v>52</v>
      </c>
      <c r="D7030" s="22" t="s">
        <v>112</v>
      </c>
      <c r="E7030" s="20">
        <v>0.49486999999999998</v>
      </c>
    </row>
    <row r="7031" spans="1:5" x14ac:dyDescent="0.35">
      <c r="A7031" s="22" t="s">
        <v>39</v>
      </c>
      <c r="B7031" s="22" t="s">
        <v>178</v>
      </c>
      <c r="C7031" s="22" t="s">
        <v>52</v>
      </c>
      <c r="D7031" s="22" t="s">
        <v>97</v>
      </c>
      <c r="E7031" s="20">
        <v>565.35148000000004</v>
      </c>
    </row>
    <row r="7032" spans="1:5" x14ac:dyDescent="0.35">
      <c r="A7032" s="22" t="s">
        <v>39</v>
      </c>
      <c r="B7032" s="22" t="s">
        <v>178</v>
      </c>
      <c r="C7032" s="22" t="s">
        <v>52</v>
      </c>
      <c r="D7032" s="22" t="s">
        <v>31</v>
      </c>
      <c r="E7032" s="20">
        <v>220.88282000000001</v>
      </c>
    </row>
    <row r="7033" spans="1:5" x14ac:dyDescent="0.35">
      <c r="A7033" s="22" t="s">
        <v>39</v>
      </c>
      <c r="B7033" s="22" t="s">
        <v>178</v>
      </c>
      <c r="C7033" s="22" t="s">
        <v>52</v>
      </c>
      <c r="D7033" s="28" t="s">
        <v>35</v>
      </c>
      <c r="E7033" s="26">
        <v>2037.4536800000001</v>
      </c>
    </row>
    <row r="7034" spans="1:5" x14ac:dyDescent="0.35">
      <c r="A7034" s="22" t="s">
        <v>39</v>
      </c>
      <c r="B7034" s="22" t="s">
        <v>178</v>
      </c>
      <c r="C7034" s="22" t="s">
        <v>53</v>
      </c>
      <c r="D7034" s="22" t="s">
        <v>52</v>
      </c>
      <c r="E7034" s="20">
        <v>164.11688000000001</v>
      </c>
    </row>
    <row r="7035" spans="1:5" x14ac:dyDescent="0.35">
      <c r="A7035" s="22" t="s">
        <v>39</v>
      </c>
      <c r="B7035" s="22" t="s">
        <v>178</v>
      </c>
      <c r="C7035" s="22" t="s">
        <v>53</v>
      </c>
      <c r="D7035" s="22" t="s">
        <v>115</v>
      </c>
      <c r="E7035" s="20">
        <v>1.711E-2</v>
      </c>
    </row>
    <row r="7036" spans="1:5" x14ac:dyDescent="0.35">
      <c r="A7036" s="22" t="s">
        <v>39</v>
      </c>
      <c r="B7036" s="22" t="s">
        <v>178</v>
      </c>
      <c r="C7036" s="22" t="s">
        <v>53</v>
      </c>
      <c r="D7036" s="22" t="s">
        <v>156</v>
      </c>
      <c r="E7036" s="20">
        <v>60.42765</v>
      </c>
    </row>
    <row r="7037" spans="1:5" x14ac:dyDescent="0.35">
      <c r="A7037" s="22" t="s">
        <v>39</v>
      </c>
      <c r="B7037" s="22" t="s">
        <v>178</v>
      </c>
      <c r="C7037" s="22" t="s">
        <v>53</v>
      </c>
      <c r="D7037" s="22" t="s">
        <v>53</v>
      </c>
      <c r="E7037" s="20">
        <v>191.19167999999999</v>
      </c>
    </row>
    <row r="7038" spans="1:5" x14ac:dyDescent="0.35">
      <c r="A7038" s="22" t="s">
        <v>39</v>
      </c>
      <c r="B7038" s="22" t="s">
        <v>178</v>
      </c>
      <c r="C7038" s="22" t="s">
        <v>53</v>
      </c>
      <c r="D7038" s="22" t="s">
        <v>27</v>
      </c>
      <c r="E7038" s="20">
        <v>0.25945000000000001</v>
      </c>
    </row>
    <row r="7039" spans="1:5" x14ac:dyDescent="0.35">
      <c r="A7039" s="22" t="s">
        <v>39</v>
      </c>
      <c r="B7039" s="22" t="s">
        <v>178</v>
      </c>
      <c r="C7039" s="22" t="s">
        <v>53</v>
      </c>
      <c r="D7039" s="22" t="s">
        <v>95</v>
      </c>
      <c r="E7039" s="20">
        <v>12.400069999999999</v>
      </c>
    </row>
    <row r="7040" spans="1:5" x14ac:dyDescent="0.35">
      <c r="A7040" s="22" t="s">
        <v>39</v>
      </c>
      <c r="B7040" s="22" t="s">
        <v>178</v>
      </c>
      <c r="C7040" s="22" t="s">
        <v>53</v>
      </c>
      <c r="D7040" s="22" t="s">
        <v>28</v>
      </c>
      <c r="E7040" s="20">
        <v>1.3517300000000001</v>
      </c>
    </row>
    <row r="7041" spans="1:5" x14ac:dyDescent="0.35">
      <c r="A7041" s="22" t="s">
        <v>39</v>
      </c>
      <c r="B7041" s="22" t="s">
        <v>178</v>
      </c>
      <c r="C7041" s="22" t="s">
        <v>53</v>
      </c>
      <c r="D7041" s="22" t="s">
        <v>55</v>
      </c>
      <c r="E7041" s="20">
        <v>66.282359999999997</v>
      </c>
    </row>
    <row r="7042" spans="1:5" x14ac:dyDescent="0.35">
      <c r="A7042" s="22" t="s">
        <v>39</v>
      </c>
      <c r="B7042" s="22" t="s">
        <v>178</v>
      </c>
      <c r="C7042" s="22" t="s">
        <v>53</v>
      </c>
      <c r="D7042" s="22" t="s">
        <v>92</v>
      </c>
      <c r="E7042" s="20">
        <v>11.10371</v>
      </c>
    </row>
    <row r="7043" spans="1:5" x14ac:dyDescent="0.35">
      <c r="A7043" s="22" t="s">
        <v>39</v>
      </c>
      <c r="B7043" s="22" t="s">
        <v>178</v>
      </c>
      <c r="C7043" s="22" t="s">
        <v>53</v>
      </c>
      <c r="D7043" s="22" t="s">
        <v>102</v>
      </c>
      <c r="E7043" s="20">
        <v>10.839499999999999</v>
      </c>
    </row>
    <row r="7044" spans="1:5" x14ac:dyDescent="0.35">
      <c r="A7044" s="22" t="s">
        <v>39</v>
      </c>
      <c r="B7044" s="22" t="s">
        <v>178</v>
      </c>
      <c r="C7044" s="22" t="s">
        <v>53</v>
      </c>
      <c r="D7044" s="22" t="s">
        <v>93</v>
      </c>
      <c r="E7044" s="20">
        <v>28.686579999999999</v>
      </c>
    </row>
    <row r="7045" spans="1:5" x14ac:dyDescent="0.35">
      <c r="A7045" s="22" t="s">
        <v>39</v>
      </c>
      <c r="B7045" s="22" t="s">
        <v>178</v>
      </c>
      <c r="C7045" s="22" t="s">
        <v>53</v>
      </c>
      <c r="D7045" s="22" t="s">
        <v>160</v>
      </c>
      <c r="E7045" s="20">
        <v>25.63552</v>
      </c>
    </row>
    <row r="7046" spans="1:5" x14ac:dyDescent="0.35">
      <c r="A7046" s="22" t="s">
        <v>39</v>
      </c>
      <c r="B7046" s="22" t="s">
        <v>178</v>
      </c>
      <c r="C7046" s="22" t="s">
        <v>53</v>
      </c>
      <c r="D7046" s="22" t="s">
        <v>30</v>
      </c>
      <c r="E7046" s="20">
        <v>113.24691</v>
      </c>
    </row>
    <row r="7047" spans="1:5" x14ac:dyDescent="0.35">
      <c r="A7047" s="22" t="s">
        <v>39</v>
      </c>
      <c r="B7047" s="22" t="s">
        <v>178</v>
      </c>
      <c r="C7047" s="22" t="s">
        <v>53</v>
      </c>
      <c r="D7047" s="22" t="s">
        <v>96</v>
      </c>
      <c r="E7047" s="20">
        <v>85.253110000000007</v>
      </c>
    </row>
    <row r="7048" spans="1:5" x14ac:dyDescent="0.35">
      <c r="A7048" s="22" t="s">
        <v>39</v>
      </c>
      <c r="B7048" s="22" t="s">
        <v>178</v>
      </c>
      <c r="C7048" s="22" t="s">
        <v>53</v>
      </c>
      <c r="D7048" s="22" t="s">
        <v>110</v>
      </c>
      <c r="E7048" s="20">
        <v>7.4774500000000002</v>
      </c>
    </row>
    <row r="7049" spans="1:5" x14ac:dyDescent="0.35">
      <c r="A7049" s="22" t="s">
        <v>39</v>
      </c>
      <c r="B7049" s="22" t="s">
        <v>178</v>
      </c>
      <c r="C7049" s="22" t="s">
        <v>53</v>
      </c>
      <c r="D7049" s="22" t="s">
        <v>162</v>
      </c>
      <c r="E7049" s="20">
        <v>0.26972000000000002</v>
      </c>
    </row>
    <row r="7050" spans="1:5" x14ac:dyDescent="0.35">
      <c r="A7050" s="22" t="s">
        <v>39</v>
      </c>
      <c r="B7050" s="22" t="s">
        <v>178</v>
      </c>
      <c r="C7050" s="22" t="s">
        <v>53</v>
      </c>
      <c r="D7050" s="22" t="s">
        <v>112</v>
      </c>
      <c r="E7050" s="20">
        <v>3.4854799999999999</v>
      </c>
    </row>
    <row r="7051" spans="1:5" x14ac:dyDescent="0.35">
      <c r="A7051" s="22" t="s">
        <v>39</v>
      </c>
      <c r="B7051" s="22" t="s">
        <v>178</v>
      </c>
      <c r="C7051" s="22" t="s">
        <v>53</v>
      </c>
      <c r="D7051" s="22" t="s">
        <v>97</v>
      </c>
      <c r="E7051" s="20">
        <v>18.761030000000002</v>
      </c>
    </row>
    <row r="7052" spans="1:5" x14ac:dyDescent="0.35">
      <c r="A7052" s="22" t="s">
        <v>39</v>
      </c>
      <c r="B7052" s="22" t="s">
        <v>178</v>
      </c>
      <c r="C7052" s="22" t="s">
        <v>53</v>
      </c>
      <c r="D7052" s="22" t="s">
        <v>31</v>
      </c>
      <c r="E7052" s="20">
        <v>238.55188999999999</v>
      </c>
    </row>
    <row r="7053" spans="1:5" x14ac:dyDescent="0.35">
      <c r="A7053" s="22" t="s">
        <v>39</v>
      </c>
      <c r="B7053" s="22" t="s">
        <v>178</v>
      </c>
      <c r="C7053" s="22" t="s">
        <v>53</v>
      </c>
      <c r="D7053" s="28" t="s">
        <v>35</v>
      </c>
      <c r="E7053" s="26">
        <v>1039.3578299999999</v>
      </c>
    </row>
    <row r="7054" spans="1:5" x14ac:dyDescent="0.35">
      <c r="A7054" s="22" t="s">
        <v>39</v>
      </c>
      <c r="B7054" s="22" t="s">
        <v>178</v>
      </c>
      <c r="C7054" s="22" t="s">
        <v>12</v>
      </c>
      <c r="D7054" s="22" t="s">
        <v>52</v>
      </c>
      <c r="E7054" s="20">
        <v>15.708769999999999</v>
      </c>
    </row>
    <row r="7055" spans="1:5" x14ac:dyDescent="0.35">
      <c r="A7055" s="22" t="s">
        <v>39</v>
      </c>
      <c r="B7055" s="22" t="s">
        <v>178</v>
      </c>
      <c r="C7055" s="22" t="s">
        <v>12</v>
      </c>
      <c r="D7055" s="22" t="s">
        <v>27</v>
      </c>
      <c r="E7055" s="20">
        <v>42.58343</v>
      </c>
    </row>
    <row r="7056" spans="1:5" x14ac:dyDescent="0.35">
      <c r="A7056" s="22" t="s">
        <v>39</v>
      </c>
      <c r="B7056" s="22" t="s">
        <v>178</v>
      </c>
      <c r="C7056" s="22" t="s">
        <v>12</v>
      </c>
      <c r="D7056" s="22" t="s">
        <v>28</v>
      </c>
      <c r="E7056" s="20">
        <v>0.59816999999999998</v>
      </c>
    </row>
    <row r="7057" spans="1:5" x14ac:dyDescent="0.35">
      <c r="A7057" s="22" t="s">
        <v>39</v>
      </c>
      <c r="B7057" s="22" t="s">
        <v>178</v>
      </c>
      <c r="C7057" s="22" t="s">
        <v>12</v>
      </c>
      <c r="D7057" s="22" t="s">
        <v>55</v>
      </c>
      <c r="E7057" s="20">
        <v>1.88663</v>
      </c>
    </row>
    <row r="7058" spans="1:5" x14ac:dyDescent="0.35">
      <c r="A7058" s="22" t="s">
        <v>39</v>
      </c>
      <c r="B7058" s="22" t="s">
        <v>178</v>
      </c>
      <c r="C7058" s="22" t="s">
        <v>12</v>
      </c>
      <c r="D7058" s="22" t="s">
        <v>92</v>
      </c>
      <c r="E7058" s="20">
        <v>0.47287000000000001</v>
      </c>
    </row>
    <row r="7059" spans="1:5" x14ac:dyDescent="0.35">
      <c r="A7059" s="22" t="s">
        <v>39</v>
      </c>
      <c r="B7059" s="22" t="s">
        <v>178</v>
      </c>
      <c r="C7059" s="22" t="s">
        <v>12</v>
      </c>
      <c r="D7059" s="22" t="s">
        <v>102</v>
      </c>
      <c r="E7059" s="20">
        <v>2.59802</v>
      </c>
    </row>
    <row r="7060" spans="1:5" x14ac:dyDescent="0.35">
      <c r="A7060" s="22" t="s">
        <v>39</v>
      </c>
      <c r="B7060" s="22" t="s">
        <v>178</v>
      </c>
      <c r="C7060" s="22" t="s">
        <v>12</v>
      </c>
      <c r="D7060" s="22" t="s">
        <v>30</v>
      </c>
      <c r="E7060" s="20">
        <v>409.01661999999999</v>
      </c>
    </row>
    <row r="7061" spans="1:5" x14ac:dyDescent="0.35">
      <c r="A7061" s="22" t="s">
        <v>39</v>
      </c>
      <c r="B7061" s="22" t="s">
        <v>178</v>
      </c>
      <c r="C7061" s="22" t="s">
        <v>12</v>
      </c>
      <c r="D7061" s="22" t="s">
        <v>96</v>
      </c>
      <c r="E7061" s="20">
        <v>0.20621999999999999</v>
      </c>
    </row>
    <row r="7062" spans="1:5" x14ac:dyDescent="0.35">
      <c r="A7062" s="22" t="s">
        <v>39</v>
      </c>
      <c r="B7062" s="22" t="s">
        <v>178</v>
      </c>
      <c r="C7062" s="22" t="s">
        <v>12</v>
      </c>
      <c r="D7062" s="22" t="s">
        <v>97</v>
      </c>
      <c r="E7062" s="20">
        <v>0.10756</v>
      </c>
    </row>
    <row r="7063" spans="1:5" x14ac:dyDescent="0.35">
      <c r="A7063" s="22" t="s">
        <v>39</v>
      </c>
      <c r="B7063" s="22" t="s">
        <v>178</v>
      </c>
      <c r="C7063" s="22" t="s">
        <v>12</v>
      </c>
      <c r="D7063" s="22" t="s">
        <v>31</v>
      </c>
      <c r="E7063" s="20">
        <v>108.66388000000001</v>
      </c>
    </row>
    <row r="7064" spans="1:5" x14ac:dyDescent="0.35">
      <c r="A7064" s="22" t="s">
        <v>39</v>
      </c>
      <c r="B7064" s="22" t="s">
        <v>178</v>
      </c>
      <c r="C7064" s="22" t="s">
        <v>12</v>
      </c>
      <c r="D7064" s="28" t="s">
        <v>35</v>
      </c>
      <c r="E7064" s="26">
        <v>581.84217000000001</v>
      </c>
    </row>
    <row r="7065" spans="1:5" x14ac:dyDescent="0.35">
      <c r="A7065" s="22" t="s">
        <v>39</v>
      </c>
      <c r="B7065" s="22" t="s">
        <v>178</v>
      </c>
      <c r="C7065" s="22" t="s">
        <v>54</v>
      </c>
      <c r="D7065" s="22" t="s">
        <v>52</v>
      </c>
      <c r="E7065" s="20">
        <v>11.51112</v>
      </c>
    </row>
    <row r="7066" spans="1:5" x14ac:dyDescent="0.35">
      <c r="A7066" s="22" t="s">
        <v>39</v>
      </c>
      <c r="B7066" s="22" t="s">
        <v>178</v>
      </c>
      <c r="C7066" s="22" t="s">
        <v>54</v>
      </c>
      <c r="D7066" s="22" t="s">
        <v>104</v>
      </c>
      <c r="E7066" s="20">
        <v>0.34683999999999998</v>
      </c>
    </row>
    <row r="7067" spans="1:5" x14ac:dyDescent="0.35">
      <c r="A7067" s="22" t="s">
        <v>39</v>
      </c>
      <c r="B7067" s="22" t="s">
        <v>178</v>
      </c>
      <c r="C7067" s="22" t="s">
        <v>54</v>
      </c>
      <c r="D7067" s="22" t="s">
        <v>53</v>
      </c>
      <c r="E7067" s="20">
        <v>19.72946</v>
      </c>
    </row>
    <row r="7068" spans="1:5" x14ac:dyDescent="0.35">
      <c r="A7068" s="22" t="s">
        <v>39</v>
      </c>
      <c r="B7068" s="22" t="s">
        <v>178</v>
      </c>
      <c r="C7068" s="22" t="s">
        <v>54</v>
      </c>
      <c r="D7068" s="22" t="s">
        <v>95</v>
      </c>
      <c r="E7068" s="20">
        <v>95.406419999999997</v>
      </c>
    </row>
    <row r="7069" spans="1:5" x14ac:dyDescent="0.35">
      <c r="A7069" s="22" t="s">
        <v>39</v>
      </c>
      <c r="B7069" s="22" t="s">
        <v>178</v>
      </c>
      <c r="C7069" s="22" t="s">
        <v>54</v>
      </c>
      <c r="D7069" s="22" t="s">
        <v>28</v>
      </c>
      <c r="E7069" s="20">
        <v>0.14360999999999999</v>
      </c>
    </row>
    <row r="7070" spans="1:5" x14ac:dyDescent="0.35">
      <c r="A7070" s="22" t="s">
        <v>39</v>
      </c>
      <c r="B7070" s="22" t="s">
        <v>178</v>
      </c>
      <c r="C7070" s="22" t="s">
        <v>54</v>
      </c>
      <c r="D7070" s="22" t="s">
        <v>55</v>
      </c>
      <c r="E7070" s="20">
        <v>112.79053</v>
      </c>
    </row>
    <row r="7071" spans="1:5" x14ac:dyDescent="0.35">
      <c r="A7071" s="22" t="s">
        <v>39</v>
      </c>
      <c r="B7071" s="22" t="s">
        <v>178</v>
      </c>
      <c r="C7071" s="22" t="s">
        <v>54</v>
      </c>
      <c r="D7071" s="22" t="s">
        <v>160</v>
      </c>
      <c r="E7071" s="20">
        <v>21.594550000000002</v>
      </c>
    </row>
    <row r="7072" spans="1:5" x14ac:dyDescent="0.35">
      <c r="A7072" s="22" t="s">
        <v>39</v>
      </c>
      <c r="B7072" s="22" t="s">
        <v>178</v>
      </c>
      <c r="C7072" s="22" t="s">
        <v>54</v>
      </c>
      <c r="D7072" s="22" t="s">
        <v>96</v>
      </c>
      <c r="E7072" s="20">
        <v>8.9621700000000004</v>
      </c>
    </row>
    <row r="7073" spans="1:5" x14ac:dyDescent="0.35">
      <c r="A7073" s="22" t="s">
        <v>39</v>
      </c>
      <c r="B7073" s="22" t="s">
        <v>178</v>
      </c>
      <c r="C7073" s="22" t="s">
        <v>54</v>
      </c>
      <c r="D7073" s="22" t="s">
        <v>97</v>
      </c>
      <c r="E7073" s="20">
        <v>108.27175</v>
      </c>
    </row>
    <row r="7074" spans="1:5" x14ac:dyDescent="0.35">
      <c r="A7074" s="22" t="s">
        <v>39</v>
      </c>
      <c r="B7074" s="22" t="s">
        <v>178</v>
      </c>
      <c r="C7074" s="22" t="s">
        <v>54</v>
      </c>
      <c r="D7074" s="22" t="s">
        <v>31</v>
      </c>
      <c r="E7074" s="20">
        <v>9.03003</v>
      </c>
    </row>
    <row r="7075" spans="1:5" x14ac:dyDescent="0.35">
      <c r="A7075" s="22" t="s">
        <v>39</v>
      </c>
      <c r="B7075" s="22" t="s">
        <v>178</v>
      </c>
      <c r="C7075" s="22" t="s">
        <v>54</v>
      </c>
      <c r="D7075" s="28" t="s">
        <v>35</v>
      </c>
      <c r="E7075" s="26">
        <v>387.78647999999998</v>
      </c>
    </row>
    <row r="7076" spans="1:5" x14ac:dyDescent="0.35">
      <c r="A7076" s="22" t="s">
        <v>39</v>
      </c>
      <c r="B7076" s="22" t="s">
        <v>178</v>
      </c>
      <c r="C7076" s="22" t="s">
        <v>13</v>
      </c>
      <c r="D7076" s="22" t="s">
        <v>52</v>
      </c>
      <c r="E7076" s="20">
        <v>3.32639</v>
      </c>
    </row>
    <row r="7077" spans="1:5" x14ac:dyDescent="0.35">
      <c r="A7077" s="22" t="s">
        <v>39</v>
      </c>
      <c r="B7077" s="22" t="s">
        <v>178</v>
      </c>
      <c r="C7077" s="22" t="s">
        <v>13</v>
      </c>
      <c r="D7077" s="22" t="s">
        <v>27</v>
      </c>
      <c r="E7077" s="20">
        <v>35.732109999999999</v>
      </c>
    </row>
    <row r="7078" spans="1:5" x14ac:dyDescent="0.35">
      <c r="A7078" s="22" t="s">
        <v>39</v>
      </c>
      <c r="B7078" s="22" t="s">
        <v>178</v>
      </c>
      <c r="C7078" s="22" t="s">
        <v>13</v>
      </c>
      <c r="D7078" s="22" t="s">
        <v>28</v>
      </c>
      <c r="E7078" s="20">
        <v>182.84348</v>
      </c>
    </row>
    <row r="7079" spans="1:5" x14ac:dyDescent="0.35">
      <c r="A7079" s="22" t="s">
        <v>39</v>
      </c>
      <c r="B7079" s="22" t="s">
        <v>178</v>
      </c>
      <c r="C7079" s="22" t="s">
        <v>13</v>
      </c>
      <c r="D7079" s="22" t="s">
        <v>55</v>
      </c>
      <c r="E7079" s="20">
        <v>0.4496</v>
      </c>
    </row>
    <row r="7080" spans="1:5" x14ac:dyDescent="0.35">
      <c r="A7080" s="22" t="s">
        <v>39</v>
      </c>
      <c r="B7080" s="22" t="s">
        <v>178</v>
      </c>
      <c r="C7080" s="22" t="s">
        <v>13</v>
      </c>
      <c r="D7080" s="22" t="s">
        <v>92</v>
      </c>
      <c r="E7080" s="20">
        <v>2.2874699999999999</v>
      </c>
    </row>
    <row r="7081" spans="1:5" x14ac:dyDescent="0.35">
      <c r="A7081" s="22" t="s">
        <v>39</v>
      </c>
      <c r="B7081" s="22" t="s">
        <v>178</v>
      </c>
      <c r="C7081" s="22" t="s">
        <v>13</v>
      </c>
      <c r="D7081" s="22" t="s">
        <v>102</v>
      </c>
      <c r="E7081" s="20">
        <v>10.97038</v>
      </c>
    </row>
    <row r="7082" spans="1:5" x14ac:dyDescent="0.35">
      <c r="A7082" s="22" t="s">
        <v>39</v>
      </c>
      <c r="B7082" s="22" t="s">
        <v>178</v>
      </c>
      <c r="C7082" s="22" t="s">
        <v>13</v>
      </c>
      <c r="D7082" s="22" t="s">
        <v>30</v>
      </c>
      <c r="E7082" s="20">
        <v>50.705800000000004</v>
      </c>
    </row>
    <row r="7083" spans="1:5" x14ac:dyDescent="0.35">
      <c r="A7083" s="22" t="s">
        <v>39</v>
      </c>
      <c r="B7083" s="22" t="s">
        <v>178</v>
      </c>
      <c r="C7083" s="22" t="s">
        <v>13</v>
      </c>
      <c r="D7083" s="22" t="s">
        <v>96</v>
      </c>
      <c r="E7083" s="20">
        <v>1.7702</v>
      </c>
    </row>
    <row r="7084" spans="1:5" x14ac:dyDescent="0.35">
      <c r="A7084" s="22" t="s">
        <v>39</v>
      </c>
      <c r="B7084" s="22" t="s">
        <v>178</v>
      </c>
      <c r="C7084" s="22" t="s">
        <v>13</v>
      </c>
      <c r="D7084" s="22" t="s">
        <v>97</v>
      </c>
      <c r="E7084" s="20">
        <v>1.295E-2</v>
      </c>
    </row>
    <row r="7085" spans="1:5" x14ac:dyDescent="0.35">
      <c r="A7085" s="22" t="s">
        <v>39</v>
      </c>
      <c r="B7085" s="22" t="s">
        <v>178</v>
      </c>
      <c r="C7085" s="22" t="s">
        <v>13</v>
      </c>
      <c r="D7085" s="22" t="s">
        <v>31</v>
      </c>
      <c r="E7085" s="20">
        <v>258.94296000000003</v>
      </c>
    </row>
    <row r="7086" spans="1:5" x14ac:dyDescent="0.35">
      <c r="A7086" s="22" t="s">
        <v>39</v>
      </c>
      <c r="B7086" s="22" t="s">
        <v>178</v>
      </c>
      <c r="C7086" s="22" t="s">
        <v>13</v>
      </c>
      <c r="D7086" s="22" t="s">
        <v>32</v>
      </c>
      <c r="E7086" s="20">
        <v>11.375690000000001</v>
      </c>
    </row>
    <row r="7087" spans="1:5" x14ac:dyDescent="0.35">
      <c r="A7087" s="22" t="s">
        <v>39</v>
      </c>
      <c r="B7087" s="22" t="s">
        <v>178</v>
      </c>
      <c r="C7087" s="22" t="s">
        <v>13</v>
      </c>
      <c r="D7087" s="28" t="s">
        <v>35</v>
      </c>
      <c r="E7087" s="26">
        <v>558.41702999999995</v>
      </c>
    </row>
    <row r="7088" spans="1:5" x14ac:dyDescent="0.35">
      <c r="A7088" s="22" t="s">
        <v>39</v>
      </c>
      <c r="B7088" s="22" t="s">
        <v>178</v>
      </c>
      <c r="C7088" s="22" t="s">
        <v>55</v>
      </c>
      <c r="D7088" s="22" t="s">
        <v>52</v>
      </c>
      <c r="E7088" s="20">
        <v>112.77072</v>
      </c>
    </row>
    <row r="7089" spans="1:5" x14ac:dyDescent="0.35">
      <c r="A7089" s="22" t="s">
        <v>39</v>
      </c>
      <c r="B7089" s="22" t="s">
        <v>178</v>
      </c>
      <c r="C7089" s="22" t="s">
        <v>55</v>
      </c>
      <c r="D7089" s="22" t="s">
        <v>104</v>
      </c>
      <c r="E7089" s="20">
        <v>0.24848000000000001</v>
      </c>
    </row>
    <row r="7090" spans="1:5" x14ac:dyDescent="0.35">
      <c r="A7090" s="22" t="s">
        <v>39</v>
      </c>
      <c r="B7090" s="22" t="s">
        <v>178</v>
      </c>
      <c r="C7090" s="22" t="s">
        <v>55</v>
      </c>
      <c r="D7090" s="22" t="s">
        <v>156</v>
      </c>
      <c r="E7090" s="20">
        <v>1.7919799999999999</v>
      </c>
    </row>
    <row r="7091" spans="1:5" x14ac:dyDescent="0.35">
      <c r="A7091" s="22" t="s">
        <v>39</v>
      </c>
      <c r="B7091" s="22" t="s">
        <v>178</v>
      </c>
      <c r="C7091" s="22" t="s">
        <v>55</v>
      </c>
      <c r="D7091" s="22" t="s">
        <v>53</v>
      </c>
      <c r="E7091" s="20">
        <v>186.95448999999999</v>
      </c>
    </row>
    <row r="7092" spans="1:5" x14ac:dyDescent="0.35">
      <c r="A7092" s="22" t="s">
        <v>39</v>
      </c>
      <c r="B7092" s="22" t="s">
        <v>178</v>
      </c>
      <c r="C7092" s="22" t="s">
        <v>55</v>
      </c>
      <c r="D7092" s="22" t="s">
        <v>95</v>
      </c>
      <c r="E7092" s="20">
        <v>4.3855899999999997</v>
      </c>
    </row>
    <row r="7093" spans="1:5" x14ac:dyDescent="0.35">
      <c r="A7093" s="22" t="s">
        <v>39</v>
      </c>
      <c r="B7093" s="22" t="s">
        <v>178</v>
      </c>
      <c r="C7093" s="22" t="s">
        <v>55</v>
      </c>
      <c r="D7093" s="22" t="s">
        <v>55</v>
      </c>
      <c r="E7093" s="20">
        <v>296.17845999999997</v>
      </c>
    </row>
    <row r="7094" spans="1:5" x14ac:dyDescent="0.35">
      <c r="A7094" s="22" t="s">
        <v>39</v>
      </c>
      <c r="B7094" s="22" t="s">
        <v>178</v>
      </c>
      <c r="C7094" s="22" t="s">
        <v>55</v>
      </c>
      <c r="D7094" s="22" t="s">
        <v>92</v>
      </c>
      <c r="E7094" s="20">
        <v>0.11175</v>
      </c>
    </row>
    <row r="7095" spans="1:5" x14ac:dyDescent="0.35">
      <c r="A7095" s="22" t="s">
        <v>39</v>
      </c>
      <c r="B7095" s="22" t="s">
        <v>178</v>
      </c>
      <c r="C7095" s="22" t="s">
        <v>55</v>
      </c>
      <c r="D7095" s="22" t="s">
        <v>107</v>
      </c>
      <c r="E7095" s="20">
        <v>4.20322</v>
      </c>
    </row>
    <row r="7096" spans="1:5" x14ac:dyDescent="0.35">
      <c r="A7096" s="22" t="s">
        <v>39</v>
      </c>
      <c r="B7096" s="22" t="s">
        <v>178</v>
      </c>
      <c r="C7096" s="22" t="s">
        <v>55</v>
      </c>
      <c r="D7096" s="22" t="s">
        <v>93</v>
      </c>
      <c r="E7096" s="20">
        <v>0.19939000000000001</v>
      </c>
    </row>
    <row r="7097" spans="1:5" x14ac:dyDescent="0.35">
      <c r="A7097" s="22" t="s">
        <v>39</v>
      </c>
      <c r="B7097" s="22" t="s">
        <v>178</v>
      </c>
      <c r="C7097" s="22" t="s">
        <v>55</v>
      </c>
      <c r="D7097" s="22" t="s">
        <v>30</v>
      </c>
      <c r="E7097" s="20">
        <v>0.27923999999999999</v>
      </c>
    </row>
    <row r="7098" spans="1:5" x14ac:dyDescent="0.35">
      <c r="A7098" s="22" t="s">
        <v>39</v>
      </c>
      <c r="B7098" s="22" t="s">
        <v>178</v>
      </c>
      <c r="C7098" s="22" t="s">
        <v>55</v>
      </c>
      <c r="D7098" s="22" t="s">
        <v>96</v>
      </c>
      <c r="E7098" s="20">
        <v>7.3172800000000002</v>
      </c>
    </row>
    <row r="7099" spans="1:5" x14ac:dyDescent="0.35">
      <c r="A7099" s="22" t="s">
        <v>39</v>
      </c>
      <c r="B7099" s="22" t="s">
        <v>178</v>
      </c>
      <c r="C7099" s="22" t="s">
        <v>55</v>
      </c>
      <c r="D7099" s="22" t="s">
        <v>110</v>
      </c>
      <c r="E7099" s="20">
        <v>31.005220000000001</v>
      </c>
    </row>
    <row r="7100" spans="1:5" x14ac:dyDescent="0.35">
      <c r="A7100" s="22" t="s">
        <v>39</v>
      </c>
      <c r="B7100" s="22" t="s">
        <v>178</v>
      </c>
      <c r="C7100" s="22" t="s">
        <v>55</v>
      </c>
      <c r="D7100" s="22" t="s">
        <v>112</v>
      </c>
      <c r="E7100" s="20">
        <v>3.17503</v>
      </c>
    </row>
    <row r="7101" spans="1:5" x14ac:dyDescent="0.35">
      <c r="A7101" s="22" t="s">
        <v>39</v>
      </c>
      <c r="B7101" s="22" t="s">
        <v>178</v>
      </c>
      <c r="C7101" s="22" t="s">
        <v>55</v>
      </c>
      <c r="D7101" s="22" t="s">
        <v>97</v>
      </c>
      <c r="E7101" s="20">
        <v>6.3053699999999999</v>
      </c>
    </row>
    <row r="7102" spans="1:5" x14ac:dyDescent="0.35">
      <c r="A7102" s="22" t="s">
        <v>39</v>
      </c>
      <c r="B7102" s="22" t="s">
        <v>178</v>
      </c>
      <c r="C7102" s="22" t="s">
        <v>55</v>
      </c>
      <c r="D7102" s="22" t="s">
        <v>31</v>
      </c>
      <c r="E7102" s="20">
        <v>2.0705300000000002</v>
      </c>
    </row>
    <row r="7103" spans="1:5" x14ac:dyDescent="0.35">
      <c r="A7103" s="22" t="s">
        <v>39</v>
      </c>
      <c r="B7103" s="22" t="s">
        <v>178</v>
      </c>
      <c r="C7103" s="22" t="s">
        <v>55</v>
      </c>
      <c r="D7103" s="22" t="s">
        <v>32</v>
      </c>
      <c r="E7103" s="20">
        <v>2.0301200000000001</v>
      </c>
    </row>
    <row r="7104" spans="1:5" x14ac:dyDescent="0.35">
      <c r="A7104" s="22" t="s">
        <v>39</v>
      </c>
      <c r="B7104" s="22" t="s">
        <v>178</v>
      </c>
      <c r="C7104" s="22" t="s">
        <v>55</v>
      </c>
      <c r="D7104" s="28" t="s">
        <v>35</v>
      </c>
      <c r="E7104" s="26">
        <v>659.02687000000003</v>
      </c>
    </row>
    <row r="7105" spans="1:5" x14ac:dyDescent="0.35">
      <c r="A7105" s="22" t="s">
        <v>39</v>
      </c>
      <c r="B7105" s="22" t="s">
        <v>178</v>
      </c>
      <c r="C7105" s="22" t="s">
        <v>56</v>
      </c>
      <c r="D7105" s="22" t="s">
        <v>52</v>
      </c>
      <c r="E7105" s="20">
        <v>3018.9193500000001</v>
      </c>
    </row>
    <row r="7106" spans="1:5" x14ac:dyDescent="0.35">
      <c r="A7106" s="22" t="s">
        <v>39</v>
      </c>
      <c r="B7106" s="22" t="s">
        <v>178</v>
      </c>
      <c r="C7106" s="22" t="s">
        <v>56</v>
      </c>
      <c r="D7106" s="22" t="s">
        <v>104</v>
      </c>
      <c r="E7106" s="20">
        <v>6.8739600000000003</v>
      </c>
    </row>
    <row r="7107" spans="1:5" x14ac:dyDescent="0.35">
      <c r="A7107" s="22" t="s">
        <v>39</v>
      </c>
      <c r="B7107" s="22" t="s">
        <v>178</v>
      </c>
      <c r="C7107" s="22" t="s">
        <v>56</v>
      </c>
      <c r="D7107" s="22" t="s">
        <v>156</v>
      </c>
      <c r="E7107" s="20">
        <v>7.8678699999999999</v>
      </c>
    </row>
    <row r="7108" spans="1:5" x14ac:dyDescent="0.35">
      <c r="A7108" s="22" t="s">
        <v>39</v>
      </c>
      <c r="B7108" s="22" t="s">
        <v>178</v>
      </c>
      <c r="C7108" s="22" t="s">
        <v>56</v>
      </c>
      <c r="D7108" s="22" t="s">
        <v>53</v>
      </c>
      <c r="E7108" s="20">
        <v>156.5506</v>
      </c>
    </row>
    <row r="7109" spans="1:5" x14ac:dyDescent="0.35">
      <c r="A7109" s="22" t="s">
        <v>39</v>
      </c>
      <c r="B7109" s="22" t="s">
        <v>178</v>
      </c>
      <c r="C7109" s="22" t="s">
        <v>56</v>
      </c>
      <c r="D7109" s="22" t="s">
        <v>95</v>
      </c>
      <c r="E7109" s="20">
        <v>43.603679999999997</v>
      </c>
    </row>
    <row r="7110" spans="1:5" x14ac:dyDescent="0.35">
      <c r="A7110" s="22" t="s">
        <v>39</v>
      </c>
      <c r="B7110" s="22" t="s">
        <v>178</v>
      </c>
      <c r="C7110" s="22" t="s">
        <v>56</v>
      </c>
      <c r="D7110" s="22" t="s">
        <v>28</v>
      </c>
      <c r="E7110" s="20">
        <v>22.946339999999999</v>
      </c>
    </row>
    <row r="7111" spans="1:5" x14ac:dyDescent="0.35">
      <c r="A7111" s="22" t="s">
        <v>39</v>
      </c>
      <c r="B7111" s="22" t="s">
        <v>178</v>
      </c>
      <c r="C7111" s="22" t="s">
        <v>56</v>
      </c>
      <c r="D7111" s="22" t="s">
        <v>55</v>
      </c>
      <c r="E7111" s="20">
        <v>70.334109999999995</v>
      </c>
    </row>
    <row r="7112" spans="1:5" x14ac:dyDescent="0.35">
      <c r="A7112" s="22" t="s">
        <v>39</v>
      </c>
      <c r="B7112" s="22" t="s">
        <v>178</v>
      </c>
      <c r="C7112" s="22" t="s">
        <v>56</v>
      </c>
      <c r="D7112" s="22" t="s">
        <v>92</v>
      </c>
      <c r="E7112" s="20">
        <v>181.68638999999999</v>
      </c>
    </row>
    <row r="7113" spans="1:5" x14ac:dyDescent="0.35">
      <c r="A7113" s="22" t="s">
        <v>39</v>
      </c>
      <c r="B7113" s="22" t="s">
        <v>178</v>
      </c>
      <c r="C7113" s="22" t="s">
        <v>56</v>
      </c>
      <c r="D7113" s="22" t="s">
        <v>102</v>
      </c>
      <c r="E7113" s="20">
        <v>508.66766999999999</v>
      </c>
    </row>
    <row r="7114" spans="1:5" x14ac:dyDescent="0.35">
      <c r="A7114" s="22" t="s">
        <v>39</v>
      </c>
      <c r="B7114" s="22" t="s">
        <v>178</v>
      </c>
      <c r="C7114" s="22" t="s">
        <v>56</v>
      </c>
      <c r="D7114" s="22" t="s">
        <v>160</v>
      </c>
      <c r="E7114" s="20">
        <v>28.611999999999998</v>
      </c>
    </row>
    <row r="7115" spans="1:5" x14ac:dyDescent="0.35">
      <c r="A7115" s="22" t="s">
        <v>39</v>
      </c>
      <c r="B7115" s="22" t="s">
        <v>178</v>
      </c>
      <c r="C7115" s="22" t="s">
        <v>56</v>
      </c>
      <c r="D7115" s="22" t="s">
        <v>30</v>
      </c>
      <c r="E7115" s="20">
        <v>228.89964000000001</v>
      </c>
    </row>
    <row r="7116" spans="1:5" x14ac:dyDescent="0.35">
      <c r="A7116" s="22" t="s">
        <v>39</v>
      </c>
      <c r="B7116" s="22" t="s">
        <v>178</v>
      </c>
      <c r="C7116" s="22" t="s">
        <v>56</v>
      </c>
      <c r="D7116" s="22" t="s">
        <v>96</v>
      </c>
      <c r="E7116" s="20">
        <v>498.31245000000001</v>
      </c>
    </row>
    <row r="7117" spans="1:5" x14ac:dyDescent="0.35">
      <c r="A7117" s="22" t="s">
        <v>39</v>
      </c>
      <c r="B7117" s="22" t="s">
        <v>178</v>
      </c>
      <c r="C7117" s="22" t="s">
        <v>56</v>
      </c>
      <c r="D7117" s="22" t="s">
        <v>110</v>
      </c>
      <c r="E7117" s="20">
        <v>0.19502</v>
      </c>
    </row>
    <row r="7118" spans="1:5" x14ac:dyDescent="0.35">
      <c r="A7118" s="22" t="s">
        <v>39</v>
      </c>
      <c r="B7118" s="22" t="s">
        <v>178</v>
      </c>
      <c r="C7118" s="22" t="s">
        <v>56</v>
      </c>
      <c r="D7118" s="22" t="s">
        <v>112</v>
      </c>
      <c r="E7118" s="20">
        <v>5.0479999999999997E-2</v>
      </c>
    </row>
    <row r="7119" spans="1:5" x14ac:dyDescent="0.35">
      <c r="A7119" s="22" t="s">
        <v>39</v>
      </c>
      <c r="B7119" s="22" t="s">
        <v>178</v>
      </c>
      <c r="C7119" s="22" t="s">
        <v>56</v>
      </c>
      <c r="D7119" s="22" t="s">
        <v>100</v>
      </c>
      <c r="E7119" s="20">
        <v>2.5597099999999999</v>
      </c>
    </row>
    <row r="7120" spans="1:5" x14ac:dyDescent="0.35">
      <c r="A7120" s="22" t="s">
        <v>39</v>
      </c>
      <c r="B7120" s="22" t="s">
        <v>178</v>
      </c>
      <c r="C7120" s="22" t="s">
        <v>56</v>
      </c>
      <c r="D7120" s="22" t="s">
        <v>97</v>
      </c>
      <c r="E7120" s="20">
        <v>1113.1519499999999</v>
      </c>
    </row>
    <row r="7121" spans="1:5" x14ac:dyDescent="0.35">
      <c r="A7121" s="22" t="s">
        <v>39</v>
      </c>
      <c r="B7121" s="22" t="s">
        <v>178</v>
      </c>
      <c r="C7121" s="22" t="s">
        <v>56</v>
      </c>
      <c r="D7121" s="22" t="s">
        <v>31</v>
      </c>
      <c r="E7121" s="20">
        <v>91.274289999999993</v>
      </c>
    </row>
    <row r="7122" spans="1:5" x14ac:dyDescent="0.35">
      <c r="A7122" s="22" t="s">
        <v>39</v>
      </c>
      <c r="B7122" s="22" t="s">
        <v>178</v>
      </c>
      <c r="C7122" s="22" t="s">
        <v>56</v>
      </c>
      <c r="D7122" s="22" t="s">
        <v>32</v>
      </c>
      <c r="E7122" s="20">
        <v>0.64303999999999994</v>
      </c>
    </row>
    <row r="7123" spans="1:5" x14ac:dyDescent="0.35">
      <c r="A7123" s="22" t="s">
        <v>39</v>
      </c>
      <c r="B7123" s="22" t="s">
        <v>178</v>
      </c>
      <c r="C7123" s="22" t="s">
        <v>56</v>
      </c>
      <c r="D7123" s="28" t="s">
        <v>35</v>
      </c>
      <c r="E7123" s="26">
        <v>5981.1485499999999</v>
      </c>
    </row>
    <row r="7124" spans="1:5" x14ac:dyDescent="0.35">
      <c r="A7124" s="22" t="s">
        <v>39</v>
      </c>
      <c r="B7124" s="22" t="s">
        <v>178</v>
      </c>
      <c r="C7124" s="22" t="s">
        <v>57</v>
      </c>
      <c r="D7124" s="22" t="s">
        <v>52</v>
      </c>
      <c r="E7124" s="20">
        <v>152.91580999999999</v>
      </c>
    </row>
    <row r="7125" spans="1:5" x14ac:dyDescent="0.35">
      <c r="A7125" s="22" t="s">
        <v>39</v>
      </c>
      <c r="B7125" s="22" t="s">
        <v>178</v>
      </c>
      <c r="C7125" s="22" t="s">
        <v>57</v>
      </c>
      <c r="D7125" s="22" t="s">
        <v>53</v>
      </c>
      <c r="E7125" s="20">
        <v>62.828960000000002</v>
      </c>
    </row>
    <row r="7126" spans="1:5" x14ac:dyDescent="0.35">
      <c r="A7126" s="22" t="s">
        <v>39</v>
      </c>
      <c r="B7126" s="22" t="s">
        <v>178</v>
      </c>
      <c r="C7126" s="22" t="s">
        <v>57</v>
      </c>
      <c r="D7126" s="22" t="s">
        <v>95</v>
      </c>
      <c r="E7126" s="20">
        <v>38.956960000000002</v>
      </c>
    </row>
    <row r="7127" spans="1:5" x14ac:dyDescent="0.35">
      <c r="A7127" s="22" t="s">
        <v>39</v>
      </c>
      <c r="B7127" s="22" t="s">
        <v>178</v>
      </c>
      <c r="C7127" s="22" t="s">
        <v>57</v>
      </c>
      <c r="D7127" s="22" t="s">
        <v>28</v>
      </c>
      <c r="E7127" s="20">
        <v>65.465549999999993</v>
      </c>
    </row>
    <row r="7128" spans="1:5" x14ac:dyDescent="0.35">
      <c r="A7128" s="22" t="s">
        <v>39</v>
      </c>
      <c r="B7128" s="22" t="s">
        <v>178</v>
      </c>
      <c r="C7128" s="22" t="s">
        <v>57</v>
      </c>
      <c r="D7128" s="22" t="s">
        <v>55</v>
      </c>
      <c r="E7128" s="20">
        <v>24.242809999999999</v>
      </c>
    </row>
    <row r="7129" spans="1:5" x14ac:dyDescent="0.35">
      <c r="A7129" s="22" t="s">
        <v>39</v>
      </c>
      <c r="B7129" s="22" t="s">
        <v>178</v>
      </c>
      <c r="C7129" s="22" t="s">
        <v>57</v>
      </c>
      <c r="D7129" s="22" t="s">
        <v>92</v>
      </c>
      <c r="E7129" s="20">
        <v>1578.7258400000001</v>
      </c>
    </row>
    <row r="7130" spans="1:5" x14ac:dyDescent="0.35">
      <c r="A7130" s="22" t="s">
        <v>39</v>
      </c>
      <c r="B7130" s="22" t="s">
        <v>178</v>
      </c>
      <c r="C7130" s="22" t="s">
        <v>57</v>
      </c>
      <c r="D7130" s="22" t="s">
        <v>102</v>
      </c>
      <c r="E7130" s="20">
        <v>25.903490000000001</v>
      </c>
    </row>
    <row r="7131" spans="1:5" x14ac:dyDescent="0.35">
      <c r="A7131" s="22" t="s">
        <v>39</v>
      </c>
      <c r="B7131" s="22" t="s">
        <v>178</v>
      </c>
      <c r="C7131" s="22" t="s">
        <v>57</v>
      </c>
      <c r="D7131" s="22" t="s">
        <v>93</v>
      </c>
      <c r="E7131" s="20">
        <v>494.88306</v>
      </c>
    </row>
    <row r="7132" spans="1:5" x14ac:dyDescent="0.35">
      <c r="A7132" s="22" t="s">
        <v>39</v>
      </c>
      <c r="B7132" s="22" t="s">
        <v>178</v>
      </c>
      <c r="C7132" s="22" t="s">
        <v>57</v>
      </c>
      <c r="D7132" s="22" t="s">
        <v>160</v>
      </c>
      <c r="E7132" s="20">
        <v>36.508139999999997</v>
      </c>
    </row>
    <row r="7133" spans="1:5" x14ac:dyDescent="0.35">
      <c r="A7133" s="22" t="s">
        <v>39</v>
      </c>
      <c r="B7133" s="22" t="s">
        <v>178</v>
      </c>
      <c r="C7133" s="22" t="s">
        <v>57</v>
      </c>
      <c r="D7133" s="22" t="s">
        <v>30</v>
      </c>
      <c r="E7133" s="20">
        <v>155.67943</v>
      </c>
    </row>
    <row r="7134" spans="1:5" x14ac:dyDescent="0.35">
      <c r="A7134" s="22" t="s">
        <v>39</v>
      </c>
      <c r="B7134" s="22" t="s">
        <v>178</v>
      </c>
      <c r="C7134" s="22" t="s">
        <v>57</v>
      </c>
      <c r="D7134" s="22" t="s">
        <v>96</v>
      </c>
      <c r="E7134" s="20">
        <v>17.695329999999998</v>
      </c>
    </row>
    <row r="7135" spans="1:5" x14ac:dyDescent="0.35">
      <c r="A7135" s="22" t="s">
        <v>39</v>
      </c>
      <c r="B7135" s="22" t="s">
        <v>178</v>
      </c>
      <c r="C7135" s="22" t="s">
        <v>57</v>
      </c>
      <c r="D7135" s="22" t="s">
        <v>110</v>
      </c>
      <c r="E7135" s="20">
        <v>4.1225300000000002</v>
      </c>
    </row>
    <row r="7136" spans="1:5" x14ac:dyDescent="0.35">
      <c r="A7136" s="22" t="s">
        <v>39</v>
      </c>
      <c r="B7136" s="22" t="s">
        <v>178</v>
      </c>
      <c r="C7136" s="22" t="s">
        <v>57</v>
      </c>
      <c r="D7136" s="22" t="s">
        <v>162</v>
      </c>
      <c r="E7136" s="20">
        <v>6.0310000000000002E-2</v>
      </c>
    </row>
    <row r="7137" spans="1:5" x14ac:dyDescent="0.35">
      <c r="A7137" s="22" t="s">
        <v>39</v>
      </c>
      <c r="B7137" s="22" t="s">
        <v>178</v>
      </c>
      <c r="C7137" s="22" t="s">
        <v>57</v>
      </c>
      <c r="D7137" s="22" t="s">
        <v>100</v>
      </c>
      <c r="E7137" s="20">
        <v>1.1776599999999999</v>
      </c>
    </row>
    <row r="7138" spans="1:5" x14ac:dyDescent="0.35">
      <c r="A7138" s="22" t="s">
        <v>39</v>
      </c>
      <c r="B7138" s="22" t="s">
        <v>178</v>
      </c>
      <c r="C7138" s="22" t="s">
        <v>57</v>
      </c>
      <c r="D7138" s="22" t="s">
        <v>97</v>
      </c>
      <c r="E7138" s="20">
        <v>1.49993</v>
      </c>
    </row>
    <row r="7139" spans="1:5" x14ac:dyDescent="0.35">
      <c r="A7139" s="22" t="s">
        <v>39</v>
      </c>
      <c r="B7139" s="22" t="s">
        <v>178</v>
      </c>
      <c r="C7139" s="22" t="s">
        <v>57</v>
      </c>
      <c r="D7139" s="22" t="s">
        <v>31</v>
      </c>
      <c r="E7139" s="20">
        <v>409.23246999999998</v>
      </c>
    </row>
    <row r="7140" spans="1:5" x14ac:dyDescent="0.35">
      <c r="A7140" s="22" t="s">
        <v>39</v>
      </c>
      <c r="B7140" s="22" t="s">
        <v>178</v>
      </c>
      <c r="C7140" s="22" t="s">
        <v>57</v>
      </c>
      <c r="D7140" s="28" t="s">
        <v>35</v>
      </c>
      <c r="E7140" s="26">
        <v>3069.8982799999999</v>
      </c>
    </row>
    <row r="7141" spans="1:5" x14ac:dyDescent="0.35">
      <c r="A7141" s="22" t="s">
        <v>39</v>
      </c>
      <c r="B7141" s="22" t="s">
        <v>178</v>
      </c>
      <c r="C7141" s="22" t="s">
        <v>58</v>
      </c>
      <c r="D7141" s="22" t="s">
        <v>52</v>
      </c>
      <c r="E7141" s="20">
        <v>129.23501999999999</v>
      </c>
    </row>
    <row r="7142" spans="1:5" x14ac:dyDescent="0.35">
      <c r="A7142" s="22" t="s">
        <v>39</v>
      </c>
      <c r="B7142" s="22" t="s">
        <v>178</v>
      </c>
      <c r="C7142" s="22" t="s">
        <v>58</v>
      </c>
      <c r="D7142" s="22" t="s">
        <v>28</v>
      </c>
      <c r="E7142" s="20">
        <v>7.7124199999999998</v>
      </c>
    </row>
    <row r="7143" spans="1:5" x14ac:dyDescent="0.35">
      <c r="A7143" s="22" t="s">
        <v>39</v>
      </c>
      <c r="B7143" s="22" t="s">
        <v>178</v>
      </c>
      <c r="C7143" s="22" t="s">
        <v>58</v>
      </c>
      <c r="D7143" s="22" t="s">
        <v>160</v>
      </c>
      <c r="E7143" s="20">
        <v>3.3045200000000001</v>
      </c>
    </row>
    <row r="7144" spans="1:5" x14ac:dyDescent="0.35">
      <c r="A7144" s="22" t="s">
        <v>39</v>
      </c>
      <c r="B7144" s="22" t="s">
        <v>178</v>
      </c>
      <c r="C7144" s="22" t="s">
        <v>58</v>
      </c>
      <c r="D7144" s="22" t="s">
        <v>110</v>
      </c>
      <c r="E7144" s="20">
        <v>17.119199999999999</v>
      </c>
    </row>
    <row r="7145" spans="1:5" x14ac:dyDescent="0.35">
      <c r="A7145" s="22" t="s">
        <v>39</v>
      </c>
      <c r="B7145" s="22" t="s">
        <v>178</v>
      </c>
      <c r="C7145" s="22" t="s">
        <v>58</v>
      </c>
      <c r="D7145" s="28" t="s">
        <v>35</v>
      </c>
      <c r="E7145" s="26">
        <v>157.37116</v>
      </c>
    </row>
    <row r="7146" spans="1:5" x14ac:dyDescent="0.35">
      <c r="A7146" s="22" t="s">
        <v>39</v>
      </c>
      <c r="B7146" s="22" t="s">
        <v>178</v>
      </c>
      <c r="C7146" s="22" t="s">
        <v>14</v>
      </c>
      <c r="D7146" s="22" t="s">
        <v>52</v>
      </c>
      <c r="E7146" s="20">
        <v>9.0450000000000003E-2</v>
      </c>
    </row>
    <row r="7147" spans="1:5" x14ac:dyDescent="0.35">
      <c r="A7147" s="22" t="s">
        <v>39</v>
      </c>
      <c r="B7147" s="22" t="s">
        <v>178</v>
      </c>
      <c r="C7147" s="22" t="s">
        <v>14</v>
      </c>
      <c r="D7147" s="22" t="s">
        <v>156</v>
      </c>
      <c r="E7147" s="20">
        <v>132.11645999999999</v>
      </c>
    </row>
    <row r="7148" spans="1:5" x14ac:dyDescent="0.35">
      <c r="A7148" s="22" t="s">
        <v>39</v>
      </c>
      <c r="B7148" s="22" t="s">
        <v>178</v>
      </c>
      <c r="C7148" s="22" t="s">
        <v>14</v>
      </c>
      <c r="D7148" s="22" t="s">
        <v>53</v>
      </c>
      <c r="E7148" s="20">
        <v>86.682379999999995</v>
      </c>
    </row>
    <row r="7149" spans="1:5" x14ac:dyDescent="0.35">
      <c r="A7149" s="22" t="s">
        <v>39</v>
      </c>
      <c r="B7149" s="22" t="s">
        <v>178</v>
      </c>
      <c r="C7149" s="22" t="s">
        <v>14</v>
      </c>
      <c r="D7149" s="22" t="s">
        <v>95</v>
      </c>
      <c r="E7149" s="20">
        <v>1.82199</v>
      </c>
    </row>
    <row r="7150" spans="1:5" x14ac:dyDescent="0.35">
      <c r="A7150" s="22" t="s">
        <v>39</v>
      </c>
      <c r="B7150" s="22" t="s">
        <v>178</v>
      </c>
      <c r="C7150" s="22" t="s">
        <v>14</v>
      </c>
      <c r="D7150" s="22" t="s">
        <v>55</v>
      </c>
      <c r="E7150" s="20">
        <v>3.2462599999999999</v>
      </c>
    </row>
    <row r="7151" spans="1:5" x14ac:dyDescent="0.35">
      <c r="A7151" s="22" t="s">
        <v>39</v>
      </c>
      <c r="B7151" s="22" t="s">
        <v>178</v>
      </c>
      <c r="C7151" s="22" t="s">
        <v>14</v>
      </c>
      <c r="D7151" s="22" t="s">
        <v>165</v>
      </c>
      <c r="E7151" s="20">
        <v>3.6097000000000001</v>
      </c>
    </row>
    <row r="7152" spans="1:5" x14ac:dyDescent="0.35">
      <c r="A7152" s="22" t="s">
        <v>39</v>
      </c>
      <c r="B7152" s="22" t="s">
        <v>178</v>
      </c>
      <c r="C7152" s="22" t="s">
        <v>14</v>
      </c>
      <c r="D7152" s="22" t="s">
        <v>102</v>
      </c>
      <c r="E7152" s="20">
        <v>5.97783</v>
      </c>
    </row>
    <row r="7153" spans="1:5" x14ac:dyDescent="0.35">
      <c r="A7153" s="22" t="s">
        <v>39</v>
      </c>
      <c r="B7153" s="22" t="s">
        <v>178</v>
      </c>
      <c r="C7153" s="22" t="s">
        <v>14</v>
      </c>
      <c r="D7153" s="22" t="s">
        <v>160</v>
      </c>
      <c r="E7153" s="20">
        <v>2.5536599999999998</v>
      </c>
    </row>
    <row r="7154" spans="1:5" x14ac:dyDescent="0.35">
      <c r="A7154" s="22" t="s">
        <v>39</v>
      </c>
      <c r="B7154" s="22" t="s">
        <v>178</v>
      </c>
      <c r="C7154" s="22" t="s">
        <v>14</v>
      </c>
      <c r="D7154" s="22" t="s">
        <v>30</v>
      </c>
      <c r="E7154" s="20">
        <v>17.118760000000002</v>
      </c>
    </row>
    <row r="7155" spans="1:5" x14ac:dyDescent="0.35">
      <c r="A7155" s="22" t="s">
        <v>39</v>
      </c>
      <c r="B7155" s="22" t="s">
        <v>178</v>
      </c>
      <c r="C7155" s="22" t="s">
        <v>14</v>
      </c>
      <c r="D7155" s="22" t="s">
        <v>96</v>
      </c>
      <c r="E7155" s="20">
        <v>0.33183000000000001</v>
      </c>
    </row>
    <row r="7156" spans="1:5" x14ac:dyDescent="0.35">
      <c r="A7156" s="22" t="s">
        <v>39</v>
      </c>
      <c r="B7156" s="22" t="s">
        <v>178</v>
      </c>
      <c r="C7156" s="22" t="s">
        <v>14</v>
      </c>
      <c r="D7156" s="22" t="s">
        <v>110</v>
      </c>
      <c r="E7156" s="20">
        <v>10.6472</v>
      </c>
    </row>
    <row r="7157" spans="1:5" x14ac:dyDescent="0.35">
      <c r="A7157" s="22" t="s">
        <v>39</v>
      </c>
      <c r="B7157" s="22" t="s">
        <v>178</v>
      </c>
      <c r="C7157" s="22" t="s">
        <v>14</v>
      </c>
      <c r="D7157" s="22" t="s">
        <v>97</v>
      </c>
      <c r="E7157" s="20">
        <v>1.3061799999999999</v>
      </c>
    </row>
    <row r="7158" spans="1:5" x14ac:dyDescent="0.35">
      <c r="A7158" s="22" t="s">
        <v>39</v>
      </c>
      <c r="B7158" s="22" t="s">
        <v>178</v>
      </c>
      <c r="C7158" s="22" t="s">
        <v>14</v>
      </c>
      <c r="D7158" s="22" t="s">
        <v>31</v>
      </c>
      <c r="E7158" s="20">
        <v>36.184980000000003</v>
      </c>
    </row>
    <row r="7159" spans="1:5" x14ac:dyDescent="0.35">
      <c r="A7159" s="22" t="s">
        <v>39</v>
      </c>
      <c r="B7159" s="22" t="s">
        <v>178</v>
      </c>
      <c r="C7159" s="22" t="s">
        <v>14</v>
      </c>
      <c r="D7159" s="22" t="s">
        <v>32</v>
      </c>
      <c r="E7159" s="20">
        <v>0.64556999999999998</v>
      </c>
    </row>
    <row r="7160" spans="1:5" x14ac:dyDescent="0.35">
      <c r="A7160" s="22" t="s">
        <v>39</v>
      </c>
      <c r="B7160" s="22" t="s">
        <v>178</v>
      </c>
      <c r="C7160" s="22" t="s">
        <v>14</v>
      </c>
      <c r="D7160" s="28" t="s">
        <v>35</v>
      </c>
      <c r="E7160" s="26">
        <v>302.33325000000002</v>
      </c>
    </row>
    <row r="7161" spans="1:5" x14ac:dyDescent="0.35">
      <c r="A7161" s="22" t="s">
        <v>39</v>
      </c>
      <c r="B7161" s="22" t="s">
        <v>178</v>
      </c>
      <c r="C7161" s="22" t="s">
        <v>15</v>
      </c>
      <c r="D7161" s="22" t="s">
        <v>52</v>
      </c>
      <c r="E7161" s="20">
        <v>234.52499</v>
      </c>
    </row>
    <row r="7162" spans="1:5" x14ac:dyDescent="0.35">
      <c r="A7162" s="22" t="s">
        <v>39</v>
      </c>
      <c r="B7162" s="22" t="s">
        <v>178</v>
      </c>
      <c r="C7162" s="22" t="s">
        <v>15</v>
      </c>
      <c r="D7162" s="22" t="s">
        <v>104</v>
      </c>
      <c r="E7162" s="20">
        <v>0.75710999999999995</v>
      </c>
    </row>
    <row r="7163" spans="1:5" x14ac:dyDescent="0.35">
      <c r="A7163" s="22" t="s">
        <v>39</v>
      </c>
      <c r="B7163" s="22" t="s">
        <v>178</v>
      </c>
      <c r="C7163" s="22" t="s">
        <v>15</v>
      </c>
      <c r="D7163" s="22" t="s">
        <v>156</v>
      </c>
      <c r="E7163" s="20">
        <v>185.15429</v>
      </c>
    </row>
    <row r="7164" spans="1:5" x14ac:dyDescent="0.35">
      <c r="A7164" s="22" t="s">
        <v>39</v>
      </c>
      <c r="B7164" s="22" t="s">
        <v>178</v>
      </c>
      <c r="C7164" s="22" t="s">
        <v>15</v>
      </c>
      <c r="D7164" s="22" t="s">
        <v>53</v>
      </c>
      <c r="E7164" s="20">
        <v>231.48364000000001</v>
      </c>
    </row>
    <row r="7165" spans="1:5" x14ac:dyDescent="0.35">
      <c r="A7165" s="22" t="s">
        <v>39</v>
      </c>
      <c r="B7165" s="22" t="s">
        <v>178</v>
      </c>
      <c r="C7165" s="22" t="s">
        <v>15</v>
      </c>
      <c r="D7165" s="22" t="s">
        <v>95</v>
      </c>
      <c r="E7165" s="20">
        <v>236.38206</v>
      </c>
    </row>
    <row r="7166" spans="1:5" x14ac:dyDescent="0.35">
      <c r="A7166" s="22" t="s">
        <v>39</v>
      </c>
      <c r="B7166" s="22" t="s">
        <v>178</v>
      </c>
      <c r="C7166" s="22" t="s">
        <v>15</v>
      </c>
      <c r="D7166" s="22" t="s">
        <v>28</v>
      </c>
      <c r="E7166" s="20">
        <v>157.07024999999999</v>
      </c>
    </row>
    <row r="7167" spans="1:5" x14ac:dyDescent="0.35">
      <c r="A7167" s="22" t="s">
        <v>39</v>
      </c>
      <c r="B7167" s="22" t="s">
        <v>178</v>
      </c>
      <c r="C7167" s="22" t="s">
        <v>15</v>
      </c>
      <c r="D7167" s="22" t="s">
        <v>55</v>
      </c>
      <c r="E7167" s="20">
        <v>957.98514</v>
      </c>
    </row>
    <row r="7168" spans="1:5" x14ac:dyDescent="0.35">
      <c r="A7168" s="22" t="s">
        <v>39</v>
      </c>
      <c r="B7168" s="22" t="s">
        <v>178</v>
      </c>
      <c r="C7168" s="22" t="s">
        <v>15</v>
      </c>
      <c r="D7168" s="22" t="s">
        <v>92</v>
      </c>
      <c r="E7168" s="20">
        <v>1092.10274</v>
      </c>
    </row>
    <row r="7169" spans="1:5" x14ac:dyDescent="0.35">
      <c r="A7169" s="22" t="s">
        <v>39</v>
      </c>
      <c r="B7169" s="22" t="s">
        <v>178</v>
      </c>
      <c r="C7169" s="22" t="s">
        <v>15</v>
      </c>
      <c r="D7169" s="22" t="s">
        <v>102</v>
      </c>
      <c r="E7169" s="20">
        <v>1829.87195</v>
      </c>
    </row>
    <row r="7170" spans="1:5" x14ac:dyDescent="0.35">
      <c r="A7170" s="22" t="s">
        <v>39</v>
      </c>
      <c r="B7170" s="22" t="s">
        <v>178</v>
      </c>
      <c r="C7170" s="22" t="s">
        <v>15</v>
      </c>
      <c r="D7170" s="22" t="s">
        <v>93</v>
      </c>
      <c r="E7170" s="20">
        <v>558.95854999999995</v>
      </c>
    </row>
    <row r="7171" spans="1:5" x14ac:dyDescent="0.35">
      <c r="A7171" s="22" t="s">
        <v>39</v>
      </c>
      <c r="B7171" s="22" t="s">
        <v>178</v>
      </c>
      <c r="C7171" s="22" t="s">
        <v>15</v>
      </c>
      <c r="D7171" s="22" t="s">
        <v>160</v>
      </c>
      <c r="E7171" s="20">
        <v>1339.6282100000001</v>
      </c>
    </row>
    <row r="7172" spans="1:5" x14ac:dyDescent="0.35">
      <c r="A7172" s="22" t="s">
        <v>39</v>
      </c>
      <c r="B7172" s="22" t="s">
        <v>178</v>
      </c>
      <c r="C7172" s="22" t="s">
        <v>15</v>
      </c>
      <c r="D7172" s="22" t="s">
        <v>30</v>
      </c>
      <c r="E7172" s="20">
        <v>13103.487010000001</v>
      </c>
    </row>
    <row r="7173" spans="1:5" x14ac:dyDescent="0.35">
      <c r="A7173" s="22" t="s">
        <v>39</v>
      </c>
      <c r="B7173" s="22" t="s">
        <v>178</v>
      </c>
      <c r="C7173" s="22" t="s">
        <v>15</v>
      </c>
      <c r="D7173" s="22" t="s">
        <v>96</v>
      </c>
      <c r="E7173" s="20">
        <v>583.40778999999998</v>
      </c>
    </row>
    <row r="7174" spans="1:5" x14ac:dyDescent="0.35">
      <c r="A7174" s="22" t="s">
        <v>39</v>
      </c>
      <c r="B7174" s="22" t="s">
        <v>178</v>
      </c>
      <c r="C7174" s="22" t="s">
        <v>15</v>
      </c>
      <c r="D7174" s="22" t="s">
        <v>110</v>
      </c>
      <c r="E7174" s="20">
        <v>41.20861</v>
      </c>
    </row>
    <row r="7175" spans="1:5" x14ac:dyDescent="0.35">
      <c r="A7175" s="22" t="s">
        <v>39</v>
      </c>
      <c r="B7175" s="22" t="s">
        <v>178</v>
      </c>
      <c r="C7175" s="22" t="s">
        <v>15</v>
      </c>
      <c r="D7175" s="22" t="s">
        <v>162</v>
      </c>
      <c r="E7175" s="20">
        <v>0.23019000000000001</v>
      </c>
    </row>
    <row r="7176" spans="1:5" x14ac:dyDescent="0.35">
      <c r="A7176" s="22" t="s">
        <v>39</v>
      </c>
      <c r="B7176" s="22" t="s">
        <v>178</v>
      </c>
      <c r="C7176" s="22" t="s">
        <v>15</v>
      </c>
      <c r="D7176" s="22" t="s">
        <v>100</v>
      </c>
      <c r="E7176" s="20">
        <v>1.03369</v>
      </c>
    </row>
    <row r="7177" spans="1:5" x14ac:dyDescent="0.35">
      <c r="A7177" s="22" t="s">
        <v>39</v>
      </c>
      <c r="B7177" s="22" t="s">
        <v>178</v>
      </c>
      <c r="C7177" s="22" t="s">
        <v>15</v>
      </c>
      <c r="D7177" s="22" t="s">
        <v>97</v>
      </c>
      <c r="E7177" s="20">
        <v>29.54918</v>
      </c>
    </row>
    <row r="7178" spans="1:5" x14ac:dyDescent="0.35">
      <c r="A7178" s="22" t="s">
        <v>39</v>
      </c>
      <c r="B7178" s="22" t="s">
        <v>178</v>
      </c>
      <c r="C7178" s="22" t="s">
        <v>15</v>
      </c>
      <c r="D7178" s="22" t="s">
        <v>31</v>
      </c>
      <c r="E7178" s="20">
        <v>3445.0957899999999</v>
      </c>
    </row>
    <row r="7179" spans="1:5" x14ac:dyDescent="0.35">
      <c r="A7179" s="22" t="s">
        <v>39</v>
      </c>
      <c r="B7179" s="22" t="s">
        <v>178</v>
      </c>
      <c r="C7179" s="22" t="s">
        <v>15</v>
      </c>
      <c r="D7179" s="22" t="s">
        <v>32</v>
      </c>
      <c r="E7179" s="20">
        <v>85.006810000000002</v>
      </c>
    </row>
    <row r="7180" spans="1:5" x14ac:dyDescent="0.35">
      <c r="A7180" s="22" t="s">
        <v>39</v>
      </c>
      <c r="B7180" s="22" t="s">
        <v>178</v>
      </c>
      <c r="C7180" s="22" t="s">
        <v>15</v>
      </c>
      <c r="D7180" s="28" t="s">
        <v>35</v>
      </c>
      <c r="E7180" s="26">
        <v>24112.937999999998</v>
      </c>
    </row>
    <row r="7181" spans="1:5" x14ac:dyDescent="0.35">
      <c r="A7181" s="22" t="s">
        <v>39</v>
      </c>
      <c r="B7181" s="22" t="s">
        <v>178</v>
      </c>
      <c r="C7181" s="22" t="s">
        <v>159</v>
      </c>
      <c r="D7181" s="22" t="s">
        <v>52</v>
      </c>
      <c r="E7181" s="20">
        <v>353.78476000000001</v>
      </c>
    </row>
    <row r="7182" spans="1:5" x14ac:dyDescent="0.35">
      <c r="A7182" s="22" t="s">
        <v>39</v>
      </c>
      <c r="B7182" s="22" t="s">
        <v>178</v>
      </c>
      <c r="C7182" s="22" t="s">
        <v>159</v>
      </c>
      <c r="D7182" s="22" t="s">
        <v>104</v>
      </c>
      <c r="E7182" s="20">
        <v>2.6277699999999999</v>
      </c>
    </row>
    <row r="7183" spans="1:5" x14ac:dyDescent="0.35">
      <c r="A7183" s="22" t="s">
        <v>39</v>
      </c>
      <c r="B7183" s="22" t="s">
        <v>178</v>
      </c>
      <c r="C7183" s="22" t="s">
        <v>159</v>
      </c>
      <c r="D7183" s="22" t="s">
        <v>156</v>
      </c>
      <c r="E7183" s="20">
        <v>182.09161</v>
      </c>
    </row>
    <row r="7184" spans="1:5" x14ac:dyDescent="0.35">
      <c r="A7184" s="22" t="s">
        <v>39</v>
      </c>
      <c r="B7184" s="22" t="s">
        <v>178</v>
      </c>
      <c r="C7184" s="22" t="s">
        <v>159</v>
      </c>
      <c r="D7184" s="22" t="s">
        <v>53</v>
      </c>
      <c r="E7184" s="20">
        <v>232.38712000000001</v>
      </c>
    </row>
    <row r="7185" spans="1:5" x14ac:dyDescent="0.35">
      <c r="A7185" s="22" t="s">
        <v>39</v>
      </c>
      <c r="B7185" s="22" t="s">
        <v>178</v>
      </c>
      <c r="C7185" s="22" t="s">
        <v>159</v>
      </c>
      <c r="D7185" s="22" t="s">
        <v>27</v>
      </c>
      <c r="E7185" s="20">
        <v>53.103909999999999</v>
      </c>
    </row>
    <row r="7186" spans="1:5" x14ac:dyDescent="0.35">
      <c r="A7186" s="22" t="s">
        <v>39</v>
      </c>
      <c r="B7186" s="22" t="s">
        <v>178</v>
      </c>
      <c r="C7186" s="22" t="s">
        <v>159</v>
      </c>
      <c r="D7186" s="22" t="s">
        <v>95</v>
      </c>
      <c r="E7186" s="20">
        <v>0.78100000000000003</v>
      </c>
    </row>
    <row r="7187" spans="1:5" x14ac:dyDescent="0.35">
      <c r="A7187" s="22" t="s">
        <v>39</v>
      </c>
      <c r="B7187" s="22" t="s">
        <v>178</v>
      </c>
      <c r="C7187" s="22" t="s">
        <v>159</v>
      </c>
      <c r="D7187" s="22" t="s">
        <v>28</v>
      </c>
      <c r="E7187" s="20">
        <v>72.566559999999996</v>
      </c>
    </row>
    <row r="7188" spans="1:5" x14ac:dyDescent="0.35">
      <c r="A7188" s="22" t="s">
        <v>39</v>
      </c>
      <c r="B7188" s="22" t="s">
        <v>178</v>
      </c>
      <c r="C7188" s="22" t="s">
        <v>159</v>
      </c>
      <c r="D7188" s="22" t="s">
        <v>55</v>
      </c>
      <c r="E7188" s="20">
        <v>194.44277</v>
      </c>
    </row>
    <row r="7189" spans="1:5" x14ac:dyDescent="0.35">
      <c r="A7189" s="22" t="s">
        <v>39</v>
      </c>
      <c r="B7189" s="22" t="s">
        <v>178</v>
      </c>
      <c r="C7189" s="22" t="s">
        <v>159</v>
      </c>
      <c r="D7189" s="22" t="s">
        <v>92</v>
      </c>
      <c r="E7189" s="20">
        <v>74.209180000000003</v>
      </c>
    </row>
    <row r="7190" spans="1:5" x14ac:dyDescent="0.35">
      <c r="A7190" s="22" t="s">
        <v>39</v>
      </c>
      <c r="B7190" s="22" t="s">
        <v>178</v>
      </c>
      <c r="C7190" s="22" t="s">
        <v>159</v>
      </c>
      <c r="D7190" s="22" t="s">
        <v>101</v>
      </c>
      <c r="E7190" s="20">
        <v>0.21127000000000001</v>
      </c>
    </row>
    <row r="7191" spans="1:5" x14ac:dyDescent="0.35">
      <c r="A7191" s="22" t="s">
        <v>39</v>
      </c>
      <c r="B7191" s="22" t="s">
        <v>178</v>
      </c>
      <c r="C7191" s="22" t="s">
        <v>159</v>
      </c>
      <c r="D7191" s="22" t="s">
        <v>165</v>
      </c>
      <c r="E7191" s="20">
        <v>0.86119000000000001</v>
      </c>
    </row>
    <row r="7192" spans="1:5" x14ac:dyDescent="0.35">
      <c r="A7192" s="22" t="s">
        <v>39</v>
      </c>
      <c r="B7192" s="22" t="s">
        <v>178</v>
      </c>
      <c r="C7192" s="22" t="s">
        <v>159</v>
      </c>
      <c r="D7192" s="22" t="s">
        <v>102</v>
      </c>
      <c r="E7192" s="20">
        <v>347.33841000000001</v>
      </c>
    </row>
    <row r="7193" spans="1:5" x14ac:dyDescent="0.35">
      <c r="A7193" s="22" t="s">
        <v>39</v>
      </c>
      <c r="B7193" s="22" t="s">
        <v>178</v>
      </c>
      <c r="C7193" s="22" t="s">
        <v>159</v>
      </c>
      <c r="D7193" s="22" t="s">
        <v>107</v>
      </c>
      <c r="E7193" s="20">
        <v>0.15584000000000001</v>
      </c>
    </row>
    <row r="7194" spans="1:5" x14ac:dyDescent="0.35">
      <c r="A7194" s="22" t="s">
        <v>39</v>
      </c>
      <c r="B7194" s="22" t="s">
        <v>178</v>
      </c>
      <c r="C7194" s="22" t="s">
        <v>159</v>
      </c>
      <c r="D7194" s="22" t="s">
        <v>93</v>
      </c>
      <c r="E7194" s="20">
        <v>321.93815999999998</v>
      </c>
    </row>
    <row r="7195" spans="1:5" x14ac:dyDescent="0.35">
      <c r="A7195" s="22" t="s">
        <v>39</v>
      </c>
      <c r="B7195" s="22" t="s">
        <v>178</v>
      </c>
      <c r="C7195" s="22" t="s">
        <v>159</v>
      </c>
      <c r="D7195" s="22" t="s">
        <v>160</v>
      </c>
      <c r="E7195" s="20">
        <v>300.21364</v>
      </c>
    </row>
    <row r="7196" spans="1:5" x14ac:dyDescent="0.35">
      <c r="A7196" s="22" t="s">
        <v>39</v>
      </c>
      <c r="B7196" s="22" t="s">
        <v>178</v>
      </c>
      <c r="C7196" s="22" t="s">
        <v>159</v>
      </c>
      <c r="D7196" s="22" t="s">
        <v>30</v>
      </c>
      <c r="E7196" s="20">
        <v>939.44803999999999</v>
      </c>
    </row>
    <row r="7197" spans="1:5" x14ac:dyDescent="0.35">
      <c r="A7197" s="22" t="s">
        <v>39</v>
      </c>
      <c r="B7197" s="22" t="s">
        <v>178</v>
      </c>
      <c r="C7197" s="22" t="s">
        <v>159</v>
      </c>
      <c r="D7197" s="22" t="s">
        <v>96</v>
      </c>
      <c r="E7197" s="20">
        <v>36.265210000000003</v>
      </c>
    </row>
    <row r="7198" spans="1:5" x14ac:dyDescent="0.35">
      <c r="A7198" s="22" t="s">
        <v>39</v>
      </c>
      <c r="B7198" s="22" t="s">
        <v>178</v>
      </c>
      <c r="C7198" s="22" t="s">
        <v>159</v>
      </c>
      <c r="D7198" s="22" t="s">
        <v>110</v>
      </c>
      <c r="E7198" s="20">
        <v>252.32939999999999</v>
      </c>
    </row>
    <row r="7199" spans="1:5" x14ac:dyDescent="0.35">
      <c r="A7199" s="22" t="s">
        <v>39</v>
      </c>
      <c r="B7199" s="22" t="s">
        <v>178</v>
      </c>
      <c r="C7199" s="22" t="s">
        <v>159</v>
      </c>
      <c r="D7199" s="22" t="s">
        <v>162</v>
      </c>
      <c r="E7199" s="20">
        <v>5.0743999999999998</v>
      </c>
    </row>
    <row r="7200" spans="1:5" x14ac:dyDescent="0.35">
      <c r="A7200" s="22" t="s">
        <v>39</v>
      </c>
      <c r="B7200" s="22" t="s">
        <v>178</v>
      </c>
      <c r="C7200" s="22" t="s">
        <v>159</v>
      </c>
      <c r="D7200" s="22" t="s">
        <v>112</v>
      </c>
      <c r="E7200" s="20">
        <v>6.9359700000000002</v>
      </c>
    </row>
    <row r="7201" spans="1:5" x14ac:dyDescent="0.35">
      <c r="A7201" s="22" t="s">
        <v>39</v>
      </c>
      <c r="B7201" s="22" t="s">
        <v>178</v>
      </c>
      <c r="C7201" s="22" t="s">
        <v>159</v>
      </c>
      <c r="D7201" s="22" t="s">
        <v>97</v>
      </c>
      <c r="E7201" s="20">
        <v>27.244219999999999</v>
      </c>
    </row>
    <row r="7202" spans="1:5" x14ac:dyDescent="0.35">
      <c r="A7202" s="22" t="s">
        <v>39</v>
      </c>
      <c r="B7202" s="22" t="s">
        <v>178</v>
      </c>
      <c r="C7202" s="22" t="s">
        <v>159</v>
      </c>
      <c r="D7202" s="22" t="s">
        <v>31</v>
      </c>
      <c r="E7202" s="20">
        <v>3100.7255799999998</v>
      </c>
    </row>
    <row r="7203" spans="1:5" x14ac:dyDescent="0.35">
      <c r="A7203" s="22" t="s">
        <v>39</v>
      </c>
      <c r="B7203" s="22" t="s">
        <v>178</v>
      </c>
      <c r="C7203" s="22" t="s">
        <v>159</v>
      </c>
      <c r="D7203" s="22" t="s">
        <v>32</v>
      </c>
      <c r="E7203" s="20">
        <v>24.393339999999998</v>
      </c>
    </row>
    <row r="7204" spans="1:5" x14ac:dyDescent="0.35">
      <c r="A7204" s="22" t="s">
        <v>39</v>
      </c>
      <c r="B7204" s="22" t="s">
        <v>178</v>
      </c>
      <c r="C7204" s="22" t="s">
        <v>159</v>
      </c>
      <c r="D7204" s="28" t="s">
        <v>35</v>
      </c>
      <c r="E7204" s="26">
        <v>6529.1293500000002</v>
      </c>
    </row>
    <row r="7205" spans="1:5" x14ac:dyDescent="0.35">
      <c r="A7205" s="22" t="s">
        <v>39</v>
      </c>
      <c r="B7205" s="22" t="s">
        <v>178</v>
      </c>
      <c r="C7205" s="22" t="s">
        <v>59</v>
      </c>
      <c r="D7205" s="22" t="s">
        <v>52</v>
      </c>
      <c r="E7205" s="20">
        <v>173.62021999999999</v>
      </c>
    </row>
    <row r="7206" spans="1:5" x14ac:dyDescent="0.35">
      <c r="A7206" s="22" t="s">
        <v>39</v>
      </c>
      <c r="B7206" s="22" t="s">
        <v>178</v>
      </c>
      <c r="C7206" s="22" t="s">
        <v>59</v>
      </c>
      <c r="D7206" s="22" t="s">
        <v>92</v>
      </c>
      <c r="E7206" s="20">
        <v>167.36241000000001</v>
      </c>
    </row>
    <row r="7207" spans="1:5" x14ac:dyDescent="0.35">
      <c r="A7207" s="22" t="s">
        <v>39</v>
      </c>
      <c r="B7207" s="22" t="s">
        <v>178</v>
      </c>
      <c r="C7207" s="22" t="s">
        <v>59</v>
      </c>
      <c r="D7207" s="22" t="s">
        <v>30</v>
      </c>
      <c r="E7207" s="20">
        <v>-0.7288</v>
      </c>
    </row>
    <row r="7208" spans="1:5" x14ac:dyDescent="0.35">
      <c r="A7208" s="22" t="s">
        <v>39</v>
      </c>
      <c r="B7208" s="22" t="s">
        <v>178</v>
      </c>
      <c r="C7208" s="22" t="s">
        <v>59</v>
      </c>
      <c r="D7208" s="28" t="s">
        <v>35</v>
      </c>
      <c r="E7208" s="26">
        <v>340.25382999999999</v>
      </c>
    </row>
    <row r="7209" spans="1:5" x14ac:dyDescent="0.35">
      <c r="A7209" s="22" t="s">
        <v>39</v>
      </c>
      <c r="B7209" s="22" t="s">
        <v>178</v>
      </c>
      <c r="C7209" s="22" t="s">
        <v>16</v>
      </c>
      <c r="D7209" s="22" t="s">
        <v>52</v>
      </c>
      <c r="E7209" s="20">
        <v>514.63030000000003</v>
      </c>
    </row>
    <row r="7210" spans="1:5" x14ac:dyDescent="0.35">
      <c r="A7210" s="22" t="s">
        <v>39</v>
      </c>
      <c r="B7210" s="22" t="s">
        <v>178</v>
      </c>
      <c r="C7210" s="22" t="s">
        <v>16</v>
      </c>
      <c r="D7210" s="22" t="s">
        <v>104</v>
      </c>
      <c r="E7210" s="20">
        <v>2.0007799999999998</v>
      </c>
    </row>
    <row r="7211" spans="1:5" x14ac:dyDescent="0.35">
      <c r="A7211" s="22" t="s">
        <v>39</v>
      </c>
      <c r="B7211" s="22" t="s">
        <v>178</v>
      </c>
      <c r="C7211" s="22" t="s">
        <v>16</v>
      </c>
      <c r="D7211" s="22" t="s">
        <v>53</v>
      </c>
      <c r="E7211" s="20">
        <v>3.7251500000000002</v>
      </c>
    </row>
    <row r="7212" spans="1:5" x14ac:dyDescent="0.35">
      <c r="A7212" s="22" t="s">
        <v>39</v>
      </c>
      <c r="B7212" s="22" t="s">
        <v>178</v>
      </c>
      <c r="C7212" s="22" t="s">
        <v>16</v>
      </c>
      <c r="D7212" s="22" t="s">
        <v>27</v>
      </c>
      <c r="E7212" s="20">
        <v>0.87905</v>
      </c>
    </row>
    <row r="7213" spans="1:5" x14ac:dyDescent="0.35">
      <c r="A7213" s="22" t="s">
        <v>39</v>
      </c>
      <c r="B7213" s="22" t="s">
        <v>178</v>
      </c>
      <c r="C7213" s="22" t="s">
        <v>16</v>
      </c>
      <c r="D7213" s="22" t="s">
        <v>28</v>
      </c>
      <c r="E7213" s="20">
        <v>20.074580000000001</v>
      </c>
    </row>
    <row r="7214" spans="1:5" x14ac:dyDescent="0.35">
      <c r="A7214" s="22" t="s">
        <v>39</v>
      </c>
      <c r="B7214" s="22" t="s">
        <v>178</v>
      </c>
      <c r="C7214" s="22" t="s">
        <v>16</v>
      </c>
      <c r="D7214" s="22" t="s">
        <v>55</v>
      </c>
      <c r="E7214" s="20">
        <v>32.741259999999997</v>
      </c>
    </row>
    <row r="7215" spans="1:5" x14ac:dyDescent="0.35">
      <c r="A7215" s="22" t="s">
        <v>39</v>
      </c>
      <c r="B7215" s="22" t="s">
        <v>178</v>
      </c>
      <c r="C7215" s="22" t="s">
        <v>16</v>
      </c>
      <c r="D7215" s="22" t="s">
        <v>92</v>
      </c>
      <c r="E7215" s="20">
        <v>132.17191</v>
      </c>
    </row>
    <row r="7216" spans="1:5" x14ac:dyDescent="0.35">
      <c r="A7216" s="22" t="s">
        <v>39</v>
      </c>
      <c r="B7216" s="22" t="s">
        <v>178</v>
      </c>
      <c r="C7216" s="22" t="s">
        <v>16</v>
      </c>
      <c r="D7216" s="22" t="s">
        <v>102</v>
      </c>
      <c r="E7216" s="20">
        <v>61.729649999999999</v>
      </c>
    </row>
    <row r="7217" spans="1:5" x14ac:dyDescent="0.35">
      <c r="A7217" s="22" t="s">
        <v>39</v>
      </c>
      <c r="B7217" s="22" t="s">
        <v>178</v>
      </c>
      <c r="C7217" s="22" t="s">
        <v>16</v>
      </c>
      <c r="D7217" s="22" t="s">
        <v>93</v>
      </c>
      <c r="E7217" s="20">
        <v>0.31190000000000001</v>
      </c>
    </row>
    <row r="7218" spans="1:5" x14ac:dyDescent="0.35">
      <c r="A7218" s="22" t="s">
        <v>39</v>
      </c>
      <c r="B7218" s="22" t="s">
        <v>178</v>
      </c>
      <c r="C7218" s="22" t="s">
        <v>16</v>
      </c>
      <c r="D7218" s="22" t="s">
        <v>160</v>
      </c>
      <c r="E7218" s="20">
        <v>14.90544</v>
      </c>
    </row>
    <row r="7219" spans="1:5" x14ac:dyDescent="0.35">
      <c r="A7219" s="22" t="s">
        <v>39</v>
      </c>
      <c r="B7219" s="22" t="s">
        <v>178</v>
      </c>
      <c r="C7219" s="22" t="s">
        <v>16</v>
      </c>
      <c r="D7219" s="22" t="s">
        <v>30</v>
      </c>
      <c r="E7219" s="20">
        <v>2608.5738500000002</v>
      </c>
    </row>
    <row r="7220" spans="1:5" x14ac:dyDescent="0.35">
      <c r="A7220" s="22" t="s">
        <v>39</v>
      </c>
      <c r="B7220" s="22" t="s">
        <v>178</v>
      </c>
      <c r="C7220" s="22" t="s">
        <v>16</v>
      </c>
      <c r="D7220" s="22" t="s">
        <v>96</v>
      </c>
      <c r="E7220" s="20">
        <v>42.884830000000001</v>
      </c>
    </row>
    <row r="7221" spans="1:5" x14ac:dyDescent="0.35">
      <c r="A7221" s="22" t="s">
        <v>39</v>
      </c>
      <c r="B7221" s="22" t="s">
        <v>178</v>
      </c>
      <c r="C7221" s="22" t="s">
        <v>16</v>
      </c>
      <c r="D7221" s="22" t="s">
        <v>110</v>
      </c>
      <c r="E7221" s="20">
        <v>13.257999999999999</v>
      </c>
    </row>
    <row r="7222" spans="1:5" x14ac:dyDescent="0.35">
      <c r="A7222" s="22" t="s">
        <v>39</v>
      </c>
      <c r="B7222" s="22" t="s">
        <v>178</v>
      </c>
      <c r="C7222" s="22" t="s">
        <v>16</v>
      </c>
      <c r="D7222" s="22" t="s">
        <v>112</v>
      </c>
      <c r="E7222" s="20">
        <v>0.44069000000000003</v>
      </c>
    </row>
    <row r="7223" spans="1:5" x14ac:dyDescent="0.35">
      <c r="A7223" s="22" t="s">
        <v>39</v>
      </c>
      <c r="B7223" s="22" t="s">
        <v>178</v>
      </c>
      <c r="C7223" s="22" t="s">
        <v>16</v>
      </c>
      <c r="D7223" s="22" t="s">
        <v>97</v>
      </c>
      <c r="E7223" s="20">
        <v>9.4832300000000007</v>
      </c>
    </row>
    <row r="7224" spans="1:5" x14ac:dyDescent="0.35">
      <c r="A7224" s="22" t="s">
        <v>39</v>
      </c>
      <c r="B7224" s="22" t="s">
        <v>178</v>
      </c>
      <c r="C7224" s="22" t="s">
        <v>16</v>
      </c>
      <c r="D7224" s="22" t="s">
        <v>31</v>
      </c>
      <c r="E7224" s="20">
        <v>6938.2347399999999</v>
      </c>
    </row>
    <row r="7225" spans="1:5" x14ac:dyDescent="0.35">
      <c r="A7225" s="22" t="s">
        <v>39</v>
      </c>
      <c r="B7225" s="22" t="s">
        <v>178</v>
      </c>
      <c r="C7225" s="22" t="s">
        <v>16</v>
      </c>
      <c r="D7225" s="22" t="s">
        <v>32</v>
      </c>
      <c r="E7225" s="20">
        <v>14.93464</v>
      </c>
    </row>
    <row r="7226" spans="1:5" x14ac:dyDescent="0.35">
      <c r="A7226" s="22" t="s">
        <v>39</v>
      </c>
      <c r="B7226" s="22" t="s">
        <v>178</v>
      </c>
      <c r="C7226" s="22" t="s">
        <v>16</v>
      </c>
      <c r="D7226" s="28" t="s">
        <v>35</v>
      </c>
      <c r="E7226" s="26">
        <v>10410.98</v>
      </c>
    </row>
    <row r="7227" spans="1:5" x14ac:dyDescent="0.35">
      <c r="A7227" s="22" t="s">
        <v>39</v>
      </c>
      <c r="B7227" s="22" t="s">
        <v>178</v>
      </c>
      <c r="C7227" s="22" t="s">
        <v>17</v>
      </c>
      <c r="D7227" s="22" t="s">
        <v>52</v>
      </c>
      <c r="E7227" s="20">
        <v>16.92895</v>
      </c>
    </row>
    <row r="7228" spans="1:5" x14ac:dyDescent="0.35">
      <c r="A7228" s="22" t="s">
        <v>39</v>
      </c>
      <c r="B7228" s="22" t="s">
        <v>178</v>
      </c>
      <c r="C7228" s="22" t="s">
        <v>17</v>
      </c>
      <c r="D7228" s="22" t="s">
        <v>55</v>
      </c>
      <c r="E7228" s="20">
        <v>0.74578</v>
      </c>
    </row>
    <row r="7229" spans="1:5" x14ac:dyDescent="0.35">
      <c r="A7229" s="22" t="s">
        <v>39</v>
      </c>
      <c r="B7229" s="22" t="s">
        <v>178</v>
      </c>
      <c r="C7229" s="22" t="s">
        <v>17</v>
      </c>
      <c r="D7229" s="22" t="s">
        <v>102</v>
      </c>
      <c r="E7229" s="20">
        <v>2.462E-2</v>
      </c>
    </row>
    <row r="7230" spans="1:5" x14ac:dyDescent="0.35">
      <c r="A7230" s="22" t="s">
        <v>39</v>
      </c>
      <c r="B7230" s="22" t="s">
        <v>178</v>
      </c>
      <c r="C7230" s="22" t="s">
        <v>17</v>
      </c>
      <c r="D7230" s="22" t="s">
        <v>30</v>
      </c>
      <c r="E7230" s="20">
        <v>199.94243</v>
      </c>
    </row>
    <row r="7231" spans="1:5" x14ac:dyDescent="0.35">
      <c r="A7231" s="22" t="s">
        <v>39</v>
      </c>
      <c r="B7231" s="22" t="s">
        <v>178</v>
      </c>
      <c r="C7231" s="22" t="s">
        <v>17</v>
      </c>
      <c r="D7231" s="22" t="s">
        <v>110</v>
      </c>
      <c r="E7231" s="20">
        <v>19.454560000000001</v>
      </c>
    </row>
    <row r="7232" spans="1:5" x14ac:dyDescent="0.35">
      <c r="A7232" s="22" t="s">
        <v>39</v>
      </c>
      <c r="B7232" s="22" t="s">
        <v>178</v>
      </c>
      <c r="C7232" s="22" t="s">
        <v>17</v>
      </c>
      <c r="D7232" s="22" t="s">
        <v>31</v>
      </c>
      <c r="E7232" s="20">
        <v>3834.58491</v>
      </c>
    </row>
    <row r="7233" spans="1:5" x14ac:dyDescent="0.35">
      <c r="A7233" s="22" t="s">
        <v>39</v>
      </c>
      <c r="B7233" s="22" t="s">
        <v>178</v>
      </c>
      <c r="C7233" s="22" t="s">
        <v>17</v>
      </c>
      <c r="D7233" s="28" t="s">
        <v>35</v>
      </c>
      <c r="E7233" s="26">
        <v>4071.6812500000001</v>
      </c>
    </row>
    <row r="7234" spans="1:5" x14ac:dyDescent="0.35">
      <c r="A7234" s="22" t="s">
        <v>39</v>
      </c>
      <c r="B7234" s="22" t="s">
        <v>178</v>
      </c>
      <c r="C7234" s="22" t="s">
        <v>18</v>
      </c>
      <c r="D7234" s="22" t="s">
        <v>52</v>
      </c>
      <c r="E7234" s="20">
        <v>46.80556</v>
      </c>
    </row>
    <row r="7235" spans="1:5" x14ac:dyDescent="0.35">
      <c r="A7235" s="22" t="s">
        <v>39</v>
      </c>
      <c r="B7235" s="22" t="s">
        <v>178</v>
      </c>
      <c r="C7235" s="22" t="s">
        <v>18</v>
      </c>
      <c r="D7235" s="22" t="s">
        <v>53</v>
      </c>
      <c r="E7235" s="20">
        <v>0.12889</v>
      </c>
    </row>
    <row r="7236" spans="1:5" x14ac:dyDescent="0.35">
      <c r="A7236" s="22" t="s">
        <v>39</v>
      </c>
      <c r="B7236" s="22" t="s">
        <v>178</v>
      </c>
      <c r="C7236" s="22" t="s">
        <v>18</v>
      </c>
      <c r="D7236" s="22" t="s">
        <v>28</v>
      </c>
      <c r="E7236" s="20">
        <v>18.210280000000001</v>
      </c>
    </row>
    <row r="7237" spans="1:5" x14ac:dyDescent="0.35">
      <c r="A7237" s="22" t="s">
        <v>39</v>
      </c>
      <c r="B7237" s="22" t="s">
        <v>178</v>
      </c>
      <c r="C7237" s="22" t="s">
        <v>18</v>
      </c>
      <c r="D7237" s="22" t="s">
        <v>55</v>
      </c>
      <c r="E7237" s="20">
        <v>13.459989999999999</v>
      </c>
    </row>
    <row r="7238" spans="1:5" x14ac:dyDescent="0.35">
      <c r="A7238" s="22" t="s">
        <v>39</v>
      </c>
      <c r="B7238" s="22" t="s">
        <v>178</v>
      </c>
      <c r="C7238" s="22" t="s">
        <v>18</v>
      </c>
      <c r="D7238" s="22" t="s">
        <v>92</v>
      </c>
      <c r="E7238" s="20">
        <v>1.2428600000000001</v>
      </c>
    </row>
    <row r="7239" spans="1:5" x14ac:dyDescent="0.35">
      <c r="A7239" s="22" t="s">
        <v>39</v>
      </c>
      <c r="B7239" s="22" t="s">
        <v>178</v>
      </c>
      <c r="C7239" s="22" t="s">
        <v>18</v>
      </c>
      <c r="D7239" s="22" t="s">
        <v>102</v>
      </c>
      <c r="E7239" s="20">
        <v>306.91518000000002</v>
      </c>
    </row>
    <row r="7240" spans="1:5" x14ac:dyDescent="0.35">
      <c r="A7240" s="22" t="s">
        <v>39</v>
      </c>
      <c r="B7240" s="22" t="s">
        <v>178</v>
      </c>
      <c r="C7240" s="22" t="s">
        <v>18</v>
      </c>
      <c r="D7240" s="22" t="s">
        <v>160</v>
      </c>
      <c r="E7240" s="20">
        <v>0.33132</v>
      </c>
    </row>
    <row r="7241" spans="1:5" x14ac:dyDescent="0.35">
      <c r="A7241" s="22" t="s">
        <v>39</v>
      </c>
      <c r="B7241" s="22" t="s">
        <v>178</v>
      </c>
      <c r="C7241" s="22" t="s">
        <v>18</v>
      </c>
      <c r="D7241" s="22" t="s">
        <v>30</v>
      </c>
      <c r="E7241" s="20">
        <v>125.17274999999999</v>
      </c>
    </row>
    <row r="7242" spans="1:5" x14ac:dyDescent="0.35">
      <c r="A7242" s="22" t="s">
        <v>39</v>
      </c>
      <c r="B7242" s="22" t="s">
        <v>178</v>
      </c>
      <c r="C7242" s="22" t="s">
        <v>18</v>
      </c>
      <c r="D7242" s="22" t="s">
        <v>110</v>
      </c>
      <c r="E7242" s="20">
        <v>0.68291000000000002</v>
      </c>
    </row>
    <row r="7243" spans="1:5" x14ac:dyDescent="0.35">
      <c r="A7243" s="22" t="s">
        <v>39</v>
      </c>
      <c r="B7243" s="22" t="s">
        <v>178</v>
      </c>
      <c r="C7243" s="22" t="s">
        <v>18</v>
      </c>
      <c r="D7243" s="22" t="s">
        <v>162</v>
      </c>
      <c r="E7243" s="20">
        <v>0.21109</v>
      </c>
    </row>
    <row r="7244" spans="1:5" x14ac:dyDescent="0.35">
      <c r="A7244" s="22" t="s">
        <v>39</v>
      </c>
      <c r="B7244" s="22" t="s">
        <v>178</v>
      </c>
      <c r="C7244" s="22" t="s">
        <v>18</v>
      </c>
      <c r="D7244" s="22" t="s">
        <v>97</v>
      </c>
      <c r="E7244" s="20">
        <v>11.231909999999999</v>
      </c>
    </row>
    <row r="7245" spans="1:5" x14ac:dyDescent="0.35">
      <c r="A7245" s="22" t="s">
        <v>39</v>
      </c>
      <c r="B7245" s="22" t="s">
        <v>178</v>
      </c>
      <c r="C7245" s="22" t="s">
        <v>18</v>
      </c>
      <c r="D7245" s="22" t="s">
        <v>31</v>
      </c>
      <c r="E7245" s="20">
        <v>598.93071999999995</v>
      </c>
    </row>
    <row r="7246" spans="1:5" x14ac:dyDescent="0.35">
      <c r="A7246" s="22" t="s">
        <v>39</v>
      </c>
      <c r="B7246" s="22" t="s">
        <v>178</v>
      </c>
      <c r="C7246" s="22" t="s">
        <v>18</v>
      </c>
      <c r="D7246" s="28" t="s">
        <v>35</v>
      </c>
      <c r="E7246" s="26">
        <v>1123.3234600000001</v>
      </c>
    </row>
    <row r="7247" spans="1:5" x14ac:dyDescent="0.35">
      <c r="A7247" s="22" t="s">
        <v>39</v>
      </c>
      <c r="B7247" s="22" t="s">
        <v>178</v>
      </c>
      <c r="C7247" s="22" t="s">
        <v>19</v>
      </c>
      <c r="D7247" s="22" t="s">
        <v>52</v>
      </c>
      <c r="E7247" s="20">
        <v>23.17615</v>
      </c>
    </row>
    <row r="7248" spans="1:5" x14ac:dyDescent="0.35">
      <c r="A7248" s="22" t="s">
        <v>39</v>
      </c>
      <c r="B7248" s="22" t="s">
        <v>178</v>
      </c>
      <c r="C7248" s="22" t="s">
        <v>19</v>
      </c>
      <c r="D7248" s="22" t="s">
        <v>53</v>
      </c>
      <c r="E7248" s="20">
        <v>11.62518</v>
      </c>
    </row>
    <row r="7249" spans="1:5" x14ac:dyDescent="0.35">
      <c r="A7249" s="22" t="s">
        <v>39</v>
      </c>
      <c r="B7249" s="22" t="s">
        <v>178</v>
      </c>
      <c r="C7249" s="22" t="s">
        <v>19</v>
      </c>
      <c r="D7249" s="22" t="s">
        <v>55</v>
      </c>
      <c r="E7249" s="20">
        <v>53.377479999999998</v>
      </c>
    </row>
    <row r="7250" spans="1:5" x14ac:dyDescent="0.35">
      <c r="A7250" s="22" t="s">
        <v>39</v>
      </c>
      <c r="B7250" s="22" t="s">
        <v>178</v>
      </c>
      <c r="C7250" s="22" t="s">
        <v>19</v>
      </c>
      <c r="D7250" s="22" t="s">
        <v>92</v>
      </c>
      <c r="E7250" s="20">
        <v>27.303380000000001</v>
      </c>
    </row>
    <row r="7251" spans="1:5" x14ac:dyDescent="0.35">
      <c r="A7251" s="22" t="s">
        <v>39</v>
      </c>
      <c r="B7251" s="22" t="s">
        <v>178</v>
      </c>
      <c r="C7251" s="22" t="s">
        <v>19</v>
      </c>
      <c r="D7251" s="22" t="s">
        <v>102</v>
      </c>
      <c r="E7251" s="20">
        <v>2.7666400000000002</v>
      </c>
    </row>
    <row r="7252" spans="1:5" x14ac:dyDescent="0.35">
      <c r="A7252" s="22" t="s">
        <v>39</v>
      </c>
      <c r="B7252" s="22" t="s">
        <v>178</v>
      </c>
      <c r="C7252" s="22" t="s">
        <v>19</v>
      </c>
      <c r="D7252" s="22" t="s">
        <v>160</v>
      </c>
      <c r="E7252" s="20">
        <v>1.5738399999999999</v>
      </c>
    </row>
    <row r="7253" spans="1:5" x14ac:dyDescent="0.35">
      <c r="A7253" s="22" t="s">
        <v>39</v>
      </c>
      <c r="B7253" s="22" t="s">
        <v>178</v>
      </c>
      <c r="C7253" s="22" t="s">
        <v>19</v>
      </c>
      <c r="D7253" s="22" t="s">
        <v>30</v>
      </c>
      <c r="E7253" s="20">
        <v>179.71620999999999</v>
      </c>
    </row>
    <row r="7254" spans="1:5" x14ac:dyDescent="0.35">
      <c r="A7254" s="22" t="s">
        <v>39</v>
      </c>
      <c r="B7254" s="22" t="s">
        <v>178</v>
      </c>
      <c r="C7254" s="22" t="s">
        <v>19</v>
      </c>
      <c r="D7254" s="22" t="s">
        <v>96</v>
      </c>
      <c r="E7254" s="20">
        <v>0.18645</v>
      </c>
    </row>
    <row r="7255" spans="1:5" x14ac:dyDescent="0.35">
      <c r="A7255" s="22" t="s">
        <v>39</v>
      </c>
      <c r="B7255" s="22" t="s">
        <v>178</v>
      </c>
      <c r="C7255" s="22" t="s">
        <v>19</v>
      </c>
      <c r="D7255" s="22" t="s">
        <v>110</v>
      </c>
      <c r="E7255" s="20">
        <v>0.2402</v>
      </c>
    </row>
    <row r="7256" spans="1:5" x14ac:dyDescent="0.35">
      <c r="A7256" s="22" t="s">
        <v>39</v>
      </c>
      <c r="B7256" s="22" t="s">
        <v>178</v>
      </c>
      <c r="C7256" s="22" t="s">
        <v>19</v>
      </c>
      <c r="D7256" s="22" t="s">
        <v>112</v>
      </c>
      <c r="E7256" s="20">
        <v>2.94482</v>
      </c>
    </row>
    <row r="7257" spans="1:5" x14ac:dyDescent="0.35">
      <c r="A7257" s="22" t="s">
        <v>39</v>
      </c>
      <c r="B7257" s="22" t="s">
        <v>178</v>
      </c>
      <c r="C7257" s="22" t="s">
        <v>19</v>
      </c>
      <c r="D7257" s="22" t="s">
        <v>97</v>
      </c>
      <c r="E7257" s="20">
        <v>0.87927</v>
      </c>
    </row>
    <row r="7258" spans="1:5" x14ac:dyDescent="0.35">
      <c r="A7258" s="22" t="s">
        <v>39</v>
      </c>
      <c r="B7258" s="22" t="s">
        <v>178</v>
      </c>
      <c r="C7258" s="22" t="s">
        <v>19</v>
      </c>
      <c r="D7258" s="22" t="s">
        <v>31</v>
      </c>
      <c r="E7258" s="20">
        <v>569.96838000000002</v>
      </c>
    </row>
    <row r="7259" spans="1:5" x14ac:dyDescent="0.35">
      <c r="A7259" s="22" t="s">
        <v>39</v>
      </c>
      <c r="B7259" s="22" t="s">
        <v>178</v>
      </c>
      <c r="C7259" s="22" t="s">
        <v>19</v>
      </c>
      <c r="D7259" s="22" t="s">
        <v>32</v>
      </c>
      <c r="E7259" s="20">
        <v>10.15814</v>
      </c>
    </row>
    <row r="7260" spans="1:5" x14ac:dyDescent="0.35">
      <c r="A7260" s="22" t="s">
        <v>39</v>
      </c>
      <c r="B7260" s="22" t="s">
        <v>178</v>
      </c>
      <c r="C7260" s="22" t="s">
        <v>19</v>
      </c>
      <c r="D7260" s="28" t="s">
        <v>35</v>
      </c>
      <c r="E7260" s="26">
        <v>883.91614000000004</v>
      </c>
    </row>
    <row r="7261" spans="1:5" x14ac:dyDescent="0.35">
      <c r="A7261" s="22" t="s">
        <v>39</v>
      </c>
      <c r="B7261" s="22" t="s">
        <v>178</v>
      </c>
      <c r="C7261" s="120" t="s">
        <v>35</v>
      </c>
      <c r="D7261" s="347"/>
      <c r="E7261" s="26">
        <v>62246.857329999999</v>
      </c>
    </row>
    <row r="7262" spans="1:5" x14ac:dyDescent="0.35">
      <c r="A7262" s="22" t="s">
        <v>40</v>
      </c>
      <c r="B7262" s="22" t="s">
        <v>169</v>
      </c>
      <c r="C7262" s="22" t="s">
        <v>52</v>
      </c>
      <c r="D7262" s="22" t="s">
        <v>52</v>
      </c>
      <c r="E7262" s="20">
        <v>37.001550000000002</v>
      </c>
    </row>
    <row r="7263" spans="1:5" x14ac:dyDescent="0.35">
      <c r="A7263" s="22" t="s">
        <v>40</v>
      </c>
      <c r="B7263" s="22" t="s">
        <v>169</v>
      </c>
      <c r="C7263" s="22" t="s">
        <v>52</v>
      </c>
      <c r="D7263" s="22" t="s">
        <v>156</v>
      </c>
      <c r="E7263" s="20">
        <v>0.55308999999999997</v>
      </c>
    </row>
    <row r="7264" spans="1:5" x14ac:dyDescent="0.35">
      <c r="A7264" s="22" t="s">
        <v>40</v>
      </c>
      <c r="B7264" s="22" t="s">
        <v>169</v>
      </c>
      <c r="C7264" s="22" t="s">
        <v>52</v>
      </c>
      <c r="D7264" s="22" t="s">
        <v>53</v>
      </c>
      <c r="E7264" s="20">
        <v>4.4684200000000001</v>
      </c>
    </row>
    <row r="7265" spans="1:5" x14ac:dyDescent="0.35">
      <c r="A7265" s="22" t="s">
        <v>40</v>
      </c>
      <c r="B7265" s="22" t="s">
        <v>169</v>
      </c>
      <c r="C7265" s="22" t="s">
        <v>52</v>
      </c>
      <c r="D7265" s="22" t="s">
        <v>92</v>
      </c>
      <c r="E7265" s="20">
        <v>585.10626999999999</v>
      </c>
    </row>
    <row r="7266" spans="1:5" x14ac:dyDescent="0.35">
      <c r="A7266" s="22" t="s">
        <v>40</v>
      </c>
      <c r="B7266" s="22" t="s">
        <v>169</v>
      </c>
      <c r="C7266" s="22" t="s">
        <v>52</v>
      </c>
      <c r="D7266" s="22" t="s">
        <v>102</v>
      </c>
      <c r="E7266" s="20">
        <v>2.4339499999999998</v>
      </c>
    </row>
    <row r="7267" spans="1:5" x14ac:dyDescent="0.35">
      <c r="A7267" s="22" t="s">
        <v>40</v>
      </c>
      <c r="B7267" s="22" t="s">
        <v>169</v>
      </c>
      <c r="C7267" s="22" t="s">
        <v>52</v>
      </c>
      <c r="D7267" s="22" t="s">
        <v>160</v>
      </c>
      <c r="E7267" s="20">
        <v>54.89284</v>
      </c>
    </row>
    <row r="7268" spans="1:5" x14ac:dyDescent="0.35">
      <c r="A7268" s="22" t="s">
        <v>40</v>
      </c>
      <c r="B7268" s="22" t="s">
        <v>169</v>
      </c>
      <c r="C7268" s="22" t="s">
        <v>52</v>
      </c>
      <c r="D7268" s="22" t="s">
        <v>30</v>
      </c>
      <c r="E7268" s="20">
        <v>5.7347799999999998</v>
      </c>
    </row>
    <row r="7269" spans="1:5" x14ac:dyDescent="0.35">
      <c r="A7269" s="22" t="s">
        <v>40</v>
      </c>
      <c r="B7269" s="22" t="s">
        <v>169</v>
      </c>
      <c r="C7269" s="22" t="s">
        <v>52</v>
      </c>
      <c r="D7269" s="22" t="s">
        <v>96</v>
      </c>
      <c r="E7269" s="20">
        <v>0.39065</v>
      </c>
    </row>
    <row r="7270" spans="1:5" x14ac:dyDescent="0.35">
      <c r="A7270" s="22" t="s">
        <v>40</v>
      </c>
      <c r="B7270" s="22" t="s">
        <v>169</v>
      </c>
      <c r="C7270" s="22" t="s">
        <v>52</v>
      </c>
      <c r="D7270" s="22" t="s">
        <v>112</v>
      </c>
      <c r="E7270" s="20">
        <v>0.91501999999999994</v>
      </c>
    </row>
    <row r="7271" spans="1:5" x14ac:dyDescent="0.35">
      <c r="A7271" s="22" t="s">
        <v>40</v>
      </c>
      <c r="B7271" s="22" t="s">
        <v>169</v>
      </c>
      <c r="C7271" s="22" t="s">
        <v>52</v>
      </c>
      <c r="D7271" s="22" t="s">
        <v>97</v>
      </c>
      <c r="E7271" s="20">
        <v>2.68405</v>
      </c>
    </row>
    <row r="7272" spans="1:5" x14ac:dyDescent="0.35">
      <c r="A7272" s="22" t="s">
        <v>40</v>
      </c>
      <c r="B7272" s="22" t="s">
        <v>169</v>
      </c>
      <c r="C7272" s="22" t="s">
        <v>52</v>
      </c>
      <c r="D7272" s="22" t="s">
        <v>31</v>
      </c>
      <c r="E7272" s="20">
        <v>20.772290000000002</v>
      </c>
    </row>
    <row r="7273" spans="1:5" x14ac:dyDescent="0.35">
      <c r="A7273" s="22" t="s">
        <v>40</v>
      </c>
      <c r="B7273" s="22" t="s">
        <v>169</v>
      </c>
      <c r="C7273" s="22" t="s">
        <v>52</v>
      </c>
      <c r="D7273" s="22" t="s">
        <v>32</v>
      </c>
      <c r="E7273" s="20">
        <v>4.7542299999999997</v>
      </c>
    </row>
    <row r="7274" spans="1:5" x14ac:dyDescent="0.35">
      <c r="A7274" s="22" t="s">
        <v>40</v>
      </c>
      <c r="B7274" s="22" t="s">
        <v>169</v>
      </c>
      <c r="C7274" s="22" t="s">
        <v>52</v>
      </c>
      <c r="D7274" s="28" t="s">
        <v>35</v>
      </c>
      <c r="E7274" s="26">
        <v>719.70713999999998</v>
      </c>
    </row>
    <row r="7275" spans="1:5" x14ac:dyDescent="0.35">
      <c r="A7275" s="22" t="s">
        <v>40</v>
      </c>
      <c r="B7275" s="22" t="s">
        <v>169</v>
      </c>
      <c r="C7275" s="22" t="s">
        <v>53</v>
      </c>
      <c r="D7275" s="22" t="s">
        <v>52</v>
      </c>
      <c r="E7275" s="20">
        <v>1186.63994</v>
      </c>
    </row>
    <row r="7276" spans="1:5" x14ac:dyDescent="0.35">
      <c r="A7276" s="22" t="s">
        <v>40</v>
      </c>
      <c r="B7276" s="22" t="s">
        <v>169</v>
      </c>
      <c r="C7276" s="22" t="s">
        <v>53</v>
      </c>
      <c r="D7276" s="22" t="s">
        <v>104</v>
      </c>
      <c r="E7276" s="20">
        <v>36.65795</v>
      </c>
    </row>
    <row r="7277" spans="1:5" x14ac:dyDescent="0.35">
      <c r="A7277" s="22" t="s">
        <v>40</v>
      </c>
      <c r="B7277" s="22" t="s">
        <v>169</v>
      </c>
      <c r="C7277" s="22" t="s">
        <v>53</v>
      </c>
      <c r="D7277" s="22" t="s">
        <v>156</v>
      </c>
      <c r="E7277" s="20">
        <v>186.93106</v>
      </c>
    </row>
    <row r="7278" spans="1:5" x14ac:dyDescent="0.35">
      <c r="A7278" s="22" t="s">
        <v>40</v>
      </c>
      <c r="B7278" s="22" t="s">
        <v>169</v>
      </c>
      <c r="C7278" s="22" t="s">
        <v>53</v>
      </c>
      <c r="D7278" s="22" t="s">
        <v>53</v>
      </c>
      <c r="E7278" s="20">
        <v>631.25567999999998</v>
      </c>
    </row>
    <row r="7279" spans="1:5" x14ac:dyDescent="0.35">
      <c r="A7279" s="22" t="s">
        <v>40</v>
      </c>
      <c r="B7279" s="22" t="s">
        <v>169</v>
      </c>
      <c r="C7279" s="22" t="s">
        <v>53</v>
      </c>
      <c r="D7279" s="22" t="s">
        <v>27</v>
      </c>
      <c r="E7279" s="20">
        <v>7.1678199999999999</v>
      </c>
    </row>
    <row r="7280" spans="1:5" x14ac:dyDescent="0.35">
      <c r="A7280" s="22" t="s">
        <v>40</v>
      </c>
      <c r="B7280" s="22" t="s">
        <v>169</v>
      </c>
      <c r="C7280" s="22" t="s">
        <v>53</v>
      </c>
      <c r="D7280" s="22" t="s">
        <v>95</v>
      </c>
      <c r="E7280" s="20">
        <v>61.935009999999998</v>
      </c>
    </row>
    <row r="7281" spans="1:5" x14ac:dyDescent="0.35">
      <c r="A7281" s="22" t="s">
        <v>40</v>
      </c>
      <c r="B7281" s="22" t="s">
        <v>169</v>
      </c>
      <c r="C7281" s="22" t="s">
        <v>53</v>
      </c>
      <c r="D7281" s="22" t="s">
        <v>28</v>
      </c>
      <c r="E7281" s="20">
        <v>12.89991</v>
      </c>
    </row>
    <row r="7282" spans="1:5" x14ac:dyDescent="0.35">
      <c r="A7282" s="22" t="s">
        <v>40</v>
      </c>
      <c r="B7282" s="22" t="s">
        <v>169</v>
      </c>
      <c r="C7282" s="22" t="s">
        <v>53</v>
      </c>
      <c r="D7282" s="22" t="s">
        <v>55</v>
      </c>
      <c r="E7282" s="20">
        <v>53.212780000000002</v>
      </c>
    </row>
    <row r="7283" spans="1:5" x14ac:dyDescent="0.35">
      <c r="A7283" s="22" t="s">
        <v>40</v>
      </c>
      <c r="B7283" s="22" t="s">
        <v>169</v>
      </c>
      <c r="C7283" s="22" t="s">
        <v>53</v>
      </c>
      <c r="D7283" s="22" t="s">
        <v>92</v>
      </c>
      <c r="E7283" s="20">
        <v>2124.6111299999998</v>
      </c>
    </row>
    <row r="7284" spans="1:5" x14ac:dyDescent="0.35">
      <c r="A7284" s="22" t="s">
        <v>40</v>
      </c>
      <c r="B7284" s="22" t="s">
        <v>169</v>
      </c>
      <c r="C7284" s="22" t="s">
        <v>53</v>
      </c>
      <c r="D7284" s="22" t="s">
        <v>102</v>
      </c>
      <c r="E7284" s="20">
        <v>29.885960000000001</v>
      </c>
    </row>
    <row r="7285" spans="1:5" x14ac:dyDescent="0.35">
      <c r="A7285" s="22" t="s">
        <v>40</v>
      </c>
      <c r="B7285" s="22" t="s">
        <v>169</v>
      </c>
      <c r="C7285" s="22" t="s">
        <v>53</v>
      </c>
      <c r="D7285" s="22" t="s">
        <v>107</v>
      </c>
      <c r="E7285" s="20">
        <v>3.0928100000000001</v>
      </c>
    </row>
    <row r="7286" spans="1:5" x14ac:dyDescent="0.35">
      <c r="A7286" s="22" t="s">
        <v>40</v>
      </c>
      <c r="B7286" s="22" t="s">
        <v>169</v>
      </c>
      <c r="C7286" s="22" t="s">
        <v>53</v>
      </c>
      <c r="D7286" s="22" t="s">
        <v>93</v>
      </c>
      <c r="E7286" s="20">
        <v>0.40050000000000002</v>
      </c>
    </row>
    <row r="7287" spans="1:5" x14ac:dyDescent="0.35">
      <c r="A7287" s="22" t="s">
        <v>40</v>
      </c>
      <c r="B7287" s="22" t="s">
        <v>169</v>
      </c>
      <c r="C7287" s="22" t="s">
        <v>53</v>
      </c>
      <c r="D7287" s="22" t="s">
        <v>160</v>
      </c>
      <c r="E7287" s="20">
        <v>922.56627000000003</v>
      </c>
    </row>
    <row r="7288" spans="1:5" x14ac:dyDescent="0.35">
      <c r="A7288" s="22" t="s">
        <v>40</v>
      </c>
      <c r="B7288" s="22" t="s">
        <v>169</v>
      </c>
      <c r="C7288" s="22" t="s">
        <v>53</v>
      </c>
      <c r="D7288" s="22" t="s">
        <v>30</v>
      </c>
      <c r="E7288" s="20">
        <v>53.449669999999998</v>
      </c>
    </row>
    <row r="7289" spans="1:5" x14ac:dyDescent="0.35">
      <c r="A7289" s="22" t="s">
        <v>40</v>
      </c>
      <c r="B7289" s="22" t="s">
        <v>169</v>
      </c>
      <c r="C7289" s="22" t="s">
        <v>53</v>
      </c>
      <c r="D7289" s="22" t="s">
        <v>96</v>
      </c>
      <c r="E7289" s="20">
        <v>31.979780000000002</v>
      </c>
    </row>
    <row r="7290" spans="1:5" x14ac:dyDescent="0.35">
      <c r="A7290" s="22" t="s">
        <v>40</v>
      </c>
      <c r="B7290" s="22" t="s">
        <v>169</v>
      </c>
      <c r="C7290" s="22" t="s">
        <v>53</v>
      </c>
      <c r="D7290" s="22" t="s">
        <v>110</v>
      </c>
      <c r="E7290" s="20">
        <v>20.81644</v>
      </c>
    </row>
    <row r="7291" spans="1:5" x14ac:dyDescent="0.35">
      <c r="A7291" s="22" t="s">
        <v>40</v>
      </c>
      <c r="B7291" s="22" t="s">
        <v>169</v>
      </c>
      <c r="C7291" s="22" t="s">
        <v>53</v>
      </c>
      <c r="D7291" s="22" t="s">
        <v>162</v>
      </c>
      <c r="E7291" s="20">
        <v>17.421530000000001</v>
      </c>
    </row>
    <row r="7292" spans="1:5" x14ac:dyDescent="0.35">
      <c r="A7292" s="22" t="s">
        <v>40</v>
      </c>
      <c r="B7292" s="22" t="s">
        <v>169</v>
      </c>
      <c r="C7292" s="22" t="s">
        <v>53</v>
      </c>
      <c r="D7292" s="22" t="s">
        <v>112</v>
      </c>
      <c r="E7292" s="20">
        <v>31.36966</v>
      </c>
    </row>
    <row r="7293" spans="1:5" x14ac:dyDescent="0.35">
      <c r="A7293" s="22" t="s">
        <v>40</v>
      </c>
      <c r="B7293" s="22" t="s">
        <v>169</v>
      </c>
      <c r="C7293" s="22" t="s">
        <v>53</v>
      </c>
      <c r="D7293" s="22" t="s">
        <v>31</v>
      </c>
      <c r="E7293" s="20">
        <v>346.21366999999998</v>
      </c>
    </row>
    <row r="7294" spans="1:5" x14ac:dyDescent="0.35">
      <c r="A7294" s="22" t="s">
        <v>40</v>
      </c>
      <c r="B7294" s="22" t="s">
        <v>169</v>
      </c>
      <c r="C7294" s="22" t="s">
        <v>53</v>
      </c>
      <c r="D7294" s="22" t="s">
        <v>32</v>
      </c>
      <c r="E7294" s="20">
        <v>521.20388000000003</v>
      </c>
    </row>
    <row r="7295" spans="1:5" x14ac:dyDescent="0.35">
      <c r="A7295" s="22" t="s">
        <v>40</v>
      </c>
      <c r="B7295" s="22" t="s">
        <v>169</v>
      </c>
      <c r="C7295" s="22" t="s">
        <v>53</v>
      </c>
      <c r="D7295" s="28" t="s">
        <v>35</v>
      </c>
      <c r="E7295" s="26">
        <v>6279.7114499999998</v>
      </c>
    </row>
    <row r="7296" spans="1:5" x14ac:dyDescent="0.35">
      <c r="A7296" s="22" t="s">
        <v>40</v>
      </c>
      <c r="B7296" s="22" t="s">
        <v>169</v>
      </c>
      <c r="C7296" s="22" t="s">
        <v>12</v>
      </c>
      <c r="D7296" s="22" t="s">
        <v>52</v>
      </c>
      <c r="E7296" s="20">
        <v>0.92669999999999997</v>
      </c>
    </row>
    <row r="7297" spans="1:5" x14ac:dyDescent="0.35">
      <c r="A7297" s="22" t="s">
        <v>40</v>
      </c>
      <c r="B7297" s="22" t="s">
        <v>169</v>
      </c>
      <c r="C7297" s="22" t="s">
        <v>12</v>
      </c>
      <c r="D7297" s="22" t="s">
        <v>115</v>
      </c>
      <c r="E7297" s="20">
        <v>0.21310999999999999</v>
      </c>
    </row>
    <row r="7298" spans="1:5" x14ac:dyDescent="0.35">
      <c r="A7298" s="22" t="s">
        <v>40</v>
      </c>
      <c r="B7298" s="22" t="s">
        <v>169</v>
      </c>
      <c r="C7298" s="22" t="s">
        <v>12</v>
      </c>
      <c r="D7298" s="22" t="s">
        <v>156</v>
      </c>
      <c r="E7298" s="20">
        <v>4.0024600000000001</v>
      </c>
    </row>
    <row r="7299" spans="1:5" x14ac:dyDescent="0.35">
      <c r="A7299" s="22" t="s">
        <v>40</v>
      </c>
      <c r="B7299" s="22" t="s">
        <v>169</v>
      </c>
      <c r="C7299" s="22" t="s">
        <v>12</v>
      </c>
      <c r="D7299" s="22" t="s">
        <v>27</v>
      </c>
      <c r="E7299" s="20">
        <v>1925.54754</v>
      </c>
    </row>
    <row r="7300" spans="1:5" x14ac:dyDescent="0.35">
      <c r="A7300" s="22" t="s">
        <v>40</v>
      </c>
      <c r="B7300" s="22" t="s">
        <v>169</v>
      </c>
      <c r="C7300" s="22" t="s">
        <v>12</v>
      </c>
      <c r="D7300" s="22" t="s">
        <v>28</v>
      </c>
      <c r="E7300" s="20">
        <v>6.1942000000000004</v>
      </c>
    </row>
    <row r="7301" spans="1:5" x14ac:dyDescent="0.35">
      <c r="A7301" s="22" t="s">
        <v>40</v>
      </c>
      <c r="B7301" s="22" t="s">
        <v>169</v>
      </c>
      <c r="C7301" s="22" t="s">
        <v>12</v>
      </c>
      <c r="D7301" s="22" t="s">
        <v>92</v>
      </c>
      <c r="E7301" s="20">
        <v>0.53488999999999998</v>
      </c>
    </row>
    <row r="7302" spans="1:5" x14ac:dyDescent="0.35">
      <c r="A7302" s="22" t="s">
        <v>40</v>
      </c>
      <c r="B7302" s="22" t="s">
        <v>169</v>
      </c>
      <c r="C7302" s="22" t="s">
        <v>12</v>
      </c>
      <c r="D7302" s="22" t="s">
        <v>107</v>
      </c>
      <c r="E7302" s="20">
        <v>8.7632200000000005</v>
      </c>
    </row>
    <row r="7303" spans="1:5" x14ac:dyDescent="0.35">
      <c r="A7303" s="22" t="s">
        <v>40</v>
      </c>
      <c r="B7303" s="22" t="s">
        <v>169</v>
      </c>
      <c r="C7303" s="22" t="s">
        <v>12</v>
      </c>
      <c r="D7303" s="22" t="s">
        <v>160</v>
      </c>
      <c r="E7303" s="20">
        <v>6.5254700000000003</v>
      </c>
    </row>
    <row r="7304" spans="1:5" x14ac:dyDescent="0.35">
      <c r="A7304" s="22" t="s">
        <v>40</v>
      </c>
      <c r="B7304" s="22" t="s">
        <v>169</v>
      </c>
      <c r="C7304" s="22" t="s">
        <v>12</v>
      </c>
      <c r="D7304" s="22" t="s">
        <v>30</v>
      </c>
      <c r="E7304" s="20">
        <v>116.02307999999999</v>
      </c>
    </row>
    <row r="7305" spans="1:5" x14ac:dyDescent="0.35">
      <c r="A7305" s="22" t="s">
        <v>40</v>
      </c>
      <c r="B7305" s="22" t="s">
        <v>169</v>
      </c>
      <c r="C7305" s="22" t="s">
        <v>12</v>
      </c>
      <c r="D7305" s="22" t="s">
        <v>97</v>
      </c>
      <c r="E7305" s="20">
        <v>436.10568000000001</v>
      </c>
    </row>
    <row r="7306" spans="1:5" x14ac:dyDescent="0.35">
      <c r="A7306" s="22" t="s">
        <v>40</v>
      </c>
      <c r="B7306" s="22" t="s">
        <v>169</v>
      </c>
      <c r="C7306" s="22" t="s">
        <v>12</v>
      </c>
      <c r="D7306" s="22" t="s">
        <v>31</v>
      </c>
      <c r="E7306" s="20">
        <v>58.921280000000003</v>
      </c>
    </row>
    <row r="7307" spans="1:5" x14ac:dyDescent="0.35">
      <c r="A7307" s="22" t="s">
        <v>40</v>
      </c>
      <c r="B7307" s="22" t="s">
        <v>169</v>
      </c>
      <c r="C7307" s="22" t="s">
        <v>12</v>
      </c>
      <c r="D7307" s="22" t="s">
        <v>32</v>
      </c>
      <c r="E7307" s="20">
        <v>32.11591</v>
      </c>
    </row>
    <row r="7308" spans="1:5" x14ac:dyDescent="0.35">
      <c r="A7308" s="22" t="s">
        <v>40</v>
      </c>
      <c r="B7308" s="22" t="s">
        <v>169</v>
      </c>
      <c r="C7308" s="22" t="s">
        <v>12</v>
      </c>
      <c r="D7308" s="28" t="s">
        <v>35</v>
      </c>
      <c r="E7308" s="26">
        <v>2595.87354</v>
      </c>
    </row>
    <row r="7309" spans="1:5" x14ac:dyDescent="0.35">
      <c r="A7309" s="22" t="s">
        <v>40</v>
      </c>
      <c r="B7309" s="22" t="s">
        <v>169</v>
      </c>
      <c r="C7309" s="22" t="s">
        <v>54</v>
      </c>
      <c r="D7309" s="22" t="s">
        <v>52</v>
      </c>
      <c r="E7309" s="20">
        <v>4.8189399999999996</v>
      </c>
    </row>
    <row r="7310" spans="1:5" x14ac:dyDescent="0.35">
      <c r="A7310" s="22" t="s">
        <v>40</v>
      </c>
      <c r="B7310" s="22" t="s">
        <v>169</v>
      </c>
      <c r="C7310" s="22" t="s">
        <v>54</v>
      </c>
      <c r="D7310" s="22" t="s">
        <v>156</v>
      </c>
      <c r="E7310" s="20">
        <v>10.0962</v>
      </c>
    </row>
    <row r="7311" spans="1:5" x14ac:dyDescent="0.35">
      <c r="A7311" s="22" t="s">
        <v>40</v>
      </c>
      <c r="B7311" s="22" t="s">
        <v>169</v>
      </c>
      <c r="C7311" s="22" t="s">
        <v>54</v>
      </c>
      <c r="D7311" s="22" t="s">
        <v>55</v>
      </c>
      <c r="E7311" s="20">
        <v>0.77163000000000004</v>
      </c>
    </row>
    <row r="7312" spans="1:5" x14ac:dyDescent="0.35">
      <c r="A7312" s="22" t="s">
        <v>40</v>
      </c>
      <c r="B7312" s="22" t="s">
        <v>169</v>
      </c>
      <c r="C7312" s="22" t="s">
        <v>54</v>
      </c>
      <c r="D7312" s="22" t="s">
        <v>92</v>
      </c>
      <c r="E7312" s="20">
        <v>71.77243</v>
      </c>
    </row>
    <row r="7313" spans="1:5" x14ac:dyDescent="0.35">
      <c r="A7313" s="22" t="s">
        <v>40</v>
      </c>
      <c r="B7313" s="22" t="s">
        <v>169</v>
      </c>
      <c r="C7313" s="22" t="s">
        <v>54</v>
      </c>
      <c r="D7313" s="22" t="s">
        <v>162</v>
      </c>
      <c r="E7313" s="20">
        <v>4.1874700000000002</v>
      </c>
    </row>
    <row r="7314" spans="1:5" x14ac:dyDescent="0.35">
      <c r="A7314" s="22" t="s">
        <v>40</v>
      </c>
      <c r="B7314" s="22" t="s">
        <v>169</v>
      </c>
      <c r="C7314" s="22" t="s">
        <v>54</v>
      </c>
      <c r="D7314" s="28" t="s">
        <v>35</v>
      </c>
      <c r="E7314" s="26">
        <v>91.64667</v>
      </c>
    </row>
    <row r="7315" spans="1:5" x14ac:dyDescent="0.35">
      <c r="A7315" s="22" t="s">
        <v>40</v>
      </c>
      <c r="B7315" s="22" t="s">
        <v>169</v>
      </c>
      <c r="C7315" s="22" t="s">
        <v>13</v>
      </c>
      <c r="D7315" s="22" t="s">
        <v>52</v>
      </c>
      <c r="E7315" s="20">
        <v>162.85318000000001</v>
      </c>
    </row>
    <row r="7316" spans="1:5" x14ac:dyDescent="0.35">
      <c r="A7316" s="22" t="s">
        <v>40</v>
      </c>
      <c r="B7316" s="22" t="s">
        <v>169</v>
      </c>
      <c r="C7316" s="22" t="s">
        <v>13</v>
      </c>
      <c r="D7316" s="22" t="s">
        <v>156</v>
      </c>
      <c r="E7316" s="20">
        <v>17.283159999999999</v>
      </c>
    </row>
    <row r="7317" spans="1:5" x14ac:dyDescent="0.35">
      <c r="A7317" s="22" t="s">
        <v>40</v>
      </c>
      <c r="B7317" s="22" t="s">
        <v>169</v>
      </c>
      <c r="C7317" s="22" t="s">
        <v>13</v>
      </c>
      <c r="D7317" s="22" t="s">
        <v>53</v>
      </c>
      <c r="E7317" s="20">
        <v>2.6684399999999999</v>
      </c>
    </row>
    <row r="7318" spans="1:5" x14ac:dyDescent="0.35">
      <c r="A7318" s="22" t="s">
        <v>40</v>
      </c>
      <c r="B7318" s="22" t="s">
        <v>169</v>
      </c>
      <c r="C7318" s="22" t="s">
        <v>13</v>
      </c>
      <c r="D7318" s="22" t="s">
        <v>27</v>
      </c>
      <c r="E7318" s="20">
        <v>637.86905000000002</v>
      </c>
    </row>
    <row r="7319" spans="1:5" x14ac:dyDescent="0.35">
      <c r="A7319" s="22" t="s">
        <v>40</v>
      </c>
      <c r="B7319" s="22" t="s">
        <v>169</v>
      </c>
      <c r="C7319" s="22" t="s">
        <v>13</v>
      </c>
      <c r="D7319" s="22" t="s">
        <v>28</v>
      </c>
      <c r="E7319" s="20">
        <v>1127.2026900000001</v>
      </c>
    </row>
    <row r="7320" spans="1:5" x14ac:dyDescent="0.35">
      <c r="A7320" s="22" t="s">
        <v>40</v>
      </c>
      <c r="B7320" s="22" t="s">
        <v>169</v>
      </c>
      <c r="C7320" s="22" t="s">
        <v>13</v>
      </c>
      <c r="D7320" s="22" t="s">
        <v>55</v>
      </c>
      <c r="E7320" s="20">
        <v>1.4571700000000001</v>
      </c>
    </row>
    <row r="7321" spans="1:5" x14ac:dyDescent="0.35">
      <c r="A7321" s="22" t="s">
        <v>40</v>
      </c>
      <c r="B7321" s="22" t="s">
        <v>169</v>
      </c>
      <c r="C7321" s="22" t="s">
        <v>13</v>
      </c>
      <c r="D7321" s="22" t="s">
        <v>92</v>
      </c>
      <c r="E7321" s="20">
        <v>4.83812</v>
      </c>
    </row>
    <row r="7322" spans="1:5" x14ac:dyDescent="0.35">
      <c r="A7322" s="22" t="s">
        <v>40</v>
      </c>
      <c r="B7322" s="22" t="s">
        <v>169</v>
      </c>
      <c r="C7322" s="22" t="s">
        <v>13</v>
      </c>
      <c r="D7322" s="22" t="s">
        <v>102</v>
      </c>
      <c r="E7322" s="20">
        <v>2.2974999999999999</v>
      </c>
    </row>
    <row r="7323" spans="1:5" x14ac:dyDescent="0.35">
      <c r="A7323" s="22" t="s">
        <v>40</v>
      </c>
      <c r="B7323" s="22" t="s">
        <v>169</v>
      </c>
      <c r="C7323" s="22" t="s">
        <v>13</v>
      </c>
      <c r="D7323" s="22" t="s">
        <v>107</v>
      </c>
      <c r="E7323" s="20">
        <v>17.467790000000001</v>
      </c>
    </row>
    <row r="7324" spans="1:5" x14ac:dyDescent="0.35">
      <c r="A7324" s="22" t="s">
        <v>40</v>
      </c>
      <c r="B7324" s="22" t="s">
        <v>169</v>
      </c>
      <c r="C7324" s="22" t="s">
        <v>13</v>
      </c>
      <c r="D7324" s="22" t="s">
        <v>160</v>
      </c>
      <c r="E7324" s="20">
        <v>39.350160000000002</v>
      </c>
    </row>
    <row r="7325" spans="1:5" x14ac:dyDescent="0.35">
      <c r="A7325" s="22" t="s">
        <v>40</v>
      </c>
      <c r="B7325" s="22" t="s">
        <v>169</v>
      </c>
      <c r="C7325" s="22" t="s">
        <v>13</v>
      </c>
      <c r="D7325" s="22" t="s">
        <v>30</v>
      </c>
      <c r="E7325" s="20">
        <v>32.711930000000002</v>
      </c>
    </row>
    <row r="7326" spans="1:5" x14ac:dyDescent="0.35">
      <c r="A7326" s="22" t="s">
        <v>40</v>
      </c>
      <c r="B7326" s="22" t="s">
        <v>169</v>
      </c>
      <c r="C7326" s="22" t="s">
        <v>13</v>
      </c>
      <c r="D7326" s="22" t="s">
        <v>162</v>
      </c>
      <c r="E7326" s="20">
        <v>3.388E-2</v>
      </c>
    </row>
    <row r="7327" spans="1:5" x14ac:dyDescent="0.35">
      <c r="A7327" s="22" t="s">
        <v>40</v>
      </c>
      <c r="B7327" s="22" t="s">
        <v>169</v>
      </c>
      <c r="C7327" s="22" t="s">
        <v>13</v>
      </c>
      <c r="D7327" s="22" t="s">
        <v>112</v>
      </c>
      <c r="E7327" s="20">
        <v>2.1319400000000002</v>
      </c>
    </row>
    <row r="7328" spans="1:5" x14ac:dyDescent="0.35">
      <c r="A7328" s="22" t="s">
        <v>40</v>
      </c>
      <c r="B7328" s="22" t="s">
        <v>169</v>
      </c>
      <c r="C7328" s="22" t="s">
        <v>13</v>
      </c>
      <c r="D7328" s="22" t="s">
        <v>31</v>
      </c>
      <c r="E7328" s="20">
        <v>29.496379999999998</v>
      </c>
    </row>
    <row r="7329" spans="1:5" x14ac:dyDescent="0.35">
      <c r="A7329" s="22" t="s">
        <v>40</v>
      </c>
      <c r="B7329" s="22" t="s">
        <v>169</v>
      </c>
      <c r="C7329" s="22" t="s">
        <v>13</v>
      </c>
      <c r="D7329" s="22" t="s">
        <v>32</v>
      </c>
      <c r="E7329" s="20">
        <v>24.71848</v>
      </c>
    </row>
    <row r="7330" spans="1:5" x14ac:dyDescent="0.35">
      <c r="A7330" s="22" t="s">
        <v>40</v>
      </c>
      <c r="B7330" s="22" t="s">
        <v>169</v>
      </c>
      <c r="C7330" s="22" t="s">
        <v>13</v>
      </c>
      <c r="D7330" s="28" t="s">
        <v>35</v>
      </c>
      <c r="E7330" s="26">
        <v>2102.3798700000002</v>
      </c>
    </row>
    <row r="7331" spans="1:5" x14ac:dyDescent="0.35">
      <c r="A7331" s="22" t="s">
        <v>40</v>
      </c>
      <c r="B7331" s="22" t="s">
        <v>169</v>
      </c>
      <c r="C7331" s="22" t="s">
        <v>55</v>
      </c>
      <c r="D7331" s="22" t="s">
        <v>52</v>
      </c>
      <c r="E7331" s="20">
        <v>67.260289999999998</v>
      </c>
    </row>
    <row r="7332" spans="1:5" x14ac:dyDescent="0.35">
      <c r="A7332" s="22" t="s">
        <v>40</v>
      </c>
      <c r="B7332" s="22" t="s">
        <v>169</v>
      </c>
      <c r="C7332" s="22" t="s">
        <v>55</v>
      </c>
      <c r="D7332" s="22" t="s">
        <v>156</v>
      </c>
      <c r="E7332" s="20">
        <v>11.34657</v>
      </c>
    </row>
    <row r="7333" spans="1:5" x14ac:dyDescent="0.35">
      <c r="A7333" s="22" t="s">
        <v>40</v>
      </c>
      <c r="B7333" s="22" t="s">
        <v>169</v>
      </c>
      <c r="C7333" s="22" t="s">
        <v>55</v>
      </c>
      <c r="D7333" s="22" t="s">
        <v>53</v>
      </c>
      <c r="E7333" s="20">
        <v>65.469710000000006</v>
      </c>
    </row>
    <row r="7334" spans="1:5" x14ac:dyDescent="0.35">
      <c r="A7334" s="22" t="s">
        <v>40</v>
      </c>
      <c r="B7334" s="22" t="s">
        <v>169</v>
      </c>
      <c r="C7334" s="22" t="s">
        <v>55</v>
      </c>
      <c r="D7334" s="22" t="s">
        <v>27</v>
      </c>
      <c r="E7334" s="20">
        <v>70.057860000000005</v>
      </c>
    </row>
    <row r="7335" spans="1:5" x14ac:dyDescent="0.35">
      <c r="A7335" s="22" t="s">
        <v>40</v>
      </c>
      <c r="B7335" s="22" t="s">
        <v>169</v>
      </c>
      <c r="C7335" s="22" t="s">
        <v>55</v>
      </c>
      <c r="D7335" s="22" t="s">
        <v>55</v>
      </c>
      <c r="E7335" s="20">
        <v>10.693210000000001</v>
      </c>
    </row>
    <row r="7336" spans="1:5" x14ac:dyDescent="0.35">
      <c r="A7336" s="22" t="s">
        <v>40</v>
      </c>
      <c r="B7336" s="22" t="s">
        <v>169</v>
      </c>
      <c r="C7336" s="22" t="s">
        <v>55</v>
      </c>
      <c r="D7336" s="22" t="s">
        <v>92</v>
      </c>
      <c r="E7336" s="20">
        <v>233.45625999999999</v>
      </c>
    </row>
    <row r="7337" spans="1:5" x14ac:dyDescent="0.35">
      <c r="A7337" s="22" t="s">
        <v>40</v>
      </c>
      <c r="B7337" s="22" t="s">
        <v>169</v>
      </c>
      <c r="C7337" s="22" t="s">
        <v>55</v>
      </c>
      <c r="D7337" s="22" t="s">
        <v>160</v>
      </c>
      <c r="E7337" s="20">
        <v>49.357930000000003</v>
      </c>
    </row>
    <row r="7338" spans="1:5" x14ac:dyDescent="0.35">
      <c r="A7338" s="22" t="s">
        <v>40</v>
      </c>
      <c r="B7338" s="22" t="s">
        <v>169</v>
      </c>
      <c r="C7338" s="22" t="s">
        <v>55</v>
      </c>
      <c r="D7338" s="22" t="s">
        <v>30</v>
      </c>
      <c r="E7338" s="20">
        <v>6.84</v>
      </c>
    </row>
    <row r="7339" spans="1:5" x14ac:dyDescent="0.35">
      <c r="A7339" s="22" t="s">
        <v>40</v>
      </c>
      <c r="B7339" s="22" t="s">
        <v>169</v>
      </c>
      <c r="C7339" s="22" t="s">
        <v>55</v>
      </c>
      <c r="D7339" s="22" t="s">
        <v>112</v>
      </c>
      <c r="E7339" s="20">
        <v>6.5880999999999998</v>
      </c>
    </row>
    <row r="7340" spans="1:5" x14ac:dyDescent="0.35">
      <c r="A7340" s="22" t="s">
        <v>40</v>
      </c>
      <c r="B7340" s="22" t="s">
        <v>169</v>
      </c>
      <c r="C7340" s="22" t="s">
        <v>55</v>
      </c>
      <c r="D7340" s="22" t="s">
        <v>97</v>
      </c>
      <c r="E7340" s="20">
        <v>1.5364800000000001</v>
      </c>
    </row>
    <row r="7341" spans="1:5" x14ac:dyDescent="0.35">
      <c r="A7341" s="22" t="s">
        <v>40</v>
      </c>
      <c r="B7341" s="22" t="s">
        <v>169</v>
      </c>
      <c r="C7341" s="22" t="s">
        <v>55</v>
      </c>
      <c r="D7341" s="22" t="s">
        <v>31</v>
      </c>
      <c r="E7341" s="20">
        <v>8.3956999999999997</v>
      </c>
    </row>
    <row r="7342" spans="1:5" x14ac:dyDescent="0.35">
      <c r="A7342" s="22" t="s">
        <v>40</v>
      </c>
      <c r="B7342" s="22" t="s">
        <v>169</v>
      </c>
      <c r="C7342" s="22" t="s">
        <v>55</v>
      </c>
      <c r="D7342" s="28" t="s">
        <v>35</v>
      </c>
      <c r="E7342" s="26">
        <v>531.00211000000002</v>
      </c>
    </row>
    <row r="7343" spans="1:5" x14ac:dyDescent="0.35">
      <c r="A7343" s="22" t="s">
        <v>40</v>
      </c>
      <c r="B7343" s="22" t="s">
        <v>169</v>
      </c>
      <c r="C7343" s="22" t="s">
        <v>56</v>
      </c>
      <c r="D7343" s="22" t="s">
        <v>52</v>
      </c>
      <c r="E7343" s="20">
        <v>19.402290000000001</v>
      </c>
    </row>
    <row r="7344" spans="1:5" x14ac:dyDescent="0.35">
      <c r="A7344" s="22" t="s">
        <v>40</v>
      </c>
      <c r="B7344" s="22" t="s">
        <v>169</v>
      </c>
      <c r="C7344" s="22" t="s">
        <v>56</v>
      </c>
      <c r="D7344" s="22" t="s">
        <v>92</v>
      </c>
      <c r="E7344" s="20">
        <v>8.3745700000000003</v>
      </c>
    </row>
    <row r="7345" spans="1:5" x14ac:dyDescent="0.35">
      <c r="A7345" s="22" t="s">
        <v>40</v>
      </c>
      <c r="B7345" s="22" t="s">
        <v>169</v>
      </c>
      <c r="C7345" s="22" t="s">
        <v>56</v>
      </c>
      <c r="D7345" s="22" t="s">
        <v>30</v>
      </c>
      <c r="E7345" s="20">
        <v>2.5693899999999998</v>
      </c>
    </row>
    <row r="7346" spans="1:5" x14ac:dyDescent="0.35">
      <c r="A7346" s="22" t="s">
        <v>40</v>
      </c>
      <c r="B7346" s="22" t="s">
        <v>169</v>
      </c>
      <c r="C7346" s="22" t="s">
        <v>56</v>
      </c>
      <c r="D7346" s="22" t="s">
        <v>96</v>
      </c>
      <c r="E7346" s="20">
        <v>118.47635</v>
      </c>
    </row>
    <row r="7347" spans="1:5" x14ac:dyDescent="0.35">
      <c r="A7347" s="22" t="s">
        <v>40</v>
      </c>
      <c r="B7347" s="22" t="s">
        <v>169</v>
      </c>
      <c r="C7347" s="22" t="s">
        <v>56</v>
      </c>
      <c r="D7347" s="22" t="s">
        <v>31</v>
      </c>
      <c r="E7347" s="20">
        <v>2.0093800000000002</v>
      </c>
    </row>
    <row r="7348" spans="1:5" x14ac:dyDescent="0.35">
      <c r="A7348" s="22" t="s">
        <v>40</v>
      </c>
      <c r="B7348" s="22" t="s">
        <v>169</v>
      </c>
      <c r="C7348" s="22" t="s">
        <v>56</v>
      </c>
      <c r="D7348" s="28" t="s">
        <v>35</v>
      </c>
      <c r="E7348" s="26">
        <v>150.83197999999999</v>
      </c>
    </row>
    <row r="7349" spans="1:5" x14ac:dyDescent="0.35">
      <c r="A7349" s="22" t="s">
        <v>40</v>
      </c>
      <c r="B7349" s="22" t="s">
        <v>169</v>
      </c>
      <c r="C7349" s="22" t="s">
        <v>57</v>
      </c>
      <c r="D7349" s="22" t="s">
        <v>52</v>
      </c>
      <c r="E7349" s="20">
        <v>673.95527000000004</v>
      </c>
    </row>
    <row r="7350" spans="1:5" x14ac:dyDescent="0.35">
      <c r="A7350" s="22" t="s">
        <v>40</v>
      </c>
      <c r="B7350" s="22" t="s">
        <v>169</v>
      </c>
      <c r="C7350" s="22" t="s">
        <v>57</v>
      </c>
      <c r="D7350" s="22" t="s">
        <v>104</v>
      </c>
      <c r="E7350" s="20">
        <v>27.52186</v>
      </c>
    </row>
    <row r="7351" spans="1:5" x14ac:dyDescent="0.35">
      <c r="A7351" s="22" t="s">
        <v>40</v>
      </c>
      <c r="B7351" s="22" t="s">
        <v>169</v>
      </c>
      <c r="C7351" s="22" t="s">
        <v>57</v>
      </c>
      <c r="D7351" s="22" t="s">
        <v>156</v>
      </c>
      <c r="E7351" s="20">
        <v>27.568989999999999</v>
      </c>
    </row>
    <row r="7352" spans="1:5" x14ac:dyDescent="0.35">
      <c r="A7352" s="22" t="s">
        <v>40</v>
      </c>
      <c r="B7352" s="22" t="s">
        <v>169</v>
      </c>
      <c r="C7352" s="22" t="s">
        <v>57</v>
      </c>
      <c r="D7352" s="22" t="s">
        <v>53</v>
      </c>
      <c r="E7352" s="20">
        <v>54.185169999999999</v>
      </c>
    </row>
    <row r="7353" spans="1:5" x14ac:dyDescent="0.35">
      <c r="A7353" s="22" t="s">
        <v>40</v>
      </c>
      <c r="B7353" s="22" t="s">
        <v>169</v>
      </c>
      <c r="C7353" s="22" t="s">
        <v>57</v>
      </c>
      <c r="D7353" s="22" t="s">
        <v>28</v>
      </c>
      <c r="E7353" s="20">
        <v>7.0987099999999996</v>
      </c>
    </row>
    <row r="7354" spans="1:5" x14ac:dyDescent="0.35">
      <c r="A7354" s="22" t="s">
        <v>40</v>
      </c>
      <c r="B7354" s="22" t="s">
        <v>169</v>
      </c>
      <c r="C7354" s="22" t="s">
        <v>57</v>
      </c>
      <c r="D7354" s="22" t="s">
        <v>55</v>
      </c>
      <c r="E7354" s="20">
        <v>3.9662099999999998</v>
      </c>
    </row>
    <row r="7355" spans="1:5" x14ac:dyDescent="0.35">
      <c r="A7355" s="22" t="s">
        <v>40</v>
      </c>
      <c r="B7355" s="22" t="s">
        <v>169</v>
      </c>
      <c r="C7355" s="22" t="s">
        <v>57</v>
      </c>
      <c r="D7355" s="22" t="s">
        <v>92</v>
      </c>
      <c r="E7355" s="20">
        <v>406.64501000000001</v>
      </c>
    </row>
    <row r="7356" spans="1:5" x14ac:dyDescent="0.35">
      <c r="A7356" s="22" t="s">
        <v>40</v>
      </c>
      <c r="B7356" s="22" t="s">
        <v>169</v>
      </c>
      <c r="C7356" s="22" t="s">
        <v>57</v>
      </c>
      <c r="D7356" s="22" t="s">
        <v>102</v>
      </c>
      <c r="E7356" s="20">
        <v>224.68895000000001</v>
      </c>
    </row>
    <row r="7357" spans="1:5" x14ac:dyDescent="0.35">
      <c r="A7357" s="22" t="s">
        <v>40</v>
      </c>
      <c r="B7357" s="22" t="s">
        <v>169</v>
      </c>
      <c r="C7357" s="22" t="s">
        <v>57</v>
      </c>
      <c r="D7357" s="22" t="s">
        <v>107</v>
      </c>
      <c r="E7357" s="20">
        <v>6.2813699999999999</v>
      </c>
    </row>
    <row r="7358" spans="1:5" x14ac:dyDescent="0.35">
      <c r="A7358" s="22" t="s">
        <v>40</v>
      </c>
      <c r="B7358" s="22" t="s">
        <v>169</v>
      </c>
      <c r="C7358" s="22" t="s">
        <v>57</v>
      </c>
      <c r="D7358" s="22" t="s">
        <v>93</v>
      </c>
      <c r="E7358" s="20">
        <v>75.992159999999998</v>
      </c>
    </row>
    <row r="7359" spans="1:5" x14ac:dyDescent="0.35">
      <c r="A7359" s="22" t="s">
        <v>40</v>
      </c>
      <c r="B7359" s="22" t="s">
        <v>169</v>
      </c>
      <c r="C7359" s="22" t="s">
        <v>57</v>
      </c>
      <c r="D7359" s="22" t="s">
        <v>160</v>
      </c>
      <c r="E7359" s="20">
        <v>105.86060000000001</v>
      </c>
    </row>
    <row r="7360" spans="1:5" x14ac:dyDescent="0.35">
      <c r="A7360" s="22" t="s">
        <v>40</v>
      </c>
      <c r="B7360" s="22" t="s">
        <v>169</v>
      </c>
      <c r="C7360" s="22" t="s">
        <v>57</v>
      </c>
      <c r="D7360" s="22" t="s">
        <v>30</v>
      </c>
      <c r="E7360" s="20">
        <v>3158.32933</v>
      </c>
    </row>
    <row r="7361" spans="1:5" x14ac:dyDescent="0.35">
      <c r="A7361" s="22" t="s">
        <v>40</v>
      </c>
      <c r="B7361" s="22" t="s">
        <v>169</v>
      </c>
      <c r="C7361" s="22" t="s">
        <v>57</v>
      </c>
      <c r="D7361" s="22" t="s">
        <v>96</v>
      </c>
      <c r="E7361" s="20">
        <v>1.8068</v>
      </c>
    </row>
    <row r="7362" spans="1:5" x14ac:dyDescent="0.35">
      <c r="A7362" s="22" t="s">
        <v>40</v>
      </c>
      <c r="B7362" s="22" t="s">
        <v>169</v>
      </c>
      <c r="C7362" s="22" t="s">
        <v>57</v>
      </c>
      <c r="D7362" s="22" t="s">
        <v>110</v>
      </c>
      <c r="E7362" s="20">
        <v>40.238349999999997</v>
      </c>
    </row>
    <row r="7363" spans="1:5" x14ac:dyDescent="0.35">
      <c r="A7363" s="22" t="s">
        <v>40</v>
      </c>
      <c r="B7363" s="22" t="s">
        <v>169</v>
      </c>
      <c r="C7363" s="22" t="s">
        <v>57</v>
      </c>
      <c r="D7363" s="22" t="s">
        <v>162</v>
      </c>
      <c r="E7363" s="20">
        <v>5.561E-2</v>
      </c>
    </row>
    <row r="7364" spans="1:5" x14ac:dyDescent="0.35">
      <c r="A7364" s="22" t="s">
        <v>40</v>
      </c>
      <c r="B7364" s="22" t="s">
        <v>169</v>
      </c>
      <c r="C7364" s="22" t="s">
        <v>57</v>
      </c>
      <c r="D7364" s="22" t="s">
        <v>112</v>
      </c>
      <c r="E7364" s="20">
        <v>145.92274</v>
      </c>
    </row>
    <row r="7365" spans="1:5" x14ac:dyDescent="0.35">
      <c r="A7365" s="22" t="s">
        <v>40</v>
      </c>
      <c r="B7365" s="22" t="s">
        <v>169</v>
      </c>
      <c r="C7365" s="22" t="s">
        <v>57</v>
      </c>
      <c r="D7365" s="22" t="s">
        <v>97</v>
      </c>
      <c r="E7365" s="20">
        <v>5.0789</v>
      </c>
    </row>
    <row r="7366" spans="1:5" x14ac:dyDescent="0.35">
      <c r="A7366" s="22" t="s">
        <v>40</v>
      </c>
      <c r="B7366" s="22" t="s">
        <v>169</v>
      </c>
      <c r="C7366" s="22" t="s">
        <v>57</v>
      </c>
      <c r="D7366" s="22" t="s">
        <v>31</v>
      </c>
      <c r="E7366" s="20">
        <v>184.54240999999999</v>
      </c>
    </row>
    <row r="7367" spans="1:5" x14ac:dyDescent="0.35">
      <c r="A7367" s="22" t="s">
        <v>40</v>
      </c>
      <c r="B7367" s="22" t="s">
        <v>169</v>
      </c>
      <c r="C7367" s="22" t="s">
        <v>57</v>
      </c>
      <c r="D7367" s="28" t="s">
        <v>35</v>
      </c>
      <c r="E7367" s="26">
        <v>5149.7384400000001</v>
      </c>
    </row>
    <row r="7368" spans="1:5" x14ac:dyDescent="0.35">
      <c r="A7368" s="22" t="s">
        <v>40</v>
      </c>
      <c r="B7368" s="22" t="s">
        <v>169</v>
      </c>
      <c r="C7368" s="22" t="s">
        <v>58</v>
      </c>
      <c r="D7368" s="22" t="s">
        <v>52</v>
      </c>
      <c r="E7368" s="20">
        <v>10.08544</v>
      </c>
    </row>
    <row r="7369" spans="1:5" x14ac:dyDescent="0.35">
      <c r="A7369" s="22" t="s">
        <v>40</v>
      </c>
      <c r="B7369" s="22" t="s">
        <v>169</v>
      </c>
      <c r="C7369" s="22" t="s">
        <v>58</v>
      </c>
      <c r="D7369" s="22" t="s">
        <v>112</v>
      </c>
      <c r="E7369" s="20">
        <v>1.74125</v>
      </c>
    </row>
    <row r="7370" spans="1:5" x14ac:dyDescent="0.35">
      <c r="A7370" s="22" t="s">
        <v>40</v>
      </c>
      <c r="B7370" s="22" t="s">
        <v>169</v>
      </c>
      <c r="C7370" s="22" t="s">
        <v>58</v>
      </c>
      <c r="D7370" s="28" t="s">
        <v>35</v>
      </c>
      <c r="E7370" s="26">
        <v>11.826689999999999</v>
      </c>
    </row>
    <row r="7371" spans="1:5" x14ac:dyDescent="0.35">
      <c r="A7371" s="22" t="s">
        <v>40</v>
      </c>
      <c r="B7371" s="22" t="s">
        <v>169</v>
      </c>
      <c r="C7371" s="22" t="s">
        <v>158</v>
      </c>
      <c r="D7371" s="22" t="s">
        <v>160</v>
      </c>
      <c r="E7371" s="20">
        <v>105.36133</v>
      </c>
    </row>
    <row r="7372" spans="1:5" x14ac:dyDescent="0.35">
      <c r="A7372" s="22" t="s">
        <v>40</v>
      </c>
      <c r="B7372" s="22" t="s">
        <v>169</v>
      </c>
      <c r="C7372" s="22" t="s">
        <v>158</v>
      </c>
      <c r="D7372" s="28" t="s">
        <v>35</v>
      </c>
      <c r="E7372" s="26">
        <v>105.36133</v>
      </c>
    </row>
    <row r="7373" spans="1:5" x14ac:dyDescent="0.35">
      <c r="A7373" s="22" t="s">
        <v>40</v>
      </c>
      <c r="B7373" s="22" t="s">
        <v>169</v>
      </c>
      <c r="C7373" s="22" t="s">
        <v>14</v>
      </c>
      <c r="D7373" s="22" t="s">
        <v>52</v>
      </c>
      <c r="E7373" s="20">
        <v>26.319749999999999</v>
      </c>
    </row>
    <row r="7374" spans="1:5" x14ac:dyDescent="0.35">
      <c r="A7374" s="22" t="s">
        <v>40</v>
      </c>
      <c r="B7374" s="22" t="s">
        <v>169</v>
      </c>
      <c r="C7374" s="22" t="s">
        <v>14</v>
      </c>
      <c r="D7374" s="22" t="s">
        <v>92</v>
      </c>
      <c r="E7374" s="20">
        <v>259.64643000000001</v>
      </c>
    </row>
    <row r="7375" spans="1:5" x14ac:dyDescent="0.35">
      <c r="A7375" s="22" t="s">
        <v>40</v>
      </c>
      <c r="B7375" s="22" t="s">
        <v>169</v>
      </c>
      <c r="C7375" s="22" t="s">
        <v>14</v>
      </c>
      <c r="D7375" s="22" t="s">
        <v>102</v>
      </c>
      <c r="E7375" s="20">
        <v>0.28061000000000003</v>
      </c>
    </row>
    <row r="7376" spans="1:5" x14ac:dyDescent="0.35">
      <c r="A7376" s="22" t="s">
        <v>40</v>
      </c>
      <c r="B7376" s="22" t="s">
        <v>169</v>
      </c>
      <c r="C7376" s="22" t="s">
        <v>14</v>
      </c>
      <c r="D7376" s="22" t="s">
        <v>160</v>
      </c>
      <c r="E7376" s="20">
        <v>0.69016</v>
      </c>
    </row>
    <row r="7377" spans="1:5" x14ac:dyDescent="0.35">
      <c r="A7377" s="22" t="s">
        <v>40</v>
      </c>
      <c r="B7377" s="22" t="s">
        <v>169</v>
      </c>
      <c r="C7377" s="22" t="s">
        <v>14</v>
      </c>
      <c r="D7377" s="22" t="s">
        <v>30</v>
      </c>
      <c r="E7377" s="20">
        <v>53.718330000000002</v>
      </c>
    </row>
    <row r="7378" spans="1:5" x14ac:dyDescent="0.35">
      <c r="A7378" s="22" t="s">
        <v>40</v>
      </c>
      <c r="B7378" s="22" t="s">
        <v>169</v>
      </c>
      <c r="C7378" s="22" t="s">
        <v>14</v>
      </c>
      <c r="D7378" s="22" t="s">
        <v>97</v>
      </c>
      <c r="E7378" s="20">
        <v>1.28939</v>
      </c>
    </row>
    <row r="7379" spans="1:5" x14ac:dyDescent="0.35">
      <c r="A7379" s="22" t="s">
        <v>40</v>
      </c>
      <c r="B7379" s="22" t="s">
        <v>169</v>
      </c>
      <c r="C7379" s="22" t="s">
        <v>14</v>
      </c>
      <c r="D7379" s="22" t="s">
        <v>32</v>
      </c>
      <c r="E7379" s="20">
        <v>595.06344000000001</v>
      </c>
    </row>
    <row r="7380" spans="1:5" x14ac:dyDescent="0.35">
      <c r="A7380" s="22" t="s">
        <v>40</v>
      </c>
      <c r="B7380" s="22" t="s">
        <v>169</v>
      </c>
      <c r="C7380" s="22" t="s">
        <v>14</v>
      </c>
      <c r="D7380" s="28" t="s">
        <v>35</v>
      </c>
      <c r="E7380" s="26">
        <v>937.00810999999999</v>
      </c>
    </row>
    <row r="7381" spans="1:5" x14ac:dyDescent="0.35">
      <c r="A7381" s="22" t="s">
        <v>40</v>
      </c>
      <c r="B7381" s="22" t="s">
        <v>169</v>
      </c>
      <c r="C7381" s="22" t="s">
        <v>15</v>
      </c>
      <c r="D7381" s="22" t="s">
        <v>52</v>
      </c>
      <c r="E7381" s="20">
        <v>516.29584999999997</v>
      </c>
    </row>
    <row r="7382" spans="1:5" x14ac:dyDescent="0.35">
      <c r="A7382" s="22" t="s">
        <v>40</v>
      </c>
      <c r="B7382" s="22" t="s">
        <v>169</v>
      </c>
      <c r="C7382" s="22" t="s">
        <v>15</v>
      </c>
      <c r="D7382" s="22" t="s">
        <v>104</v>
      </c>
      <c r="E7382" s="20">
        <v>259.68455</v>
      </c>
    </row>
    <row r="7383" spans="1:5" x14ac:dyDescent="0.35">
      <c r="A7383" s="22" t="s">
        <v>40</v>
      </c>
      <c r="B7383" s="22" t="s">
        <v>169</v>
      </c>
      <c r="C7383" s="22" t="s">
        <v>15</v>
      </c>
      <c r="D7383" s="22" t="s">
        <v>115</v>
      </c>
      <c r="E7383" s="20">
        <v>61.715870000000002</v>
      </c>
    </row>
    <row r="7384" spans="1:5" x14ac:dyDescent="0.35">
      <c r="A7384" s="22" t="s">
        <v>40</v>
      </c>
      <c r="B7384" s="22" t="s">
        <v>169</v>
      </c>
      <c r="C7384" s="22" t="s">
        <v>15</v>
      </c>
      <c r="D7384" s="22" t="s">
        <v>156</v>
      </c>
      <c r="E7384" s="20">
        <v>191.83447000000001</v>
      </c>
    </row>
    <row r="7385" spans="1:5" x14ac:dyDescent="0.35">
      <c r="A7385" s="22" t="s">
        <v>40</v>
      </c>
      <c r="B7385" s="22" t="s">
        <v>169</v>
      </c>
      <c r="C7385" s="22" t="s">
        <v>15</v>
      </c>
      <c r="D7385" s="22" t="s">
        <v>53</v>
      </c>
      <c r="E7385" s="20">
        <v>347.37716999999998</v>
      </c>
    </row>
    <row r="7386" spans="1:5" x14ac:dyDescent="0.35">
      <c r="A7386" s="22" t="s">
        <v>40</v>
      </c>
      <c r="B7386" s="22" t="s">
        <v>169</v>
      </c>
      <c r="C7386" s="22" t="s">
        <v>15</v>
      </c>
      <c r="D7386" s="22" t="s">
        <v>27</v>
      </c>
      <c r="E7386" s="20">
        <v>192.43186</v>
      </c>
    </row>
    <row r="7387" spans="1:5" x14ac:dyDescent="0.35">
      <c r="A7387" s="22" t="s">
        <v>40</v>
      </c>
      <c r="B7387" s="22" t="s">
        <v>169</v>
      </c>
      <c r="C7387" s="22" t="s">
        <v>15</v>
      </c>
      <c r="D7387" s="22" t="s">
        <v>95</v>
      </c>
      <c r="E7387" s="20">
        <v>136.50779</v>
      </c>
    </row>
    <row r="7388" spans="1:5" x14ac:dyDescent="0.35">
      <c r="A7388" s="22" t="s">
        <v>40</v>
      </c>
      <c r="B7388" s="22" t="s">
        <v>169</v>
      </c>
      <c r="C7388" s="22" t="s">
        <v>15</v>
      </c>
      <c r="D7388" s="22" t="s">
        <v>28</v>
      </c>
      <c r="E7388" s="20">
        <v>155.40506999999999</v>
      </c>
    </row>
    <row r="7389" spans="1:5" x14ac:dyDescent="0.35">
      <c r="A7389" s="22" t="s">
        <v>40</v>
      </c>
      <c r="B7389" s="22" t="s">
        <v>169</v>
      </c>
      <c r="C7389" s="22" t="s">
        <v>15</v>
      </c>
      <c r="D7389" s="22" t="s">
        <v>55</v>
      </c>
      <c r="E7389" s="20">
        <v>10.817769999999999</v>
      </c>
    </row>
    <row r="7390" spans="1:5" x14ac:dyDescent="0.35">
      <c r="A7390" s="22" t="s">
        <v>40</v>
      </c>
      <c r="B7390" s="22" t="s">
        <v>169</v>
      </c>
      <c r="C7390" s="22" t="s">
        <v>15</v>
      </c>
      <c r="D7390" s="22" t="s">
        <v>92</v>
      </c>
      <c r="E7390" s="20">
        <v>2651.3475100000001</v>
      </c>
    </row>
    <row r="7391" spans="1:5" x14ac:dyDescent="0.35">
      <c r="A7391" s="22" t="s">
        <v>40</v>
      </c>
      <c r="B7391" s="22" t="s">
        <v>169</v>
      </c>
      <c r="C7391" s="22" t="s">
        <v>15</v>
      </c>
      <c r="D7391" s="22" t="s">
        <v>101</v>
      </c>
      <c r="E7391" s="20">
        <v>10.845409999999999</v>
      </c>
    </row>
    <row r="7392" spans="1:5" x14ac:dyDescent="0.35">
      <c r="A7392" s="22" t="s">
        <v>40</v>
      </c>
      <c r="B7392" s="22" t="s">
        <v>169</v>
      </c>
      <c r="C7392" s="22" t="s">
        <v>15</v>
      </c>
      <c r="D7392" s="22" t="s">
        <v>102</v>
      </c>
      <c r="E7392" s="20">
        <v>995.38163999999995</v>
      </c>
    </row>
    <row r="7393" spans="1:5" x14ac:dyDescent="0.35">
      <c r="A7393" s="22" t="s">
        <v>40</v>
      </c>
      <c r="B7393" s="22" t="s">
        <v>169</v>
      </c>
      <c r="C7393" s="22" t="s">
        <v>15</v>
      </c>
      <c r="D7393" s="22" t="s">
        <v>107</v>
      </c>
      <c r="E7393" s="20">
        <v>8.1173800000000007</v>
      </c>
    </row>
    <row r="7394" spans="1:5" x14ac:dyDescent="0.35">
      <c r="A7394" s="22" t="s">
        <v>40</v>
      </c>
      <c r="B7394" s="22" t="s">
        <v>169</v>
      </c>
      <c r="C7394" s="22" t="s">
        <v>15</v>
      </c>
      <c r="D7394" s="22" t="s">
        <v>93</v>
      </c>
      <c r="E7394" s="20">
        <v>85.073719999999994</v>
      </c>
    </row>
    <row r="7395" spans="1:5" x14ac:dyDescent="0.35">
      <c r="A7395" s="22" t="s">
        <v>40</v>
      </c>
      <c r="B7395" s="22" t="s">
        <v>169</v>
      </c>
      <c r="C7395" s="22" t="s">
        <v>15</v>
      </c>
      <c r="D7395" s="22" t="s">
        <v>160</v>
      </c>
      <c r="E7395" s="20">
        <v>2637.0847699999999</v>
      </c>
    </row>
    <row r="7396" spans="1:5" x14ac:dyDescent="0.35">
      <c r="A7396" s="22" t="s">
        <v>40</v>
      </c>
      <c r="B7396" s="22" t="s">
        <v>169</v>
      </c>
      <c r="C7396" s="22" t="s">
        <v>15</v>
      </c>
      <c r="D7396" s="22" t="s">
        <v>30</v>
      </c>
      <c r="E7396" s="20">
        <v>11753.04837</v>
      </c>
    </row>
    <row r="7397" spans="1:5" x14ac:dyDescent="0.35">
      <c r="A7397" s="22" t="s">
        <v>40</v>
      </c>
      <c r="B7397" s="22" t="s">
        <v>169</v>
      </c>
      <c r="C7397" s="22" t="s">
        <v>15</v>
      </c>
      <c r="D7397" s="22" t="s">
        <v>96</v>
      </c>
      <c r="E7397" s="20">
        <v>63.403030000000001</v>
      </c>
    </row>
    <row r="7398" spans="1:5" x14ac:dyDescent="0.35">
      <c r="A7398" s="22" t="s">
        <v>40</v>
      </c>
      <c r="B7398" s="22" t="s">
        <v>169</v>
      </c>
      <c r="C7398" s="22" t="s">
        <v>15</v>
      </c>
      <c r="D7398" s="22" t="s">
        <v>110</v>
      </c>
      <c r="E7398" s="20">
        <v>432.36615999999998</v>
      </c>
    </row>
    <row r="7399" spans="1:5" x14ac:dyDescent="0.35">
      <c r="A7399" s="22" t="s">
        <v>40</v>
      </c>
      <c r="B7399" s="22" t="s">
        <v>169</v>
      </c>
      <c r="C7399" s="22" t="s">
        <v>15</v>
      </c>
      <c r="D7399" s="22" t="s">
        <v>162</v>
      </c>
      <c r="E7399" s="20">
        <v>1.959E-2</v>
      </c>
    </row>
    <row r="7400" spans="1:5" x14ac:dyDescent="0.35">
      <c r="A7400" s="22" t="s">
        <v>40</v>
      </c>
      <c r="B7400" s="22" t="s">
        <v>169</v>
      </c>
      <c r="C7400" s="22" t="s">
        <v>15</v>
      </c>
      <c r="D7400" s="22" t="s">
        <v>112</v>
      </c>
      <c r="E7400" s="20">
        <v>651.91573000000005</v>
      </c>
    </row>
    <row r="7401" spans="1:5" x14ac:dyDescent="0.35">
      <c r="A7401" s="22" t="s">
        <v>40</v>
      </c>
      <c r="B7401" s="22" t="s">
        <v>169</v>
      </c>
      <c r="C7401" s="22" t="s">
        <v>15</v>
      </c>
      <c r="D7401" s="22" t="s">
        <v>100</v>
      </c>
      <c r="E7401" s="20">
        <v>17.70815</v>
      </c>
    </row>
    <row r="7402" spans="1:5" x14ac:dyDescent="0.35">
      <c r="A7402" s="22" t="s">
        <v>40</v>
      </c>
      <c r="B7402" s="22" t="s">
        <v>169</v>
      </c>
      <c r="C7402" s="22" t="s">
        <v>15</v>
      </c>
      <c r="D7402" s="22" t="s">
        <v>97</v>
      </c>
      <c r="E7402" s="20">
        <v>2.2168700000000001</v>
      </c>
    </row>
    <row r="7403" spans="1:5" x14ac:dyDescent="0.35">
      <c r="A7403" s="22" t="s">
        <v>40</v>
      </c>
      <c r="B7403" s="22" t="s">
        <v>169</v>
      </c>
      <c r="C7403" s="22" t="s">
        <v>15</v>
      </c>
      <c r="D7403" s="22" t="s">
        <v>31</v>
      </c>
      <c r="E7403" s="20">
        <v>9530.9505900000004</v>
      </c>
    </row>
    <row r="7404" spans="1:5" x14ac:dyDescent="0.35">
      <c r="A7404" s="22" t="s">
        <v>40</v>
      </c>
      <c r="B7404" s="22" t="s">
        <v>169</v>
      </c>
      <c r="C7404" s="22" t="s">
        <v>15</v>
      </c>
      <c r="D7404" s="28" t="s">
        <v>35</v>
      </c>
      <c r="E7404" s="26">
        <v>30711.549319999998</v>
      </c>
    </row>
    <row r="7405" spans="1:5" x14ac:dyDescent="0.35">
      <c r="A7405" s="22" t="s">
        <v>40</v>
      </c>
      <c r="B7405" s="22" t="s">
        <v>169</v>
      </c>
      <c r="C7405" s="22" t="s">
        <v>159</v>
      </c>
      <c r="D7405" s="22" t="s">
        <v>52</v>
      </c>
      <c r="E7405" s="20">
        <v>266.60867999999999</v>
      </c>
    </row>
    <row r="7406" spans="1:5" x14ac:dyDescent="0.35">
      <c r="A7406" s="22" t="s">
        <v>40</v>
      </c>
      <c r="B7406" s="22" t="s">
        <v>169</v>
      </c>
      <c r="C7406" s="22" t="s">
        <v>159</v>
      </c>
      <c r="D7406" s="22" t="s">
        <v>115</v>
      </c>
      <c r="E7406" s="20">
        <v>0.92200000000000004</v>
      </c>
    </row>
    <row r="7407" spans="1:5" x14ac:dyDescent="0.35">
      <c r="A7407" s="22" t="s">
        <v>40</v>
      </c>
      <c r="B7407" s="22" t="s">
        <v>169</v>
      </c>
      <c r="C7407" s="22" t="s">
        <v>159</v>
      </c>
      <c r="D7407" s="22" t="s">
        <v>156</v>
      </c>
      <c r="E7407" s="20">
        <v>34.931429999999999</v>
      </c>
    </row>
    <row r="7408" spans="1:5" x14ac:dyDescent="0.35">
      <c r="A7408" s="22" t="s">
        <v>40</v>
      </c>
      <c r="B7408" s="22" t="s">
        <v>169</v>
      </c>
      <c r="C7408" s="22" t="s">
        <v>159</v>
      </c>
      <c r="D7408" s="22" t="s">
        <v>53</v>
      </c>
      <c r="E7408" s="20">
        <v>7.2779100000000003</v>
      </c>
    </row>
    <row r="7409" spans="1:5" x14ac:dyDescent="0.35">
      <c r="A7409" s="22" t="s">
        <v>40</v>
      </c>
      <c r="B7409" s="22" t="s">
        <v>169</v>
      </c>
      <c r="C7409" s="22" t="s">
        <v>159</v>
      </c>
      <c r="D7409" s="22" t="s">
        <v>27</v>
      </c>
      <c r="E7409" s="20">
        <v>92.470020000000005</v>
      </c>
    </row>
    <row r="7410" spans="1:5" x14ac:dyDescent="0.35">
      <c r="A7410" s="22" t="s">
        <v>40</v>
      </c>
      <c r="B7410" s="22" t="s">
        <v>169</v>
      </c>
      <c r="C7410" s="22" t="s">
        <v>159</v>
      </c>
      <c r="D7410" s="22" t="s">
        <v>95</v>
      </c>
      <c r="E7410" s="20">
        <v>55.122709999999998</v>
      </c>
    </row>
    <row r="7411" spans="1:5" x14ac:dyDescent="0.35">
      <c r="A7411" s="22" t="s">
        <v>40</v>
      </c>
      <c r="B7411" s="22" t="s">
        <v>169</v>
      </c>
      <c r="C7411" s="22" t="s">
        <v>159</v>
      </c>
      <c r="D7411" s="22" t="s">
        <v>28</v>
      </c>
      <c r="E7411" s="20">
        <v>34.084560000000003</v>
      </c>
    </row>
    <row r="7412" spans="1:5" x14ac:dyDescent="0.35">
      <c r="A7412" s="22" t="s">
        <v>40</v>
      </c>
      <c r="B7412" s="22" t="s">
        <v>169</v>
      </c>
      <c r="C7412" s="22" t="s">
        <v>159</v>
      </c>
      <c r="D7412" s="22" t="s">
        <v>55</v>
      </c>
      <c r="E7412" s="20">
        <v>7.1696400000000002</v>
      </c>
    </row>
    <row r="7413" spans="1:5" x14ac:dyDescent="0.35">
      <c r="A7413" s="22" t="s">
        <v>40</v>
      </c>
      <c r="B7413" s="22" t="s">
        <v>169</v>
      </c>
      <c r="C7413" s="22" t="s">
        <v>159</v>
      </c>
      <c r="D7413" s="22" t="s">
        <v>92</v>
      </c>
      <c r="E7413" s="20">
        <v>35.710419999999999</v>
      </c>
    </row>
    <row r="7414" spans="1:5" x14ac:dyDescent="0.35">
      <c r="A7414" s="22" t="s">
        <v>40</v>
      </c>
      <c r="B7414" s="22" t="s">
        <v>169</v>
      </c>
      <c r="C7414" s="22" t="s">
        <v>159</v>
      </c>
      <c r="D7414" s="22" t="s">
        <v>102</v>
      </c>
      <c r="E7414" s="20">
        <v>2.07334</v>
      </c>
    </row>
    <row r="7415" spans="1:5" x14ac:dyDescent="0.35">
      <c r="A7415" s="22" t="s">
        <v>40</v>
      </c>
      <c r="B7415" s="22" t="s">
        <v>169</v>
      </c>
      <c r="C7415" s="22" t="s">
        <v>159</v>
      </c>
      <c r="D7415" s="22" t="s">
        <v>107</v>
      </c>
      <c r="E7415" s="20">
        <v>3.1753300000000002</v>
      </c>
    </row>
    <row r="7416" spans="1:5" x14ac:dyDescent="0.35">
      <c r="A7416" s="22" t="s">
        <v>40</v>
      </c>
      <c r="B7416" s="22" t="s">
        <v>169</v>
      </c>
      <c r="C7416" s="22" t="s">
        <v>159</v>
      </c>
      <c r="D7416" s="22" t="s">
        <v>93</v>
      </c>
      <c r="E7416" s="20">
        <v>0.21614</v>
      </c>
    </row>
    <row r="7417" spans="1:5" x14ac:dyDescent="0.35">
      <c r="A7417" s="22" t="s">
        <v>40</v>
      </c>
      <c r="B7417" s="22" t="s">
        <v>169</v>
      </c>
      <c r="C7417" s="22" t="s">
        <v>159</v>
      </c>
      <c r="D7417" s="22" t="s">
        <v>160</v>
      </c>
      <c r="E7417" s="20">
        <v>1390.0317</v>
      </c>
    </row>
    <row r="7418" spans="1:5" x14ac:dyDescent="0.35">
      <c r="A7418" s="22" t="s">
        <v>40</v>
      </c>
      <c r="B7418" s="22" t="s">
        <v>169</v>
      </c>
      <c r="C7418" s="22" t="s">
        <v>159</v>
      </c>
      <c r="D7418" s="22" t="s">
        <v>30</v>
      </c>
      <c r="E7418" s="20">
        <v>161.27831</v>
      </c>
    </row>
    <row r="7419" spans="1:5" x14ac:dyDescent="0.35">
      <c r="A7419" s="22" t="s">
        <v>40</v>
      </c>
      <c r="B7419" s="22" t="s">
        <v>169</v>
      </c>
      <c r="C7419" s="22" t="s">
        <v>159</v>
      </c>
      <c r="D7419" s="22" t="s">
        <v>96</v>
      </c>
      <c r="E7419" s="20">
        <v>7.5859100000000002</v>
      </c>
    </row>
    <row r="7420" spans="1:5" x14ac:dyDescent="0.35">
      <c r="A7420" s="22" t="s">
        <v>40</v>
      </c>
      <c r="B7420" s="22" t="s">
        <v>169</v>
      </c>
      <c r="C7420" s="22" t="s">
        <v>159</v>
      </c>
      <c r="D7420" s="22" t="s">
        <v>110</v>
      </c>
      <c r="E7420" s="20">
        <v>61.968879999999999</v>
      </c>
    </row>
    <row r="7421" spans="1:5" x14ac:dyDescent="0.35">
      <c r="A7421" s="22" t="s">
        <v>40</v>
      </c>
      <c r="B7421" s="22" t="s">
        <v>169</v>
      </c>
      <c r="C7421" s="22" t="s">
        <v>159</v>
      </c>
      <c r="D7421" s="22" t="s">
        <v>162</v>
      </c>
      <c r="E7421" s="20">
        <v>3.2660000000000002E-2</v>
      </c>
    </row>
    <row r="7422" spans="1:5" x14ac:dyDescent="0.35">
      <c r="A7422" s="22" t="s">
        <v>40</v>
      </c>
      <c r="B7422" s="22" t="s">
        <v>169</v>
      </c>
      <c r="C7422" s="22" t="s">
        <v>159</v>
      </c>
      <c r="D7422" s="22" t="s">
        <v>112</v>
      </c>
      <c r="E7422" s="20">
        <v>79.711460000000002</v>
      </c>
    </row>
    <row r="7423" spans="1:5" x14ac:dyDescent="0.35">
      <c r="A7423" s="22" t="s">
        <v>40</v>
      </c>
      <c r="B7423" s="22" t="s">
        <v>169</v>
      </c>
      <c r="C7423" s="22" t="s">
        <v>159</v>
      </c>
      <c r="D7423" s="22" t="s">
        <v>31</v>
      </c>
      <c r="E7423" s="20">
        <v>96.459050000000005</v>
      </c>
    </row>
    <row r="7424" spans="1:5" x14ac:dyDescent="0.35">
      <c r="A7424" s="22" t="s">
        <v>40</v>
      </c>
      <c r="B7424" s="22" t="s">
        <v>169</v>
      </c>
      <c r="C7424" s="22" t="s">
        <v>159</v>
      </c>
      <c r="D7424" s="22" t="s">
        <v>32</v>
      </c>
      <c r="E7424" s="20">
        <v>56.66254</v>
      </c>
    </row>
    <row r="7425" spans="1:5" x14ac:dyDescent="0.35">
      <c r="A7425" s="22" t="s">
        <v>40</v>
      </c>
      <c r="B7425" s="22" t="s">
        <v>169</v>
      </c>
      <c r="C7425" s="22" t="s">
        <v>159</v>
      </c>
      <c r="D7425" s="28" t="s">
        <v>35</v>
      </c>
      <c r="E7425" s="26">
        <v>2393.49269</v>
      </c>
    </row>
    <row r="7426" spans="1:5" x14ac:dyDescent="0.35">
      <c r="A7426" s="22" t="s">
        <v>40</v>
      </c>
      <c r="B7426" s="22" t="s">
        <v>169</v>
      </c>
      <c r="C7426" s="22" t="s">
        <v>59</v>
      </c>
      <c r="D7426" s="22" t="s">
        <v>52</v>
      </c>
      <c r="E7426" s="20">
        <v>40.776710000000001</v>
      </c>
    </row>
    <row r="7427" spans="1:5" x14ac:dyDescent="0.35">
      <c r="A7427" s="22" t="s">
        <v>40</v>
      </c>
      <c r="B7427" s="22" t="s">
        <v>169</v>
      </c>
      <c r="C7427" s="22" t="s">
        <v>59</v>
      </c>
      <c r="D7427" s="22" t="s">
        <v>104</v>
      </c>
      <c r="E7427" s="20">
        <v>14.44646</v>
      </c>
    </row>
    <row r="7428" spans="1:5" x14ac:dyDescent="0.35">
      <c r="A7428" s="22" t="s">
        <v>40</v>
      </c>
      <c r="B7428" s="22" t="s">
        <v>169</v>
      </c>
      <c r="C7428" s="22" t="s">
        <v>59</v>
      </c>
      <c r="D7428" s="22" t="s">
        <v>115</v>
      </c>
      <c r="E7428" s="20">
        <v>1.6125</v>
      </c>
    </row>
    <row r="7429" spans="1:5" x14ac:dyDescent="0.35">
      <c r="A7429" s="22" t="s">
        <v>40</v>
      </c>
      <c r="B7429" s="22" t="s">
        <v>169</v>
      </c>
      <c r="C7429" s="22" t="s">
        <v>59</v>
      </c>
      <c r="D7429" s="22" t="s">
        <v>28</v>
      </c>
      <c r="E7429" s="20">
        <v>1.11615</v>
      </c>
    </row>
    <row r="7430" spans="1:5" x14ac:dyDescent="0.35">
      <c r="A7430" s="22" t="s">
        <v>40</v>
      </c>
      <c r="B7430" s="22" t="s">
        <v>169</v>
      </c>
      <c r="C7430" s="22" t="s">
        <v>59</v>
      </c>
      <c r="D7430" s="22" t="s">
        <v>92</v>
      </c>
      <c r="E7430" s="20">
        <v>2.0208499999999998</v>
      </c>
    </row>
    <row r="7431" spans="1:5" x14ac:dyDescent="0.35">
      <c r="A7431" s="22" t="s">
        <v>40</v>
      </c>
      <c r="B7431" s="22" t="s">
        <v>169</v>
      </c>
      <c r="C7431" s="22" t="s">
        <v>59</v>
      </c>
      <c r="D7431" s="22" t="s">
        <v>102</v>
      </c>
      <c r="E7431" s="20">
        <v>27.805720000000001</v>
      </c>
    </row>
    <row r="7432" spans="1:5" x14ac:dyDescent="0.35">
      <c r="A7432" s="22" t="s">
        <v>40</v>
      </c>
      <c r="B7432" s="22" t="s">
        <v>169</v>
      </c>
      <c r="C7432" s="22" t="s">
        <v>59</v>
      </c>
      <c r="D7432" s="22" t="s">
        <v>30</v>
      </c>
      <c r="E7432" s="20">
        <v>6.2920000000000004E-2</v>
      </c>
    </row>
    <row r="7433" spans="1:5" x14ac:dyDescent="0.35">
      <c r="A7433" s="22" t="s">
        <v>40</v>
      </c>
      <c r="B7433" s="22" t="s">
        <v>169</v>
      </c>
      <c r="C7433" s="22" t="s">
        <v>59</v>
      </c>
      <c r="D7433" s="28" t="s">
        <v>35</v>
      </c>
      <c r="E7433" s="26">
        <v>87.841309999999993</v>
      </c>
    </row>
    <row r="7434" spans="1:5" x14ac:dyDescent="0.35">
      <c r="A7434" s="22" t="s">
        <v>40</v>
      </c>
      <c r="B7434" s="22" t="s">
        <v>169</v>
      </c>
      <c r="C7434" s="22" t="s">
        <v>16</v>
      </c>
      <c r="D7434" s="22" t="s">
        <v>52</v>
      </c>
      <c r="E7434" s="20">
        <v>503.95528000000002</v>
      </c>
    </row>
    <row r="7435" spans="1:5" x14ac:dyDescent="0.35">
      <c r="A7435" s="22" t="s">
        <v>40</v>
      </c>
      <c r="B7435" s="22" t="s">
        <v>169</v>
      </c>
      <c r="C7435" s="22" t="s">
        <v>16</v>
      </c>
      <c r="D7435" s="22" t="s">
        <v>156</v>
      </c>
      <c r="E7435" s="20">
        <v>24.794830000000001</v>
      </c>
    </row>
    <row r="7436" spans="1:5" x14ac:dyDescent="0.35">
      <c r="A7436" s="22" t="s">
        <v>40</v>
      </c>
      <c r="B7436" s="22" t="s">
        <v>169</v>
      </c>
      <c r="C7436" s="22" t="s">
        <v>16</v>
      </c>
      <c r="D7436" s="22" t="s">
        <v>53</v>
      </c>
      <c r="E7436" s="20">
        <v>81.193380000000005</v>
      </c>
    </row>
    <row r="7437" spans="1:5" x14ac:dyDescent="0.35">
      <c r="A7437" s="22" t="s">
        <v>40</v>
      </c>
      <c r="B7437" s="22" t="s">
        <v>169</v>
      </c>
      <c r="C7437" s="22" t="s">
        <v>16</v>
      </c>
      <c r="D7437" s="22" t="s">
        <v>27</v>
      </c>
      <c r="E7437" s="20">
        <v>128.99092999999999</v>
      </c>
    </row>
    <row r="7438" spans="1:5" x14ac:dyDescent="0.35">
      <c r="A7438" s="22" t="s">
        <v>40</v>
      </c>
      <c r="B7438" s="22" t="s">
        <v>169</v>
      </c>
      <c r="C7438" s="22" t="s">
        <v>16</v>
      </c>
      <c r="D7438" s="22" t="s">
        <v>28</v>
      </c>
      <c r="E7438" s="20">
        <v>479.75484999999998</v>
      </c>
    </row>
    <row r="7439" spans="1:5" x14ac:dyDescent="0.35">
      <c r="A7439" s="22" t="s">
        <v>40</v>
      </c>
      <c r="B7439" s="22" t="s">
        <v>169</v>
      </c>
      <c r="C7439" s="22" t="s">
        <v>16</v>
      </c>
      <c r="D7439" s="22" t="s">
        <v>55</v>
      </c>
      <c r="E7439" s="20">
        <v>19.771470000000001</v>
      </c>
    </row>
    <row r="7440" spans="1:5" x14ac:dyDescent="0.35">
      <c r="A7440" s="22" t="s">
        <v>40</v>
      </c>
      <c r="B7440" s="22" t="s">
        <v>169</v>
      </c>
      <c r="C7440" s="22" t="s">
        <v>16</v>
      </c>
      <c r="D7440" s="22" t="s">
        <v>92</v>
      </c>
      <c r="E7440" s="20">
        <v>39.565130000000003</v>
      </c>
    </row>
    <row r="7441" spans="1:5" x14ac:dyDescent="0.35">
      <c r="A7441" s="22" t="s">
        <v>40</v>
      </c>
      <c r="B7441" s="22" t="s">
        <v>169</v>
      </c>
      <c r="C7441" s="22" t="s">
        <v>16</v>
      </c>
      <c r="D7441" s="22" t="s">
        <v>107</v>
      </c>
      <c r="E7441" s="20">
        <v>3.58344</v>
      </c>
    </row>
    <row r="7442" spans="1:5" x14ac:dyDescent="0.35">
      <c r="A7442" s="22" t="s">
        <v>40</v>
      </c>
      <c r="B7442" s="22" t="s">
        <v>169</v>
      </c>
      <c r="C7442" s="22" t="s">
        <v>16</v>
      </c>
      <c r="D7442" s="22" t="s">
        <v>160</v>
      </c>
      <c r="E7442" s="20">
        <v>274.02386000000001</v>
      </c>
    </row>
    <row r="7443" spans="1:5" x14ac:dyDescent="0.35">
      <c r="A7443" s="22" t="s">
        <v>40</v>
      </c>
      <c r="B7443" s="22" t="s">
        <v>169</v>
      </c>
      <c r="C7443" s="22" t="s">
        <v>16</v>
      </c>
      <c r="D7443" s="22" t="s">
        <v>30</v>
      </c>
      <c r="E7443" s="20">
        <v>446.75112000000001</v>
      </c>
    </row>
    <row r="7444" spans="1:5" x14ac:dyDescent="0.35">
      <c r="A7444" s="22" t="s">
        <v>40</v>
      </c>
      <c r="B7444" s="22" t="s">
        <v>169</v>
      </c>
      <c r="C7444" s="22" t="s">
        <v>16</v>
      </c>
      <c r="D7444" s="22" t="s">
        <v>96</v>
      </c>
      <c r="E7444" s="20">
        <v>57.862569999999998</v>
      </c>
    </row>
    <row r="7445" spans="1:5" x14ac:dyDescent="0.35">
      <c r="A7445" s="22" t="s">
        <v>40</v>
      </c>
      <c r="B7445" s="22" t="s">
        <v>169</v>
      </c>
      <c r="C7445" s="22" t="s">
        <v>16</v>
      </c>
      <c r="D7445" s="22" t="s">
        <v>110</v>
      </c>
      <c r="E7445" s="20">
        <v>65.709209999999999</v>
      </c>
    </row>
    <row r="7446" spans="1:5" x14ac:dyDescent="0.35">
      <c r="A7446" s="22" t="s">
        <v>40</v>
      </c>
      <c r="B7446" s="22" t="s">
        <v>169</v>
      </c>
      <c r="C7446" s="22" t="s">
        <v>16</v>
      </c>
      <c r="D7446" s="22" t="s">
        <v>112</v>
      </c>
      <c r="E7446" s="20">
        <v>4.1488100000000001</v>
      </c>
    </row>
    <row r="7447" spans="1:5" x14ac:dyDescent="0.35">
      <c r="A7447" s="22" t="s">
        <v>40</v>
      </c>
      <c r="B7447" s="22" t="s">
        <v>169</v>
      </c>
      <c r="C7447" s="22" t="s">
        <v>16</v>
      </c>
      <c r="D7447" s="22" t="s">
        <v>100</v>
      </c>
      <c r="E7447" s="20">
        <v>0.26563999999999999</v>
      </c>
    </row>
    <row r="7448" spans="1:5" x14ac:dyDescent="0.35">
      <c r="A7448" s="22" t="s">
        <v>40</v>
      </c>
      <c r="B7448" s="22" t="s">
        <v>169</v>
      </c>
      <c r="C7448" s="22" t="s">
        <v>16</v>
      </c>
      <c r="D7448" s="22" t="s">
        <v>97</v>
      </c>
      <c r="E7448" s="20">
        <v>4.2167000000000003</v>
      </c>
    </row>
    <row r="7449" spans="1:5" x14ac:dyDescent="0.35">
      <c r="A7449" s="22" t="s">
        <v>40</v>
      </c>
      <c r="B7449" s="22" t="s">
        <v>169</v>
      </c>
      <c r="C7449" s="22" t="s">
        <v>16</v>
      </c>
      <c r="D7449" s="22" t="s">
        <v>31</v>
      </c>
      <c r="E7449" s="20">
        <v>2483.6783300000002</v>
      </c>
    </row>
    <row r="7450" spans="1:5" x14ac:dyDescent="0.35">
      <c r="A7450" s="22" t="s">
        <v>40</v>
      </c>
      <c r="B7450" s="22" t="s">
        <v>169</v>
      </c>
      <c r="C7450" s="22" t="s">
        <v>16</v>
      </c>
      <c r="D7450" s="22" t="s">
        <v>32</v>
      </c>
      <c r="E7450" s="20">
        <v>2.8903799999999999</v>
      </c>
    </row>
    <row r="7451" spans="1:5" x14ac:dyDescent="0.35">
      <c r="A7451" s="22" t="s">
        <v>40</v>
      </c>
      <c r="B7451" s="22" t="s">
        <v>169</v>
      </c>
      <c r="C7451" s="22" t="s">
        <v>16</v>
      </c>
      <c r="D7451" s="28" t="s">
        <v>35</v>
      </c>
      <c r="E7451" s="26">
        <v>4621.1559299999999</v>
      </c>
    </row>
    <row r="7452" spans="1:5" x14ac:dyDescent="0.35">
      <c r="A7452" s="22" t="s">
        <v>40</v>
      </c>
      <c r="B7452" s="22" t="s">
        <v>169</v>
      </c>
      <c r="C7452" s="22" t="s">
        <v>17</v>
      </c>
      <c r="D7452" s="22" t="s">
        <v>52</v>
      </c>
      <c r="E7452" s="20">
        <v>190.02274</v>
      </c>
    </row>
    <row r="7453" spans="1:5" x14ac:dyDescent="0.35">
      <c r="A7453" s="22" t="s">
        <v>40</v>
      </c>
      <c r="B7453" s="22" t="s">
        <v>169</v>
      </c>
      <c r="C7453" s="22" t="s">
        <v>17</v>
      </c>
      <c r="D7453" s="22" t="s">
        <v>115</v>
      </c>
      <c r="E7453" s="20">
        <v>232.66212999999999</v>
      </c>
    </row>
    <row r="7454" spans="1:5" x14ac:dyDescent="0.35">
      <c r="A7454" s="22" t="s">
        <v>40</v>
      </c>
      <c r="B7454" s="22" t="s">
        <v>169</v>
      </c>
      <c r="C7454" s="22" t="s">
        <v>17</v>
      </c>
      <c r="D7454" s="22" t="s">
        <v>156</v>
      </c>
      <c r="E7454" s="20">
        <v>9.9497599999999995</v>
      </c>
    </row>
    <row r="7455" spans="1:5" x14ac:dyDescent="0.35">
      <c r="A7455" s="22" t="s">
        <v>40</v>
      </c>
      <c r="B7455" s="22" t="s">
        <v>169</v>
      </c>
      <c r="C7455" s="22" t="s">
        <v>17</v>
      </c>
      <c r="D7455" s="22" t="s">
        <v>27</v>
      </c>
      <c r="E7455" s="20">
        <v>12.94746</v>
      </c>
    </row>
    <row r="7456" spans="1:5" x14ac:dyDescent="0.35">
      <c r="A7456" s="22" t="s">
        <v>40</v>
      </c>
      <c r="B7456" s="22" t="s">
        <v>169</v>
      </c>
      <c r="C7456" s="22" t="s">
        <v>17</v>
      </c>
      <c r="D7456" s="22" t="s">
        <v>28</v>
      </c>
      <c r="E7456" s="20">
        <v>102.71217</v>
      </c>
    </row>
    <row r="7457" spans="1:5" x14ac:dyDescent="0.35">
      <c r="A7457" s="22" t="s">
        <v>40</v>
      </c>
      <c r="B7457" s="22" t="s">
        <v>169</v>
      </c>
      <c r="C7457" s="22" t="s">
        <v>17</v>
      </c>
      <c r="D7457" s="22" t="s">
        <v>102</v>
      </c>
      <c r="E7457" s="20">
        <v>10.532389999999999</v>
      </c>
    </row>
    <row r="7458" spans="1:5" x14ac:dyDescent="0.35">
      <c r="A7458" s="22" t="s">
        <v>40</v>
      </c>
      <c r="B7458" s="22" t="s">
        <v>169</v>
      </c>
      <c r="C7458" s="22" t="s">
        <v>17</v>
      </c>
      <c r="D7458" s="22" t="s">
        <v>107</v>
      </c>
      <c r="E7458" s="20">
        <v>111.3617</v>
      </c>
    </row>
    <row r="7459" spans="1:5" x14ac:dyDescent="0.35">
      <c r="A7459" s="22" t="s">
        <v>40</v>
      </c>
      <c r="B7459" s="22" t="s">
        <v>169</v>
      </c>
      <c r="C7459" s="22" t="s">
        <v>17</v>
      </c>
      <c r="D7459" s="22" t="s">
        <v>93</v>
      </c>
      <c r="E7459" s="20">
        <v>4.86165</v>
      </c>
    </row>
    <row r="7460" spans="1:5" x14ac:dyDescent="0.35">
      <c r="A7460" s="22" t="s">
        <v>40</v>
      </c>
      <c r="B7460" s="22" t="s">
        <v>169</v>
      </c>
      <c r="C7460" s="22" t="s">
        <v>17</v>
      </c>
      <c r="D7460" s="22" t="s">
        <v>160</v>
      </c>
      <c r="E7460" s="20">
        <v>5.2894600000000001</v>
      </c>
    </row>
    <row r="7461" spans="1:5" x14ac:dyDescent="0.35">
      <c r="A7461" s="22" t="s">
        <v>40</v>
      </c>
      <c r="B7461" s="22" t="s">
        <v>169</v>
      </c>
      <c r="C7461" s="22" t="s">
        <v>17</v>
      </c>
      <c r="D7461" s="22" t="s">
        <v>30</v>
      </c>
      <c r="E7461" s="20">
        <v>25.433009999999999</v>
      </c>
    </row>
    <row r="7462" spans="1:5" x14ac:dyDescent="0.35">
      <c r="A7462" s="22" t="s">
        <v>40</v>
      </c>
      <c r="B7462" s="22" t="s">
        <v>169</v>
      </c>
      <c r="C7462" s="22" t="s">
        <v>17</v>
      </c>
      <c r="D7462" s="22" t="s">
        <v>112</v>
      </c>
      <c r="E7462" s="20">
        <v>20.248570000000001</v>
      </c>
    </row>
    <row r="7463" spans="1:5" x14ac:dyDescent="0.35">
      <c r="A7463" s="22" t="s">
        <v>40</v>
      </c>
      <c r="B7463" s="22" t="s">
        <v>169</v>
      </c>
      <c r="C7463" s="22" t="s">
        <v>17</v>
      </c>
      <c r="D7463" s="22" t="s">
        <v>31</v>
      </c>
      <c r="E7463" s="20">
        <v>323.51233999999999</v>
      </c>
    </row>
    <row r="7464" spans="1:5" x14ac:dyDescent="0.35">
      <c r="A7464" s="22" t="s">
        <v>40</v>
      </c>
      <c r="B7464" s="22" t="s">
        <v>169</v>
      </c>
      <c r="C7464" s="22" t="s">
        <v>17</v>
      </c>
      <c r="D7464" s="28" t="s">
        <v>35</v>
      </c>
      <c r="E7464" s="26">
        <v>1049.5333800000001</v>
      </c>
    </row>
    <row r="7465" spans="1:5" x14ac:dyDescent="0.35">
      <c r="A7465" s="22" t="s">
        <v>40</v>
      </c>
      <c r="B7465" s="22" t="s">
        <v>169</v>
      </c>
      <c r="C7465" s="22" t="s">
        <v>18</v>
      </c>
      <c r="D7465" s="22" t="s">
        <v>52</v>
      </c>
      <c r="E7465" s="20">
        <v>192.95219</v>
      </c>
    </row>
    <row r="7466" spans="1:5" x14ac:dyDescent="0.35">
      <c r="A7466" s="22" t="s">
        <v>40</v>
      </c>
      <c r="B7466" s="22" t="s">
        <v>169</v>
      </c>
      <c r="C7466" s="22" t="s">
        <v>18</v>
      </c>
      <c r="D7466" s="22" t="s">
        <v>104</v>
      </c>
      <c r="E7466" s="20">
        <v>95.68289</v>
      </c>
    </row>
    <row r="7467" spans="1:5" x14ac:dyDescent="0.35">
      <c r="A7467" s="22" t="s">
        <v>40</v>
      </c>
      <c r="B7467" s="22" t="s">
        <v>169</v>
      </c>
      <c r="C7467" s="22" t="s">
        <v>18</v>
      </c>
      <c r="D7467" s="22" t="s">
        <v>156</v>
      </c>
      <c r="E7467" s="20">
        <v>0.39807999999999999</v>
      </c>
    </row>
    <row r="7468" spans="1:5" x14ac:dyDescent="0.35">
      <c r="A7468" s="22" t="s">
        <v>40</v>
      </c>
      <c r="B7468" s="22" t="s">
        <v>169</v>
      </c>
      <c r="C7468" s="22" t="s">
        <v>18</v>
      </c>
      <c r="D7468" s="22" t="s">
        <v>92</v>
      </c>
      <c r="E7468" s="20">
        <v>14.63072</v>
      </c>
    </row>
    <row r="7469" spans="1:5" x14ac:dyDescent="0.35">
      <c r="A7469" s="22" t="s">
        <v>40</v>
      </c>
      <c r="B7469" s="22" t="s">
        <v>169</v>
      </c>
      <c r="C7469" s="22" t="s">
        <v>18</v>
      </c>
      <c r="D7469" s="22" t="s">
        <v>102</v>
      </c>
      <c r="E7469" s="20">
        <v>301.91971000000001</v>
      </c>
    </row>
    <row r="7470" spans="1:5" x14ac:dyDescent="0.35">
      <c r="A7470" s="22" t="s">
        <v>40</v>
      </c>
      <c r="B7470" s="22" t="s">
        <v>169</v>
      </c>
      <c r="C7470" s="22" t="s">
        <v>18</v>
      </c>
      <c r="D7470" s="22" t="s">
        <v>160</v>
      </c>
      <c r="E7470" s="20">
        <v>0.21862999999999999</v>
      </c>
    </row>
    <row r="7471" spans="1:5" x14ac:dyDescent="0.35">
      <c r="A7471" s="22" t="s">
        <v>40</v>
      </c>
      <c r="B7471" s="22" t="s">
        <v>169</v>
      </c>
      <c r="C7471" s="22" t="s">
        <v>18</v>
      </c>
      <c r="D7471" s="22" t="s">
        <v>30</v>
      </c>
      <c r="E7471" s="20">
        <v>28.11496</v>
      </c>
    </row>
    <row r="7472" spans="1:5" x14ac:dyDescent="0.35">
      <c r="A7472" s="22" t="s">
        <v>40</v>
      </c>
      <c r="B7472" s="22" t="s">
        <v>169</v>
      </c>
      <c r="C7472" s="22" t="s">
        <v>18</v>
      </c>
      <c r="D7472" s="22" t="s">
        <v>100</v>
      </c>
      <c r="E7472" s="20">
        <v>0.46389999999999998</v>
      </c>
    </row>
    <row r="7473" spans="1:5" x14ac:dyDescent="0.35">
      <c r="A7473" s="22" t="s">
        <v>40</v>
      </c>
      <c r="B7473" s="22" t="s">
        <v>169</v>
      </c>
      <c r="C7473" s="22" t="s">
        <v>18</v>
      </c>
      <c r="D7473" s="28" t="s">
        <v>35</v>
      </c>
      <c r="E7473" s="26">
        <v>634.38108</v>
      </c>
    </row>
    <row r="7474" spans="1:5" x14ac:dyDescent="0.35">
      <c r="A7474" s="22" t="s">
        <v>40</v>
      </c>
      <c r="B7474" s="22" t="s">
        <v>169</v>
      </c>
      <c r="C7474" s="22" t="s">
        <v>19</v>
      </c>
      <c r="D7474" s="22" t="s">
        <v>52</v>
      </c>
      <c r="E7474" s="20">
        <v>15.185930000000001</v>
      </c>
    </row>
    <row r="7475" spans="1:5" x14ac:dyDescent="0.35">
      <c r="A7475" s="22" t="s">
        <v>40</v>
      </c>
      <c r="B7475" s="22" t="s">
        <v>169</v>
      </c>
      <c r="C7475" s="22" t="s">
        <v>19</v>
      </c>
      <c r="D7475" s="22" t="s">
        <v>92</v>
      </c>
      <c r="E7475" s="20">
        <v>3.3919999999999999E-2</v>
      </c>
    </row>
    <row r="7476" spans="1:5" x14ac:dyDescent="0.35">
      <c r="A7476" s="22" t="s">
        <v>40</v>
      </c>
      <c r="B7476" s="22" t="s">
        <v>169</v>
      </c>
      <c r="C7476" s="22" t="s">
        <v>19</v>
      </c>
      <c r="D7476" s="28" t="s">
        <v>35</v>
      </c>
      <c r="E7476" s="26">
        <v>15.219849999999999</v>
      </c>
    </row>
    <row r="7477" spans="1:5" x14ac:dyDescent="0.35">
      <c r="A7477" s="22" t="s">
        <v>40</v>
      </c>
      <c r="B7477" s="22" t="s">
        <v>169</v>
      </c>
      <c r="C7477" s="120" t="s">
        <v>35</v>
      </c>
      <c r="D7477" s="347"/>
      <c r="E7477" s="26">
        <v>58188.260889999998</v>
      </c>
    </row>
    <row r="7478" spans="1:5" x14ac:dyDescent="0.35">
      <c r="A7478" s="22" t="s">
        <v>40</v>
      </c>
      <c r="B7478" s="22" t="s">
        <v>170</v>
      </c>
      <c r="C7478" s="22" t="s">
        <v>52</v>
      </c>
      <c r="D7478" s="22" t="s">
        <v>52</v>
      </c>
      <c r="E7478" s="20">
        <v>34.228299999999997</v>
      </c>
    </row>
    <row r="7479" spans="1:5" x14ac:dyDescent="0.35">
      <c r="A7479" s="22" t="s">
        <v>40</v>
      </c>
      <c r="B7479" s="22" t="s">
        <v>170</v>
      </c>
      <c r="C7479" s="22" t="s">
        <v>52</v>
      </c>
      <c r="D7479" s="22" t="s">
        <v>156</v>
      </c>
      <c r="E7479" s="20">
        <v>0.33781</v>
      </c>
    </row>
    <row r="7480" spans="1:5" x14ac:dyDescent="0.35">
      <c r="A7480" s="22" t="s">
        <v>40</v>
      </c>
      <c r="B7480" s="22" t="s">
        <v>170</v>
      </c>
      <c r="C7480" s="22" t="s">
        <v>52</v>
      </c>
      <c r="D7480" s="22" t="s">
        <v>53</v>
      </c>
      <c r="E7480" s="20">
        <v>4.3384999999999998</v>
      </c>
    </row>
    <row r="7481" spans="1:5" x14ac:dyDescent="0.35">
      <c r="A7481" s="22" t="s">
        <v>40</v>
      </c>
      <c r="B7481" s="22" t="s">
        <v>170</v>
      </c>
      <c r="C7481" s="22" t="s">
        <v>52</v>
      </c>
      <c r="D7481" s="22" t="s">
        <v>55</v>
      </c>
      <c r="E7481" s="20">
        <v>1.0498799999999999</v>
      </c>
    </row>
    <row r="7482" spans="1:5" x14ac:dyDescent="0.35">
      <c r="A7482" s="22" t="s">
        <v>40</v>
      </c>
      <c r="B7482" s="22" t="s">
        <v>170</v>
      </c>
      <c r="C7482" s="22" t="s">
        <v>52</v>
      </c>
      <c r="D7482" s="22" t="s">
        <v>92</v>
      </c>
      <c r="E7482" s="20">
        <v>666.27205000000004</v>
      </c>
    </row>
    <row r="7483" spans="1:5" x14ac:dyDescent="0.35">
      <c r="A7483" s="22" t="s">
        <v>40</v>
      </c>
      <c r="B7483" s="22" t="s">
        <v>170</v>
      </c>
      <c r="C7483" s="22" t="s">
        <v>52</v>
      </c>
      <c r="D7483" s="22" t="s">
        <v>102</v>
      </c>
      <c r="E7483" s="20">
        <v>0.61362000000000005</v>
      </c>
    </row>
    <row r="7484" spans="1:5" x14ac:dyDescent="0.35">
      <c r="A7484" s="22" t="s">
        <v>40</v>
      </c>
      <c r="B7484" s="22" t="s">
        <v>170</v>
      </c>
      <c r="C7484" s="22" t="s">
        <v>52</v>
      </c>
      <c r="D7484" s="22" t="s">
        <v>160</v>
      </c>
      <c r="E7484" s="20">
        <v>80.704849999999993</v>
      </c>
    </row>
    <row r="7485" spans="1:5" x14ac:dyDescent="0.35">
      <c r="A7485" s="22" t="s">
        <v>40</v>
      </c>
      <c r="B7485" s="22" t="s">
        <v>170</v>
      </c>
      <c r="C7485" s="22" t="s">
        <v>52</v>
      </c>
      <c r="D7485" s="22" t="s">
        <v>30</v>
      </c>
      <c r="E7485" s="20">
        <v>8.44848</v>
      </c>
    </row>
    <row r="7486" spans="1:5" x14ac:dyDescent="0.35">
      <c r="A7486" s="22" t="s">
        <v>40</v>
      </c>
      <c r="B7486" s="22" t="s">
        <v>170</v>
      </c>
      <c r="C7486" s="22" t="s">
        <v>52</v>
      </c>
      <c r="D7486" s="22" t="s">
        <v>96</v>
      </c>
      <c r="E7486" s="20">
        <v>0.39466000000000001</v>
      </c>
    </row>
    <row r="7487" spans="1:5" x14ac:dyDescent="0.35">
      <c r="A7487" s="22" t="s">
        <v>40</v>
      </c>
      <c r="B7487" s="22" t="s">
        <v>170</v>
      </c>
      <c r="C7487" s="22" t="s">
        <v>52</v>
      </c>
      <c r="D7487" s="22" t="s">
        <v>110</v>
      </c>
      <c r="E7487" s="20">
        <v>21.600760000000001</v>
      </c>
    </row>
    <row r="7488" spans="1:5" x14ac:dyDescent="0.35">
      <c r="A7488" s="22" t="s">
        <v>40</v>
      </c>
      <c r="B7488" s="22" t="s">
        <v>170</v>
      </c>
      <c r="C7488" s="22" t="s">
        <v>52</v>
      </c>
      <c r="D7488" s="22" t="s">
        <v>112</v>
      </c>
      <c r="E7488" s="20">
        <v>0.62044999999999995</v>
      </c>
    </row>
    <row r="7489" spans="1:5" x14ac:dyDescent="0.35">
      <c r="A7489" s="22" t="s">
        <v>40</v>
      </c>
      <c r="B7489" s="22" t="s">
        <v>170</v>
      </c>
      <c r="C7489" s="22" t="s">
        <v>52</v>
      </c>
      <c r="D7489" s="22" t="s">
        <v>97</v>
      </c>
      <c r="E7489" s="20">
        <v>3.3388499999999999</v>
      </c>
    </row>
    <row r="7490" spans="1:5" x14ac:dyDescent="0.35">
      <c r="A7490" s="22" t="s">
        <v>40</v>
      </c>
      <c r="B7490" s="22" t="s">
        <v>170</v>
      </c>
      <c r="C7490" s="22" t="s">
        <v>52</v>
      </c>
      <c r="D7490" s="22" t="s">
        <v>31</v>
      </c>
      <c r="E7490" s="20">
        <v>221.32747000000001</v>
      </c>
    </row>
    <row r="7491" spans="1:5" x14ac:dyDescent="0.35">
      <c r="A7491" s="22" t="s">
        <v>40</v>
      </c>
      <c r="B7491" s="22" t="s">
        <v>170</v>
      </c>
      <c r="C7491" s="22" t="s">
        <v>52</v>
      </c>
      <c r="D7491" s="28" t="s">
        <v>35</v>
      </c>
      <c r="E7491" s="26">
        <v>1043.27568</v>
      </c>
    </row>
    <row r="7492" spans="1:5" x14ac:dyDescent="0.35">
      <c r="A7492" s="22" t="s">
        <v>40</v>
      </c>
      <c r="B7492" s="22" t="s">
        <v>170</v>
      </c>
      <c r="C7492" s="22" t="s">
        <v>60</v>
      </c>
      <c r="D7492" s="22" t="s">
        <v>113</v>
      </c>
      <c r="E7492" s="20">
        <v>9.8229999999999998E-2</v>
      </c>
    </row>
    <row r="7493" spans="1:5" x14ac:dyDescent="0.35">
      <c r="A7493" s="22" t="s">
        <v>40</v>
      </c>
      <c r="B7493" s="22" t="s">
        <v>170</v>
      </c>
      <c r="C7493" s="22" t="s">
        <v>60</v>
      </c>
      <c r="D7493" s="28" t="s">
        <v>35</v>
      </c>
      <c r="E7493" s="26">
        <v>9.8229999999999998E-2</v>
      </c>
    </row>
    <row r="7494" spans="1:5" x14ac:dyDescent="0.35">
      <c r="A7494" s="22" t="s">
        <v>40</v>
      </c>
      <c r="B7494" s="22" t="s">
        <v>170</v>
      </c>
      <c r="C7494" s="22" t="s">
        <v>53</v>
      </c>
      <c r="D7494" s="22" t="s">
        <v>52</v>
      </c>
      <c r="E7494" s="20">
        <v>1044.9397200000001</v>
      </c>
    </row>
    <row r="7495" spans="1:5" x14ac:dyDescent="0.35">
      <c r="A7495" s="22" t="s">
        <v>40</v>
      </c>
      <c r="B7495" s="22" t="s">
        <v>170</v>
      </c>
      <c r="C7495" s="22" t="s">
        <v>53</v>
      </c>
      <c r="D7495" s="22" t="s">
        <v>104</v>
      </c>
      <c r="E7495" s="20">
        <v>16.659279999999999</v>
      </c>
    </row>
    <row r="7496" spans="1:5" x14ac:dyDescent="0.35">
      <c r="A7496" s="22" t="s">
        <v>40</v>
      </c>
      <c r="B7496" s="22" t="s">
        <v>170</v>
      </c>
      <c r="C7496" s="22" t="s">
        <v>53</v>
      </c>
      <c r="D7496" s="22" t="s">
        <v>156</v>
      </c>
      <c r="E7496" s="20">
        <v>135.86407</v>
      </c>
    </row>
    <row r="7497" spans="1:5" x14ac:dyDescent="0.35">
      <c r="A7497" s="22" t="s">
        <v>40</v>
      </c>
      <c r="B7497" s="22" t="s">
        <v>170</v>
      </c>
      <c r="C7497" s="22" t="s">
        <v>53</v>
      </c>
      <c r="D7497" s="22" t="s">
        <v>53</v>
      </c>
      <c r="E7497" s="20">
        <v>614.36073999999996</v>
      </c>
    </row>
    <row r="7498" spans="1:5" x14ac:dyDescent="0.35">
      <c r="A7498" s="22" t="s">
        <v>40</v>
      </c>
      <c r="B7498" s="22" t="s">
        <v>170</v>
      </c>
      <c r="C7498" s="22" t="s">
        <v>53</v>
      </c>
      <c r="D7498" s="22" t="s">
        <v>95</v>
      </c>
      <c r="E7498" s="20">
        <v>20.879570000000001</v>
      </c>
    </row>
    <row r="7499" spans="1:5" x14ac:dyDescent="0.35">
      <c r="A7499" s="22" t="s">
        <v>40</v>
      </c>
      <c r="B7499" s="22" t="s">
        <v>170</v>
      </c>
      <c r="C7499" s="22" t="s">
        <v>53</v>
      </c>
      <c r="D7499" s="22" t="s">
        <v>28</v>
      </c>
      <c r="E7499" s="20">
        <v>7.1101799999999997</v>
      </c>
    </row>
    <row r="7500" spans="1:5" x14ac:dyDescent="0.35">
      <c r="A7500" s="22" t="s">
        <v>40</v>
      </c>
      <c r="B7500" s="22" t="s">
        <v>170</v>
      </c>
      <c r="C7500" s="22" t="s">
        <v>53</v>
      </c>
      <c r="D7500" s="22" t="s">
        <v>55</v>
      </c>
      <c r="E7500" s="20">
        <v>16.681419999999999</v>
      </c>
    </row>
    <row r="7501" spans="1:5" x14ac:dyDescent="0.35">
      <c r="A7501" s="22" t="s">
        <v>40</v>
      </c>
      <c r="B7501" s="22" t="s">
        <v>170</v>
      </c>
      <c r="C7501" s="22" t="s">
        <v>53</v>
      </c>
      <c r="D7501" s="22" t="s">
        <v>92</v>
      </c>
      <c r="E7501" s="20">
        <v>2383.9590699999999</v>
      </c>
    </row>
    <row r="7502" spans="1:5" x14ac:dyDescent="0.35">
      <c r="A7502" s="22" t="s">
        <v>40</v>
      </c>
      <c r="B7502" s="22" t="s">
        <v>170</v>
      </c>
      <c r="C7502" s="22" t="s">
        <v>53</v>
      </c>
      <c r="D7502" s="22" t="s">
        <v>101</v>
      </c>
      <c r="E7502" s="20">
        <v>1.1024099999999999</v>
      </c>
    </row>
    <row r="7503" spans="1:5" x14ac:dyDescent="0.35">
      <c r="A7503" s="22" t="s">
        <v>40</v>
      </c>
      <c r="B7503" s="22" t="s">
        <v>170</v>
      </c>
      <c r="C7503" s="22" t="s">
        <v>53</v>
      </c>
      <c r="D7503" s="22" t="s">
        <v>102</v>
      </c>
      <c r="E7503" s="20">
        <v>431.63074999999998</v>
      </c>
    </row>
    <row r="7504" spans="1:5" x14ac:dyDescent="0.35">
      <c r="A7504" s="22" t="s">
        <v>40</v>
      </c>
      <c r="B7504" s="22" t="s">
        <v>170</v>
      </c>
      <c r="C7504" s="22" t="s">
        <v>53</v>
      </c>
      <c r="D7504" s="22" t="s">
        <v>107</v>
      </c>
      <c r="E7504" s="20">
        <v>15.88522</v>
      </c>
    </row>
    <row r="7505" spans="1:5" x14ac:dyDescent="0.35">
      <c r="A7505" s="22" t="s">
        <v>40</v>
      </c>
      <c r="B7505" s="22" t="s">
        <v>170</v>
      </c>
      <c r="C7505" s="22" t="s">
        <v>53</v>
      </c>
      <c r="D7505" s="22" t="s">
        <v>93</v>
      </c>
      <c r="E7505" s="20">
        <v>0.64227000000000001</v>
      </c>
    </row>
    <row r="7506" spans="1:5" x14ac:dyDescent="0.35">
      <c r="A7506" s="22" t="s">
        <v>40</v>
      </c>
      <c r="B7506" s="22" t="s">
        <v>170</v>
      </c>
      <c r="C7506" s="22" t="s">
        <v>53</v>
      </c>
      <c r="D7506" s="22" t="s">
        <v>160</v>
      </c>
      <c r="E7506" s="20">
        <v>638.51134999999999</v>
      </c>
    </row>
    <row r="7507" spans="1:5" x14ac:dyDescent="0.35">
      <c r="A7507" s="22" t="s">
        <v>40</v>
      </c>
      <c r="B7507" s="22" t="s">
        <v>170</v>
      </c>
      <c r="C7507" s="22" t="s">
        <v>53</v>
      </c>
      <c r="D7507" s="22" t="s">
        <v>30</v>
      </c>
      <c r="E7507" s="20">
        <v>39.052390000000003</v>
      </c>
    </row>
    <row r="7508" spans="1:5" x14ac:dyDescent="0.35">
      <c r="A7508" s="22" t="s">
        <v>40</v>
      </c>
      <c r="B7508" s="22" t="s">
        <v>170</v>
      </c>
      <c r="C7508" s="22" t="s">
        <v>53</v>
      </c>
      <c r="D7508" s="22" t="s">
        <v>96</v>
      </c>
      <c r="E7508" s="20">
        <v>12.27535</v>
      </c>
    </row>
    <row r="7509" spans="1:5" x14ac:dyDescent="0.35">
      <c r="A7509" s="22" t="s">
        <v>40</v>
      </c>
      <c r="B7509" s="22" t="s">
        <v>170</v>
      </c>
      <c r="C7509" s="22" t="s">
        <v>53</v>
      </c>
      <c r="D7509" s="22" t="s">
        <v>110</v>
      </c>
      <c r="E7509" s="20">
        <v>20.800840000000001</v>
      </c>
    </row>
    <row r="7510" spans="1:5" x14ac:dyDescent="0.35">
      <c r="A7510" s="22" t="s">
        <v>40</v>
      </c>
      <c r="B7510" s="22" t="s">
        <v>170</v>
      </c>
      <c r="C7510" s="22" t="s">
        <v>53</v>
      </c>
      <c r="D7510" s="22" t="s">
        <v>162</v>
      </c>
      <c r="E7510" s="20">
        <v>31.480709999999998</v>
      </c>
    </row>
    <row r="7511" spans="1:5" x14ac:dyDescent="0.35">
      <c r="A7511" s="22" t="s">
        <v>40</v>
      </c>
      <c r="B7511" s="22" t="s">
        <v>170</v>
      </c>
      <c r="C7511" s="22" t="s">
        <v>53</v>
      </c>
      <c r="D7511" s="22" t="s">
        <v>112</v>
      </c>
      <c r="E7511" s="20">
        <v>31.224029999999999</v>
      </c>
    </row>
    <row r="7512" spans="1:5" x14ac:dyDescent="0.35">
      <c r="A7512" s="22" t="s">
        <v>40</v>
      </c>
      <c r="B7512" s="22" t="s">
        <v>170</v>
      </c>
      <c r="C7512" s="22" t="s">
        <v>53</v>
      </c>
      <c r="D7512" s="22" t="s">
        <v>100</v>
      </c>
      <c r="E7512" s="20">
        <v>2.3679800000000002</v>
      </c>
    </row>
    <row r="7513" spans="1:5" x14ac:dyDescent="0.35">
      <c r="A7513" s="22" t="s">
        <v>40</v>
      </c>
      <c r="B7513" s="22" t="s">
        <v>170</v>
      </c>
      <c r="C7513" s="22" t="s">
        <v>53</v>
      </c>
      <c r="D7513" s="22" t="s">
        <v>97</v>
      </c>
      <c r="E7513" s="20">
        <v>5.7660000000000003E-2</v>
      </c>
    </row>
    <row r="7514" spans="1:5" x14ac:dyDescent="0.35">
      <c r="A7514" s="22" t="s">
        <v>40</v>
      </c>
      <c r="B7514" s="22" t="s">
        <v>170</v>
      </c>
      <c r="C7514" s="22" t="s">
        <v>53</v>
      </c>
      <c r="D7514" s="22" t="s">
        <v>31</v>
      </c>
      <c r="E7514" s="20">
        <v>417.47304000000003</v>
      </c>
    </row>
    <row r="7515" spans="1:5" x14ac:dyDescent="0.35">
      <c r="A7515" s="22" t="s">
        <v>40</v>
      </c>
      <c r="B7515" s="22" t="s">
        <v>170</v>
      </c>
      <c r="C7515" s="22" t="s">
        <v>53</v>
      </c>
      <c r="D7515" s="22" t="s">
        <v>32</v>
      </c>
      <c r="E7515" s="20">
        <v>526.63453000000004</v>
      </c>
    </row>
    <row r="7516" spans="1:5" x14ac:dyDescent="0.35">
      <c r="A7516" s="22" t="s">
        <v>40</v>
      </c>
      <c r="B7516" s="22" t="s">
        <v>170</v>
      </c>
      <c r="C7516" s="22" t="s">
        <v>53</v>
      </c>
      <c r="D7516" s="28" t="s">
        <v>35</v>
      </c>
      <c r="E7516" s="26">
        <v>6409.5925800000005</v>
      </c>
    </row>
    <row r="7517" spans="1:5" x14ac:dyDescent="0.35">
      <c r="A7517" s="22" t="s">
        <v>40</v>
      </c>
      <c r="B7517" s="22" t="s">
        <v>170</v>
      </c>
      <c r="C7517" s="22" t="s">
        <v>12</v>
      </c>
      <c r="D7517" s="22" t="s">
        <v>52</v>
      </c>
      <c r="E7517" s="20">
        <v>39.09834</v>
      </c>
    </row>
    <row r="7518" spans="1:5" x14ac:dyDescent="0.35">
      <c r="A7518" s="22" t="s">
        <v>40</v>
      </c>
      <c r="B7518" s="22" t="s">
        <v>170</v>
      </c>
      <c r="C7518" s="22" t="s">
        <v>12</v>
      </c>
      <c r="D7518" s="22" t="s">
        <v>104</v>
      </c>
      <c r="E7518" s="20">
        <v>0.20394999999999999</v>
      </c>
    </row>
    <row r="7519" spans="1:5" x14ac:dyDescent="0.35">
      <c r="A7519" s="22" t="s">
        <v>40</v>
      </c>
      <c r="B7519" s="22" t="s">
        <v>170</v>
      </c>
      <c r="C7519" s="22" t="s">
        <v>12</v>
      </c>
      <c r="D7519" s="22" t="s">
        <v>27</v>
      </c>
      <c r="E7519" s="20">
        <v>1355.64698</v>
      </c>
    </row>
    <row r="7520" spans="1:5" x14ac:dyDescent="0.35">
      <c r="A7520" s="22" t="s">
        <v>40</v>
      </c>
      <c r="B7520" s="22" t="s">
        <v>170</v>
      </c>
      <c r="C7520" s="22" t="s">
        <v>12</v>
      </c>
      <c r="D7520" s="22" t="s">
        <v>28</v>
      </c>
      <c r="E7520" s="20">
        <v>18.7135</v>
      </c>
    </row>
    <row r="7521" spans="1:5" x14ac:dyDescent="0.35">
      <c r="A7521" s="22" t="s">
        <v>40</v>
      </c>
      <c r="B7521" s="22" t="s">
        <v>170</v>
      </c>
      <c r="C7521" s="22" t="s">
        <v>12</v>
      </c>
      <c r="D7521" s="22" t="s">
        <v>107</v>
      </c>
      <c r="E7521" s="20">
        <v>10.216200000000001</v>
      </c>
    </row>
    <row r="7522" spans="1:5" x14ac:dyDescent="0.35">
      <c r="A7522" s="22" t="s">
        <v>40</v>
      </c>
      <c r="B7522" s="22" t="s">
        <v>170</v>
      </c>
      <c r="C7522" s="22" t="s">
        <v>12</v>
      </c>
      <c r="D7522" s="22" t="s">
        <v>160</v>
      </c>
      <c r="E7522" s="20">
        <v>1.13771</v>
      </c>
    </row>
    <row r="7523" spans="1:5" x14ac:dyDescent="0.35">
      <c r="A7523" s="22" t="s">
        <v>40</v>
      </c>
      <c r="B7523" s="22" t="s">
        <v>170</v>
      </c>
      <c r="C7523" s="22" t="s">
        <v>12</v>
      </c>
      <c r="D7523" s="22" t="s">
        <v>30</v>
      </c>
      <c r="E7523" s="20">
        <v>16.73019</v>
      </c>
    </row>
    <row r="7524" spans="1:5" x14ac:dyDescent="0.35">
      <c r="A7524" s="22" t="s">
        <v>40</v>
      </c>
      <c r="B7524" s="22" t="s">
        <v>170</v>
      </c>
      <c r="C7524" s="22" t="s">
        <v>12</v>
      </c>
      <c r="D7524" s="22" t="s">
        <v>110</v>
      </c>
      <c r="E7524" s="20">
        <v>5.2466499999999998</v>
      </c>
    </row>
    <row r="7525" spans="1:5" x14ac:dyDescent="0.35">
      <c r="A7525" s="22" t="s">
        <v>40</v>
      </c>
      <c r="B7525" s="22" t="s">
        <v>170</v>
      </c>
      <c r="C7525" s="22" t="s">
        <v>12</v>
      </c>
      <c r="D7525" s="22" t="s">
        <v>97</v>
      </c>
      <c r="E7525" s="20">
        <v>83.089259999999996</v>
      </c>
    </row>
    <row r="7526" spans="1:5" x14ac:dyDescent="0.35">
      <c r="A7526" s="22" t="s">
        <v>40</v>
      </c>
      <c r="B7526" s="22" t="s">
        <v>170</v>
      </c>
      <c r="C7526" s="22" t="s">
        <v>12</v>
      </c>
      <c r="D7526" s="22" t="s">
        <v>31</v>
      </c>
      <c r="E7526" s="20">
        <v>180.17635999999999</v>
      </c>
    </row>
    <row r="7527" spans="1:5" x14ac:dyDescent="0.35">
      <c r="A7527" s="22" t="s">
        <v>40</v>
      </c>
      <c r="B7527" s="22" t="s">
        <v>170</v>
      </c>
      <c r="C7527" s="22" t="s">
        <v>12</v>
      </c>
      <c r="D7527" s="22" t="s">
        <v>32</v>
      </c>
      <c r="E7527" s="20">
        <v>33.468879999999999</v>
      </c>
    </row>
    <row r="7528" spans="1:5" x14ac:dyDescent="0.35">
      <c r="A7528" s="22" t="s">
        <v>40</v>
      </c>
      <c r="B7528" s="22" t="s">
        <v>170</v>
      </c>
      <c r="C7528" s="22" t="s">
        <v>12</v>
      </c>
      <c r="D7528" s="28" t="s">
        <v>35</v>
      </c>
      <c r="E7528" s="26">
        <v>1743.72802</v>
      </c>
    </row>
    <row r="7529" spans="1:5" x14ac:dyDescent="0.35">
      <c r="A7529" s="22" t="s">
        <v>40</v>
      </c>
      <c r="B7529" s="22" t="s">
        <v>170</v>
      </c>
      <c r="C7529" s="22" t="s">
        <v>54</v>
      </c>
      <c r="D7529" s="22" t="s">
        <v>52</v>
      </c>
      <c r="E7529" s="20">
        <v>2</v>
      </c>
    </row>
    <row r="7530" spans="1:5" x14ac:dyDescent="0.35">
      <c r="A7530" s="22" t="s">
        <v>40</v>
      </c>
      <c r="B7530" s="22" t="s">
        <v>170</v>
      </c>
      <c r="C7530" s="22" t="s">
        <v>54</v>
      </c>
      <c r="D7530" s="22" t="s">
        <v>156</v>
      </c>
      <c r="E7530" s="20">
        <v>9.41066</v>
      </c>
    </row>
    <row r="7531" spans="1:5" x14ac:dyDescent="0.35">
      <c r="A7531" s="22" t="s">
        <v>40</v>
      </c>
      <c r="B7531" s="22" t="s">
        <v>170</v>
      </c>
      <c r="C7531" s="22" t="s">
        <v>54</v>
      </c>
      <c r="D7531" s="22" t="s">
        <v>55</v>
      </c>
      <c r="E7531" s="20">
        <v>0.55801999999999996</v>
      </c>
    </row>
    <row r="7532" spans="1:5" x14ac:dyDescent="0.35">
      <c r="A7532" s="22" t="s">
        <v>40</v>
      </c>
      <c r="B7532" s="22" t="s">
        <v>170</v>
      </c>
      <c r="C7532" s="22" t="s">
        <v>54</v>
      </c>
      <c r="D7532" s="22" t="s">
        <v>92</v>
      </c>
      <c r="E7532" s="20">
        <v>76.849209999999999</v>
      </c>
    </row>
    <row r="7533" spans="1:5" x14ac:dyDescent="0.35">
      <c r="A7533" s="22" t="s">
        <v>40</v>
      </c>
      <c r="B7533" s="22" t="s">
        <v>170</v>
      </c>
      <c r="C7533" s="22" t="s">
        <v>54</v>
      </c>
      <c r="D7533" s="22" t="s">
        <v>30</v>
      </c>
      <c r="E7533" s="20">
        <v>0.36984</v>
      </c>
    </row>
    <row r="7534" spans="1:5" x14ac:dyDescent="0.35">
      <c r="A7534" s="22" t="s">
        <v>40</v>
      </c>
      <c r="B7534" s="22" t="s">
        <v>170</v>
      </c>
      <c r="C7534" s="22" t="s">
        <v>54</v>
      </c>
      <c r="D7534" s="22" t="s">
        <v>162</v>
      </c>
      <c r="E7534" s="20">
        <v>4.11564</v>
      </c>
    </row>
    <row r="7535" spans="1:5" x14ac:dyDescent="0.35">
      <c r="A7535" s="22" t="s">
        <v>40</v>
      </c>
      <c r="B7535" s="22" t="s">
        <v>170</v>
      </c>
      <c r="C7535" s="22" t="s">
        <v>54</v>
      </c>
      <c r="D7535" s="22" t="s">
        <v>112</v>
      </c>
      <c r="E7535" s="20">
        <v>5.3519999999999998E-2</v>
      </c>
    </row>
    <row r="7536" spans="1:5" x14ac:dyDescent="0.35">
      <c r="A7536" s="22" t="s">
        <v>40</v>
      </c>
      <c r="B7536" s="22" t="s">
        <v>170</v>
      </c>
      <c r="C7536" s="22" t="s">
        <v>54</v>
      </c>
      <c r="D7536" s="22" t="s">
        <v>97</v>
      </c>
      <c r="E7536" s="20">
        <v>9.0017099999999992</v>
      </c>
    </row>
    <row r="7537" spans="1:5" x14ac:dyDescent="0.35">
      <c r="A7537" s="22" t="s">
        <v>40</v>
      </c>
      <c r="B7537" s="22" t="s">
        <v>170</v>
      </c>
      <c r="C7537" s="22" t="s">
        <v>54</v>
      </c>
      <c r="D7537" s="22" t="s">
        <v>31</v>
      </c>
      <c r="E7537" s="20">
        <v>22.642499999999998</v>
      </c>
    </row>
    <row r="7538" spans="1:5" x14ac:dyDescent="0.35">
      <c r="A7538" s="22" t="s">
        <v>40</v>
      </c>
      <c r="B7538" s="22" t="s">
        <v>170</v>
      </c>
      <c r="C7538" s="22" t="s">
        <v>54</v>
      </c>
      <c r="D7538" s="28" t="s">
        <v>35</v>
      </c>
      <c r="E7538" s="26">
        <v>125.00109999999999</v>
      </c>
    </row>
    <row r="7539" spans="1:5" x14ac:dyDescent="0.35">
      <c r="A7539" s="22" t="s">
        <v>40</v>
      </c>
      <c r="B7539" s="22" t="s">
        <v>170</v>
      </c>
      <c r="C7539" s="22" t="s">
        <v>13</v>
      </c>
      <c r="D7539" s="22" t="s">
        <v>52</v>
      </c>
      <c r="E7539" s="20">
        <v>279.51145000000002</v>
      </c>
    </row>
    <row r="7540" spans="1:5" x14ac:dyDescent="0.35">
      <c r="A7540" s="22" t="s">
        <v>40</v>
      </c>
      <c r="B7540" s="22" t="s">
        <v>170</v>
      </c>
      <c r="C7540" s="22" t="s">
        <v>13</v>
      </c>
      <c r="D7540" s="22" t="s">
        <v>156</v>
      </c>
      <c r="E7540" s="20">
        <v>1.1535200000000001</v>
      </c>
    </row>
    <row r="7541" spans="1:5" x14ac:dyDescent="0.35">
      <c r="A7541" s="22" t="s">
        <v>40</v>
      </c>
      <c r="B7541" s="22" t="s">
        <v>170</v>
      </c>
      <c r="C7541" s="22" t="s">
        <v>13</v>
      </c>
      <c r="D7541" s="22" t="s">
        <v>53</v>
      </c>
      <c r="E7541" s="20">
        <v>3.2687400000000002</v>
      </c>
    </row>
    <row r="7542" spans="1:5" x14ac:dyDescent="0.35">
      <c r="A7542" s="22" t="s">
        <v>40</v>
      </c>
      <c r="B7542" s="22" t="s">
        <v>170</v>
      </c>
      <c r="C7542" s="22" t="s">
        <v>13</v>
      </c>
      <c r="D7542" s="22" t="s">
        <v>27</v>
      </c>
      <c r="E7542" s="20">
        <v>545.63628000000006</v>
      </c>
    </row>
    <row r="7543" spans="1:5" x14ac:dyDescent="0.35">
      <c r="A7543" s="22" t="s">
        <v>40</v>
      </c>
      <c r="B7543" s="22" t="s">
        <v>170</v>
      </c>
      <c r="C7543" s="22" t="s">
        <v>13</v>
      </c>
      <c r="D7543" s="22" t="s">
        <v>28</v>
      </c>
      <c r="E7543" s="20">
        <v>898.38151000000005</v>
      </c>
    </row>
    <row r="7544" spans="1:5" x14ac:dyDescent="0.35">
      <c r="A7544" s="22" t="s">
        <v>40</v>
      </c>
      <c r="B7544" s="22" t="s">
        <v>170</v>
      </c>
      <c r="C7544" s="22" t="s">
        <v>13</v>
      </c>
      <c r="D7544" s="22" t="s">
        <v>55</v>
      </c>
      <c r="E7544" s="20">
        <v>2.5783700000000001</v>
      </c>
    </row>
    <row r="7545" spans="1:5" x14ac:dyDescent="0.35">
      <c r="A7545" s="22" t="s">
        <v>40</v>
      </c>
      <c r="B7545" s="22" t="s">
        <v>170</v>
      </c>
      <c r="C7545" s="22" t="s">
        <v>13</v>
      </c>
      <c r="D7545" s="22" t="s">
        <v>92</v>
      </c>
      <c r="E7545" s="20">
        <v>12.647819999999999</v>
      </c>
    </row>
    <row r="7546" spans="1:5" x14ac:dyDescent="0.35">
      <c r="A7546" s="22" t="s">
        <v>40</v>
      </c>
      <c r="B7546" s="22" t="s">
        <v>170</v>
      </c>
      <c r="C7546" s="22" t="s">
        <v>13</v>
      </c>
      <c r="D7546" s="22" t="s">
        <v>102</v>
      </c>
      <c r="E7546" s="20">
        <v>0.69711999999999996</v>
      </c>
    </row>
    <row r="7547" spans="1:5" x14ac:dyDescent="0.35">
      <c r="A7547" s="22" t="s">
        <v>40</v>
      </c>
      <c r="B7547" s="22" t="s">
        <v>170</v>
      </c>
      <c r="C7547" s="22" t="s">
        <v>13</v>
      </c>
      <c r="D7547" s="22" t="s">
        <v>107</v>
      </c>
      <c r="E7547" s="20">
        <v>24.383469999999999</v>
      </c>
    </row>
    <row r="7548" spans="1:5" x14ac:dyDescent="0.35">
      <c r="A7548" s="22" t="s">
        <v>40</v>
      </c>
      <c r="B7548" s="22" t="s">
        <v>170</v>
      </c>
      <c r="C7548" s="22" t="s">
        <v>13</v>
      </c>
      <c r="D7548" s="22" t="s">
        <v>160</v>
      </c>
      <c r="E7548" s="20">
        <v>52.491799999999998</v>
      </c>
    </row>
    <row r="7549" spans="1:5" x14ac:dyDescent="0.35">
      <c r="A7549" s="22" t="s">
        <v>40</v>
      </c>
      <c r="B7549" s="22" t="s">
        <v>170</v>
      </c>
      <c r="C7549" s="22" t="s">
        <v>13</v>
      </c>
      <c r="D7549" s="22" t="s">
        <v>30</v>
      </c>
      <c r="E7549" s="20">
        <v>44.39058</v>
      </c>
    </row>
    <row r="7550" spans="1:5" x14ac:dyDescent="0.35">
      <c r="A7550" s="22" t="s">
        <v>40</v>
      </c>
      <c r="B7550" s="22" t="s">
        <v>170</v>
      </c>
      <c r="C7550" s="22" t="s">
        <v>13</v>
      </c>
      <c r="D7550" s="22" t="s">
        <v>112</v>
      </c>
      <c r="E7550" s="20">
        <v>1.45079</v>
      </c>
    </row>
    <row r="7551" spans="1:5" x14ac:dyDescent="0.35">
      <c r="A7551" s="22" t="s">
        <v>40</v>
      </c>
      <c r="B7551" s="22" t="s">
        <v>170</v>
      </c>
      <c r="C7551" s="22" t="s">
        <v>13</v>
      </c>
      <c r="D7551" s="22" t="s">
        <v>31</v>
      </c>
      <c r="E7551" s="20">
        <v>21.951689999999999</v>
      </c>
    </row>
    <row r="7552" spans="1:5" x14ac:dyDescent="0.35">
      <c r="A7552" s="22" t="s">
        <v>40</v>
      </c>
      <c r="B7552" s="22" t="s">
        <v>170</v>
      </c>
      <c r="C7552" s="22" t="s">
        <v>13</v>
      </c>
      <c r="D7552" s="22" t="s">
        <v>32</v>
      </c>
      <c r="E7552" s="20">
        <v>-0.42299999999999999</v>
      </c>
    </row>
    <row r="7553" spans="1:5" x14ac:dyDescent="0.35">
      <c r="A7553" s="22" t="s">
        <v>40</v>
      </c>
      <c r="B7553" s="22" t="s">
        <v>170</v>
      </c>
      <c r="C7553" s="22" t="s">
        <v>13</v>
      </c>
      <c r="D7553" s="28" t="s">
        <v>35</v>
      </c>
      <c r="E7553" s="26">
        <v>1888.12014</v>
      </c>
    </row>
    <row r="7554" spans="1:5" x14ac:dyDescent="0.35">
      <c r="A7554" s="22" t="s">
        <v>40</v>
      </c>
      <c r="B7554" s="22" t="s">
        <v>170</v>
      </c>
      <c r="C7554" s="22" t="s">
        <v>55</v>
      </c>
      <c r="D7554" s="22" t="s">
        <v>52</v>
      </c>
      <c r="E7554" s="20">
        <v>62.134900000000002</v>
      </c>
    </row>
    <row r="7555" spans="1:5" x14ac:dyDescent="0.35">
      <c r="A7555" s="22" t="s">
        <v>40</v>
      </c>
      <c r="B7555" s="22" t="s">
        <v>170</v>
      </c>
      <c r="C7555" s="22" t="s">
        <v>55</v>
      </c>
      <c r="D7555" s="22" t="s">
        <v>156</v>
      </c>
      <c r="E7555" s="20">
        <v>0.11044</v>
      </c>
    </row>
    <row r="7556" spans="1:5" x14ac:dyDescent="0.35">
      <c r="A7556" s="22" t="s">
        <v>40</v>
      </c>
      <c r="B7556" s="22" t="s">
        <v>170</v>
      </c>
      <c r="C7556" s="22" t="s">
        <v>55</v>
      </c>
      <c r="D7556" s="22" t="s">
        <v>53</v>
      </c>
      <c r="E7556" s="20">
        <v>39.459910000000001</v>
      </c>
    </row>
    <row r="7557" spans="1:5" x14ac:dyDescent="0.35">
      <c r="A7557" s="22" t="s">
        <v>40</v>
      </c>
      <c r="B7557" s="22" t="s">
        <v>170</v>
      </c>
      <c r="C7557" s="22" t="s">
        <v>55</v>
      </c>
      <c r="D7557" s="22" t="s">
        <v>27</v>
      </c>
      <c r="E7557" s="20">
        <v>49.761510000000001</v>
      </c>
    </row>
    <row r="7558" spans="1:5" x14ac:dyDescent="0.35">
      <c r="A7558" s="22" t="s">
        <v>40</v>
      </c>
      <c r="B7558" s="22" t="s">
        <v>170</v>
      </c>
      <c r="C7558" s="22" t="s">
        <v>55</v>
      </c>
      <c r="D7558" s="22" t="s">
        <v>95</v>
      </c>
      <c r="E7558" s="20">
        <v>0.34304000000000001</v>
      </c>
    </row>
    <row r="7559" spans="1:5" x14ac:dyDescent="0.35">
      <c r="A7559" s="22" t="s">
        <v>40</v>
      </c>
      <c r="B7559" s="22" t="s">
        <v>170</v>
      </c>
      <c r="C7559" s="22" t="s">
        <v>55</v>
      </c>
      <c r="D7559" s="22" t="s">
        <v>55</v>
      </c>
      <c r="E7559" s="20">
        <v>17.481719999999999</v>
      </c>
    </row>
    <row r="7560" spans="1:5" x14ac:dyDescent="0.35">
      <c r="A7560" s="22" t="s">
        <v>40</v>
      </c>
      <c r="B7560" s="22" t="s">
        <v>170</v>
      </c>
      <c r="C7560" s="22" t="s">
        <v>55</v>
      </c>
      <c r="D7560" s="22" t="s">
        <v>92</v>
      </c>
      <c r="E7560" s="20">
        <v>222.67045999999999</v>
      </c>
    </row>
    <row r="7561" spans="1:5" x14ac:dyDescent="0.35">
      <c r="A7561" s="22" t="s">
        <v>40</v>
      </c>
      <c r="B7561" s="22" t="s">
        <v>170</v>
      </c>
      <c r="C7561" s="22" t="s">
        <v>55</v>
      </c>
      <c r="D7561" s="22" t="s">
        <v>102</v>
      </c>
      <c r="E7561" s="20">
        <v>16.771070000000002</v>
      </c>
    </row>
    <row r="7562" spans="1:5" x14ac:dyDescent="0.35">
      <c r="A7562" s="22" t="s">
        <v>40</v>
      </c>
      <c r="B7562" s="22" t="s">
        <v>170</v>
      </c>
      <c r="C7562" s="22" t="s">
        <v>55</v>
      </c>
      <c r="D7562" s="22" t="s">
        <v>93</v>
      </c>
      <c r="E7562" s="20">
        <v>3.6509900000000002</v>
      </c>
    </row>
    <row r="7563" spans="1:5" x14ac:dyDescent="0.35">
      <c r="A7563" s="22" t="s">
        <v>40</v>
      </c>
      <c r="B7563" s="22" t="s">
        <v>170</v>
      </c>
      <c r="C7563" s="22" t="s">
        <v>55</v>
      </c>
      <c r="D7563" s="22" t="s">
        <v>160</v>
      </c>
      <c r="E7563" s="20">
        <v>72.333399999999997</v>
      </c>
    </row>
    <row r="7564" spans="1:5" x14ac:dyDescent="0.35">
      <c r="A7564" s="22" t="s">
        <v>40</v>
      </c>
      <c r="B7564" s="22" t="s">
        <v>170</v>
      </c>
      <c r="C7564" s="22" t="s">
        <v>55</v>
      </c>
      <c r="D7564" s="22" t="s">
        <v>30</v>
      </c>
      <c r="E7564" s="20">
        <v>31.92</v>
      </c>
    </row>
    <row r="7565" spans="1:5" x14ac:dyDescent="0.35">
      <c r="A7565" s="22" t="s">
        <v>40</v>
      </c>
      <c r="B7565" s="22" t="s">
        <v>170</v>
      </c>
      <c r="C7565" s="22" t="s">
        <v>55</v>
      </c>
      <c r="D7565" s="22" t="s">
        <v>112</v>
      </c>
      <c r="E7565" s="20">
        <v>10.489549999999999</v>
      </c>
    </row>
    <row r="7566" spans="1:5" x14ac:dyDescent="0.35">
      <c r="A7566" s="22" t="s">
        <v>40</v>
      </c>
      <c r="B7566" s="22" t="s">
        <v>170</v>
      </c>
      <c r="C7566" s="22" t="s">
        <v>55</v>
      </c>
      <c r="D7566" s="22" t="s">
        <v>31</v>
      </c>
      <c r="E7566" s="20">
        <v>5.2990899999999996</v>
      </c>
    </row>
    <row r="7567" spans="1:5" x14ac:dyDescent="0.35">
      <c r="A7567" s="22" t="s">
        <v>40</v>
      </c>
      <c r="B7567" s="22" t="s">
        <v>170</v>
      </c>
      <c r="C7567" s="22" t="s">
        <v>55</v>
      </c>
      <c r="D7567" s="28" t="s">
        <v>35</v>
      </c>
      <c r="E7567" s="26">
        <v>532.42607999999996</v>
      </c>
    </row>
    <row r="7568" spans="1:5" x14ac:dyDescent="0.35">
      <c r="A7568" s="22" t="s">
        <v>40</v>
      </c>
      <c r="B7568" s="22" t="s">
        <v>170</v>
      </c>
      <c r="C7568" s="22" t="s">
        <v>56</v>
      </c>
      <c r="D7568" s="22" t="s">
        <v>52</v>
      </c>
      <c r="E7568" s="20">
        <v>2.8717899999999998</v>
      </c>
    </row>
    <row r="7569" spans="1:5" x14ac:dyDescent="0.35">
      <c r="A7569" s="22" t="s">
        <v>40</v>
      </c>
      <c r="B7569" s="22" t="s">
        <v>170</v>
      </c>
      <c r="C7569" s="22" t="s">
        <v>56</v>
      </c>
      <c r="D7569" s="22" t="s">
        <v>92</v>
      </c>
      <c r="E7569" s="20">
        <v>325.66822000000002</v>
      </c>
    </row>
    <row r="7570" spans="1:5" x14ac:dyDescent="0.35">
      <c r="A7570" s="22" t="s">
        <v>40</v>
      </c>
      <c r="B7570" s="22" t="s">
        <v>170</v>
      </c>
      <c r="C7570" s="22" t="s">
        <v>56</v>
      </c>
      <c r="D7570" s="22" t="s">
        <v>96</v>
      </c>
      <c r="E7570" s="20">
        <v>127.74605</v>
      </c>
    </row>
    <row r="7571" spans="1:5" x14ac:dyDescent="0.35">
      <c r="A7571" s="22" t="s">
        <v>40</v>
      </c>
      <c r="B7571" s="22" t="s">
        <v>170</v>
      </c>
      <c r="C7571" s="22" t="s">
        <v>56</v>
      </c>
      <c r="D7571" s="22" t="s">
        <v>31</v>
      </c>
      <c r="E7571" s="20">
        <v>2.7440600000000002</v>
      </c>
    </row>
    <row r="7572" spans="1:5" x14ac:dyDescent="0.35">
      <c r="A7572" s="22" t="s">
        <v>40</v>
      </c>
      <c r="B7572" s="22" t="s">
        <v>170</v>
      </c>
      <c r="C7572" s="22" t="s">
        <v>56</v>
      </c>
      <c r="D7572" s="28" t="s">
        <v>35</v>
      </c>
      <c r="E7572" s="26">
        <v>459.03012000000001</v>
      </c>
    </row>
    <row r="7573" spans="1:5" x14ac:dyDescent="0.35">
      <c r="A7573" s="22" t="s">
        <v>40</v>
      </c>
      <c r="B7573" s="22" t="s">
        <v>170</v>
      </c>
      <c r="C7573" s="22" t="s">
        <v>57</v>
      </c>
      <c r="D7573" s="22" t="s">
        <v>52</v>
      </c>
      <c r="E7573" s="20">
        <v>519.36882000000003</v>
      </c>
    </row>
    <row r="7574" spans="1:5" x14ac:dyDescent="0.35">
      <c r="A7574" s="22" t="s">
        <v>40</v>
      </c>
      <c r="B7574" s="22" t="s">
        <v>170</v>
      </c>
      <c r="C7574" s="22" t="s">
        <v>57</v>
      </c>
      <c r="D7574" s="22" t="s">
        <v>104</v>
      </c>
      <c r="E7574" s="20">
        <v>27.15044</v>
      </c>
    </row>
    <row r="7575" spans="1:5" x14ac:dyDescent="0.35">
      <c r="A7575" s="22" t="s">
        <v>40</v>
      </c>
      <c r="B7575" s="22" t="s">
        <v>170</v>
      </c>
      <c r="C7575" s="22" t="s">
        <v>57</v>
      </c>
      <c r="D7575" s="22" t="s">
        <v>115</v>
      </c>
      <c r="E7575" s="20">
        <v>1.9282699999999999</v>
      </c>
    </row>
    <row r="7576" spans="1:5" x14ac:dyDescent="0.35">
      <c r="A7576" s="22" t="s">
        <v>40</v>
      </c>
      <c r="B7576" s="22" t="s">
        <v>170</v>
      </c>
      <c r="C7576" s="22" t="s">
        <v>57</v>
      </c>
      <c r="D7576" s="22" t="s">
        <v>156</v>
      </c>
      <c r="E7576" s="20">
        <v>3.99838</v>
      </c>
    </row>
    <row r="7577" spans="1:5" x14ac:dyDescent="0.35">
      <c r="A7577" s="22" t="s">
        <v>40</v>
      </c>
      <c r="B7577" s="22" t="s">
        <v>170</v>
      </c>
      <c r="C7577" s="22" t="s">
        <v>57</v>
      </c>
      <c r="D7577" s="22" t="s">
        <v>53</v>
      </c>
      <c r="E7577" s="20">
        <v>49.120820000000002</v>
      </c>
    </row>
    <row r="7578" spans="1:5" x14ac:dyDescent="0.35">
      <c r="A7578" s="22" t="s">
        <v>40</v>
      </c>
      <c r="B7578" s="22" t="s">
        <v>170</v>
      </c>
      <c r="C7578" s="22" t="s">
        <v>57</v>
      </c>
      <c r="D7578" s="22" t="s">
        <v>95</v>
      </c>
      <c r="E7578" s="20">
        <v>13.55537</v>
      </c>
    </row>
    <row r="7579" spans="1:5" x14ac:dyDescent="0.35">
      <c r="A7579" s="22" t="s">
        <v>40</v>
      </c>
      <c r="B7579" s="22" t="s">
        <v>170</v>
      </c>
      <c r="C7579" s="22" t="s">
        <v>57</v>
      </c>
      <c r="D7579" s="22" t="s">
        <v>28</v>
      </c>
      <c r="E7579" s="20">
        <v>4.27311</v>
      </c>
    </row>
    <row r="7580" spans="1:5" x14ac:dyDescent="0.35">
      <c r="A7580" s="22" t="s">
        <v>40</v>
      </c>
      <c r="B7580" s="22" t="s">
        <v>170</v>
      </c>
      <c r="C7580" s="22" t="s">
        <v>57</v>
      </c>
      <c r="D7580" s="22" t="s">
        <v>55</v>
      </c>
      <c r="E7580" s="20">
        <v>9.7830700000000004</v>
      </c>
    </row>
    <row r="7581" spans="1:5" x14ac:dyDescent="0.35">
      <c r="A7581" s="22" t="s">
        <v>40</v>
      </c>
      <c r="B7581" s="22" t="s">
        <v>170</v>
      </c>
      <c r="C7581" s="22" t="s">
        <v>57</v>
      </c>
      <c r="D7581" s="22" t="s">
        <v>92</v>
      </c>
      <c r="E7581" s="20">
        <v>188.64643000000001</v>
      </c>
    </row>
    <row r="7582" spans="1:5" x14ac:dyDescent="0.35">
      <c r="A7582" s="22" t="s">
        <v>40</v>
      </c>
      <c r="B7582" s="22" t="s">
        <v>170</v>
      </c>
      <c r="C7582" s="22" t="s">
        <v>57</v>
      </c>
      <c r="D7582" s="22" t="s">
        <v>101</v>
      </c>
      <c r="E7582" s="20">
        <v>12.860390000000001</v>
      </c>
    </row>
    <row r="7583" spans="1:5" x14ac:dyDescent="0.35">
      <c r="A7583" s="22" t="s">
        <v>40</v>
      </c>
      <c r="B7583" s="22" t="s">
        <v>170</v>
      </c>
      <c r="C7583" s="22" t="s">
        <v>57</v>
      </c>
      <c r="D7583" s="22" t="s">
        <v>102</v>
      </c>
      <c r="E7583" s="20">
        <v>129.5986</v>
      </c>
    </row>
    <row r="7584" spans="1:5" x14ac:dyDescent="0.35">
      <c r="A7584" s="22" t="s">
        <v>40</v>
      </c>
      <c r="B7584" s="22" t="s">
        <v>170</v>
      </c>
      <c r="C7584" s="22" t="s">
        <v>57</v>
      </c>
      <c r="D7584" s="22" t="s">
        <v>93</v>
      </c>
      <c r="E7584" s="20">
        <v>21.747109999999999</v>
      </c>
    </row>
    <row r="7585" spans="1:5" x14ac:dyDescent="0.35">
      <c r="A7585" s="22" t="s">
        <v>40</v>
      </c>
      <c r="B7585" s="22" t="s">
        <v>170</v>
      </c>
      <c r="C7585" s="22" t="s">
        <v>57</v>
      </c>
      <c r="D7585" s="22" t="s">
        <v>160</v>
      </c>
      <c r="E7585" s="20">
        <v>49.408969999999997</v>
      </c>
    </row>
    <row r="7586" spans="1:5" x14ac:dyDescent="0.35">
      <c r="A7586" s="22" t="s">
        <v>40</v>
      </c>
      <c r="B7586" s="22" t="s">
        <v>170</v>
      </c>
      <c r="C7586" s="22" t="s">
        <v>57</v>
      </c>
      <c r="D7586" s="22" t="s">
        <v>30</v>
      </c>
      <c r="E7586" s="20">
        <v>480.57267999999999</v>
      </c>
    </row>
    <row r="7587" spans="1:5" x14ac:dyDescent="0.35">
      <c r="A7587" s="22" t="s">
        <v>40</v>
      </c>
      <c r="B7587" s="22" t="s">
        <v>170</v>
      </c>
      <c r="C7587" s="22" t="s">
        <v>57</v>
      </c>
      <c r="D7587" s="22" t="s">
        <v>96</v>
      </c>
      <c r="E7587" s="20">
        <v>4.3951099999999999</v>
      </c>
    </row>
    <row r="7588" spans="1:5" x14ac:dyDescent="0.35">
      <c r="A7588" s="22" t="s">
        <v>40</v>
      </c>
      <c r="B7588" s="22" t="s">
        <v>170</v>
      </c>
      <c r="C7588" s="22" t="s">
        <v>57</v>
      </c>
      <c r="D7588" s="22" t="s">
        <v>110</v>
      </c>
      <c r="E7588" s="20">
        <v>45.228369999999998</v>
      </c>
    </row>
    <row r="7589" spans="1:5" x14ac:dyDescent="0.35">
      <c r="A7589" s="22" t="s">
        <v>40</v>
      </c>
      <c r="B7589" s="22" t="s">
        <v>170</v>
      </c>
      <c r="C7589" s="22" t="s">
        <v>57</v>
      </c>
      <c r="D7589" s="22" t="s">
        <v>112</v>
      </c>
      <c r="E7589" s="20">
        <v>471.85550999999998</v>
      </c>
    </row>
    <row r="7590" spans="1:5" x14ac:dyDescent="0.35">
      <c r="A7590" s="22" t="s">
        <v>40</v>
      </c>
      <c r="B7590" s="22" t="s">
        <v>170</v>
      </c>
      <c r="C7590" s="22" t="s">
        <v>57</v>
      </c>
      <c r="D7590" s="22" t="s">
        <v>31</v>
      </c>
      <c r="E7590" s="20">
        <v>430.41559999999998</v>
      </c>
    </row>
    <row r="7591" spans="1:5" x14ac:dyDescent="0.35">
      <c r="A7591" s="22" t="s">
        <v>40</v>
      </c>
      <c r="B7591" s="22" t="s">
        <v>170</v>
      </c>
      <c r="C7591" s="22" t="s">
        <v>57</v>
      </c>
      <c r="D7591" s="22" t="s">
        <v>32</v>
      </c>
      <c r="E7591" s="20">
        <v>0.62939999999999996</v>
      </c>
    </row>
    <row r="7592" spans="1:5" x14ac:dyDescent="0.35">
      <c r="A7592" s="22" t="s">
        <v>40</v>
      </c>
      <c r="B7592" s="22" t="s">
        <v>170</v>
      </c>
      <c r="C7592" s="22" t="s">
        <v>57</v>
      </c>
      <c r="D7592" s="28" t="s">
        <v>35</v>
      </c>
      <c r="E7592" s="26">
        <v>2464.5364500000001</v>
      </c>
    </row>
    <row r="7593" spans="1:5" x14ac:dyDescent="0.35">
      <c r="A7593" s="22" t="s">
        <v>40</v>
      </c>
      <c r="B7593" s="22" t="s">
        <v>170</v>
      </c>
      <c r="C7593" s="22" t="s">
        <v>58</v>
      </c>
      <c r="D7593" s="22" t="s">
        <v>52</v>
      </c>
      <c r="E7593" s="20">
        <v>3.64059</v>
      </c>
    </row>
    <row r="7594" spans="1:5" x14ac:dyDescent="0.35">
      <c r="A7594" s="22" t="s">
        <v>40</v>
      </c>
      <c r="B7594" s="22" t="s">
        <v>170</v>
      </c>
      <c r="C7594" s="22" t="s">
        <v>58</v>
      </c>
      <c r="D7594" s="28" t="s">
        <v>35</v>
      </c>
      <c r="E7594" s="26">
        <v>3.64059</v>
      </c>
    </row>
    <row r="7595" spans="1:5" x14ac:dyDescent="0.35">
      <c r="A7595" s="22" t="s">
        <v>40</v>
      </c>
      <c r="B7595" s="22" t="s">
        <v>170</v>
      </c>
      <c r="C7595" s="22" t="s">
        <v>158</v>
      </c>
      <c r="D7595" s="22" t="s">
        <v>160</v>
      </c>
      <c r="E7595" s="20">
        <v>442.37684000000002</v>
      </c>
    </row>
    <row r="7596" spans="1:5" x14ac:dyDescent="0.35">
      <c r="A7596" s="22" t="s">
        <v>40</v>
      </c>
      <c r="B7596" s="22" t="s">
        <v>170</v>
      </c>
      <c r="C7596" s="22" t="s">
        <v>158</v>
      </c>
      <c r="D7596" s="28" t="s">
        <v>35</v>
      </c>
      <c r="E7596" s="26">
        <v>442.37684000000002</v>
      </c>
    </row>
    <row r="7597" spans="1:5" x14ac:dyDescent="0.35">
      <c r="A7597" s="22" t="s">
        <v>40</v>
      </c>
      <c r="B7597" s="22" t="s">
        <v>170</v>
      </c>
      <c r="C7597" s="22" t="s">
        <v>14</v>
      </c>
      <c r="D7597" s="22" t="s">
        <v>52</v>
      </c>
      <c r="E7597" s="20">
        <v>27.220189999999999</v>
      </c>
    </row>
    <row r="7598" spans="1:5" x14ac:dyDescent="0.35">
      <c r="A7598" s="22" t="s">
        <v>40</v>
      </c>
      <c r="B7598" s="22" t="s">
        <v>170</v>
      </c>
      <c r="C7598" s="22" t="s">
        <v>14</v>
      </c>
      <c r="D7598" s="22" t="s">
        <v>104</v>
      </c>
      <c r="E7598" s="20">
        <v>9.7000000000000003E-2</v>
      </c>
    </row>
    <row r="7599" spans="1:5" x14ac:dyDescent="0.35">
      <c r="A7599" s="22" t="s">
        <v>40</v>
      </c>
      <c r="B7599" s="22" t="s">
        <v>170</v>
      </c>
      <c r="C7599" s="22" t="s">
        <v>14</v>
      </c>
      <c r="D7599" s="22" t="s">
        <v>156</v>
      </c>
      <c r="E7599" s="20">
        <v>17.94528</v>
      </c>
    </row>
    <row r="7600" spans="1:5" x14ac:dyDescent="0.35">
      <c r="A7600" s="22" t="s">
        <v>40</v>
      </c>
      <c r="B7600" s="22" t="s">
        <v>170</v>
      </c>
      <c r="C7600" s="22" t="s">
        <v>14</v>
      </c>
      <c r="D7600" s="22" t="s">
        <v>92</v>
      </c>
      <c r="E7600" s="20">
        <v>258.76578000000001</v>
      </c>
    </row>
    <row r="7601" spans="1:5" x14ac:dyDescent="0.35">
      <c r="A7601" s="22" t="s">
        <v>40</v>
      </c>
      <c r="B7601" s="22" t="s">
        <v>170</v>
      </c>
      <c r="C7601" s="22" t="s">
        <v>14</v>
      </c>
      <c r="D7601" s="22" t="s">
        <v>30</v>
      </c>
      <c r="E7601" s="20">
        <v>104.76747</v>
      </c>
    </row>
    <row r="7602" spans="1:5" x14ac:dyDescent="0.35">
      <c r="A7602" s="22" t="s">
        <v>40</v>
      </c>
      <c r="B7602" s="22" t="s">
        <v>170</v>
      </c>
      <c r="C7602" s="22" t="s">
        <v>14</v>
      </c>
      <c r="D7602" s="22" t="s">
        <v>112</v>
      </c>
      <c r="E7602" s="20">
        <v>8.5343499999999999</v>
      </c>
    </row>
    <row r="7603" spans="1:5" x14ac:dyDescent="0.35">
      <c r="A7603" s="22" t="s">
        <v>40</v>
      </c>
      <c r="B7603" s="22" t="s">
        <v>170</v>
      </c>
      <c r="C7603" s="22" t="s">
        <v>14</v>
      </c>
      <c r="D7603" s="22" t="s">
        <v>31</v>
      </c>
      <c r="E7603" s="20">
        <v>2.9152100000000001</v>
      </c>
    </row>
    <row r="7604" spans="1:5" x14ac:dyDescent="0.35">
      <c r="A7604" s="22" t="s">
        <v>40</v>
      </c>
      <c r="B7604" s="22" t="s">
        <v>170</v>
      </c>
      <c r="C7604" s="22" t="s">
        <v>14</v>
      </c>
      <c r="D7604" s="22" t="s">
        <v>32</v>
      </c>
      <c r="E7604" s="20">
        <v>840.22315000000003</v>
      </c>
    </row>
    <row r="7605" spans="1:5" x14ac:dyDescent="0.35">
      <c r="A7605" s="22" t="s">
        <v>40</v>
      </c>
      <c r="B7605" s="22" t="s">
        <v>170</v>
      </c>
      <c r="C7605" s="22" t="s">
        <v>14</v>
      </c>
      <c r="D7605" s="28" t="s">
        <v>35</v>
      </c>
      <c r="E7605" s="26">
        <v>1260.4684299999999</v>
      </c>
    </row>
    <row r="7606" spans="1:5" x14ac:dyDescent="0.35">
      <c r="A7606" s="22" t="s">
        <v>40</v>
      </c>
      <c r="B7606" s="22" t="s">
        <v>170</v>
      </c>
      <c r="C7606" s="22" t="s">
        <v>15</v>
      </c>
      <c r="D7606" s="22" t="s">
        <v>52</v>
      </c>
      <c r="E7606" s="20">
        <v>441.56038000000001</v>
      </c>
    </row>
    <row r="7607" spans="1:5" x14ac:dyDescent="0.35">
      <c r="A7607" s="22" t="s">
        <v>40</v>
      </c>
      <c r="B7607" s="22" t="s">
        <v>170</v>
      </c>
      <c r="C7607" s="22" t="s">
        <v>15</v>
      </c>
      <c r="D7607" s="22" t="s">
        <v>104</v>
      </c>
      <c r="E7607" s="20">
        <v>18.702069999999999</v>
      </c>
    </row>
    <row r="7608" spans="1:5" x14ac:dyDescent="0.35">
      <c r="A7608" s="22" t="s">
        <v>40</v>
      </c>
      <c r="B7608" s="22" t="s">
        <v>170</v>
      </c>
      <c r="C7608" s="22" t="s">
        <v>15</v>
      </c>
      <c r="D7608" s="22" t="s">
        <v>115</v>
      </c>
      <c r="E7608" s="20">
        <v>78.896879999999996</v>
      </c>
    </row>
    <row r="7609" spans="1:5" x14ac:dyDescent="0.35">
      <c r="A7609" s="22" t="s">
        <v>40</v>
      </c>
      <c r="B7609" s="22" t="s">
        <v>170</v>
      </c>
      <c r="C7609" s="22" t="s">
        <v>15</v>
      </c>
      <c r="D7609" s="22" t="s">
        <v>156</v>
      </c>
      <c r="E7609" s="20">
        <v>113.50048</v>
      </c>
    </row>
    <row r="7610" spans="1:5" x14ac:dyDescent="0.35">
      <c r="A7610" s="22" t="s">
        <v>40</v>
      </c>
      <c r="B7610" s="22" t="s">
        <v>170</v>
      </c>
      <c r="C7610" s="22" t="s">
        <v>15</v>
      </c>
      <c r="D7610" s="22" t="s">
        <v>53</v>
      </c>
      <c r="E7610" s="20">
        <v>257.60306000000003</v>
      </c>
    </row>
    <row r="7611" spans="1:5" x14ac:dyDescent="0.35">
      <c r="A7611" s="22" t="s">
        <v>40</v>
      </c>
      <c r="B7611" s="22" t="s">
        <v>170</v>
      </c>
      <c r="C7611" s="22" t="s">
        <v>15</v>
      </c>
      <c r="D7611" s="22" t="s">
        <v>27</v>
      </c>
      <c r="E7611" s="20">
        <v>28.869509999999998</v>
      </c>
    </row>
    <row r="7612" spans="1:5" x14ac:dyDescent="0.35">
      <c r="A7612" s="22" t="s">
        <v>40</v>
      </c>
      <c r="B7612" s="22" t="s">
        <v>170</v>
      </c>
      <c r="C7612" s="22" t="s">
        <v>15</v>
      </c>
      <c r="D7612" s="22" t="s">
        <v>95</v>
      </c>
      <c r="E7612" s="20">
        <v>99.848759999999999</v>
      </c>
    </row>
    <row r="7613" spans="1:5" x14ac:dyDescent="0.35">
      <c r="A7613" s="22" t="s">
        <v>40</v>
      </c>
      <c r="B7613" s="22" t="s">
        <v>170</v>
      </c>
      <c r="C7613" s="22" t="s">
        <v>15</v>
      </c>
      <c r="D7613" s="22" t="s">
        <v>28</v>
      </c>
      <c r="E7613" s="20">
        <v>273.31252999999998</v>
      </c>
    </row>
    <row r="7614" spans="1:5" x14ac:dyDescent="0.35">
      <c r="A7614" s="22" t="s">
        <v>40</v>
      </c>
      <c r="B7614" s="22" t="s">
        <v>170</v>
      </c>
      <c r="C7614" s="22" t="s">
        <v>15</v>
      </c>
      <c r="D7614" s="22" t="s">
        <v>55</v>
      </c>
      <c r="E7614" s="20">
        <v>13.89123</v>
      </c>
    </row>
    <row r="7615" spans="1:5" x14ac:dyDescent="0.35">
      <c r="A7615" s="22" t="s">
        <v>40</v>
      </c>
      <c r="B7615" s="22" t="s">
        <v>170</v>
      </c>
      <c r="C7615" s="22" t="s">
        <v>15</v>
      </c>
      <c r="D7615" s="22" t="s">
        <v>92</v>
      </c>
      <c r="E7615" s="20">
        <v>2118.8416499999998</v>
      </c>
    </row>
    <row r="7616" spans="1:5" x14ac:dyDescent="0.35">
      <c r="A7616" s="22" t="s">
        <v>40</v>
      </c>
      <c r="B7616" s="22" t="s">
        <v>170</v>
      </c>
      <c r="C7616" s="22" t="s">
        <v>15</v>
      </c>
      <c r="D7616" s="22" t="s">
        <v>102</v>
      </c>
      <c r="E7616" s="20">
        <v>247.27105</v>
      </c>
    </row>
    <row r="7617" spans="1:5" x14ac:dyDescent="0.35">
      <c r="A7617" s="22" t="s">
        <v>40</v>
      </c>
      <c r="B7617" s="22" t="s">
        <v>170</v>
      </c>
      <c r="C7617" s="22" t="s">
        <v>15</v>
      </c>
      <c r="D7617" s="22" t="s">
        <v>107</v>
      </c>
      <c r="E7617" s="20">
        <v>0.16188</v>
      </c>
    </row>
    <row r="7618" spans="1:5" x14ac:dyDescent="0.35">
      <c r="A7618" s="22" t="s">
        <v>40</v>
      </c>
      <c r="B7618" s="22" t="s">
        <v>170</v>
      </c>
      <c r="C7618" s="22" t="s">
        <v>15</v>
      </c>
      <c r="D7618" s="22" t="s">
        <v>93</v>
      </c>
      <c r="E7618" s="20">
        <v>113.49536999999999</v>
      </c>
    </row>
    <row r="7619" spans="1:5" x14ac:dyDescent="0.35">
      <c r="A7619" s="22" t="s">
        <v>40</v>
      </c>
      <c r="B7619" s="22" t="s">
        <v>170</v>
      </c>
      <c r="C7619" s="22" t="s">
        <v>15</v>
      </c>
      <c r="D7619" s="22" t="s">
        <v>160</v>
      </c>
      <c r="E7619" s="20">
        <v>1228.15896</v>
      </c>
    </row>
    <row r="7620" spans="1:5" x14ac:dyDescent="0.35">
      <c r="A7620" s="22" t="s">
        <v>40</v>
      </c>
      <c r="B7620" s="22" t="s">
        <v>170</v>
      </c>
      <c r="C7620" s="22" t="s">
        <v>15</v>
      </c>
      <c r="D7620" s="22" t="s">
        <v>30</v>
      </c>
      <c r="E7620" s="20">
        <v>11862.08094</v>
      </c>
    </row>
    <row r="7621" spans="1:5" x14ac:dyDescent="0.35">
      <c r="A7621" s="22" t="s">
        <v>40</v>
      </c>
      <c r="B7621" s="22" t="s">
        <v>170</v>
      </c>
      <c r="C7621" s="22" t="s">
        <v>15</v>
      </c>
      <c r="D7621" s="22" t="s">
        <v>96</v>
      </c>
      <c r="E7621" s="20">
        <v>56.658000000000001</v>
      </c>
    </row>
    <row r="7622" spans="1:5" x14ac:dyDescent="0.35">
      <c r="A7622" s="22" t="s">
        <v>40</v>
      </c>
      <c r="B7622" s="22" t="s">
        <v>170</v>
      </c>
      <c r="C7622" s="22" t="s">
        <v>15</v>
      </c>
      <c r="D7622" s="22" t="s">
        <v>110</v>
      </c>
      <c r="E7622" s="20">
        <v>53.3352</v>
      </c>
    </row>
    <row r="7623" spans="1:5" x14ac:dyDescent="0.35">
      <c r="A7623" s="22" t="s">
        <v>40</v>
      </c>
      <c r="B7623" s="22" t="s">
        <v>170</v>
      </c>
      <c r="C7623" s="22" t="s">
        <v>15</v>
      </c>
      <c r="D7623" s="22" t="s">
        <v>112</v>
      </c>
      <c r="E7623" s="20">
        <v>939.94502</v>
      </c>
    </row>
    <row r="7624" spans="1:5" x14ac:dyDescent="0.35">
      <c r="A7624" s="22" t="s">
        <v>40</v>
      </c>
      <c r="B7624" s="22" t="s">
        <v>170</v>
      </c>
      <c r="C7624" s="22" t="s">
        <v>15</v>
      </c>
      <c r="D7624" s="22" t="s">
        <v>97</v>
      </c>
      <c r="E7624" s="20">
        <v>43.747329999999998</v>
      </c>
    </row>
    <row r="7625" spans="1:5" x14ac:dyDescent="0.35">
      <c r="A7625" s="22" t="s">
        <v>40</v>
      </c>
      <c r="B7625" s="22" t="s">
        <v>170</v>
      </c>
      <c r="C7625" s="22" t="s">
        <v>15</v>
      </c>
      <c r="D7625" s="22" t="s">
        <v>31</v>
      </c>
      <c r="E7625" s="20">
        <v>9934.1591900000003</v>
      </c>
    </row>
    <row r="7626" spans="1:5" x14ac:dyDescent="0.35">
      <c r="A7626" s="22" t="s">
        <v>40</v>
      </c>
      <c r="B7626" s="22" t="s">
        <v>170</v>
      </c>
      <c r="C7626" s="22" t="s">
        <v>15</v>
      </c>
      <c r="D7626" s="22" t="s">
        <v>32</v>
      </c>
      <c r="E7626" s="20">
        <v>29.058039999999998</v>
      </c>
    </row>
    <row r="7627" spans="1:5" x14ac:dyDescent="0.35">
      <c r="A7627" s="22" t="s">
        <v>40</v>
      </c>
      <c r="B7627" s="22" t="s">
        <v>170</v>
      </c>
      <c r="C7627" s="22" t="s">
        <v>15</v>
      </c>
      <c r="D7627" s="28" t="s">
        <v>35</v>
      </c>
      <c r="E7627" s="26">
        <v>27953.097529999999</v>
      </c>
    </row>
    <row r="7628" spans="1:5" x14ac:dyDescent="0.35">
      <c r="A7628" s="22" t="s">
        <v>40</v>
      </c>
      <c r="B7628" s="22" t="s">
        <v>170</v>
      </c>
      <c r="C7628" s="22" t="s">
        <v>159</v>
      </c>
      <c r="D7628" s="22" t="s">
        <v>52</v>
      </c>
      <c r="E7628" s="20">
        <v>326.78811999999999</v>
      </c>
    </row>
    <row r="7629" spans="1:5" x14ac:dyDescent="0.35">
      <c r="A7629" s="22" t="s">
        <v>40</v>
      </c>
      <c r="B7629" s="22" t="s">
        <v>170</v>
      </c>
      <c r="C7629" s="22" t="s">
        <v>159</v>
      </c>
      <c r="D7629" s="22" t="s">
        <v>104</v>
      </c>
      <c r="E7629" s="20">
        <v>2.0668199999999999</v>
      </c>
    </row>
    <row r="7630" spans="1:5" x14ac:dyDescent="0.35">
      <c r="A7630" s="22" t="s">
        <v>40</v>
      </c>
      <c r="B7630" s="22" t="s">
        <v>170</v>
      </c>
      <c r="C7630" s="22" t="s">
        <v>159</v>
      </c>
      <c r="D7630" s="22" t="s">
        <v>115</v>
      </c>
      <c r="E7630" s="20">
        <v>0.14233999999999999</v>
      </c>
    </row>
    <row r="7631" spans="1:5" x14ac:dyDescent="0.35">
      <c r="A7631" s="22" t="s">
        <v>40</v>
      </c>
      <c r="B7631" s="22" t="s">
        <v>170</v>
      </c>
      <c r="C7631" s="22" t="s">
        <v>159</v>
      </c>
      <c r="D7631" s="22" t="s">
        <v>156</v>
      </c>
      <c r="E7631" s="20">
        <v>15.242139999999999</v>
      </c>
    </row>
    <row r="7632" spans="1:5" x14ac:dyDescent="0.35">
      <c r="A7632" s="22" t="s">
        <v>40</v>
      </c>
      <c r="B7632" s="22" t="s">
        <v>170</v>
      </c>
      <c r="C7632" s="22" t="s">
        <v>159</v>
      </c>
      <c r="D7632" s="22" t="s">
        <v>53</v>
      </c>
      <c r="E7632" s="20">
        <v>2.8075199999999998</v>
      </c>
    </row>
    <row r="7633" spans="1:5" x14ac:dyDescent="0.35">
      <c r="A7633" s="22" t="s">
        <v>40</v>
      </c>
      <c r="B7633" s="22" t="s">
        <v>170</v>
      </c>
      <c r="C7633" s="22" t="s">
        <v>159</v>
      </c>
      <c r="D7633" s="22" t="s">
        <v>27</v>
      </c>
      <c r="E7633" s="20">
        <v>27.768820000000002</v>
      </c>
    </row>
    <row r="7634" spans="1:5" x14ac:dyDescent="0.35">
      <c r="A7634" s="22" t="s">
        <v>40</v>
      </c>
      <c r="B7634" s="22" t="s">
        <v>170</v>
      </c>
      <c r="C7634" s="22" t="s">
        <v>159</v>
      </c>
      <c r="D7634" s="22" t="s">
        <v>95</v>
      </c>
      <c r="E7634" s="20">
        <v>89.975639999999999</v>
      </c>
    </row>
    <row r="7635" spans="1:5" x14ac:dyDescent="0.35">
      <c r="A7635" s="22" t="s">
        <v>40</v>
      </c>
      <c r="B7635" s="22" t="s">
        <v>170</v>
      </c>
      <c r="C7635" s="22" t="s">
        <v>159</v>
      </c>
      <c r="D7635" s="22" t="s">
        <v>28</v>
      </c>
      <c r="E7635" s="20">
        <v>44.39481</v>
      </c>
    </row>
    <row r="7636" spans="1:5" x14ac:dyDescent="0.35">
      <c r="A7636" s="22" t="s">
        <v>40</v>
      </c>
      <c r="B7636" s="22" t="s">
        <v>170</v>
      </c>
      <c r="C7636" s="22" t="s">
        <v>159</v>
      </c>
      <c r="D7636" s="22" t="s">
        <v>55</v>
      </c>
      <c r="E7636" s="20">
        <v>9.8463700000000003</v>
      </c>
    </row>
    <row r="7637" spans="1:5" x14ac:dyDescent="0.35">
      <c r="A7637" s="22" t="s">
        <v>40</v>
      </c>
      <c r="B7637" s="22" t="s">
        <v>170</v>
      </c>
      <c r="C7637" s="22" t="s">
        <v>159</v>
      </c>
      <c r="D7637" s="22" t="s">
        <v>92</v>
      </c>
      <c r="E7637" s="20">
        <v>34.424779999999998</v>
      </c>
    </row>
    <row r="7638" spans="1:5" x14ac:dyDescent="0.35">
      <c r="A7638" s="22" t="s">
        <v>40</v>
      </c>
      <c r="B7638" s="22" t="s">
        <v>170</v>
      </c>
      <c r="C7638" s="22" t="s">
        <v>159</v>
      </c>
      <c r="D7638" s="22" t="s">
        <v>102</v>
      </c>
      <c r="E7638" s="20">
        <v>1.16269</v>
      </c>
    </row>
    <row r="7639" spans="1:5" x14ac:dyDescent="0.35">
      <c r="A7639" s="22" t="s">
        <v>40</v>
      </c>
      <c r="B7639" s="22" t="s">
        <v>170</v>
      </c>
      <c r="C7639" s="22" t="s">
        <v>159</v>
      </c>
      <c r="D7639" s="22" t="s">
        <v>107</v>
      </c>
      <c r="E7639" s="20">
        <v>1.18529</v>
      </c>
    </row>
    <row r="7640" spans="1:5" x14ac:dyDescent="0.35">
      <c r="A7640" s="22" t="s">
        <v>40</v>
      </c>
      <c r="B7640" s="22" t="s">
        <v>170</v>
      </c>
      <c r="C7640" s="22" t="s">
        <v>159</v>
      </c>
      <c r="D7640" s="22" t="s">
        <v>93</v>
      </c>
      <c r="E7640" s="20">
        <v>0.32514999999999999</v>
      </c>
    </row>
    <row r="7641" spans="1:5" x14ac:dyDescent="0.35">
      <c r="A7641" s="22" t="s">
        <v>40</v>
      </c>
      <c r="B7641" s="22" t="s">
        <v>170</v>
      </c>
      <c r="C7641" s="22" t="s">
        <v>159</v>
      </c>
      <c r="D7641" s="22" t="s">
        <v>160</v>
      </c>
      <c r="E7641" s="20">
        <v>933.90576999999996</v>
      </c>
    </row>
    <row r="7642" spans="1:5" x14ac:dyDescent="0.35">
      <c r="A7642" s="22" t="s">
        <v>40</v>
      </c>
      <c r="B7642" s="22" t="s">
        <v>170</v>
      </c>
      <c r="C7642" s="22" t="s">
        <v>159</v>
      </c>
      <c r="D7642" s="22" t="s">
        <v>30</v>
      </c>
      <c r="E7642" s="20">
        <v>25.674340000000001</v>
      </c>
    </row>
    <row r="7643" spans="1:5" x14ac:dyDescent="0.35">
      <c r="A7643" s="22" t="s">
        <v>40</v>
      </c>
      <c r="B7643" s="22" t="s">
        <v>170</v>
      </c>
      <c r="C7643" s="22" t="s">
        <v>159</v>
      </c>
      <c r="D7643" s="22" t="s">
        <v>96</v>
      </c>
      <c r="E7643" s="20">
        <v>13.067600000000001</v>
      </c>
    </row>
    <row r="7644" spans="1:5" x14ac:dyDescent="0.35">
      <c r="A7644" s="22" t="s">
        <v>40</v>
      </c>
      <c r="B7644" s="22" t="s">
        <v>170</v>
      </c>
      <c r="C7644" s="22" t="s">
        <v>159</v>
      </c>
      <c r="D7644" s="22" t="s">
        <v>110</v>
      </c>
      <c r="E7644" s="20">
        <v>16.697500000000002</v>
      </c>
    </row>
    <row r="7645" spans="1:5" x14ac:dyDescent="0.35">
      <c r="A7645" s="22" t="s">
        <v>40</v>
      </c>
      <c r="B7645" s="22" t="s">
        <v>170</v>
      </c>
      <c r="C7645" s="22" t="s">
        <v>159</v>
      </c>
      <c r="D7645" s="22" t="s">
        <v>162</v>
      </c>
      <c r="E7645" s="20">
        <v>0.43273</v>
      </c>
    </row>
    <row r="7646" spans="1:5" x14ac:dyDescent="0.35">
      <c r="A7646" s="22" t="s">
        <v>40</v>
      </c>
      <c r="B7646" s="22" t="s">
        <v>170</v>
      </c>
      <c r="C7646" s="22" t="s">
        <v>159</v>
      </c>
      <c r="D7646" s="22" t="s">
        <v>112</v>
      </c>
      <c r="E7646" s="20">
        <v>75.438559999999995</v>
      </c>
    </row>
    <row r="7647" spans="1:5" x14ac:dyDescent="0.35">
      <c r="A7647" s="22" t="s">
        <v>40</v>
      </c>
      <c r="B7647" s="22" t="s">
        <v>170</v>
      </c>
      <c r="C7647" s="22" t="s">
        <v>159</v>
      </c>
      <c r="D7647" s="22" t="s">
        <v>100</v>
      </c>
      <c r="E7647" s="20">
        <v>1.8622399999999999</v>
      </c>
    </row>
    <row r="7648" spans="1:5" x14ac:dyDescent="0.35">
      <c r="A7648" s="22" t="s">
        <v>40</v>
      </c>
      <c r="B7648" s="22" t="s">
        <v>170</v>
      </c>
      <c r="C7648" s="22" t="s">
        <v>159</v>
      </c>
      <c r="D7648" s="22" t="s">
        <v>31</v>
      </c>
      <c r="E7648" s="20">
        <v>116.59643</v>
      </c>
    </row>
    <row r="7649" spans="1:5" x14ac:dyDescent="0.35">
      <c r="A7649" s="22" t="s">
        <v>40</v>
      </c>
      <c r="B7649" s="22" t="s">
        <v>170</v>
      </c>
      <c r="C7649" s="22" t="s">
        <v>159</v>
      </c>
      <c r="D7649" s="22" t="s">
        <v>32</v>
      </c>
      <c r="E7649" s="20">
        <v>39.666350000000001</v>
      </c>
    </row>
    <row r="7650" spans="1:5" x14ac:dyDescent="0.35">
      <c r="A7650" s="22" t="s">
        <v>40</v>
      </c>
      <c r="B7650" s="22" t="s">
        <v>170</v>
      </c>
      <c r="C7650" s="22" t="s">
        <v>159</v>
      </c>
      <c r="D7650" s="28" t="s">
        <v>35</v>
      </c>
      <c r="E7650" s="26">
        <v>1779.47201</v>
      </c>
    </row>
    <row r="7651" spans="1:5" x14ac:dyDescent="0.35">
      <c r="A7651" s="22" t="s">
        <v>40</v>
      </c>
      <c r="B7651" s="22" t="s">
        <v>170</v>
      </c>
      <c r="C7651" s="22" t="s">
        <v>59</v>
      </c>
      <c r="D7651" s="22" t="s">
        <v>52</v>
      </c>
      <c r="E7651" s="20">
        <v>22.926590000000001</v>
      </c>
    </row>
    <row r="7652" spans="1:5" x14ac:dyDescent="0.35">
      <c r="A7652" s="22" t="s">
        <v>40</v>
      </c>
      <c r="B7652" s="22" t="s">
        <v>170</v>
      </c>
      <c r="C7652" s="22" t="s">
        <v>59</v>
      </c>
      <c r="D7652" s="22" t="s">
        <v>104</v>
      </c>
      <c r="E7652" s="20">
        <v>2.0805600000000002</v>
      </c>
    </row>
    <row r="7653" spans="1:5" x14ac:dyDescent="0.35">
      <c r="A7653" s="22" t="s">
        <v>40</v>
      </c>
      <c r="B7653" s="22" t="s">
        <v>170</v>
      </c>
      <c r="C7653" s="22" t="s">
        <v>59</v>
      </c>
      <c r="D7653" s="22" t="s">
        <v>115</v>
      </c>
      <c r="E7653" s="20">
        <v>3.08</v>
      </c>
    </row>
    <row r="7654" spans="1:5" x14ac:dyDescent="0.35">
      <c r="A7654" s="22" t="s">
        <v>40</v>
      </c>
      <c r="B7654" s="22" t="s">
        <v>170</v>
      </c>
      <c r="C7654" s="22" t="s">
        <v>59</v>
      </c>
      <c r="D7654" s="22" t="s">
        <v>53</v>
      </c>
      <c r="E7654" s="20">
        <v>8.09E-2</v>
      </c>
    </row>
    <row r="7655" spans="1:5" x14ac:dyDescent="0.35">
      <c r="A7655" s="22" t="s">
        <v>40</v>
      </c>
      <c r="B7655" s="22" t="s">
        <v>170</v>
      </c>
      <c r="C7655" s="22" t="s">
        <v>59</v>
      </c>
      <c r="D7655" s="22" t="s">
        <v>92</v>
      </c>
      <c r="E7655" s="20">
        <v>1.36141</v>
      </c>
    </row>
    <row r="7656" spans="1:5" x14ac:dyDescent="0.35">
      <c r="A7656" s="22" t="s">
        <v>40</v>
      </c>
      <c r="B7656" s="22" t="s">
        <v>170</v>
      </c>
      <c r="C7656" s="22" t="s">
        <v>59</v>
      </c>
      <c r="D7656" s="22" t="s">
        <v>102</v>
      </c>
      <c r="E7656" s="20">
        <v>13.522600000000001</v>
      </c>
    </row>
    <row r="7657" spans="1:5" x14ac:dyDescent="0.35">
      <c r="A7657" s="22" t="s">
        <v>40</v>
      </c>
      <c r="B7657" s="22" t="s">
        <v>170</v>
      </c>
      <c r="C7657" s="22" t="s">
        <v>59</v>
      </c>
      <c r="D7657" s="22" t="s">
        <v>30</v>
      </c>
      <c r="E7657" s="20">
        <v>16.86863</v>
      </c>
    </row>
    <row r="7658" spans="1:5" x14ac:dyDescent="0.35">
      <c r="A7658" s="22" t="s">
        <v>40</v>
      </c>
      <c r="B7658" s="22" t="s">
        <v>170</v>
      </c>
      <c r="C7658" s="22" t="s">
        <v>59</v>
      </c>
      <c r="D7658" s="22" t="s">
        <v>112</v>
      </c>
      <c r="E7658" s="20">
        <v>0.21264</v>
      </c>
    </row>
    <row r="7659" spans="1:5" x14ac:dyDescent="0.35">
      <c r="A7659" s="22" t="s">
        <v>40</v>
      </c>
      <c r="B7659" s="22" t="s">
        <v>170</v>
      </c>
      <c r="C7659" s="22" t="s">
        <v>59</v>
      </c>
      <c r="D7659" s="28" t="s">
        <v>35</v>
      </c>
      <c r="E7659" s="26">
        <v>60.133330000000001</v>
      </c>
    </row>
    <row r="7660" spans="1:5" x14ac:dyDescent="0.35">
      <c r="A7660" s="22" t="s">
        <v>40</v>
      </c>
      <c r="B7660" s="22" t="s">
        <v>170</v>
      </c>
      <c r="C7660" s="22" t="s">
        <v>16</v>
      </c>
      <c r="D7660" s="22" t="s">
        <v>52</v>
      </c>
      <c r="E7660" s="20">
        <v>466.09512000000001</v>
      </c>
    </row>
    <row r="7661" spans="1:5" x14ac:dyDescent="0.35">
      <c r="A7661" s="22" t="s">
        <v>40</v>
      </c>
      <c r="B7661" s="22" t="s">
        <v>170</v>
      </c>
      <c r="C7661" s="22" t="s">
        <v>16</v>
      </c>
      <c r="D7661" s="22" t="s">
        <v>104</v>
      </c>
      <c r="E7661" s="20">
        <v>3.9997600000000002</v>
      </c>
    </row>
    <row r="7662" spans="1:5" x14ac:dyDescent="0.35">
      <c r="A7662" s="22" t="s">
        <v>40</v>
      </c>
      <c r="B7662" s="22" t="s">
        <v>170</v>
      </c>
      <c r="C7662" s="22" t="s">
        <v>16</v>
      </c>
      <c r="D7662" s="22" t="s">
        <v>156</v>
      </c>
      <c r="E7662" s="20">
        <v>4.4984799999999998</v>
      </c>
    </row>
    <row r="7663" spans="1:5" x14ac:dyDescent="0.35">
      <c r="A7663" s="22" t="s">
        <v>40</v>
      </c>
      <c r="B7663" s="22" t="s">
        <v>170</v>
      </c>
      <c r="C7663" s="22" t="s">
        <v>16</v>
      </c>
      <c r="D7663" s="22" t="s">
        <v>53</v>
      </c>
      <c r="E7663" s="20">
        <v>63.114190000000001</v>
      </c>
    </row>
    <row r="7664" spans="1:5" x14ac:dyDescent="0.35">
      <c r="A7664" s="22" t="s">
        <v>40</v>
      </c>
      <c r="B7664" s="22" t="s">
        <v>170</v>
      </c>
      <c r="C7664" s="22" t="s">
        <v>16</v>
      </c>
      <c r="D7664" s="22" t="s">
        <v>27</v>
      </c>
      <c r="E7664" s="20">
        <v>59.821759999999998</v>
      </c>
    </row>
    <row r="7665" spans="1:5" x14ac:dyDescent="0.35">
      <c r="A7665" s="22" t="s">
        <v>40</v>
      </c>
      <c r="B7665" s="22" t="s">
        <v>170</v>
      </c>
      <c r="C7665" s="22" t="s">
        <v>16</v>
      </c>
      <c r="D7665" s="22" t="s">
        <v>28</v>
      </c>
      <c r="E7665" s="20">
        <v>293.71120999999999</v>
      </c>
    </row>
    <row r="7666" spans="1:5" x14ac:dyDescent="0.35">
      <c r="A7666" s="22" t="s">
        <v>40</v>
      </c>
      <c r="B7666" s="22" t="s">
        <v>170</v>
      </c>
      <c r="C7666" s="22" t="s">
        <v>16</v>
      </c>
      <c r="D7666" s="22" t="s">
        <v>55</v>
      </c>
      <c r="E7666" s="20">
        <v>18.504429999999999</v>
      </c>
    </row>
    <row r="7667" spans="1:5" x14ac:dyDescent="0.35">
      <c r="A7667" s="22" t="s">
        <v>40</v>
      </c>
      <c r="B7667" s="22" t="s">
        <v>170</v>
      </c>
      <c r="C7667" s="22" t="s">
        <v>16</v>
      </c>
      <c r="D7667" s="22" t="s">
        <v>92</v>
      </c>
      <c r="E7667" s="20">
        <v>43.971510000000002</v>
      </c>
    </row>
    <row r="7668" spans="1:5" x14ac:dyDescent="0.35">
      <c r="A7668" s="22" t="s">
        <v>40</v>
      </c>
      <c r="B7668" s="22" t="s">
        <v>170</v>
      </c>
      <c r="C7668" s="22" t="s">
        <v>16</v>
      </c>
      <c r="D7668" s="22" t="s">
        <v>107</v>
      </c>
      <c r="E7668" s="20">
        <v>4.28193</v>
      </c>
    </row>
    <row r="7669" spans="1:5" x14ac:dyDescent="0.35">
      <c r="A7669" s="22" t="s">
        <v>40</v>
      </c>
      <c r="B7669" s="22" t="s">
        <v>170</v>
      </c>
      <c r="C7669" s="22" t="s">
        <v>16</v>
      </c>
      <c r="D7669" s="22" t="s">
        <v>160</v>
      </c>
      <c r="E7669" s="20">
        <v>151.26812000000001</v>
      </c>
    </row>
    <row r="7670" spans="1:5" x14ac:dyDescent="0.35">
      <c r="A7670" s="22" t="s">
        <v>40</v>
      </c>
      <c r="B7670" s="22" t="s">
        <v>170</v>
      </c>
      <c r="C7670" s="22" t="s">
        <v>16</v>
      </c>
      <c r="D7670" s="22" t="s">
        <v>30</v>
      </c>
      <c r="E7670" s="20">
        <v>692.64144999999996</v>
      </c>
    </row>
    <row r="7671" spans="1:5" x14ac:dyDescent="0.35">
      <c r="A7671" s="22" t="s">
        <v>40</v>
      </c>
      <c r="B7671" s="22" t="s">
        <v>170</v>
      </c>
      <c r="C7671" s="22" t="s">
        <v>16</v>
      </c>
      <c r="D7671" s="22" t="s">
        <v>96</v>
      </c>
      <c r="E7671" s="20">
        <v>42.48995</v>
      </c>
    </row>
    <row r="7672" spans="1:5" x14ac:dyDescent="0.35">
      <c r="A7672" s="22" t="s">
        <v>40</v>
      </c>
      <c r="B7672" s="22" t="s">
        <v>170</v>
      </c>
      <c r="C7672" s="22" t="s">
        <v>16</v>
      </c>
      <c r="D7672" s="22" t="s">
        <v>110</v>
      </c>
      <c r="E7672" s="20">
        <v>14.59037</v>
      </c>
    </row>
    <row r="7673" spans="1:5" x14ac:dyDescent="0.35">
      <c r="A7673" s="22" t="s">
        <v>40</v>
      </c>
      <c r="B7673" s="22" t="s">
        <v>170</v>
      </c>
      <c r="C7673" s="22" t="s">
        <v>16</v>
      </c>
      <c r="D7673" s="22" t="s">
        <v>112</v>
      </c>
      <c r="E7673" s="20">
        <v>9.4681599999999992</v>
      </c>
    </row>
    <row r="7674" spans="1:5" x14ac:dyDescent="0.35">
      <c r="A7674" s="22" t="s">
        <v>40</v>
      </c>
      <c r="B7674" s="22" t="s">
        <v>170</v>
      </c>
      <c r="C7674" s="22" t="s">
        <v>16</v>
      </c>
      <c r="D7674" s="22" t="s">
        <v>100</v>
      </c>
      <c r="E7674" s="20">
        <v>8.1438299999999995</v>
      </c>
    </row>
    <row r="7675" spans="1:5" x14ac:dyDescent="0.35">
      <c r="A7675" s="22" t="s">
        <v>40</v>
      </c>
      <c r="B7675" s="22" t="s">
        <v>170</v>
      </c>
      <c r="C7675" s="22" t="s">
        <v>16</v>
      </c>
      <c r="D7675" s="22" t="s">
        <v>97</v>
      </c>
      <c r="E7675" s="20">
        <v>1.42967</v>
      </c>
    </row>
    <row r="7676" spans="1:5" x14ac:dyDescent="0.35">
      <c r="A7676" s="22" t="s">
        <v>40</v>
      </c>
      <c r="B7676" s="22" t="s">
        <v>170</v>
      </c>
      <c r="C7676" s="22" t="s">
        <v>16</v>
      </c>
      <c r="D7676" s="22" t="s">
        <v>31</v>
      </c>
      <c r="E7676" s="20">
        <v>2309.6807399999998</v>
      </c>
    </row>
    <row r="7677" spans="1:5" x14ac:dyDescent="0.35">
      <c r="A7677" s="22" t="s">
        <v>40</v>
      </c>
      <c r="B7677" s="22" t="s">
        <v>170</v>
      </c>
      <c r="C7677" s="22" t="s">
        <v>16</v>
      </c>
      <c r="D7677" s="22" t="s">
        <v>32</v>
      </c>
      <c r="E7677" s="20">
        <v>7.7518099999999999</v>
      </c>
    </row>
    <row r="7678" spans="1:5" x14ac:dyDescent="0.35">
      <c r="A7678" s="22" t="s">
        <v>40</v>
      </c>
      <c r="B7678" s="22" t="s">
        <v>170</v>
      </c>
      <c r="C7678" s="22" t="s">
        <v>16</v>
      </c>
      <c r="D7678" s="28" t="s">
        <v>35</v>
      </c>
      <c r="E7678" s="26">
        <v>4195.4624899999999</v>
      </c>
    </row>
    <row r="7679" spans="1:5" x14ac:dyDescent="0.35">
      <c r="A7679" s="22" t="s">
        <v>40</v>
      </c>
      <c r="B7679" s="22" t="s">
        <v>170</v>
      </c>
      <c r="C7679" s="22" t="s">
        <v>17</v>
      </c>
      <c r="D7679" s="22" t="s">
        <v>52</v>
      </c>
      <c r="E7679" s="20">
        <v>248.66404</v>
      </c>
    </row>
    <row r="7680" spans="1:5" x14ac:dyDescent="0.35">
      <c r="A7680" s="22" t="s">
        <v>40</v>
      </c>
      <c r="B7680" s="22" t="s">
        <v>170</v>
      </c>
      <c r="C7680" s="22" t="s">
        <v>17</v>
      </c>
      <c r="D7680" s="22" t="s">
        <v>115</v>
      </c>
      <c r="E7680" s="20">
        <v>215.16462999999999</v>
      </c>
    </row>
    <row r="7681" spans="1:5" x14ac:dyDescent="0.35">
      <c r="A7681" s="22" t="s">
        <v>40</v>
      </c>
      <c r="B7681" s="22" t="s">
        <v>170</v>
      </c>
      <c r="C7681" s="22" t="s">
        <v>17</v>
      </c>
      <c r="D7681" s="22" t="s">
        <v>156</v>
      </c>
      <c r="E7681" s="20">
        <v>17.827249999999999</v>
      </c>
    </row>
    <row r="7682" spans="1:5" x14ac:dyDescent="0.35">
      <c r="A7682" s="22" t="s">
        <v>40</v>
      </c>
      <c r="B7682" s="22" t="s">
        <v>170</v>
      </c>
      <c r="C7682" s="22" t="s">
        <v>17</v>
      </c>
      <c r="D7682" s="22" t="s">
        <v>27</v>
      </c>
      <c r="E7682" s="20">
        <v>2.5530200000000001</v>
      </c>
    </row>
    <row r="7683" spans="1:5" x14ac:dyDescent="0.35">
      <c r="A7683" s="22" t="s">
        <v>40</v>
      </c>
      <c r="B7683" s="22" t="s">
        <v>170</v>
      </c>
      <c r="C7683" s="22" t="s">
        <v>17</v>
      </c>
      <c r="D7683" s="22" t="s">
        <v>28</v>
      </c>
      <c r="E7683" s="20">
        <v>31.223189999999999</v>
      </c>
    </row>
    <row r="7684" spans="1:5" x14ac:dyDescent="0.35">
      <c r="A7684" s="22" t="s">
        <v>40</v>
      </c>
      <c r="B7684" s="22" t="s">
        <v>170</v>
      </c>
      <c r="C7684" s="22" t="s">
        <v>17</v>
      </c>
      <c r="D7684" s="22" t="s">
        <v>102</v>
      </c>
      <c r="E7684" s="20">
        <v>17.492039999999999</v>
      </c>
    </row>
    <row r="7685" spans="1:5" x14ac:dyDescent="0.35">
      <c r="A7685" s="22" t="s">
        <v>40</v>
      </c>
      <c r="B7685" s="22" t="s">
        <v>170</v>
      </c>
      <c r="C7685" s="22" t="s">
        <v>17</v>
      </c>
      <c r="D7685" s="22" t="s">
        <v>107</v>
      </c>
      <c r="E7685" s="20">
        <v>103.04616</v>
      </c>
    </row>
    <row r="7686" spans="1:5" x14ac:dyDescent="0.35">
      <c r="A7686" s="22" t="s">
        <v>40</v>
      </c>
      <c r="B7686" s="22" t="s">
        <v>170</v>
      </c>
      <c r="C7686" s="22" t="s">
        <v>17</v>
      </c>
      <c r="D7686" s="22" t="s">
        <v>93</v>
      </c>
      <c r="E7686" s="20">
        <v>3.3070599999999999</v>
      </c>
    </row>
    <row r="7687" spans="1:5" x14ac:dyDescent="0.35">
      <c r="A7687" s="22" t="s">
        <v>40</v>
      </c>
      <c r="B7687" s="22" t="s">
        <v>170</v>
      </c>
      <c r="C7687" s="22" t="s">
        <v>17</v>
      </c>
      <c r="D7687" s="22" t="s">
        <v>160</v>
      </c>
      <c r="E7687" s="20">
        <v>8.2860700000000005</v>
      </c>
    </row>
    <row r="7688" spans="1:5" x14ac:dyDescent="0.35">
      <c r="A7688" s="22" t="s">
        <v>40</v>
      </c>
      <c r="B7688" s="22" t="s">
        <v>170</v>
      </c>
      <c r="C7688" s="22" t="s">
        <v>17</v>
      </c>
      <c r="D7688" s="22" t="s">
        <v>30</v>
      </c>
      <c r="E7688" s="20">
        <v>10.965260000000001</v>
      </c>
    </row>
    <row r="7689" spans="1:5" x14ac:dyDescent="0.35">
      <c r="A7689" s="22" t="s">
        <v>40</v>
      </c>
      <c r="B7689" s="22" t="s">
        <v>170</v>
      </c>
      <c r="C7689" s="22" t="s">
        <v>17</v>
      </c>
      <c r="D7689" s="22" t="s">
        <v>112</v>
      </c>
      <c r="E7689" s="20">
        <v>23.65166</v>
      </c>
    </row>
    <row r="7690" spans="1:5" x14ac:dyDescent="0.35">
      <c r="A7690" s="22" t="s">
        <v>40</v>
      </c>
      <c r="B7690" s="22" t="s">
        <v>170</v>
      </c>
      <c r="C7690" s="22" t="s">
        <v>17</v>
      </c>
      <c r="D7690" s="22" t="s">
        <v>97</v>
      </c>
      <c r="E7690" s="20">
        <v>8.6499999999999994E-2</v>
      </c>
    </row>
    <row r="7691" spans="1:5" x14ac:dyDescent="0.35">
      <c r="A7691" s="22" t="s">
        <v>40</v>
      </c>
      <c r="B7691" s="22" t="s">
        <v>170</v>
      </c>
      <c r="C7691" s="22" t="s">
        <v>17</v>
      </c>
      <c r="D7691" s="22" t="s">
        <v>31</v>
      </c>
      <c r="E7691" s="20">
        <v>474.64758</v>
      </c>
    </row>
    <row r="7692" spans="1:5" x14ac:dyDescent="0.35">
      <c r="A7692" s="22" t="s">
        <v>40</v>
      </c>
      <c r="B7692" s="22" t="s">
        <v>170</v>
      </c>
      <c r="C7692" s="22" t="s">
        <v>17</v>
      </c>
      <c r="D7692" s="28" t="s">
        <v>35</v>
      </c>
      <c r="E7692" s="26">
        <v>1156.91446</v>
      </c>
    </row>
    <row r="7693" spans="1:5" x14ac:dyDescent="0.35">
      <c r="A7693" s="22" t="s">
        <v>40</v>
      </c>
      <c r="B7693" s="22" t="s">
        <v>170</v>
      </c>
      <c r="C7693" s="22" t="s">
        <v>18</v>
      </c>
      <c r="D7693" s="22" t="s">
        <v>52</v>
      </c>
      <c r="E7693" s="20">
        <v>115.30098</v>
      </c>
    </row>
    <row r="7694" spans="1:5" x14ac:dyDescent="0.35">
      <c r="A7694" s="22" t="s">
        <v>40</v>
      </c>
      <c r="B7694" s="22" t="s">
        <v>170</v>
      </c>
      <c r="C7694" s="22" t="s">
        <v>18</v>
      </c>
      <c r="D7694" s="22" t="s">
        <v>104</v>
      </c>
      <c r="E7694" s="20">
        <v>12.070550000000001</v>
      </c>
    </row>
    <row r="7695" spans="1:5" x14ac:dyDescent="0.35">
      <c r="A7695" s="22" t="s">
        <v>40</v>
      </c>
      <c r="B7695" s="22" t="s">
        <v>170</v>
      </c>
      <c r="C7695" s="22" t="s">
        <v>18</v>
      </c>
      <c r="D7695" s="22" t="s">
        <v>156</v>
      </c>
      <c r="E7695" s="20">
        <v>1.5733900000000001</v>
      </c>
    </row>
    <row r="7696" spans="1:5" x14ac:dyDescent="0.35">
      <c r="A7696" s="22" t="s">
        <v>40</v>
      </c>
      <c r="B7696" s="22" t="s">
        <v>170</v>
      </c>
      <c r="C7696" s="22" t="s">
        <v>18</v>
      </c>
      <c r="D7696" s="22" t="s">
        <v>53</v>
      </c>
      <c r="E7696" s="20">
        <v>1.49922</v>
      </c>
    </row>
    <row r="7697" spans="1:5" x14ac:dyDescent="0.35">
      <c r="A7697" s="22" t="s">
        <v>40</v>
      </c>
      <c r="B7697" s="22" t="s">
        <v>170</v>
      </c>
      <c r="C7697" s="22" t="s">
        <v>18</v>
      </c>
      <c r="D7697" s="22" t="s">
        <v>28</v>
      </c>
      <c r="E7697" s="20">
        <v>5.7660000000000003E-2</v>
      </c>
    </row>
    <row r="7698" spans="1:5" x14ac:dyDescent="0.35">
      <c r="A7698" s="22" t="s">
        <v>40</v>
      </c>
      <c r="B7698" s="22" t="s">
        <v>170</v>
      </c>
      <c r="C7698" s="22" t="s">
        <v>18</v>
      </c>
      <c r="D7698" s="22" t="s">
        <v>92</v>
      </c>
      <c r="E7698" s="20">
        <v>2.4132500000000001</v>
      </c>
    </row>
    <row r="7699" spans="1:5" x14ac:dyDescent="0.35">
      <c r="A7699" s="22" t="s">
        <v>40</v>
      </c>
      <c r="B7699" s="22" t="s">
        <v>170</v>
      </c>
      <c r="C7699" s="22" t="s">
        <v>18</v>
      </c>
      <c r="D7699" s="22" t="s">
        <v>102</v>
      </c>
      <c r="E7699" s="20">
        <v>122.09451</v>
      </c>
    </row>
    <row r="7700" spans="1:5" x14ac:dyDescent="0.35">
      <c r="A7700" s="22" t="s">
        <v>40</v>
      </c>
      <c r="B7700" s="22" t="s">
        <v>170</v>
      </c>
      <c r="C7700" s="22" t="s">
        <v>18</v>
      </c>
      <c r="D7700" s="22" t="s">
        <v>30</v>
      </c>
      <c r="E7700" s="20">
        <v>50.461219999999997</v>
      </c>
    </row>
    <row r="7701" spans="1:5" x14ac:dyDescent="0.35">
      <c r="A7701" s="22" t="s">
        <v>40</v>
      </c>
      <c r="B7701" s="22" t="s">
        <v>170</v>
      </c>
      <c r="C7701" s="22" t="s">
        <v>18</v>
      </c>
      <c r="D7701" s="22" t="s">
        <v>112</v>
      </c>
      <c r="E7701" s="20">
        <v>0.20732999999999999</v>
      </c>
    </row>
    <row r="7702" spans="1:5" x14ac:dyDescent="0.35">
      <c r="A7702" s="22" t="s">
        <v>40</v>
      </c>
      <c r="B7702" s="22" t="s">
        <v>170</v>
      </c>
      <c r="C7702" s="22" t="s">
        <v>18</v>
      </c>
      <c r="D7702" s="22" t="s">
        <v>31</v>
      </c>
      <c r="E7702" s="20">
        <v>6.1010000000000002E-2</v>
      </c>
    </row>
    <row r="7703" spans="1:5" x14ac:dyDescent="0.35">
      <c r="A7703" s="22" t="s">
        <v>40</v>
      </c>
      <c r="B7703" s="22" t="s">
        <v>170</v>
      </c>
      <c r="C7703" s="22" t="s">
        <v>18</v>
      </c>
      <c r="D7703" s="28" t="s">
        <v>35</v>
      </c>
      <c r="E7703" s="26">
        <v>305.73912000000001</v>
      </c>
    </row>
    <row r="7704" spans="1:5" x14ac:dyDescent="0.35">
      <c r="A7704" s="22" t="s">
        <v>40</v>
      </c>
      <c r="B7704" s="22" t="s">
        <v>170</v>
      </c>
      <c r="C7704" s="22" t="s">
        <v>19</v>
      </c>
      <c r="D7704" s="22" t="s">
        <v>52</v>
      </c>
      <c r="E7704" s="20">
        <v>19.28407</v>
      </c>
    </row>
    <row r="7705" spans="1:5" x14ac:dyDescent="0.35">
      <c r="A7705" s="22" t="s">
        <v>40</v>
      </c>
      <c r="B7705" s="22" t="s">
        <v>170</v>
      </c>
      <c r="C7705" s="22" t="s">
        <v>19</v>
      </c>
      <c r="D7705" s="22" t="s">
        <v>92</v>
      </c>
      <c r="E7705" s="20">
        <v>1.5630000000000002E-2</v>
      </c>
    </row>
    <row r="7706" spans="1:5" x14ac:dyDescent="0.35">
      <c r="A7706" s="22" t="s">
        <v>40</v>
      </c>
      <c r="B7706" s="22" t="s">
        <v>170</v>
      </c>
      <c r="C7706" s="22" t="s">
        <v>19</v>
      </c>
      <c r="D7706" s="28" t="s">
        <v>35</v>
      </c>
      <c r="E7706" s="26">
        <v>19.299700000000001</v>
      </c>
    </row>
    <row r="7707" spans="1:5" x14ac:dyDescent="0.35">
      <c r="A7707" s="22" t="s">
        <v>40</v>
      </c>
      <c r="B7707" s="22" t="s">
        <v>170</v>
      </c>
      <c r="C7707" s="120" t="s">
        <v>35</v>
      </c>
      <c r="D7707" s="347"/>
      <c r="E7707" s="26">
        <v>51842.412900000003</v>
      </c>
    </row>
    <row r="7708" spans="1:5" x14ac:dyDescent="0.35">
      <c r="A7708" s="22" t="s">
        <v>40</v>
      </c>
      <c r="B7708" s="22" t="s">
        <v>171</v>
      </c>
      <c r="C7708" s="22" t="s">
        <v>52</v>
      </c>
      <c r="D7708" s="22" t="s">
        <v>52</v>
      </c>
      <c r="E7708" s="20">
        <v>111.72199999999999</v>
      </c>
    </row>
    <row r="7709" spans="1:5" x14ac:dyDescent="0.35">
      <c r="A7709" s="22" t="s">
        <v>40</v>
      </c>
      <c r="B7709" s="22" t="s">
        <v>171</v>
      </c>
      <c r="C7709" s="22" t="s">
        <v>52</v>
      </c>
      <c r="D7709" s="22" t="s">
        <v>53</v>
      </c>
      <c r="E7709" s="20">
        <v>2.45946</v>
      </c>
    </row>
    <row r="7710" spans="1:5" x14ac:dyDescent="0.35">
      <c r="A7710" s="22" t="s">
        <v>40</v>
      </c>
      <c r="B7710" s="22" t="s">
        <v>171</v>
      </c>
      <c r="C7710" s="22" t="s">
        <v>52</v>
      </c>
      <c r="D7710" s="22" t="s">
        <v>27</v>
      </c>
      <c r="E7710" s="20">
        <v>1.1703699999999999</v>
      </c>
    </row>
    <row r="7711" spans="1:5" x14ac:dyDescent="0.35">
      <c r="A7711" s="22" t="s">
        <v>40</v>
      </c>
      <c r="B7711" s="22" t="s">
        <v>171</v>
      </c>
      <c r="C7711" s="22" t="s">
        <v>52</v>
      </c>
      <c r="D7711" s="22" t="s">
        <v>55</v>
      </c>
      <c r="E7711" s="20">
        <v>5.30246</v>
      </c>
    </row>
    <row r="7712" spans="1:5" x14ac:dyDescent="0.35">
      <c r="A7712" s="22" t="s">
        <v>40</v>
      </c>
      <c r="B7712" s="22" t="s">
        <v>171</v>
      </c>
      <c r="C7712" s="22" t="s">
        <v>52</v>
      </c>
      <c r="D7712" s="22" t="s">
        <v>92</v>
      </c>
      <c r="E7712" s="20">
        <v>301.21057000000002</v>
      </c>
    </row>
    <row r="7713" spans="1:5" x14ac:dyDescent="0.35">
      <c r="A7713" s="22" t="s">
        <v>40</v>
      </c>
      <c r="B7713" s="22" t="s">
        <v>171</v>
      </c>
      <c r="C7713" s="22" t="s">
        <v>52</v>
      </c>
      <c r="D7713" s="22" t="s">
        <v>102</v>
      </c>
      <c r="E7713" s="20">
        <v>0.58191000000000004</v>
      </c>
    </row>
    <row r="7714" spans="1:5" x14ac:dyDescent="0.35">
      <c r="A7714" s="22" t="s">
        <v>40</v>
      </c>
      <c r="B7714" s="22" t="s">
        <v>171</v>
      </c>
      <c r="C7714" s="22" t="s">
        <v>52</v>
      </c>
      <c r="D7714" s="22" t="s">
        <v>107</v>
      </c>
      <c r="E7714" s="20">
        <v>16.842199999999998</v>
      </c>
    </row>
    <row r="7715" spans="1:5" x14ac:dyDescent="0.35">
      <c r="A7715" s="22" t="s">
        <v>40</v>
      </c>
      <c r="B7715" s="22" t="s">
        <v>171</v>
      </c>
      <c r="C7715" s="22" t="s">
        <v>52</v>
      </c>
      <c r="D7715" s="22" t="s">
        <v>160</v>
      </c>
      <c r="E7715" s="20">
        <v>67.590919999999997</v>
      </c>
    </row>
    <row r="7716" spans="1:5" x14ac:dyDescent="0.35">
      <c r="A7716" s="22" t="s">
        <v>40</v>
      </c>
      <c r="B7716" s="22" t="s">
        <v>171</v>
      </c>
      <c r="C7716" s="22" t="s">
        <v>52</v>
      </c>
      <c r="D7716" s="22" t="s">
        <v>30</v>
      </c>
      <c r="E7716" s="20">
        <v>3.2659099999999999</v>
      </c>
    </row>
    <row r="7717" spans="1:5" x14ac:dyDescent="0.35">
      <c r="A7717" s="22" t="s">
        <v>40</v>
      </c>
      <c r="B7717" s="22" t="s">
        <v>171</v>
      </c>
      <c r="C7717" s="22" t="s">
        <v>52</v>
      </c>
      <c r="D7717" s="22" t="s">
        <v>96</v>
      </c>
      <c r="E7717" s="20">
        <v>0.71009</v>
      </c>
    </row>
    <row r="7718" spans="1:5" x14ac:dyDescent="0.35">
      <c r="A7718" s="22" t="s">
        <v>40</v>
      </c>
      <c r="B7718" s="22" t="s">
        <v>171</v>
      </c>
      <c r="C7718" s="22" t="s">
        <v>52</v>
      </c>
      <c r="D7718" s="22" t="s">
        <v>110</v>
      </c>
      <c r="E7718" s="20">
        <v>174.25816</v>
      </c>
    </row>
    <row r="7719" spans="1:5" x14ac:dyDescent="0.35">
      <c r="A7719" s="22" t="s">
        <v>40</v>
      </c>
      <c r="B7719" s="22" t="s">
        <v>171</v>
      </c>
      <c r="C7719" s="22" t="s">
        <v>52</v>
      </c>
      <c r="D7719" s="22" t="s">
        <v>112</v>
      </c>
      <c r="E7719" s="20">
        <v>6.7000000000000004E-2</v>
      </c>
    </row>
    <row r="7720" spans="1:5" x14ac:dyDescent="0.35">
      <c r="A7720" s="22" t="s">
        <v>40</v>
      </c>
      <c r="B7720" s="22" t="s">
        <v>171</v>
      </c>
      <c r="C7720" s="22" t="s">
        <v>52</v>
      </c>
      <c r="D7720" s="22" t="s">
        <v>97</v>
      </c>
      <c r="E7720" s="20">
        <v>1.5778700000000001</v>
      </c>
    </row>
    <row r="7721" spans="1:5" x14ac:dyDescent="0.35">
      <c r="A7721" s="22" t="s">
        <v>40</v>
      </c>
      <c r="B7721" s="22" t="s">
        <v>171</v>
      </c>
      <c r="C7721" s="22" t="s">
        <v>52</v>
      </c>
      <c r="D7721" s="22" t="s">
        <v>31</v>
      </c>
      <c r="E7721" s="20">
        <v>1746.9301599999999</v>
      </c>
    </row>
    <row r="7722" spans="1:5" x14ac:dyDescent="0.35">
      <c r="A7722" s="22" t="s">
        <v>40</v>
      </c>
      <c r="B7722" s="22" t="s">
        <v>171</v>
      </c>
      <c r="C7722" s="22" t="s">
        <v>52</v>
      </c>
      <c r="D7722" s="28" t="s">
        <v>35</v>
      </c>
      <c r="E7722" s="26">
        <v>2433.6890800000001</v>
      </c>
    </row>
    <row r="7723" spans="1:5" x14ac:dyDescent="0.35">
      <c r="A7723" s="22" t="s">
        <v>40</v>
      </c>
      <c r="B7723" s="22" t="s">
        <v>171</v>
      </c>
      <c r="C7723" s="22" t="s">
        <v>53</v>
      </c>
      <c r="D7723" s="22" t="s">
        <v>52</v>
      </c>
      <c r="E7723" s="20">
        <v>1397.94274</v>
      </c>
    </row>
    <row r="7724" spans="1:5" x14ac:dyDescent="0.35">
      <c r="A7724" s="22" t="s">
        <v>40</v>
      </c>
      <c r="B7724" s="22" t="s">
        <v>171</v>
      </c>
      <c r="C7724" s="22" t="s">
        <v>53</v>
      </c>
      <c r="D7724" s="22" t="s">
        <v>104</v>
      </c>
      <c r="E7724" s="20">
        <v>50.528919999999999</v>
      </c>
    </row>
    <row r="7725" spans="1:5" x14ac:dyDescent="0.35">
      <c r="A7725" s="22" t="s">
        <v>40</v>
      </c>
      <c r="B7725" s="22" t="s">
        <v>171</v>
      </c>
      <c r="C7725" s="22" t="s">
        <v>53</v>
      </c>
      <c r="D7725" s="22" t="s">
        <v>156</v>
      </c>
      <c r="E7725" s="20">
        <v>15.819269999999999</v>
      </c>
    </row>
    <row r="7726" spans="1:5" x14ac:dyDescent="0.35">
      <c r="A7726" s="22" t="s">
        <v>40</v>
      </c>
      <c r="B7726" s="22" t="s">
        <v>171</v>
      </c>
      <c r="C7726" s="22" t="s">
        <v>53</v>
      </c>
      <c r="D7726" s="22" t="s">
        <v>53</v>
      </c>
      <c r="E7726" s="20">
        <v>588.31979999999999</v>
      </c>
    </row>
    <row r="7727" spans="1:5" x14ac:dyDescent="0.35">
      <c r="A7727" s="22" t="s">
        <v>40</v>
      </c>
      <c r="B7727" s="22" t="s">
        <v>171</v>
      </c>
      <c r="C7727" s="22" t="s">
        <v>53</v>
      </c>
      <c r="D7727" s="22" t="s">
        <v>27</v>
      </c>
      <c r="E7727" s="20">
        <v>3.5751599999999999</v>
      </c>
    </row>
    <row r="7728" spans="1:5" x14ac:dyDescent="0.35">
      <c r="A7728" s="22" t="s">
        <v>40</v>
      </c>
      <c r="B7728" s="22" t="s">
        <v>171</v>
      </c>
      <c r="C7728" s="22" t="s">
        <v>53</v>
      </c>
      <c r="D7728" s="22" t="s">
        <v>95</v>
      </c>
      <c r="E7728" s="20">
        <v>22.177340000000001</v>
      </c>
    </row>
    <row r="7729" spans="1:5" x14ac:dyDescent="0.35">
      <c r="A7729" s="22" t="s">
        <v>40</v>
      </c>
      <c r="B7729" s="22" t="s">
        <v>171</v>
      </c>
      <c r="C7729" s="22" t="s">
        <v>53</v>
      </c>
      <c r="D7729" s="22" t="s">
        <v>28</v>
      </c>
      <c r="E7729" s="20">
        <v>7.6188799999999999</v>
      </c>
    </row>
    <row r="7730" spans="1:5" x14ac:dyDescent="0.35">
      <c r="A7730" s="22" t="s">
        <v>40</v>
      </c>
      <c r="B7730" s="22" t="s">
        <v>171</v>
      </c>
      <c r="C7730" s="22" t="s">
        <v>53</v>
      </c>
      <c r="D7730" s="22" t="s">
        <v>55</v>
      </c>
      <c r="E7730" s="20">
        <v>40.23471</v>
      </c>
    </row>
    <row r="7731" spans="1:5" x14ac:dyDescent="0.35">
      <c r="A7731" s="22" t="s">
        <v>40</v>
      </c>
      <c r="B7731" s="22" t="s">
        <v>171</v>
      </c>
      <c r="C7731" s="22" t="s">
        <v>53</v>
      </c>
      <c r="D7731" s="22" t="s">
        <v>92</v>
      </c>
      <c r="E7731" s="20">
        <v>2864.3391700000002</v>
      </c>
    </row>
    <row r="7732" spans="1:5" x14ac:dyDescent="0.35">
      <c r="A7732" s="22" t="s">
        <v>40</v>
      </c>
      <c r="B7732" s="22" t="s">
        <v>171</v>
      </c>
      <c r="C7732" s="22" t="s">
        <v>53</v>
      </c>
      <c r="D7732" s="22" t="s">
        <v>101</v>
      </c>
      <c r="E7732" s="20">
        <v>2.7990200000000001</v>
      </c>
    </row>
    <row r="7733" spans="1:5" x14ac:dyDescent="0.35">
      <c r="A7733" s="22" t="s">
        <v>40</v>
      </c>
      <c r="B7733" s="22" t="s">
        <v>171</v>
      </c>
      <c r="C7733" s="22" t="s">
        <v>53</v>
      </c>
      <c r="D7733" s="22" t="s">
        <v>102</v>
      </c>
      <c r="E7733" s="20">
        <v>219.97628</v>
      </c>
    </row>
    <row r="7734" spans="1:5" x14ac:dyDescent="0.35">
      <c r="A7734" s="22" t="s">
        <v>40</v>
      </c>
      <c r="B7734" s="22" t="s">
        <v>171</v>
      </c>
      <c r="C7734" s="22" t="s">
        <v>53</v>
      </c>
      <c r="D7734" s="22" t="s">
        <v>107</v>
      </c>
      <c r="E7734" s="20">
        <v>8.8229199999999999</v>
      </c>
    </row>
    <row r="7735" spans="1:5" x14ac:dyDescent="0.35">
      <c r="A7735" s="22" t="s">
        <v>40</v>
      </c>
      <c r="B7735" s="22" t="s">
        <v>171</v>
      </c>
      <c r="C7735" s="22" t="s">
        <v>53</v>
      </c>
      <c r="D7735" s="22" t="s">
        <v>93</v>
      </c>
      <c r="E7735" s="20">
        <v>1.99827</v>
      </c>
    </row>
    <row r="7736" spans="1:5" x14ac:dyDescent="0.35">
      <c r="A7736" s="22" t="s">
        <v>40</v>
      </c>
      <c r="B7736" s="22" t="s">
        <v>171</v>
      </c>
      <c r="C7736" s="22" t="s">
        <v>53</v>
      </c>
      <c r="D7736" s="22" t="s">
        <v>160</v>
      </c>
      <c r="E7736" s="20">
        <v>464.71703000000002</v>
      </c>
    </row>
    <row r="7737" spans="1:5" x14ac:dyDescent="0.35">
      <c r="A7737" s="22" t="s">
        <v>40</v>
      </c>
      <c r="B7737" s="22" t="s">
        <v>171</v>
      </c>
      <c r="C7737" s="22" t="s">
        <v>53</v>
      </c>
      <c r="D7737" s="22" t="s">
        <v>30</v>
      </c>
      <c r="E7737" s="20">
        <v>19.604780000000002</v>
      </c>
    </row>
    <row r="7738" spans="1:5" x14ac:dyDescent="0.35">
      <c r="A7738" s="22" t="s">
        <v>40</v>
      </c>
      <c r="B7738" s="22" t="s">
        <v>171</v>
      </c>
      <c r="C7738" s="22" t="s">
        <v>53</v>
      </c>
      <c r="D7738" s="22" t="s">
        <v>96</v>
      </c>
      <c r="E7738" s="20">
        <v>21.225470000000001</v>
      </c>
    </row>
    <row r="7739" spans="1:5" x14ac:dyDescent="0.35">
      <c r="A7739" s="22" t="s">
        <v>40</v>
      </c>
      <c r="B7739" s="22" t="s">
        <v>171</v>
      </c>
      <c r="C7739" s="22" t="s">
        <v>53</v>
      </c>
      <c r="D7739" s="22" t="s">
        <v>110</v>
      </c>
      <c r="E7739" s="20">
        <v>26.396139999999999</v>
      </c>
    </row>
    <row r="7740" spans="1:5" x14ac:dyDescent="0.35">
      <c r="A7740" s="22" t="s">
        <v>40</v>
      </c>
      <c r="B7740" s="22" t="s">
        <v>171</v>
      </c>
      <c r="C7740" s="22" t="s">
        <v>53</v>
      </c>
      <c r="D7740" s="22" t="s">
        <v>162</v>
      </c>
      <c r="E7740" s="20">
        <v>26.029119999999999</v>
      </c>
    </row>
    <row r="7741" spans="1:5" x14ac:dyDescent="0.35">
      <c r="A7741" s="22" t="s">
        <v>40</v>
      </c>
      <c r="B7741" s="22" t="s">
        <v>171</v>
      </c>
      <c r="C7741" s="22" t="s">
        <v>53</v>
      </c>
      <c r="D7741" s="22" t="s">
        <v>112</v>
      </c>
      <c r="E7741" s="20">
        <v>33.332369999999997</v>
      </c>
    </row>
    <row r="7742" spans="1:5" x14ac:dyDescent="0.35">
      <c r="A7742" s="22" t="s">
        <v>40</v>
      </c>
      <c r="B7742" s="22" t="s">
        <v>171</v>
      </c>
      <c r="C7742" s="22" t="s">
        <v>53</v>
      </c>
      <c r="D7742" s="22" t="s">
        <v>97</v>
      </c>
      <c r="E7742" s="20">
        <v>0.95403000000000004</v>
      </c>
    </row>
    <row r="7743" spans="1:5" x14ac:dyDescent="0.35">
      <c r="A7743" s="22" t="s">
        <v>40</v>
      </c>
      <c r="B7743" s="22" t="s">
        <v>171</v>
      </c>
      <c r="C7743" s="22" t="s">
        <v>53</v>
      </c>
      <c r="D7743" s="22" t="s">
        <v>31</v>
      </c>
      <c r="E7743" s="20">
        <v>406.94556999999998</v>
      </c>
    </row>
    <row r="7744" spans="1:5" x14ac:dyDescent="0.35">
      <c r="A7744" s="22" t="s">
        <v>40</v>
      </c>
      <c r="B7744" s="22" t="s">
        <v>171</v>
      </c>
      <c r="C7744" s="22" t="s">
        <v>53</v>
      </c>
      <c r="D7744" s="22" t="s">
        <v>32</v>
      </c>
      <c r="E7744" s="20">
        <v>35.752180000000003</v>
      </c>
    </row>
    <row r="7745" spans="1:5" x14ac:dyDescent="0.35">
      <c r="A7745" s="22" t="s">
        <v>40</v>
      </c>
      <c r="B7745" s="22" t="s">
        <v>171</v>
      </c>
      <c r="C7745" s="22" t="s">
        <v>53</v>
      </c>
      <c r="D7745" s="22" t="s">
        <v>161</v>
      </c>
      <c r="E7745" s="20">
        <v>3.2160000000000001E-2</v>
      </c>
    </row>
    <row r="7746" spans="1:5" x14ac:dyDescent="0.35">
      <c r="A7746" s="22" t="s">
        <v>40</v>
      </c>
      <c r="B7746" s="22" t="s">
        <v>171</v>
      </c>
      <c r="C7746" s="22" t="s">
        <v>53</v>
      </c>
      <c r="D7746" s="28" t="s">
        <v>35</v>
      </c>
      <c r="E7746" s="26">
        <v>6259.1413300000004</v>
      </c>
    </row>
    <row r="7747" spans="1:5" x14ac:dyDescent="0.35">
      <c r="A7747" s="22" t="s">
        <v>40</v>
      </c>
      <c r="B7747" s="22" t="s">
        <v>171</v>
      </c>
      <c r="C7747" s="22" t="s">
        <v>12</v>
      </c>
      <c r="D7747" s="22" t="s">
        <v>52</v>
      </c>
      <c r="E7747" s="20">
        <v>21.494689999999999</v>
      </c>
    </row>
    <row r="7748" spans="1:5" x14ac:dyDescent="0.35">
      <c r="A7748" s="22" t="s">
        <v>40</v>
      </c>
      <c r="B7748" s="22" t="s">
        <v>171</v>
      </c>
      <c r="C7748" s="22" t="s">
        <v>12</v>
      </c>
      <c r="D7748" s="22" t="s">
        <v>27</v>
      </c>
      <c r="E7748" s="20">
        <v>1969.94615</v>
      </c>
    </row>
    <row r="7749" spans="1:5" x14ac:dyDescent="0.35">
      <c r="A7749" s="22" t="s">
        <v>40</v>
      </c>
      <c r="B7749" s="22" t="s">
        <v>171</v>
      </c>
      <c r="C7749" s="22" t="s">
        <v>12</v>
      </c>
      <c r="D7749" s="22" t="s">
        <v>28</v>
      </c>
      <c r="E7749" s="20">
        <v>19.37997</v>
      </c>
    </row>
    <row r="7750" spans="1:5" x14ac:dyDescent="0.35">
      <c r="A7750" s="22" t="s">
        <v>40</v>
      </c>
      <c r="B7750" s="22" t="s">
        <v>171</v>
      </c>
      <c r="C7750" s="22" t="s">
        <v>12</v>
      </c>
      <c r="D7750" s="22" t="s">
        <v>55</v>
      </c>
      <c r="E7750" s="20">
        <v>15.4198</v>
      </c>
    </row>
    <row r="7751" spans="1:5" x14ac:dyDescent="0.35">
      <c r="A7751" s="22" t="s">
        <v>40</v>
      </c>
      <c r="B7751" s="22" t="s">
        <v>171</v>
      </c>
      <c r="C7751" s="22" t="s">
        <v>12</v>
      </c>
      <c r="D7751" s="22" t="s">
        <v>92</v>
      </c>
      <c r="E7751" s="20">
        <v>25.383900000000001</v>
      </c>
    </row>
    <row r="7752" spans="1:5" x14ac:dyDescent="0.35">
      <c r="A7752" s="22" t="s">
        <v>40</v>
      </c>
      <c r="B7752" s="22" t="s">
        <v>171</v>
      </c>
      <c r="C7752" s="22" t="s">
        <v>12</v>
      </c>
      <c r="D7752" s="22" t="s">
        <v>102</v>
      </c>
      <c r="E7752" s="20">
        <v>0.71821999999999997</v>
      </c>
    </row>
    <row r="7753" spans="1:5" x14ac:dyDescent="0.35">
      <c r="A7753" s="22" t="s">
        <v>40</v>
      </c>
      <c r="B7753" s="22" t="s">
        <v>171</v>
      </c>
      <c r="C7753" s="22" t="s">
        <v>12</v>
      </c>
      <c r="D7753" s="22" t="s">
        <v>107</v>
      </c>
      <c r="E7753" s="20">
        <v>10.503769999999999</v>
      </c>
    </row>
    <row r="7754" spans="1:5" x14ac:dyDescent="0.35">
      <c r="A7754" s="22" t="s">
        <v>40</v>
      </c>
      <c r="B7754" s="22" t="s">
        <v>171</v>
      </c>
      <c r="C7754" s="22" t="s">
        <v>12</v>
      </c>
      <c r="D7754" s="22" t="s">
        <v>160</v>
      </c>
      <c r="E7754" s="20">
        <v>7.3452999999999999</v>
      </c>
    </row>
    <row r="7755" spans="1:5" x14ac:dyDescent="0.35">
      <c r="A7755" s="22" t="s">
        <v>40</v>
      </c>
      <c r="B7755" s="22" t="s">
        <v>171</v>
      </c>
      <c r="C7755" s="22" t="s">
        <v>12</v>
      </c>
      <c r="D7755" s="22" t="s">
        <v>30</v>
      </c>
      <c r="E7755" s="20">
        <v>19.043089999999999</v>
      </c>
    </row>
    <row r="7756" spans="1:5" x14ac:dyDescent="0.35">
      <c r="A7756" s="22" t="s">
        <v>40</v>
      </c>
      <c r="B7756" s="22" t="s">
        <v>171</v>
      </c>
      <c r="C7756" s="22" t="s">
        <v>12</v>
      </c>
      <c r="D7756" s="22" t="s">
        <v>110</v>
      </c>
      <c r="E7756" s="20">
        <v>14.92107</v>
      </c>
    </row>
    <row r="7757" spans="1:5" x14ac:dyDescent="0.35">
      <c r="A7757" s="22" t="s">
        <v>40</v>
      </c>
      <c r="B7757" s="22" t="s">
        <v>171</v>
      </c>
      <c r="C7757" s="22" t="s">
        <v>12</v>
      </c>
      <c r="D7757" s="22" t="s">
        <v>97</v>
      </c>
      <c r="E7757" s="20">
        <v>398.43970999999999</v>
      </c>
    </row>
    <row r="7758" spans="1:5" x14ac:dyDescent="0.35">
      <c r="A7758" s="22" t="s">
        <v>40</v>
      </c>
      <c r="B7758" s="22" t="s">
        <v>171</v>
      </c>
      <c r="C7758" s="22" t="s">
        <v>12</v>
      </c>
      <c r="D7758" s="22" t="s">
        <v>31</v>
      </c>
      <c r="E7758" s="20">
        <v>619.87725</v>
      </c>
    </row>
    <row r="7759" spans="1:5" x14ac:dyDescent="0.35">
      <c r="A7759" s="22" t="s">
        <v>40</v>
      </c>
      <c r="B7759" s="22" t="s">
        <v>171</v>
      </c>
      <c r="C7759" s="22" t="s">
        <v>12</v>
      </c>
      <c r="D7759" s="28" t="s">
        <v>35</v>
      </c>
      <c r="E7759" s="26">
        <v>3122.4729200000002</v>
      </c>
    </row>
    <row r="7760" spans="1:5" x14ac:dyDescent="0.35">
      <c r="A7760" s="22" t="s">
        <v>40</v>
      </c>
      <c r="B7760" s="22" t="s">
        <v>171</v>
      </c>
      <c r="C7760" s="22" t="s">
        <v>54</v>
      </c>
      <c r="D7760" s="22" t="s">
        <v>52</v>
      </c>
      <c r="E7760" s="20">
        <v>8.0231999999999992</v>
      </c>
    </row>
    <row r="7761" spans="1:5" x14ac:dyDescent="0.35">
      <c r="A7761" s="22" t="s">
        <v>40</v>
      </c>
      <c r="B7761" s="22" t="s">
        <v>171</v>
      </c>
      <c r="C7761" s="22" t="s">
        <v>54</v>
      </c>
      <c r="D7761" s="22" t="s">
        <v>95</v>
      </c>
      <c r="E7761" s="20">
        <v>20.88072</v>
      </c>
    </row>
    <row r="7762" spans="1:5" x14ac:dyDescent="0.35">
      <c r="A7762" s="22" t="s">
        <v>40</v>
      </c>
      <c r="B7762" s="22" t="s">
        <v>171</v>
      </c>
      <c r="C7762" s="22" t="s">
        <v>54</v>
      </c>
      <c r="D7762" s="22" t="s">
        <v>55</v>
      </c>
      <c r="E7762" s="20">
        <v>13.52097</v>
      </c>
    </row>
    <row r="7763" spans="1:5" x14ac:dyDescent="0.35">
      <c r="A7763" s="22" t="s">
        <v>40</v>
      </c>
      <c r="B7763" s="22" t="s">
        <v>171</v>
      </c>
      <c r="C7763" s="22" t="s">
        <v>54</v>
      </c>
      <c r="D7763" s="22" t="s">
        <v>92</v>
      </c>
      <c r="E7763" s="20">
        <v>48.566389999999998</v>
      </c>
    </row>
    <row r="7764" spans="1:5" x14ac:dyDescent="0.35">
      <c r="A7764" s="22" t="s">
        <v>40</v>
      </c>
      <c r="B7764" s="22" t="s">
        <v>171</v>
      </c>
      <c r="C7764" s="22" t="s">
        <v>54</v>
      </c>
      <c r="D7764" s="22" t="s">
        <v>160</v>
      </c>
      <c r="E7764" s="20">
        <v>66.939920000000001</v>
      </c>
    </row>
    <row r="7765" spans="1:5" x14ac:dyDescent="0.35">
      <c r="A7765" s="22" t="s">
        <v>40</v>
      </c>
      <c r="B7765" s="22" t="s">
        <v>171</v>
      </c>
      <c r="C7765" s="22" t="s">
        <v>54</v>
      </c>
      <c r="D7765" s="22" t="s">
        <v>30</v>
      </c>
      <c r="E7765" s="20">
        <v>2.3400000000000001E-3</v>
      </c>
    </row>
    <row r="7766" spans="1:5" x14ac:dyDescent="0.35">
      <c r="A7766" s="22" t="s">
        <v>40</v>
      </c>
      <c r="B7766" s="22" t="s">
        <v>171</v>
      </c>
      <c r="C7766" s="22" t="s">
        <v>54</v>
      </c>
      <c r="D7766" s="22" t="s">
        <v>162</v>
      </c>
      <c r="E7766" s="20">
        <v>2.07375</v>
      </c>
    </row>
    <row r="7767" spans="1:5" x14ac:dyDescent="0.35">
      <c r="A7767" s="22" t="s">
        <v>40</v>
      </c>
      <c r="B7767" s="22" t="s">
        <v>171</v>
      </c>
      <c r="C7767" s="22" t="s">
        <v>54</v>
      </c>
      <c r="D7767" s="22" t="s">
        <v>112</v>
      </c>
      <c r="E7767" s="20">
        <v>0.30273</v>
      </c>
    </row>
    <row r="7768" spans="1:5" x14ac:dyDescent="0.35">
      <c r="A7768" s="22" t="s">
        <v>40</v>
      </c>
      <c r="B7768" s="22" t="s">
        <v>171</v>
      </c>
      <c r="C7768" s="22" t="s">
        <v>54</v>
      </c>
      <c r="D7768" s="22" t="s">
        <v>161</v>
      </c>
      <c r="E7768" s="20">
        <v>6.0339999999999998E-2</v>
      </c>
    </row>
    <row r="7769" spans="1:5" x14ac:dyDescent="0.35">
      <c r="A7769" s="22" t="s">
        <v>40</v>
      </c>
      <c r="B7769" s="22" t="s">
        <v>171</v>
      </c>
      <c r="C7769" s="22" t="s">
        <v>54</v>
      </c>
      <c r="D7769" s="28" t="s">
        <v>35</v>
      </c>
      <c r="E7769" s="26">
        <v>160.37036000000001</v>
      </c>
    </row>
    <row r="7770" spans="1:5" x14ac:dyDescent="0.35">
      <c r="A7770" s="22" t="s">
        <v>40</v>
      </c>
      <c r="B7770" s="22" t="s">
        <v>171</v>
      </c>
      <c r="C7770" s="22" t="s">
        <v>13</v>
      </c>
      <c r="D7770" s="22" t="s">
        <v>52</v>
      </c>
      <c r="E7770" s="20">
        <v>407.62009</v>
      </c>
    </row>
    <row r="7771" spans="1:5" x14ac:dyDescent="0.35">
      <c r="A7771" s="22" t="s">
        <v>40</v>
      </c>
      <c r="B7771" s="22" t="s">
        <v>171</v>
      </c>
      <c r="C7771" s="22" t="s">
        <v>13</v>
      </c>
      <c r="D7771" s="22" t="s">
        <v>53</v>
      </c>
      <c r="E7771" s="20">
        <v>1.97847</v>
      </c>
    </row>
    <row r="7772" spans="1:5" x14ac:dyDescent="0.35">
      <c r="A7772" s="22" t="s">
        <v>40</v>
      </c>
      <c r="B7772" s="22" t="s">
        <v>171</v>
      </c>
      <c r="C7772" s="22" t="s">
        <v>13</v>
      </c>
      <c r="D7772" s="22" t="s">
        <v>27</v>
      </c>
      <c r="E7772" s="20">
        <v>506.31432000000001</v>
      </c>
    </row>
    <row r="7773" spans="1:5" x14ac:dyDescent="0.35">
      <c r="A7773" s="22" t="s">
        <v>40</v>
      </c>
      <c r="B7773" s="22" t="s">
        <v>171</v>
      </c>
      <c r="C7773" s="22" t="s">
        <v>13</v>
      </c>
      <c r="D7773" s="22" t="s">
        <v>28</v>
      </c>
      <c r="E7773" s="20">
        <v>694.72415999999998</v>
      </c>
    </row>
    <row r="7774" spans="1:5" x14ac:dyDescent="0.35">
      <c r="A7774" s="22" t="s">
        <v>40</v>
      </c>
      <c r="B7774" s="22" t="s">
        <v>171</v>
      </c>
      <c r="C7774" s="22" t="s">
        <v>13</v>
      </c>
      <c r="D7774" s="22" t="s">
        <v>55</v>
      </c>
      <c r="E7774" s="20">
        <v>1.1338699999999999</v>
      </c>
    </row>
    <row r="7775" spans="1:5" x14ac:dyDescent="0.35">
      <c r="A7775" s="22" t="s">
        <v>40</v>
      </c>
      <c r="B7775" s="22" t="s">
        <v>171</v>
      </c>
      <c r="C7775" s="22" t="s">
        <v>13</v>
      </c>
      <c r="D7775" s="22" t="s">
        <v>92</v>
      </c>
      <c r="E7775" s="20">
        <v>8.8022799999999997</v>
      </c>
    </row>
    <row r="7776" spans="1:5" x14ac:dyDescent="0.35">
      <c r="A7776" s="22" t="s">
        <v>40</v>
      </c>
      <c r="B7776" s="22" t="s">
        <v>171</v>
      </c>
      <c r="C7776" s="22" t="s">
        <v>13</v>
      </c>
      <c r="D7776" s="22" t="s">
        <v>102</v>
      </c>
      <c r="E7776" s="20">
        <v>0.85619000000000001</v>
      </c>
    </row>
    <row r="7777" spans="1:5" x14ac:dyDescent="0.35">
      <c r="A7777" s="22" t="s">
        <v>40</v>
      </c>
      <c r="B7777" s="22" t="s">
        <v>171</v>
      </c>
      <c r="C7777" s="22" t="s">
        <v>13</v>
      </c>
      <c r="D7777" s="22" t="s">
        <v>107</v>
      </c>
      <c r="E7777" s="20">
        <v>18.74213</v>
      </c>
    </row>
    <row r="7778" spans="1:5" x14ac:dyDescent="0.35">
      <c r="A7778" s="22" t="s">
        <v>40</v>
      </c>
      <c r="B7778" s="22" t="s">
        <v>171</v>
      </c>
      <c r="C7778" s="22" t="s">
        <v>13</v>
      </c>
      <c r="D7778" s="22" t="s">
        <v>160</v>
      </c>
      <c r="E7778" s="20">
        <v>66.6982</v>
      </c>
    </row>
    <row r="7779" spans="1:5" x14ac:dyDescent="0.35">
      <c r="A7779" s="22" t="s">
        <v>40</v>
      </c>
      <c r="B7779" s="22" t="s">
        <v>171</v>
      </c>
      <c r="C7779" s="22" t="s">
        <v>13</v>
      </c>
      <c r="D7779" s="22" t="s">
        <v>30</v>
      </c>
      <c r="E7779" s="20">
        <v>36.670630000000003</v>
      </c>
    </row>
    <row r="7780" spans="1:5" x14ac:dyDescent="0.35">
      <c r="A7780" s="22" t="s">
        <v>40</v>
      </c>
      <c r="B7780" s="22" t="s">
        <v>171</v>
      </c>
      <c r="C7780" s="22" t="s">
        <v>13</v>
      </c>
      <c r="D7780" s="22" t="s">
        <v>110</v>
      </c>
      <c r="E7780" s="20">
        <v>1.02346</v>
      </c>
    </row>
    <row r="7781" spans="1:5" x14ac:dyDescent="0.35">
      <c r="A7781" s="22" t="s">
        <v>40</v>
      </c>
      <c r="B7781" s="22" t="s">
        <v>171</v>
      </c>
      <c r="C7781" s="22" t="s">
        <v>13</v>
      </c>
      <c r="D7781" s="22" t="s">
        <v>112</v>
      </c>
      <c r="E7781" s="20">
        <v>4.0534999999999997</v>
      </c>
    </row>
    <row r="7782" spans="1:5" x14ac:dyDescent="0.35">
      <c r="A7782" s="22" t="s">
        <v>40</v>
      </c>
      <c r="B7782" s="22" t="s">
        <v>171</v>
      </c>
      <c r="C7782" s="22" t="s">
        <v>13</v>
      </c>
      <c r="D7782" s="22" t="s">
        <v>31</v>
      </c>
      <c r="E7782" s="20">
        <v>29.291879999999999</v>
      </c>
    </row>
    <row r="7783" spans="1:5" x14ac:dyDescent="0.35">
      <c r="A7783" s="22" t="s">
        <v>40</v>
      </c>
      <c r="B7783" s="22" t="s">
        <v>171</v>
      </c>
      <c r="C7783" s="22" t="s">
        <v>13</v>
      </c>
      <c r="D7783" s="28" t="s">
        <v>35</v>
      </c>
      <c r="E7783" s="26">
        <v>1777.9091800000001</v>
      </c>
    </row>
    <row r="7784" spans="1:5" x14ac:dyDescent="0.35">
      <c r="A7784" s="22" t="s">
        <v>40</v>
      </c>
      <c r="B7784" s="22" t="s">
        <v>171</v>
      </c>
      <c r="C7784" s="22" t="s">
        <v>55</v>
      </c>
      <c r="D7784" s="22" t="s">
        <v>52</v>
      </c>
      <c r="E7784" s="20">
        <v>75.499979999999994</v>
      </c>
    </row>
    <row r="7785" spans="1:5" x14ac:dyDescent="0.35">
      <c r="A7785" s="22" t="s">
        <v>40</v>
      </c>
      <c r="B7785" s="22" t="s">
        <v>171</v>
      </c>
      <c r="C7785" s="22" t="s">
        <v>55</v>
      </c>
      <c r="D7785" s="22" t="s">
        <v>53</v>
      </c>
      <c r="E7785" s="20">
        <v>36.293770000000002</v>
      </c>
    </row>
    <row r="7786" spans="1:5" x14ac:dyDescent="0.35">
      <c r="A7786" s="22" t="s">
        <v>40</v>
      </c>
      <c r="B7786" s="22" t="s">
        <v>171</v>
      </c>
      <c r="C7786" s="22" t="s">
        <v>55</v>
      </c>
      <c r="D7786" s="22" t="s">
        <v>27</v>
      </c>
      <c r="E7786" s="20">
        <v>48.979500000000002</v>
      </c>
    </row>
    <row r="7787" spans="1:5" x14ac:dyDescent="0.35">
      <c r="A7787" s="22" t="s">
        <v>40</v>
      </c>
      <c r="B7787" s="22" t="s">
        <v>171</v>
      </c>
      <c r="C7787" s="22" t="s">
        <v>55</v>
      </c>
      <c r="D7787" s="22" t="s">
        <v>95</v>
      </c>
      <c r="E7787" s="20">
        <v>36.40063</v>
      </c>
    </row>
    <row r="7788" spans="1:5" x14ac:dyDescent="0.35">
      <c r="A7788" s="22" t="s">
        <v>40</v>
      </c>
      <c r="B7788" s="22" t="s">
        <v>171</v>
      </c>
      <c r="C7788" s="22" t="s">
        <v>55</v>
      </c>
      <c r="D7788" s="22" t="s">
        <v>28</v>
      </c>
      <c r="E7788" s="20">
        <v>6.6161899999999996</v>
      </c>
    </row>
    <row r="7789" spans="1:5" x14ac:dyDescent="0.35">
      <c r="A7789" s="22" t="s">
        <v>40</v>
      </c>
      <c r="B7789" s="22" t="s">
        <v>171</v>
      </c>
      <c r="C7789" s="22" t="s">
        <v>55</v>
      </c>
      <c r="D7789" s="22" t="s">
        <v>55</v>
      </c>
      <c r="E7789" s="20">
        <v>21.263539999999999</v>
      </c>
    </row>
    <row r="7790" spans="1:5" x14ac:dyDescent="0.35">
      <c r="A7790" s="22" t="s">
        <v>40</v>
      </c>
      <c r="B7790" s="22" t="s">
        <v>171</v>
      </c>
      <c r="C7790" s="22" t="s">
        <v>55</v>
      </c>
      <c r="D7790" s="22" t="s">
        <v>92</v>
      </c>
      <c r="E7790" s="20">
        <v>66.037289999999999</v>
      </c>
    </row>
    <row r="7791" spans="1:5" x14ac:dyDescent="0.35">
      <c r="A7791" s="22" t="s">
        <v>40</v>
      </c>
      <c r="B7791" s="22" t="s">
        <v>171</v>
      </c>
      <c r="C7791" s="22" t="s">
        <v>55</v>
      </c>
      <c r="D7791" s="22" t="s">
        <v>102</v>
      </c>
      <c r="E7791" s="20">
        <v>24.629549999999998</v>
      </c>
    </row>
    <row r="7792" spans="1:5" x14ac:dyDescent="0.35">
      <c r="A7792" s="22" t="s">
        <v>40</v>
      </c>
      <c r="B7792" s="22" t="s">
        <v>171</v>
      </c>
      <c r="C7792" s="22" t="s">
        <v>55</v>
      </c>
      <c r="D7792" s="22" t="s">
        <v>160</v>
      </c>
      <c r="E7792" s="20">
        <v>8.5232399999999995</v>
      </c>
    </row>
    <row r="7793" spans="1:5" x14ac:dyDescent="0.35">
      <c r="A7793" s="22" t="s">
        <v>40</v>
      </c>
      <c r="B7793" s="22" t="s">
        <v>171</v>
      </c>
      <c r="C7793" s="22" t="s">
        <v>55</v>
      </c>
      <c r="D7793" s="22" t="s">
        <v>30</v>
      </c>
      <c r="E7793" s="20">
        <v>45.6</v>
      </c>
    </row>
    <row r="7794" spans="1:5" x14ac:dyDescent="0.35">
      <c r="A7794" s="22" t="s">
        <v>40</v>
      </c>
      <c r="B7794" s="22" t="s">
        <v>171</v>
      </c>
      <c r="C7794" s="22" t="s">
        <v>55</v>
      </c>
      <c r="D7794" s="22" t="s">
        <v>110</v>
      </c>
      <c r="E7794" s="20">
        <v>3.24071</v>
      </c>
    </row>
    <row r="7795" spans="1:5" x14ac:dyDescent="0.35">
      <c r="A7795" s="22" t="s">
        <v>40</v>
      </c>
      <c r="B7795" s="22" t="s">
        <v>171</v>
      </c>
      <c r="C7795" s="22" t="s">
        <v>55</v>
      </c>
      <c r="D7795" s="22" t="s">
        <v>112</v>
      </c>
      <c r="E7795" s="20">
        <v>18.645119999999999</v>
      </c>
    </row>
    <row r="7796" spans="1:5" x14ac:dyDescent="0.35">
      <c r="A7796" s="22" t="s">
        <v>40</v>
      </c>
      <c r="B7796" s="22" t="s">
        <v>171</v>
      </c>
      <c r="C7796" s="22" t="s">
        <v>55</v>
      </c>
      <c r="D7796" s="22" t="s">
        <v>31</v>
      </c>
      <c r="E7796" s="20">
        <v>8.9945900000000005</v>
      </c>
    </row>
    <row r="7797" spans="1:5" x14ac:dyDescent="0.35">
      <c r="A7797" s="22" t="s">
        <v>40</v>
      </c>
      <c r="B7797" s="22" t="s">
        <v>171</v>
      </c>
      <c r="C7797" s="22" t="s">
        <v>55</v>
      </c>
      <c r="D7797" s="28" t="s">
        <v>35</v>
      </c>
      <c r="E7797" s="26">
        <v>400.72411</v>
      </c>
    </row>
    <row r="7798" spans="1:5" x14ac:dyDescent="0.35">
      <c r="A7798" s="22" t="s">
        <v>40</v>
      </c>
      <c r="B7798" s="22" t="s">
        <v>171</v>
      </c>
      <c r="C7798" s="22" t="s">
        <v>56</v>
      </c>
      <c r="D7798" s="22" t="s">
        <v>52</v>
      </c>
      <c r="E7798" s="20">
        <v>29.359179999999999</v>
      </c>
    </row>
    <row r="7799" spans="1:5" x14ac:dyDescent="0.35">
      <c r="A7799" s="22" t="s">
        <v>40</v>
      </c>
      <c r="B7799" s="22" t="s">
        <v>171</v>
      </c>
      <c r="C7799" s="22" t="s">
        <v>56</v>
      </c>
      <c r="D7799" s="22" t="s">
        <v>55</v>
      </c>
      <c r="E7799" s="20">
        <v>0.46184999999999998</v>
      </c>
    </row>
    <row r="7800" spans="1:5" x14ac:dyDescent="0.35">
      <c r="A7800" s="22" t="s">
        <v>40</v>
      </c>
      <c r="B7800" s="22" t="s">
        <v>171</v>
      </c>
      <c r="C7800" s="22" t="s">
        <v>56</v>
      </c>
      <c r="D7800" s="22" t="s">
        <v>92</v>
      </c>
      <c r="E7800" s="20">
        <v>112.22515</v>
      </c>
    </row>
    <row r="7801" spans="1:5" x14ac:dyDescent="0.35">
      <c r="A7801" s="22" t="s">
        <v>40</v>
      </c>
      <c r="B7801" s="22" t="s">
        <v>171</v>
      </c>
      <c r="C7801" s="22" t="s">
        <v>56</v>
      </c>
      <c r="D7801" s="22" t="s">
        <v>93</v>
      </c>
      <c r="E7801" s="20">
        <v>2.1025399999999999</v>
      </c>
    </row>
    <row r="7802" spans="1:5" x14ac:dyDescent="0.35">
      <c r="A7802" s="22" t="s">
        <v>40</v>
      </c>
      <c r="B7802" s="22" t="s">
        <v>171</v>
      </c>
      <c r="C7802" s="22" t="s">
        <v>56</v>
      </c>
      <c r="D7802" s="22" t="s">
        <v>160</v>
      </c>
      <c r="E7802" s="20">
        <v>0.19914000000000001</v>
      </c>
    </row>
    <row r="7803" spans="1:5" x14ac:dyDescent="0.35">
      <c r="A7803" s="22" t="s">
        <v>40</v>
      </c>
      <c r="B7803" s="22" t="s">
        <v>171</v>
      </c>
      <c r="C7803" s="22" t="s">
        <v>56</v>
      </c>
      <c r="D7803" s="22" t="s">
        <v>30</v>
      </c>
      <c r="E7803" s="20">
        <v>4.3213100000000004</v>
      </c>
    </row>
    <row r="7804" spans="1:5" x14ac:dyDescent="0.35">
      <c r="A7804" s="22" t="s">
        <v>40</v>
      </c>
      <c r="B7804" s="22" t="s">
        <v>171</v>
      </c>
      <c r="C7804" s="22" t="s">
        <v>56</v>
      </c>
      <c r="D7804" s="22" t="s">
        <v>96</v>
      </c>
      <c r="E7804" s="20">
        <v>120.35583</v>
      </c>
    </row>
    <row r="7805" spans="1:5" x14ac:dyDescent="0.35">
      <c r="A7805" s="22" t="s">
        <v>40</v>
      </c>
      <c r="B7805" s="22" t="s">
        <v>171</v>
      </c>
      <c r="C7805" s="22" t="s">
        <v>56</v>
      </c>
      <c r="D7805" s="22" t="s">
        <v>31</v>
      </c>
      <c r="E7805" s="20">
        <v>2.7768199999999998</v>
      </c>
    </row>
    <row r="7806" spans="1:5" x14ac:dyDescent="0.35">
      <c r="A7806" s="22" t="s">
        <v>40</v>
      </c>
      <c r="B7806" s="22" t="s">
        <v>171</v>
      </c>
      <c r="C7806" s="22" t="s">
        <v>56</v>
      </c>
      <c r="D7806" s="28" t="s">
        <v>35</v>
      </c>
      <c r="E7806" s="26">
        <v>271.80182000000002</v>
      </c>
    </row>
    <row r="7807" spans="1:5" x14ac:dyDescent="0.35">
      <c r="A7807" s="22" t="s">
        <v>40</v>
      </c>
      <c r="B7807" s="22" t="s">
        <v>171</v>
      </c>
      <c r="C7807" s="22" t="s">
        <v>57</v>
      </c>
      <c r="D7807" s="22" t="s">
        <v>52</v>
      </c>
      <c r="E7807" s="20">
        <v>526.80705999999998</v>
      </c>
    </row>
    <row r="7808" spans="1:5" x14ac:dyDescent="0.35">
      <c r="A7808" s="22" t="s">
        <v>40</v>
      </c>
      <c r="B7808" s="22" t="s">
        <v>171</v>
      </c>
      <c r="C7808" s="22" t="s">
        <v>57</v>
      </c>
      <c r="D7808" s="22" t="s">
        <v>104</v>
      </c>
      <c r="E7808" s="20">
        <v>3.5016799999999999</v>
      </c>
    </row>
    <row r="7809" spans="1:5" x14ac:dyDescent="0.35">
      <c r="A7809" s="22" t="s">
        <v>40</v>
      </c>
      <c r="B7809" s="22" t="s">
        <v>171</v>
      </c>
      <c r="C7809" s="22" t="s">
        <v>57</v>
      </c>
      <c r="D7809" s="22" t="s">
        <v>115</v>
      </c>
      <c r="E7809" s="20">
        <v>9.8961199999999998</v>
      </c>
    </row>
    <row r="7810" spans="1:5" x14ac:dyDescent="0.35">
      <c r="A7810" s="22" t="s">
        <v>40</v>
      </c>
      <c r="B7810" s="22" t="s">
        <v>171</v>
      </c>
      <c r="C7810" s="22" t="s">
        <v>57</v>
      </c>
      <c r="D7810" s="22" t="s">
        <v>53</v>
      </c>
      <c r="E7810" s="20">
        <v>58.712130000000002</v>
      </c>
    </row>
    <row r="7811" spans="1:5" x14ac:dyDescent="0.35">
      <c r="A7811" s="22" t="s">
        <v>40</v>
      </c>
      <c r="B7811" s="22" t="s">
        <v>171</v>
      </c>
      <c r="C7811" s="22" t="s">
        <v>57</v>
      </c>
      <c r="D7811" s="22" t="s">
        <v>95</v>
      </c>
      <c r="E7811" s="20">
        <v>48.934080000000002</v>
      </c>
    </row>
    <row r="7812" spans="1:5" x14ac:dyDescent="0.35">
      <c r="A7812" s="22" t="s">
        <v>40</v>
      </c>
      <c r="B7812" s="22" t="s">
        <v>171</v>
      </c>
      <c r="C7812" s="22" t="s">
        <v>57</v>
      </c>
      <c r="D7812" s="22" t="s">
        <v>28</v>
      </c>
      <c r="E7812" s="20">
        <v>2.6564299999999998</v>
      </c>
    </row>
    <row r="7813" spans="1:5" x14ac:dyDescent="0.35">
      <c r="A7813" s="22" t="s">
        <v>40</v>
      </c>
      <c r="B7813" s="22" t="s">
        <v>171</v>
      </c>
      <c r="C7813" s="22" t="s">
        <v>57</v>
      </c>
      <c r="D7813" s="22" t="s">
        <v>55</v>
      </c>
      <c r="E7813" s="20">
        <v>18.437100000000001</v>
      </c>
    </row>
    <row r="7814" spans="1:5" x14ac:dyDescent="0.35">
      <c r="A7814" s="22" t="s">
        <v>40</v>
      </c>
      <c r="B7814" s="22" t="s">
        <v>171</v>
      </c>
      <c r="C7814" s="22" t="s">
        <v>57</v>
      </c>
      <c r="D7814" s="22" t="s">
        <v>92</v>
      </c>
      <c r="E7814" s="20">
        <v>85.576899999999995</v>
      </c>
    </row>
    <row r="7815" spans="1:5" x14ac:dyDescent="0.35">
      <c r="A7815" s="22" t="s">
        <v>40</v>
      </c>
      <c r="B7815" s="22" t="s">
        <v>171</v>
      </c>
      <c r="C7815" s="22" t="s">
        <v>57</v>
      </c>
      <c r="D7815" s="22" t="s">
        <v>101</v>
      </c>
      <c r="E7815" s="20">
        <v>8.2111499999999999</v>
      </c>
    </row>
    <row r="7816" spans="1:5" x14ac:dyDescent="0.35">
      <c r="A7816" s="22" t="s">
        <v>40</v>
      </c>
      <c r="B7816" s="22" t="s">
        <v>171</v>
      </c>
      <c r="C7816" s="22" t="s">
        <v>57</v>
      </c>
      <c r="D7816" s="22" t="s">
        <v>102</v>
      </c>
      <c r="E7816" s="20">
        <v>209.64948999999999</v>
      </c>
    </row>
    <row r="7817" spans="1:5" x14ac:dyDescent="0.35">
      <c r="A7817" s="22" t="s">
        <v>40</v>
      </c>
      <c r="B7817" s="22" t="s">
        <v>171</v>
      </c>
      <c r="C7817" s="22" t="s">
        <v>57</v>
      </c>
      <c r="D7817" s="22" t="s">
        <v>93</v>
      </c>
      <c r="E7817" s="20">
        <v>25.73779</v>
      </c>
    </row>
    <row r="7818" spans="1:5" x14ac:dyDescent="0.35">
      <c r="A7818" s="22" t="s">
        <v>40</v>
      </c>
      <c r="B7818" s="22" t="s">
        <v>171</v>
      </c>
      <c r="C7818" s="22" t="s">
        <v>57</v>
      </c>
      <c r="D7818" s="22" t="s">
        <v>160</v>
      </c>
      <c r="E7818" s="20">
        <v>35.402380000000001</v>
      </c>
    </row>
    <row r="7819" spans="1:5" x14ac:dyDescent="0.35">
      <c r="A7819" s="22" t="s">
        <v>40</v>
      </c>
      <c r="B7819" s="22" t="s">
        <v>171</v>
      </c>
      <c r="C7819" s="22" t="s">
        <v>57</v>
      </c>
      <c r="D7819" s="22" t="s">
        <v>30</v>
      </c>
      <c r="E7819" s="20">
        <v>793.49194</v>
      </c>
    </row>
    <row r="7820" spans="1:5" x14ac:dyDescent="0.35">
      <c r="A7820" s="22" t="s">
        <v>40</v>
      </c>
      <c r="B7820" s="22" t="s">
        <v>171</v>
      </c>
      <c r="C7820" s="22" t="s">
        <v>57</v>
      </c>
      <c r="D7820" s="22" t="s">
        <v>96</v>
      </c>
      <c r="E7820" s="20">
        <v>10.108549999999999</v>
      </c>
    </row>
    <row r="7821" spans="1:5" x14ac:dyDescent="0.35">
      <c r="A7821" s="22" t="s">
        <v>40</v>
      </c>
      <c r="B7821" s="22" t="s">
        <v>171</v>
      </c>
      <c r="C7821" s="22" t="s">
        <v>57</v>
      </c>
      <c r="D7821" s="22" t="s">
        <v>110</v>
      </c>
      <c r="E7821" s="20">
        <v>50.900979999999997</v>
      </c>
    </row>
    <row r="7822" spans="1:5" x14ac:dyDescent="0.35">
      <c r="A7822" s="22" t="s">
        <v>40</v>
      </c>
      <c r="B7822" s="22" t="s">
        <v>171</v>
      </c>
      <c r="C7822" s="22" t="s">
        <v>57</v>
      </c>
      <c r="D7822" s="22" t="s">
        <v>112</v>
      </c>
      <c r="E7822" s="20">
        <v>500.94457999999997</v>
      </c>
    </row>
    <row r="7823" spans="1:5" x14ac:dyDescent="0.35">
      <c r="A7823" s="22" t="s">
        <v>40</v>
      </c>
      <c r="B7823" s="22" t="s">
        <v>171</v>
      </c>
      <c r="C7823" s="22" t="s">
        <v>57</v>
      </c>
      <c r="D7823" s="22" t="s">
        <v>31</v>
      </c>
      <c r="E7823" s="20">
        <v>415.21539999999999</v>
      </c>
    </row>
    <row r="7824" spans="1:5" x14ac:dyDescent="0.35">
      <c r="A7824" s="22" t="s">
        <v>40</v>
      </c>
      <c r="B7824" s="22" t="s">
        <v>171</v>
      </c>
      <c r="C7824" s="22" t="s">
        <v>57</v>
      </c>
      <c r="D7824" s="22" t="s">
        <v>32</v>
      </c>
      <c r="E7824" s="20">
        <v>0.63480999999999999</v>
      </c>
    </row>
    <row r="7825" spans="1:5" x14ac:dyDescent="0.35">
      <c r="A7825" s="22" t="s">
        <v>40</v>
      </c>
      <c r="B7825" s="22" t="s">
        <v>171</v>
      </c>
      <c r="C7825" s="22" t="s">
        <v>57</v>
      </c>
      <c r="D7825" s="28" t="s">
        <v>35</v>
      </c>
      <c r="E7825" s="26">
        <v>2804.8185699999999</v>
      </c>
    </row>
    <row r="7826" spans="1:5" x14ac:dyDescent="0.35">
      <c r="A7826" s="22" t="s">
        <v>40</v>
      </c>
      <c r="B7826" s="22" t="s">
        <v>171</v>
      </c>
      <c r="C7826" s="22" t="s">
        <v>58</v>
      </c>
      <c r="D7826" s="22" t="s">
        <v>52</v>
      </c>
      <c r="E7826" s="20">
        <v>6.9278399999999998</v>
      </c>
    </row>
    <row r="7827" spans="1:5" x14ac:dyDescent="0.35">
      <c r="A7827" s="22" t="s">
        <v>40</v>
      </c>
      <c r="B7827" s="22" t="s">
        <v>171</v>
      </c>
      <c r="C7827" s="22" t="s">
        <v>58</v>
      </c>
      <c r="D7827" s="22" t="s">
        <v>97</v>
      </c>
      <c r="E7827" s="20">
        <v>10.797420000000001</v>
      </c>
    </row>
    <row r="7828" spans="1:5" x14ac:dyDescent="0.35">
      <c r="A7828" s="22" t="s">
        <v>40</v>
      </c>
      <c r="B7828" s="22" t="s">
        <v>171</v>
      </c>
      <c r="C7828" s="22" t="s">
        <v>58</v>
      </c>
      <c r="D7828" s="28" t="s">
        <v>35</v>
      </c>
      <c r="E7828" s="26">
        <v>17.725259999999999</v>
      </c>
    </row>
    <row r="7829" spans="1:5" x14ac:dyDescent="0.35">
      <c r="A7829" s="22" t="s">
        <v>40</v>
      </c>
      <c r="B7829" s="22" t="s">
        <v>171</v>
      </c>
      <c r="C7829" s="22" t="s">
        <v>158</v>
      </c>
      <c r="D7829" s="22" t="s">
        <v>160</v>
      </c>
      <c r="E7829" s="20">
        <v>710.73181</v>
      </c>
    </row>
    <row r="7830" spans="1:5" x14ac:dyDescent="0.35">
      <c r="A7830" s="22" t="s">
        <v>40</v>
      </c>
      <c r="B7830" s="22" t="s">
        <v>171</v>
      </c>
      <c r="C7830" s="22" t="s">
        <v>158</v>
      </c>
      <c r="D7830" s="28" t="s">
        <v>35</v>
      </c>
      <c r="E7830" s="26">
        <v>710.73181</v>
      </c>
    </row>
    <row r="7831" spans="1:5" x14ac:dyDescent="0.35">
      <c r="A7831" s="22" t="s">
        <v>40</v>
      </c>
      <c r="B7831" s="22" t="s">
        <v>171</v>
      </c>
      <c r="C7831" s="22" t="s">
        <v>14</v>
      </c>
      <c r="D7831" s="22" t="s">
        <v>52</v>
      </c>
      <c r="E7831" s="20">
        <v>54.540109999999999</v>
      </c>
    </row>
    <row r="7832" spans="1:5" x14ac:dyDescent="0.35">
      <c r="A7832" s="22" t="s">
        <v>40</v>
      </c>
      <c r="B7832" s="22" t="s">
        <v>171</v>
      </c>
      <c r="C7832" s="22" t="s">
        <v>14</v>
      </c>
      <c r="D7832" s="22" t="s">
        <v>104</v>
      </c>
      <c r="E7832" s="20">
        <v>6.1760000000000002E-2</v>
      </c>
    </row>
    <row r="7833" spans="1:5" x14ac:dyDescent="0.35">
      <c r="A7833" s="22" t="s">
        <v>40</v>
      </c>
      <c r="B7833" s="22" t="s">
        <v>171</v>
      </c>
      <c r="C7833" s="22" t="s">
        <v>14</v>
      </c>
      <c r="D7833" s="22" t="s">
        <v>92</v>
      </c>
      <c r="E7833" s="20">
        <v>279.28714000000002</v>
      </c>
    </row>
    <row r="7834" spans="1:5" x14ac:dyDescent="0.35">
      <c r="A7834" s="22" t="s">
        <v>40</v>
      </c>
      <c r="B7834" s="22" t="s">
        <v>171</v>
      </c>
      <c r="C7834" s="22" t="s">
        <v>14</v>
      </c>
      <c r="D7834" s="22" t="s">
        <v>102</v>
      </c>
      <c r="E7834" s="20">
        <v>0.24731</v>
      </c>
    </row>
    <row r="7835" spans="1:5" x14ac:dyDescent="0.35">
      <c r="A7835" s="22" t="s">
        <v>40</v>
      </c>
      <c r="B7835" s="22" t="s">
        <v>171</v>
      </c>
      <c r="C7835" s="22" t="s">
        <v>14</v>
      </c>
      <c r="D7835" s="22" t="s">
        <v>107</v>
      </c>
      <c r="E7835" s="20">
        <v>83.206680000000006</v>
      </c>
    </row>
    <row r="7836" spans="1:5" x14ac:dyDescent="0.35">
      <c r="A7836" s="22" t="s">
        <v>40</v>
      </c>
      <c r="B7836" s="22" t="s">
        <v>171</v>
      </c>
      <c r="C7836" s="22" t="s">
        <v>14</v>
      </c>
      <c r="D7836" s="22" t="s">
        <v>93</v>
      </c>
      <c r="E7836" s="20">
        <v>3.8182800000000001</v>
      </c>
    </row>
    <row r="7837" spans="1:5" x14ac:dyDescent="0.35">
      <c r="A7837" s="22" t="s">
        <v>40</v>
      </c>
      <c r="B7837" s="22" t="s">
        <v>171</v>
      </c>
      <c r="C7837" s="22" t="s">
        <v>14</v>
      </c>
      <c r="D7837" s="22" t="s">
        <v>30</v>
      </c>
      <c r="E7837" s="20">
        <v>77.098280000000003</v>
      </c>
    </row>
    <row r="7838" spans="1:5" x14ac:dyDescent="0.35">
      <c r="A7838" s="22" t="s">
        <v>40</v>
      </c>
      <c r="B7838" s="22" t="s">
        <v>171</v>
      </c>
      <c r="C7838" s="22" t="s">
        <v>14</v>
      </c>
      <c r="D7838" s="22" t="s">
        <v>32</v>
      </c>
      <c r="E7838" s="20">
        <v>1308.79601</v>
      </c>
    </row>
    <row r="7839" spans="1:5" x14ac:dyDescent="0.35">
      <c r="A7839" s="22" t="s">
        <v>40</v>
      </c>
      <c r="B7839" s="22" t="s">
        <v>171</v>
      </c>
      <c r="C7839" s="22" t="s">
        <v>14</v>
      </c>
      <c r="D7839" s="28" t="s">
        <v>35</v>
      </c>
      <c r="E7839" s="26">
        <v>1807.05557</v>
      </c>
    </row>
    <row r="7840" spans="1:5" x14ac:dyDescent="0.35">
      <c r="A7840" s="22" t="s">
        <v>40</v>
      </c>
      <c r="B7840" s="22" t="s">
        <v>171</v>
      </c>
      <c r="C7840" s="22" t="s">
        <v>15</v>
      </c>
      <c r="D7840" s="22" t="s">
        <v>52</v>
      </c>
      <c r="E7840" s="20">
        <v>648.72528</v>
      </c>
    </row>
    <row r="7841" spans="1:5" x14ac:dyDescent="0.35">
      <c r="A7841" s="22" t="s">
        <v>40</v>
      </c>
      <c r="B7841" s="22" t="s">
        <v>171</v>
      </c>
      <c r="C7841" s="22" t="s">
        <v>15</v>
      </c>
      <c r="D7841" s="22" t="s">
        <v>104</v>
      </c>
      <c r="E7841" s="20">
        <v>20.224879999999999</v>
      </c>
    </row>
    <row r="7842" spans="1:5" x14ac:dyDescent="0.35">
      <c r="A7842" s="22" t="s">
        <v>40</v>
      </c>
      <c r="B7842" s="22" t="s">
        <v>171</v>
      </c>
      <c r="C7842" s="22" t="s">
        <v>15</v>
      </c>
      <c r="D7842" s="22" t="s">
        <v>115</v>
      </c>
      <c r="E7842" s="20">
        <v>42.640729999999998</v>
      </c>
    </row>
    <row r="7843" spans="1:5" x14ac:dyDescent="0.35">
      <c r="A7843" s="22" t="s">
        <v>40</v>
      </c>
      <c r="B7843" s="22" t="s">
        <v>171</v>
      </c>
      <c r="C7843" s="22" t="s">
        <v>15</v>
      </c>
      <c r="D7843" s="22" t="s">
        <v>156</v>
      </c>
      <c r="E7843" s="20">
        <v>13.62323</v>
      </c>
    </row>
    <row r="7844" spans="1:5" x14ac:dyDescent="0.35">
      <c r="A7844" s="22" t="s">
        <v>40</v>
      </c>
      <c r="B7844" s="22" t="s">
        <v>171</v>
      </c>
      <c r="C7844" s="22" t="s">
        <v>15</v>
      </c>
      <c r="D7844" s="22" t="s">
        <v>53</v>
      </c>
      <c r="E7844" s="20">
        <v>663.76467000000002</v>
      </c>
    </row>
    <row r="7845" spans="1:5" x14ac:dyDescent="0.35">
      <c r="A7845" s="22" t="s">
        <v>40</v>
      </c>
      <c r="B7845" s="22" t="s">
        <v>171</v>
      </c>
      <c r="C7845" s="22" t="s">
        <v>15</v>
      </c>
      <c r="D7845" s="22" t="s">
        <v>27</v>
      </c>
      <c r="E7845" s="20">
        <v>151.60907</v>
      </c>
    </row>
    <row r="7846" spans="1:5" x14ac:dyDescent="0.35">
      <c r="A7846" s="22" t="s">
        <v>40</v>
      </c>
      <c r="B7846" s="22" t="s">
        <v>171</v>
      </c>
      <c r="C7846" s="22" t="s">
        <v>15</v>
      </c>
      <c r="D7846" s="22" t="s">
        <v>95</v>
      </c>
      <c r="E7846" s="20">
        <v>75.563770000000005</v>
      </c>
    </row>
    <row r="7847" spans="1:5" x14ac:dyDescent="0.35">
      <c r="A7847" s="22" t="s">
        <v>40</v>
      </c>
      <c r="B7847" s="22" t="s">
        <v>171</v>
      </c>
      <c r="C7847" s="22" t="s">
        <v>15</v>
      </c>
      <c r="D7847" s="22" t="s">
        <v>28</v>
      </c>
      <c r="E7847" s="20">
        <v>102.55267000000001</v>
      </c>
    </row>
    <row r="7848" spans="1:5" x14ac:dyDescent="0.35">
      <c r="A7848" s="22" t="s">
        <v>40</v>
      </c>
      <c r="B7848" s="22" t="s">
        <v>171</v>
      </c>
      <c r="C7848" s="22" t="s">
        <v>15</v>
      </c>
      <c r="D7848" s="22" t="s">
        <v>55</v>
      </c>
      <c r="E7848" s="20">
        <v>68.199550000000002</v>
      </c>
    </row>
    <row r="7849" spans="1:5" x14ac:dyDescent="0.35">
      <c r="A7849" s="22" t="s">
        <v>40</v>
      </c>
      <c r="B7849" s="22" t="s">
        <v>171</v>
      </c>
      <c r="C7849" s="22" t="s">
        <v>15</v>
      </c>
      <c r="D7849" s="22" t="s">
        <v>92</v>
      </c>
      <c r="E7849" s="20">
        <v>3024.6810099999998</v>
      </c>
    </row>
    <row r="7850" spans="1:5" x14ac:dyDescent="0.35">
      <c r="A7850" s="22" t="s">
        <v>40</v>
      </c>
      <c r="B7850" s="22" t="s">
        <v>171</v>
      </c>
      <c r="C7850" s="22" t="s">
        <v>15</v>
      </c>
      <c r="D7850" s="22" t="s">
        <v>102</v>
      </c>
      <c r="E7850" s="20">
        <v>488.66275999999999</v>
      </c>
    </row>
    <row r="7851" spans="1:5" x14ac:dyDescent="0.35">
      <c r="A7851" s="22" t="s">
        <v>40</v>
      </c>
      <c r="B7851" s="22" t="s">
        <v>171</v>
      </c>
      <c r="C7851" s="22" t="s">
        <v>15</v>
      </c>
      <c r="D7851" s="22" t="s">
        <v>107</v>
      </c>
      <c r="E7851" s="20">
        <v>0.73341999999999996</v>
      </c>
    </row>
    <row r="7852" spans="1:5" x14ac:dyDescent="0.35">
      <c r="A7852" s="22" t="s">
        <v>40</v>
      </c>
      <c r="B7852" s="22" t="s">
        <v>171</v>
      </c>
      <c r="C7852" s="22" t="s">
        <v>15</v>
      </c>
      <c r="D7852" s="22" t="s">
        <v>93</v>
      </c>
      <c r="E7852" s="20">
        <v>193.58287000000001</v>
      </c>
    </row>
    <row r="7853" spans="1:5" x14ac:dyDescent="0.35">
      <c r="A7853" s="22" t="s">
        <v>40</v>
      </c>
      <c r="B7853" s="22" t="s">
        <v>171</v>
      </c>
      <c r="C7853" s="22" t="s">
        <v>15</v>
      </c>
      <c r="D7853" s="22" t="s">
        <v>160</v>
      </c>
      <c r="E7853" s="20">
        <v>510.45864999999998</v>
      </c>
    </row>
    <row r="7854" spans="1:5" x14ac:dyDescent="0.35">
      <c r="A7854" s="22" t="s">
        <v>40</v>
      </c>
      <c r="B7854" s="22" t="s">
        <v>171</v>
      </c>
      <c r="C7854" s="22" t="s">
        <v>15</v>
      </c>
      <c r="D7854" s="22" t="s">
        <v>30</v>
      </c>
      <c r="E7854" s="20">
        <v>11556.927669999999</v>
      </c>
    </row>
    <row r="7855" spans="1:5" x14ac:dyDescent="0.35">
      <c r="A7855" s="22" t="s">
        <v>40</v>
      </c>
      <c r="B7855" s="22" t="s">
        <v>171</v>
      </c>
      <c r="C7855" s="22" t="s">
        <v>15</v>
      </c>
      <c r="D7855" s="22" t="s">
        <v>96</v>
      </c>
      <c r="E7855" s="20">
        <v>33.920839999999998</v>
      </c>
    </row>
    <row r="7856" spans="1:5" x14ac:dyDescent="0.35">
      <c r="A7856" s="22" t="s">
        <v>40</v>
      </c>
      <c r="B7856" s="22" t="s">
        <v>171</v>
      </c>
      <c r="C7856" s="22" t="s">
        <v>15</v>
      </c>
      <c r="D7856" s="22" t="s">
        <v>110</v>
      </c>
      <c r="E7856" s="20">
        <v>380.08030000000002</v>
      </c>
    </row>
    <row r="7857" spans="1:5" x14ac:dyDescent="0.35">
      <c r="A7857" s="22" t="s">
        <v>40</v>
      </c>
      <c r="B7857" s="22" t="s">
        <v>171</v>
      </c>
      <c r="C7857" s="22" t="s">
        <v>15</v>
      </c>
      <c r="D7857" s="22" t="s">
        <v>112</v>
      </c>
      <c r="E7857" s="20">
        <v>1103.3976700000001</v>
      </c>
    </row>
    <row r="7858" spans="1:5" x14ac:dyDescent="0.35">
      <c r="A7858" s="22" t="s">
        <v>40</v>
      </c>
      <c r="B7858" s="22" t="s">
        <v>171</v>
      </c>
      <c r="C7858" s="22" t="s">
        <v>15</v>
      </c>
      <c r="D7858" s="22" t="s">
        <v>97</v>
      </c>
      <c r="E7858" s="20">
        <v>0.71553999999999995</v>
      </c>
    </row>
    <row r="7859" spans="1:5" x14ac:dyDescent="0.35">
      <c r="A7859" s="22" t="s">
        <v>40</v>
      </c>
      <c r="B7859" s="22" t="s">
        <v>171</v>
      </c>
      <c r="C7859" s="22" t="s">
        <v>15</v>
      </c>
      <c r="D7859" s="22" t="s">
        <v>31</v>
      </c>
      <c r="E7859" s="20">
        <v>23565.372820000001</v>
      </c>
    </row>
    <row r="7860" spans="1:5" x14ac:dyDescent="0.35">
      <c r="A7860" s="22" t="s">
        <v>40</v>
      </c>
      <c r="B7860" s="22" t="s">
        <v>171</v>
      </c>
      <c r="C7860" s="22" t="s">
        <v>15</v>
      </c>
      <c r="D7860" s="28" t="s">
        <v>35</v>
      </c>
      <c r="E7860" s="26">
        <v>42645.437400000003</v>
      </c>
    </row>
    <row r="7861" spans="1:5" x14ac:dyDescent="0.35">
      <c r="A7861" s="22" t="s">
        <v>40</v>
      </c>
      <c r="B7861" s="22" t="s">
        <v>171</v>
      </c>
      <c r="C7861" s="22" t="s">
        <v>159</v>
      </c>
      <c r="D7861" s="22" t="s">
        <v>52</v>
      </c>
      <c r="E7861" s="20">
        <v>422.40123999999997</v>
      </c>
    </row>
    <row r="7862" spans="1:5" x14ac:dyDescent="0.35">
      <c r="A7862" s="22" t="s">
        <v>40</v>
      </c>
      <c r="B7862" s="22" t="s">
        <v>171</v>
      </c>
      <c r="C7862" s="22" t="s">
        <v>159</v>
      </c>
      <c r="D7862" s="22" t="s">
        <v>104</v>
      </c>
      <c r="E7862" s="20">
        <v>2.63443</v>
      </c>
    </row>
    <row r="7863" spans="1:5" x14ac:dyDescent="0.35">
      <c r="A7863" s="22" t="s">
        <v>40</v>
      </c>
      <c r="B7863" s="22" t="s">
        <v>171</v>
      </c>
      <c r="C7863" s="22" t="s">
        <v>159</v>
      </c>
      <c r="D7863" s="22" t="s">
        <v>156</v>
      </c>
      <c r="E7863" s="20">
        <v>11.08484</v>
      </c>
    </row>
    <row r="7864" spans="1:5" x14ac:dyDescent="0.35">
      <c r="A7864" s="22" t="s">
        <v>40</v>
      </c>
      <c r="B7864" s="22" t="s">
        <v>171</v>
      </c>
      <c r="C7864" s="22" t="s">
        <v>159</v>
      </c>
      <c r="D7864" s="22" t="s">
        <v>53</v>
      </c>
      <c r="E7864" s="20">
        <v>2.8607100000000001</v>
      </c>
    </row>
    <row r="7865" spans="1:5" x14ac:dyDescent="0.35">
      <c r="A7865" s="22" t="s">
        <v>40</v>
      </c>
      <c r="B7865" s="22" t="s">
        <v>171</v>
      </c>
      <c r="C7865" s="22" t="s">
        <v>159</v>
      </c>
      <c r="D7865" s="22" t="s">
        <v>27</v>
      </c>
      <c r="E7865" s="20">
        <v>46.731099999999998</v>
      </c>
    </row>
    <row r="7866" spans="1:5" x14ac:dyDescent="0.35">
      <c r="A7866" s="22" t="s">
        <v>40</v>
      </c>
      <c r="B7866" s="22" t="s">
        <v>171</v>
      </c>
      <c r="C7866" s="22" t="s">
        <v>159</v>
      </c>
      <c r="D7866" s="22" t="s">
        <v>95</v>
      </c>
      <c r="E7866" s="20">
        <v>108.75385</v>
      </c>
    </row>
    <row r="7867" spans="1:5" x14ac:dyDescent="0.35">
      <c r="A7867" s="22" t="s">
        <v>40</v>
      </c>
      <c r="B7867" s="22" t="s">
        <v>171</v>
      </c>
      <c r="C7867" s="22" t="s">
        <v>159</v>
      </c>
      <c r="D7867" s="22" t="s">
        <v>28</v>
      </c>
      <c r="E7867" s="20">
        <v>33.000360000000001</v>
      </c>
    </row>
    <row r="7868" spans="1:5" x14ac:dyDescent="0.35">
      <c r="A7868" s="22" t="s">
        <v>40</v>
      </c>
      <c r="B7868" s="22" t="s">
        <v>171</v>
      </c>
      <c r="C7868" s="22" t="s">
        <v>159</v>
      </c>
      <c r="D7868" s="22" t="s">
        <v>55</v>
      </c>
      <c r="E7868" s="20">
        <v>6.4103500000000002</v>
      </c>
    </row>
    <row r="7869" spans="1:5" x14ac:dyDescent="0.35">
      <c r="A7869" s="22" t="s">
        <v>40</v>
      </c>
      <c r="B7869" s="22" t="s">
        <v>171</v>
      </c>
      <c r="C7869" s="22" t="s">
        <v>159</v>
      </c>
      <c r="D7869" s="22" t="s">
        <v>92</v>
      </c>
      <c r="E7869" s="20">
        <v>98.280779999999993</v>
      </c>
    </row>
    <row r="7870" spans="1:5" x14ac:dyDescent="0.35">
      <c r="A7870" s="22" t="s">
        <v>40</v>
      </c>
      <c r="B7870" s="22" t="s">
        <v>171</v>
      </c>
      <c r="C7870" s="22" t="s">
        <v>159</v>
      </c>
      <c r="D7870" s="22" t="s">
        <v>101</v>
      </c>
      <c r="E7870" s="20">
        <v>32.411470000000001</v>
      </c>
    </row>
    <row r="7871" spans="1:5" x14ac:dyDescent="0.35">
      <c r="A7871" s="22" t="s">
        <v>40</v>
      </c>
      <c r="B7871" s="22" t="s">
        <v>171</v>
      </c>
      <c r="C7871" s="22" t="s">
        <v>159</v>
      </c>
      <c r="D7871" s="22" t="s">
        <v>102</v>
      </c>
      <c r="E7871" s="20">
        <v>0.46457999999999999</v>
      </c>
    </row>
    <row r="7872" spans="1:5" x14ac:dyDescent="0.35">
      <c r="A7872" s="22" t="s">
        <v>40</v>
      </c>
      <c r="B7872" s="22" t="s">
        <v>171</v>
      </c>
      <c r="C7872" s="22" t="s">
        <v>159</v>
      </c>
      <c r="D7872" s="22" t="s">
        <v>107</v>
      </c>
      <c r="E7872" s="20">
        <v>5.2674500000000002</v>
      </c>
    </row>
    <row r="7873" spans="1:5" x14ac:dyDescent="0.35">
      <c r="A7873" s="22" t="s">
        <v>40</v>
      </c>
      <c r="B7873" s="22" t="s">
        <v>171</v>
      </c>
      <c r="C7873" s="22" t="s">
        <v>159</v>
      </c>
      <c r="D7873" s="22" t="s">
        <v>93</v>
      </c>
      <c r="E7873" s="20">
        <v>0.54845999999999995</v>
      </c>
    </row>
    <row r="7874" spans="1:5" x14ac:dyDescent="0.35">
      <c r="A7874" s="22" t="s">
        <v>40</v>
      </c>
      <c r="B7874" s="22" t="s">
        <v>171</v>
      </c>
      <c r="C7874" s="22" t="s">
        <v>159</v>
      </c>
      <c r="D7874" s="22" t="s">
        <v>160</v>
      </c>
      <c r="E7874" s="20">
        <v>766.12144999999998</v>
      </c>
    </row>
    <row r="7875" spans="1:5" x14ac:dyDescent="0.35">
      <c r="A7875" s="22" t="s">
        <v>40</v>
      </c>
      <c r="B7875" s="22" t="s">
        <v>171</v>
      </c>
      <c r="C7875" s="22" t="s">
        <v>159</v>
      </c>
      <c r="D7875" s="22" t="s">
        <v>30</v>
      </c>
      <c r="E7875" s="20">
        <v>77.66574</v>
      </c>
    </row>
    <row r="7876" spans="1:5" x14ac:dyDescent="0.35">
      <c r="A7876" s="22" t="s">
        <v>40</v>
      </c>
      <c r="B7876" s="22" t="s">
        <v>171</v>
      </c>
      <c r="C7876" s="22" t="s">
        <v>159</v>
      </c>
      <c r="D7876" s="22" t="s">
        <v>96</v>
      </c>
      <c r="E7876" s="20">
        <v>8.9304699999999997</v>
      </c>
    </row>
    <row r="7877" spans="1:5" x14ac:dyDescent="0.35">
      <c r="A7877" s="22" t="s">
        <v>40</v>
      </c>
      <c r="B7877" s="22" t="s">
        <v>171</v>
      </c>
      <c r="C7877" s="22" t="s">
        <v>159</v>
      </c>
      <c r="D7877" s="22" t="s">
        <v>110</v>
      </c>
      <c r="E7877" s="20">
        <v>30.237970000000001</v>
      </c>
    </row>
    <row r="7878" spans="1:5" x14ac:dyDescent="0.35">
      <c r="A7878" s="22" t="s">
        <v>40</v>
      </c>
      <c r="B7878" s="22" t="s">
        <v>171</v>
      </c>
      <c r="C7878" s="22" t="s">
        <v>159</v>
      </c>
      <c r="D7878" s="22" t="s">
        <v>112</v>
      </c>
      <c r="E7878" s="20">
        <v>74.143000000000001</v>
      </c>
    </row>
    <row r="7879" spans="1:5" x14ac:dyDescent="0.35">
      <c r="A7879" s="22" t="s">
        <v>40</v>
      </c>
      <c r="B7879" s="22" t="s">
        <v>171</v>
      </c>
      <c r="C7879" s="22" t="s">
        <v>159</v>
      </c>
      <c r="D7879" s="22" t="s">
        <v>31</v>
      </c>
      <c r="E7879" s="20">
        <v>316.30194</v>
      </c>
    </row>
    <row r="7880" spans="1:5" x14ac:dyDescent="0.35">
      <c r="A7880" s="22" t="s">
        <v>40</v>
      </c>
      <c r="B7880" s="22" t="s">
        <v>171</v>
      </c>
      <c r="C7880" s="22" t="s">
        <v>159</v>
      </c>
      <c r="D7880" s="22" t="s">
        <v>32</v>
      </c>
      <c r="E7880" s="20">
        <v>36.36186</v>
      </c>
    </row>
    <row r="7881" spans="1:5" x14ac:dyDescent="0.35">
      <c r="A7881" s="22" t="s">
        <v>40</v>
      </c>
      <c r="B7881" s="22" t="s">
        <v>171</v>
      </c>
      <c r="C7881" s="22" t="s">
        <v>159</v>
      </c>
      <c r="D7881" s="22" t="s">
        <v>161</v>
      </c>
      <c r="E7881" s="20">
        <v>0.28749000000000002</v>
      </c>
    </row>
    <row r="7882" spans="1:5" x14ac:dyDescent="0.35">
      <c r="A7882" s="22" t="s">
        <v>40</v>
      </c>
      <c r="B7882" s="22" t="s">
        <v>171</v>
      </c>
      <c r="C7882" s="22" t="s">
        <v>159</v>
      </c>
      <c r="D7882" s="28" t="s">
        <v>35</v>
      </c>
      <c r="E7882" s="26">
        <v>2080.8995399999999</v>
      </c>
    </row>
    <row r="7883" spans="1:5" x14ac:dyDescent="0.35">
      <c r="A7883" s="22" t="s">
        <v>40</v>
      </c>
      <c r="B7883" s="22" t="s">
        <v>171</v>
      </c>
      <c r="C7883" s="22" t="s">
        <v>59</v>
      </c>
      <c r="D7883" s="22" t="s">
        <v>52</v>
      </c>
      <c r="E7883" s="20">
        <v>44.085120000000003</v>
      </c>
    </row>
    <row r="7884" spans="1:5" x14ac:dyDescent="0.35">
      <c r="A7884" s="22" t="s">
        <v>40</v>
      </c>
      <c r="B7884" s="22" t="s">
        <v>171</v>
      </c>
      <c r="C7884" s="22" t="s">
        <v>59</v>
      </c>
      <c r="D7884" s="22" t="s">
        <v>104</v>
      </c>
      <c r="E7884" s="20">
        <v>2.9621900000000001</v>
      </c>
    </row>
    <row r="7885" spans="1:5" x14ac:dyDescent="0.35">
      <c r="A7885" s="22" t="s">
        <v>40</v>
      </c>
      <c r="B7885" s="22" t="s">
        <v>171</v>
      </c>
      <c r="C7885" s="22" t="s">
        <v>59</v>
      </c>
      <c r="D7885" s="22" t="s">
        <v>102</v>
      </c>
      <c r="E7885" s="20">
        <v>50.093960000000003</v>
      </c>
    </row>
    <row r="7886" spans="1:5" x14ac:dyDescent="0.35">
      <c r="A7886" s="22" t="s">
        <v>40</v>
      </c>
      <c r="B7886" s="22" t="s">
        <v>171</v>
      </c>
      <c r="C7886" s="22" t="s">
        <v>59</v>
      </c>
      <c r="D7886" s="22" t="s">
        <v>160</v>
      </c>
      <c r="E7886" s="20">
        <v>0.12151000000000001</v>
      </c>
    </row>
    <row r="7887" spans="1:5" x14ac:dyDescent="0.35">
      <c r="A7887" s="22" t="s">
        <v>40</v>
      </c>
      <c r="B7887" s="22" t="s">
        <v>171</v>
      </c>
      <c r="C7887" s="22" t="s">
        <v>59</v>
      </c>
      <c r="D7887" s="22" t="s">
        <v>30</v>
      </c>
      <c r="E7887" s="20">
        <v>113.26987</v>
      </c>
    </row>
    <row r="7888" spans="1:5" x14ac:dyDescent="0.35">
      <c r="A7888" s="22" t="s">
        <v>40</v>
      </c>
      <c r="B7888" s="22" t="s">
        <v>171</v>
      </c>
      <c r="C7888" s="22" t="s">
        <v>59</v>
      </c>
      <c r="D7888" s="28" t="s">
        <v>35</v>
      </c>
      <c r="E7888" s="26">
        <v>210.53264999999999</v>
      </c>
    </row>
    <row r="7889" spans="1:5" x14ac:dyDescent="0.35">
      <c r="A7889" s="22" t="s">
        <v>40</v>
      </c>
      <c r="B7889" s="22" t="s">
        <v>171</v>
      </c>
      <c r="C7889" s="22" t="s">
        <v>16</v>
      </c>
      <c r="D7889" s="22" t="s">
        <v>52</v>
      </c>
      <c r="E7889" s="20">
        <v>667.85931000000005</v>
      </c>
    </row>
    <row r="7890" spans="1:5" x14ac:dyDescent="0.35">
      <c r="A7890" s="22" t="s">
        <v>40</v>
      </c>
      <c r="B7890" s="22" t="s">
        <v>171</v>
      </c>
      <c r="C7890" s="22" t="s">
        <v>16</v>
      </c>
      <c r="D7890" s="22" t="s">
        <v>104</v>
      </c>
      <c r="E7890" s="20">
        <v>2.3855300000000002</v>
      </c>
    </row>
    <row r="7891" spans="1:5" x14ac:dyDescent="0.35">
      <c r="A7891" s="22" t="s">
        <v>40</v>
      </c>
      <c r="B7891" s="22" t="s">
        <v>171</v>
      </c>
      <c r="C7891" s="22" t="s">
        <v>16</v>
      </c>
      <c r="D7891" s="22" t="s">
        <v>156</v>
      </c>
      <c r="E7891" s="20">
        <v>41.624890000000001</v>
      </c>
    </row>
    <row r="7892" spans="1:5" x14ac:dyDescent="0.35">
      <c r="A7892" s="22" t="s">
        <v>40</v>
      </c>
      <c r="B7892" s="22" t="s">
        <v>171</v>
      </c>
      <c r="C7892" s="22" t="s">
        <v>16</v>
      </c>
      <c r="D7892" s="22" t="s">
        <v>53</v>
      </c>
      <c r="E7892" s="20">
        <v>59.11065</v>
      </c>
    </row>
    <row r="7893" spans="1:5" x14ac:dyDescent="0.35">
      <c r="A7893" s="22" t="s">
        <v>40</v>
      </c>
      <c r="B7893" s="22" t="s">
        <v>171</v>
      </c>
      <c r="C7893" s="22" t="s">
        <v>16</v>
      </c>
      <c r="D7893" s="22" t="s">
        <v>27</v>
      </c>
      <c r="E7893" s="20">
        <v>89.957499999999996</v>
      </c>
    </row>
    <row r="7894" spans="1:5" x14ac:dyDescent="0.35">
      <c r="A7894" s="22" t="s">
        <v>40</v>
      </c>
      <c r="B7894" s="22" t="s">
        <v>171</v>
      </c>
      <c r="C7894" s="22" t="s">
        <v>16</v>
      </c>
      <c r="D7894" s="22" t="s">
        <v>28</v>
      </c>
      <c r="E7894" s="20">
        <v>543.79372999999998</v>
      </c>
    </row>
    <row r="7895" spans="1:5" x14ac:dyDescent="0.35">
      <c r="A7895" s="22" t="s">
        <v>40</v>
      </c>
      <c r="B7895" s="22" t="s">
        <v>171</v>
      </c>
      <c r="C7895" s="22" t="s">
        <v>16</v>
      </c>
      <c r="D7895" s="22" t="s">
        <v>55</v>
      </c>
      <c r="E7895" s="20">
        <v>44.914209999999997</v>
      </c>
    </row>
    <row r="7896" spans="1:5" x14ac:dyDescent="0.35">
      <c r="A7896" s="22" t="s">
        <v>40</v>
      </c>
      <c r="B7896" s="22" t="s">
        <v>171</v>
      </c>
      <c r="C7896" s="22" t="s">
        <v>16</v>
      </c>
      <c r="D7896" s="22" t="s">
        <v>92</v>
      </c>
      <c r="E7896" s="20">
        <v>29.13598</v>
      </c>
    </row>
    <row r="7897" spans="1:5" x14ac:dyDescent="0.35">
      <c r="A7897" s="22" t="s">
        <v>40</v>
      </c>
      <c r="B7897" s="22" t="s">
        <v>171</v>
      </c>
      <c r="C7897" s="22" t="s">
        <v>16</v>
      </c>
      <c r="D7897" s="22" t="s">
        <v>102</v>
      </c>
      <c r="E7897" s="20">
        <v>0.33228000000000002</v>
      </c>
    </row>
    <row r="7898" spans="1:5" x14ac:dyDescent="0.35">
      <c r="A7898" s="22" t="s">
        <v>40</v>
      </c>
      <c r="B7898" s="22" t="s">
        <v>171</v>
      </c>
      <c r="C7898" s="22" t="s">
        <v>16</v>
      </c>
      <c r="D7898" s="22" t="s">
        <v>107</v>
      </c>
      <c r="E7898" s="20">
        <v>3.34816</v>
      </c>
    </row>
    <row r="7899" spans="1:5" x14ac:dyDescent="0.35">
      <c r="A7899" s="22" t="s">
        <v>40</v>
      </c>
      <c r="B7899" s="22" t="s">
        <v>171</v>
      </c>
      <c r="C7899" s="22" t="s">
        <v>16</v>
      </c>
      <c r="D7899" s="22" t="s">
        <v>93</v>
      </c>
      <c r="E7899" s="20">
        <v>1.0677099999999999</v>
      </c>
    </row>
    <row r="7900" spans="1:5" x14ac:dyDescent="0.35">
      <c r="A7900" s="22" t="s">
        <v>40</v>
      </c>
      <c r="B7900" s="22" t="s">
        <v>171</v>
      </c>
      <c r="C7900" s="22" t="s">
        <v>16</v>
      </c>
      <c r="D7900" s="22" t="s">
        <v>160</v>
      </c>
      <c r="E7900" s="20">
        <v>320.61984999999999</v>
      </c>
    </row>
    <row r="7901" spans="1:5" x14ac:dyDescent="0.35">
      <c r="A7901" s="22" t="s">
        <v>40</v>
      </c>
      <c r="B7901" s="22" t="s">
        <v>171</v>
      </c>
      <c r="C7901" s="22" t="s">
        <v>16</v>
      </c>
      <c r="D7901" s="22" t="s">
        <v>30</v>
      </c>
      <c r="E7901" s="20">
        <v>1095.992</v>
      </c>
    </row>
    <row r="7902" spans="1:5" x14ac:dyDescent="0.35">
      <c r="A7902" s="22" t="s">
        <v>40</v>
      </c>
      <c r="B7902" s="22" t="s">
        <v>171</v>
      </c>
      <c r="C7902" s="22" t="s">
        <v>16</v>
      </c>
      <c r="D7902" s="22" t="s">
        <v>96</v>
      </c>
      <c r="E7902" s="20">
        <v>1.84324</v>
      </c>
    </row>
    <row r="7903" spans="1:5" x14ac:dyDescent="0.35">
      <c r="A7903" s="22" t="s">
        <v>40</v>
      </c>
      <c r="B7903" s="22" t="s">
        <v>171</v>
      </c>
      <c r="C7903" s="22" t="s">
        <v>16</v>
      </c>
      <c r="D7903" s="22" t="s">
        <v>110</v>
      </c>
      <c r="E7903" s="20">
        <v>36.598439999999997</v>
      </c>
    </row>
    <row r="7904" spans="1:5" x14ac:dyDescent="0.35">
      <c r="A7904" s="22" t="s">
        <v>40</v>
      </c>
      <c r="B7904" s="22" t="s">
        <v>171</v>
      </c>
      <c r="C7904" s="22" t="s">
        <v>16</v>
      </c>
      <c r="D7904" s="22" t="s">
        <v>112</v>
      </c>
      <c r="E7904" s="20">
        <v>29.815580000000001</v>
      </c>
    </row>
    <row r="7905" spans="1:5" x14ac:dyDescent="0.35">
      <c r="A7905" s="22" t="s">
        <v>40</v>
      </c>
      <c r="B7905" s="22" t="s">
        <v>171</v>
      </c>
      <c r="C7905" s="22" t="s">
        <v>16</v>
      </c>
      <c r="D7905" s="22" t="s">
        <v>31</v>
      </c>
      <c r="E7905" s="20">
        <v>2533.7975900000001</v>
      </c>
    </row>
    <row r="7906" spans="1:5" x14ac:dyDescent="0.35">
      <c r="A7906" s="22" t="s">
        <v>40</v>
      </c>
      <c r="B7906" s="22" t="s">
        <v>171</v>
      </c>
      <c r="C7906" s="22" t="s">
        <v>16</v>
      </c>
      <c r="D7906" s="22" t="s">
        <v>32</v>
      </c>
      <c r="E7906" s="20">
        <v>25.272649999999999</v>
      </c>
    </row>
    <row r="7907" spans="1:5" x14ac:dyDescent="0.35">
      <c r="A7907" s="22" t="s">
        <v>40</v>
      </c>
      <c r="B7907" s="22" t="s">
        <v>171</v>
      </c>
      <c r="C7907" s="22" t="s">
        <v>16</v>
      </c>
      <c r="D7907" s="28" t="s">
        <v>35</v>
      </c>
      <c r="E7907" s="26">
        <v>5527.4692999999997</v>
      </c>
    </row>
    <row r="7908" spans="1:5" x14ac:dyDescent="0.35">
      <c r="A7908" s="22" t="s">
        <v>40</v>
      </c>
      <c r="B7908" s="22" t="s">
        <v>171</v>
      </c>
      <c r="C7908" s="22" t="s">
        <v>17</v>
      </c>
      <c r="D7908" s="22" t="s">
        <v>52</v>
      </c>
      <c r="E7908" s="20">
        <v>562.98445000000004</v>
      </c>
    </row>
    <row r="7909" spans="1:5" x14ac:dyDescent="0.35">
      <c r="A7909" s="22" t="s">
        <v>40</v>
      </c>
      <c r="B7909" s="22" t="s">
        <v>171</v>
      </c>
      <c r="C7909" s="22" t="s">
        <v>17</v>
      </c>
      <c r="D7909" s="22" t="s">
        <v>156</v>
      </c>
      <c r="E7909" s="20">
        <v>75.979320000000001</v>
      </c>
    </row>
    <row r="7910" spans="1:5" x14ac:dyDescent="0.35">
      <c r="A7910" s="22" t="s">
        <v>40</v>
      </c>
      <c r="B7910" s="22" t="s">
        <v>171</v>
      </c>
      <c r="C7910" s="22" t="s">
        <v>17</v>
      </c>
      <c r="D7910" s="22" t="s">
        <v>28</v>
      </c>
      <c r="E7910" s="20">
        <v>25.660920000000001</v>
      </c>
    </row>
    <row r="7911" spans="1:5" x14ac:dyDescent="0.35">
      <c r="A7911" s="22" t="s">
        <v>40</v>
      </c>
      <c r="B7911" s="22" t="s">
        <v>171</v>
      </c>
      <c r="C7911" s="22" t="s">
        <v>17</v>
      </c>
      <c r="D7911" s="22" t="s">
        <v>102</v>
      </c>
      <c r="E7911" s="20">
        <v>4.4286700000000003</v>
      </c>
    </row>
    <row r="7912" spans="1:5" x14ac:dyDescent="0.35">
      <c r="A7912" s="22" t="s">
        <v>40</v>
      </c>
      <c r="B7912" s="22" t="s">
        <v>171</v>
      </c>
      <c r="C7912" s="22" t="s">
        <v>17</v>
      </c>
      <c r="D7912" s="22" t="s">
        <v>93</v>
      </c>
      <c r="E7912" s="20">
        <v>4.1454199999999997</v>
      </c>
    </row>
    <row r="7913" spans="1:5" x14ac:dyDescent="0.35">
      <c r="A7913" s="22" t="s">
        <v>40</v>
      </c>
      <c r="B7913" s="22" t="s">
        <v>171</v>
      </c>
      <c r="C7913" s="22" t="s">
        <v>17</v>
      </c>
      <c r="D7913" s="22" t="s">
        <v>30</v>
      </c>
      <c r="E7913" s="20">
        <v>94.929159999999996</v>
      </c>
    </row>
    <row r="7914" spans="1:5" x14ac:dyDescent="0.35">
      <c r="A7914" s="22" t="s">
        <v>40</v>
      </c>
      <c r="B7914" s="22" t="s">
        <v>171</v>
      </c>
      <c r="C7914" s="22" t="s">
        <v>17</v>
      </c>
      <c r="D7914" s="22" t="s">
        <v>112</v>
      </c>
      <c r="E7914" s="20">
        <v>25.45637</v>
      </c>
    </row>
    <row r="7915" spans="1:5" x14ac:dyDescent="0.35">
      <c r="A7915" s="22" t="s">
        <v>40</v>
      </c>
      <c r="B7915" s="22" t="s">
        <v>171</v>
      </c>
      <c r="C7915" s="22" t="s">
        <v>17</v>
      </c>
      <c r="D7915" s="22" t="s">
        <v>31</v>
      </c>
      <c r="E7915" s="20">
        <v>572.94506999999999</v>
      </c>
    </row>
    <row r="7916" spans="1:5" x14ac:dyDescent="0.35">
      <c r="A7916" s="22" t="s">
        <v>40</v>
      </c>
      <c r="B7916" s="22" t="s">
        <v>171</v>
      </c>
      <c r="C7916" s="22" t="s">
        <v>17</v>
      </c>
      <c r="D7916" s="28" t="s">
        <v>35</v>
      </c>
      <c r="E7916" s="26">
        <v>1366.5293799999999</v>
      </c>
    </row>
    <row r="7917" spans="1:5" x14ac:dyDescent="0.35">
      <c r="A7917" s="22" t="s">
        <v>40</v>
      </c>
      <c r="B7917" s="22" t="s">
        <v>171</v>
      </c>
      <c r="C7917" s="22" t="s">
        <v>18</v>
      </c>
      <c r="D7917" s="22" t="s">
        <v>52</v>
      </c>
      <c r="E7917" s="20">
        <v>202.40630999999999</v>
      </c>
    </row>
    <row r="7918" spans="1:5" x14ac:dyDescent="0.35">
      <c r="A7918" s="22" t="s">
        <v>40</v>
      </c>
      <c r="B7918" s="22" t="s">
        <v>171</v>
      </c>
      <c r="C7918" s="22" t="s">
        <v>18</v>
      </c>
      <c r="D7918" s="22" t="s">
        <v>104</v>
      </c>
      <c r="E7918" s="20">
        <v>12.874790000000001</v>
      </c>
    </row>
    <row r="7919" spans="1:5" x14ac:dyDescent="0.35">
      <c r="A7919" s="22" t="s">
        <v>40</v>
      </c>
      <c r="B7919" s="22" t="s">
        <v>171</v>
      </c>
      <c r="C7919" s="22" t="s">
        <v>18</v>
      </c>
      <c r="D7919" s="22" t="s">
        <v>53</v>
      </c>
      <c r="E7919" s="20">
        <v>1.1704600000000001</v>
      </c>
    </row>
    <row r="7920" spans="1:5" x14ac:dyDescent="0.35">
      <c r="A7920" s="22" t="s">
        <v>40</v>
      </c>
      <c r="B7920" s="22" t="s">
        <v>171</v>
      </c>
      <c r="C7920" s="22" t="s">
        <v>18</v>
      </c>
      <c r="D7920" s="22" t="s">
        <v>92</v>
      </c>
      <c r="E7920" s="20">
        <v>1.92994</v>
      </c>
    </row>
    <row r="7921" spans="1:5" x14ac:dyDescent="0.35">
      <c r="A7921" s="22" t="s">
        <v>40</v>
      </c>
      <c r="B7921" s="22" t="s">
        <v>171</v>
      </c>
      <c r="C7921" s="22" t="s">
        <v>18</v>
      </c>
      <c r="D7921" s="22" t="s">
        <v>102</v>
      </c>
      <c r="E7921" s="20">
        <v>322.07175999999998</v>
      </c>
    </row>
    <row r="7922" spans="1:5" x14ac:dyDescent="0.35">
      <c r="A7922" s="22" t="s">
        <v>40</v>
      </c>
      <c r="B7922" s="22" t="s">
        <v>171</v>
      </c>
      <c r="C7922" s="22" t="s">
        <v>18</v>
      </c>
      <c r="D7922" s="22" t="s">
        <v>30</v>
      </c>
      <c r="E7922" s="20">
        <v>28.550219999999999</v>
      </c>
    </row>
    <row r="7923" spans="1:5" x14ac:dyDescent="0.35">
      <c r="A7923" s="22" t="s">
        <v>40</v>
      </c>
      <c r="B7923" s="22" t="s">
        <v>171</v>
      </c>
      <c r="C7923" s="22" t="s">
        <v>18</v>
      </c>
      <c r="D7923" s="22" t="s">
        <v>31</v>
      </c>
      <c r="E7923" s="20">
        <v>0.67783000000000004</v>
      </c>
    </row>
    <row r="7924" spans="1:5" x14ac:dyDescent="0.35">
      <c r="A7924" s="22" t="s">
        <v>40</v>
      </c>
      <c r="B7924" s="22" t="s">
        <v>171</v>
      </c>
      <c r="C7924" s="22" t="s">
        <v>18</v>
      </c>
      <c r="D7924" s="22" t="s">
        <v>32</v>
      </c>
      <c r="E7924" s="20">
        <v>7.3168499999999996</v>
      </c>
    </row>
    <row r="7925" spans="1:5" x14ac:dyDescent="0.35">
      <c r="A7925" s="22" t="s">
        <v>40</v>
      </c>
      <c r="B7925" s="22" t="s">
        <v>171</v>
      </c>
      <c r="C7925" s="22" t="s">
        <v>18</v>
      </c>
      <c r="D7925" s="28" t="s">
        <v>35</v>
      </c>
      <c r="E7925" s="26">
        <v>576.99815999999998</v>
      </c>
    </row>
    <row r="7926" spans="1:5" x14ac:dyDescent="0.35">
      <c r="A7926" s="22" t="s">
        <v>40</v>
      </c>
      <c r="B7926" s="22" t="s">
        <v>171</v>
      </c>
      <c r="C7926" s="22" t="s">
        <v>19</v>
      </c>
      <c r="D7926" s="22" t="s">
        <v>52</v>
      </c>
      <c r="E7926" s="20">
        <v>58.848529999999997</v>
      </c>
    </row>
    <row r="7927" spans="1:5" x14ac:dyDescent="0.35">
      <c r="A7927" s="22" t="s">
        <v>40</v>
      </c>
      <c r="B7927" s="22" t="s">
        <v>171</v>
      </c>
      <c r="C7927" s="22" t="s">
        <v>19</v>
      </c>
      <c r="D7927" s="22" t="s">
        <v>115</v>
      </c>
      <c r="E7927" s="20">
        <v>1.35656</v>
      </c>
    </row>
    <row r="7928" spans="1:5" x14ac:dyDescent="0.35">
      <c r="A7928" s="22" t="s">
        <v>40</v>
      </c>
      <c r="B7928" s="22" t="s">
        <v>171</v>
      </c>
      <c r="C7928" s="22" t="s">
        <v>19</v>
      </c>
      <c r="D7928" s="22" t="s">
        <v>27</v>
      </c>
      <c r="E7928" s="20">
        <v>3.3100399999999999</v>
      </c>
    </row>
    <row r="7929" spans="1:5" x14ac:dyDescent="0.35">
      <c r="A7929" s="22" t="s">
        <v>40</v>
      </c>
      <c r="B7929" s="22" t="s">
        <v>171</v>
      </c>
      <c r="C7929" s="22" t="s">
        <v>19</v>
      </c>
      <c r="D7929" s="22" t="s">
        <v>31</v>
      </c>
      <c r="E7929" s="20">
        <v>8.3273799999999998</v>
      </c>
    </row>
    <row r="7930" spans="1:5" x14ac:dyDescent="0.35">
      <c r="A7930" s="22" t="s">
        <v>40</v>
      </c>
      <c r="B7930" s="22" t="s">
        <v>171</v>
      </c>
      <c r="C7930" s="22" t="s">
        <v>19</v>
      </c>
      <c r="D7930" s="22" t="s">
        <v>161</v>
      </c>
      <c r="E7930" s="20">
        <v>4.8999999999999998E-4</v>
      </c>
    </row>
    <row r="7931" spans="1:5" x14ac:dyDescent="0.35">
      <c r="A7931" s="22" t="s">
        <v>40</v>
      </c>
      <c r="B7931" s="22" t="s">
        <v>171</v>
      </c>
      <c r="C7931" s="22" t="s">
        <v>19</v>
      </c>
      <c r="D7931" s="28" t="s">
        <v>35</v>
      </c>
      <c r="E7931" s="26">
        <v>71.843000000000004</v>
      </c>
    </row>
    <row r="7932" spans="1:5" x14ac:dyDescent="0.35">
      <c r="A7932" s="22" t="s">
        <v>40</v>
      </c>
      <c r="B7932" s="22" t="s">
        <v>171</v>
      </c>
      <c r="C7932" s="120" t="s">
        <v>35</v>
      </c>
      <c r="D7932" s="347"/>
      <c r="E7932" s="26">
        <v>72246.149439999994</v>
      </c>
    </row>
    <row r="7933" spans="1:5" x14ac:dyDescent="0.35">
      <c r="A7933" s="22" t="s">
        <v>40</v>
      </c>
      <c r="B7933" s="22" t="s">
        <v>172</v>
      </c>
      <c r="C7933" s="22" t="s">
        <v>52</v>
      </c>
      <c r="D7933" s="22" t="s">
        <v>52</v>
      </c>
      <c r="E7933" s="20">
        <v>73.364540000000005</v>
      </c>
    </row>
    <row r="7934" spans="1:5" x14ac:dyDescent="0.35">
      <c r="A7934" s="22" t="s">
        <v>40</v>
      </c>
      <c r="B7934" s="22" t="s">
        <v>172</v>
      </c>
      <c r="C7934" s="22" t="s">
        <v>52</v>
      </c>
      <c r="D7934" s="22" t="s">
        <v>113</v>
      </c>
      <c r="E7934" s="20">
        <v>0.70506999999999997</v>
      </c>
    </row>
    <row r="7935" spans="1:5" x14ac:dyDescent="0.35">
      <c r="A7935" s="22" t="s">
        <v>40</v>
      </c>
      <c r="B7935" s="22" t="s">
        <v>172</v>
      </c>
      <c r="C7935" s="22" t="s">
        <v>52</v>
      </c>
      <c r="D7935" s="22" t="s">
        <v>53</v>
      </c>
      <c r="E7935" s="20">
        <v>4.3371300000000002</v>
      </c>
    </row>
    <row r="7936" spans="1:5" x14ac:dyDescent="0.35">
      <c r="A7936" s="22" t="s">
        <v>40</v>
      </c>
      <c r="B7936" s="22" t="s">
        <v>172</v>
      </c>
      <c r="C7936" s="22" t="s">
        <v>52</v>
      </c>
      <c r="D7936" s="22" t="s">
        <v>27</v>
      </c>
      <c r="E7936" s="20">
        <v>15.5204</v>
      </c>
    </row>
    <row r="7937" spans="1:5" x14ac:dyDescent="0.35">
      <c r="A7937" s="22" t="s">
        <v>40</v>
      </c>
      <c r="B7937" s="22" t="s">
        <v>172</v>
      </c>
      <c r="C7937" s="22" t="s">
        <v>52</v>
      </c>
      <c r="D7937" s="22" t="s">
        <v>28</v>
      </c>
      <c r="E7937" s="20">
        <v>0.43217</v>
      </c>
    </row>
    <row r="7938" spans="1:5" x14ac:dyDescent="0.35">
      <c r="A7938" s="22" t="s">
        <v>40</v>
      </c>
      <c r="B7938" s="22" t="s">
        <v>172</v>
      </c>
      <c r="C7938" s="22" t="s">
        <v>52</v>
      </c>
      <c r="D7938" s="22" t="s">
        <v>55</v>
      </c>
      <c r="E7938" s="20">
        <v>4.8524500000000002</v>
      </c>
    </row>
    <row r="7939" spans="1:5" x14ac:dyDescent="0.35">
      <c r="A7939" s="22" t="s">
        <v>40</v>
      </c>
      <c r="B7939" s="22" t="s">
        <v>172</v>
      </c>
      <c r="C7939" s="22" t="s">
        <v>52</v>
      </c>
      <c r="D7939" s="22" t="s">
        <v>92</v>
      </c>
      <c r="E7939" s="20">
        <v>0.36482999999999999</v>
      </c>
    </row>
    <row r="7940" spans="1:5" x14ac:dyDescent="0.35">
      <c r="A7940" s="22" t="s">
        <v>40</v>
      </c>
      <c r="B7940" s="22" t="s">
        <v>172</v>
      </c>
      <c r="C7940" s="22" t="s">
        <v>52</v>
      </c>
      <c r="D7940" s="22" t="s">
        <v>102</v>
      </c>
      <c r="E7940" s="20">
        <v>0.50712000000000002</v>
      </c>
    </row>
    <row r="7941" spans="1:5" x14ac:dyDescent="0.35">
      <c r="A7941" s="22" t="s">
        <v>40</v>
      </c>
      <c r="B7941" s="22" t="s">
        <v>172</v>
      </c>
      <c r="C7941" s="22" t="s">
        <v>52</v>
      </c>
      <c r="D7941" s="22" t="s">
        <v>160</v>
      </c>
      <c r="E7941" s="20">
        <v>70.265919999999994</v>
      </c>
    </row>
    <row r="7942" spans="1:5" x14ac:dyDescent="0.35">
      <c r="A7942" s="22" t="s">
        <v>40</v>
      </c>
      <c r="B7942" s="22" t="s">
        <v>172</v>
      </c>
      <c r="C7942" s="22" t="s">
        <v>52</v>
      </c>
      <c r="D7942" s="22" t="s">
        <v>30</v>
      </c>
      <c r="E7942" s="20">
        <v>2.9297</v>
      </c>
    </row>
    <row r="7943" spans="1:5" x14ac:dyDescent="0.35">
      <c r="A7943" s="22" t="s">
        <v>40</v>
      </c>
      <c r="B7943" s="22" t="s">
        <v>172</v>
      </c>
      <c r="C7943" s="22" t="s">
        <v>52</v>
      </c>
      <c r="D7943" s="22" t="s">
        <v>96</v>
      </c>
      <c r="E7943" s="20">
        <v>0.93394999999999995</v>
      </c>
    </row>
    <row r="7944" spans="1:5" x14ac:dyDescent="0.35">
      <c r="A7944" s="22" t="s">
        <v>40</v>
      </c>
      <c r="B7944" s="22" t="s">
        <v>172</v>
      </c>
      <c r="C7944" s="22" t="s">
        <v>52</v>
      </c>
      <c r="D7944" s="22" t="s">
        <v>110</v>
      </c>
      <c r="E7944" s="20">
        <v>437.86702000000002</v>
      </c>
    </row>
    <row r="7945" spans="1:5" x14ac:dyDescent="0.35">
      <c r="A7945" s="22" t="s">
        <v>40</v>
      </c>
      <c r="B7945" s="22" t="s">
        <v>172</v>
      </c>
      <c r="C7945" s="22" t="s">
        <v>52</v>
      </c>
      <c r="D7945" s="22" t="s">
        <v>112</v>
      </c>
      <c r="E7945" s="20">
        <v>1.6043799999999999</v>
      </c>
    </row>
    <row r="7946" spans="1:5" x14ac:dyDescent="0.35">
      <c r="A7946" s="22" t="s">
        <v>40</v>
      </c>
      <c r="B7946" s="22" t="s">
        <v>172</v>
      </c>
      <c r="C7946" s="22" t="s">
        <v>52</v>
      </c>
      <c r="D7946" s="22" t="s">
        <v>31</v>
      </c>
      <c r="E7946" s="20">
        <v>305.58627999999999</v>
      </c>
    </row>
    <row r="7947" spans="1:5" x14ac:dyDescent="0.35">
      <c r="A7947" s="22" t="s">
        <v>40</v>
      </c>
      <c r="B7947" s="22" t="s">
        <v>172</v>
      </c>
      <c r="C7947" s="22" t="s">
        <v>52</v>
      </c>
      <c r="D7947" s="28" t="s">
        <v>35</v>
      </c>
      <c r="E7947" s="26">
        <v>919.27095999999995</v>
      </c>
    </row>
    <row r="7948" spans="1:5" x14ac:dyDescent="0.35">
      <c r="A7948" s="22" t="s">
        <v>40</v>
      </c>
      <c r="B7948" s="22" t="s">
        <v>172</v>
      </c>
      <c r="C7948" s="22" t="s">
        <v>53</v>
      </c>
      <c r="D7948" s="22" t="s">
        <v>52</v>
      </c>
      <c r="E7948" s="20">
        <v>1437.1015400000001</v>
      </c>
    </row>
    <row r="7949" spans="1:5" x14ac:dyDescent="0.35">
      <c r="A7949" s="22" t="s">
        <v>40</v>
      </c>
      <c r="B7949" s="22" t="s">
        <v>172</v>
      </c>
      <c r="C7949" s="22" t="s">
        <v>53</v>
      </c>
      <c r="D7949" s="22" t="s">
        <v>104</v>
      </c>
      <c r="E7949" s="20">
        <v>24.240749999999998</v>
      </c>
    </row>
    <row r="7950" spans="1:5" x14ac:dyDescent="0.35">
      <c r="A7950" s="22" t="s">
        <v>40</v>
      </c>
      <c r="B7950" s="22" t="s">
        <v>172</v>
      </c>
      <c r="C7950" s="22" t="s">
        <v>53</v>
      </c>
      <c r="D7950" s="22" t="s">
        <v>53</v>
      </c>
      <c r="E7950" s="20">
        <v>953.85269000000005</v>
      </c>
    </row>
    <row r="7951" spans="1:5" x14ac:dyDescent="0.35">
      <c r="A7951" s="22" t="s">
        <v>40</v>
      </c>
      <c r="B7951" s="22" t="s">
        <v>172</v>
      </c>
      <c r="C7951" s="22" t="s">
        <v>53</v>
      </c>
      <c r="D7951" s="22" t="s">
        <v>27</v>
      </c>
      <c r="E7951" s="20">
        <v>9.5056200000000004</v>
      </c>
    </row>
    <row r="7952" spans="1:5" x14ac:dyDescent="0.35">
      <c r="A7952" s="22" t="s">
        <v>40</v>
      </c>
      <c r="B7952" s="22" t="s">
        <v>172</v>
      </c>
      <c r="C7952" s="22" t="s">
        <v>53</v>
      </c>
      <c r="D7952" s="22" t="s">
        <v>95</v>
      </c>
      <c r="E7952" s="20">
        <v>43.970260000000003</v>
      </c>
    </row>
    <row r="7953" spans="1:5" x14ac:dyDescent="0.35">
      <c r="A7953" s="22" t="s">
        <v>40</v>
      </c>
      <c r="B7953" s="22" t="s">
        <v>172</v>
      </c>
      <c r="C7953" s="22" t="s">
        <v>53</v>
      </c>
      <c r="D7953" s="22" t="s">
        <v>28</v>
      </c>
      <c r="E7953" s="20">
        <v>7.5408200000000001</v>
      </c>
    </row>
    <row r="7954" spans="1:5" x14ac:dyDescent="0.35">
      <c r="A7954" s="22" t="s">
        <v>40</v>
      </c>
      <c r="B7954" s="22" t="s">
        <v>172</v>
      </c>
      <c r="C7954" s="22" t="s">
        <v>53</v>
      </c>
      <c r="D7954" s="22" t="s">
        <v>55</v>
      </c>
      <c r="E7954" s="20">
        <v>46.19455</v>
      </c>
    </row>
    <row r="7955" spans="1:5" x14ac:dyDescent="0.35">
      <c r="A7955" s="22" t="s">
        <v>40</v>
      </c>
      <c r="B7955" s="22" t="s">
        <v>172</v>
      </c>
      <c r="C7955" s="22" t="s">
        <v>53</v>
      </c>
      <c r="D7955" s="22" t="s">
        <v>92</v>
      </c>
      <c r="E7955" s="20">
        <v>3409.43282</v>
      </c>
    </row>
    <row r="7956" spans="1:5" x14ac:dyDescent="0.35">
      <c r="A7956" s="22" t="s">
        <v>40</v>
      </c>
      <c r="B7956" s="22" t="s">
        <v>172</v>
      </c>
      <c r="C7956" s="22" t="s">
        <v>53</v>
      </c>
      <c r="D7956" s="22" t="s">
        <v>101</v>
      </c>
      <c r="E7956" s="20">
        <v>0.43974000000000002</v>
      </c>
    </row>
    <row r="7957" spans="1:5" x14ac:dyDescent="0.35">
      <c r="A7957" s="22" t="s">
        <v>40</v>
      </c>
      <c r="B7957" s="22" t="s">
        <v>172</v>
      </c>
      <c r="C7957" s="22" t="s">
        <v>53</v>
      </c>
      <c r="D7957" s="22" t="s">
        <v>102</v>
      </c>
      <c r="E7957" s="20">
        <v>498.37249000000003</v>
      </c>
    </row>
    <row r="7958" spans="1:5" x14ac:dyDescent="0.35">
      <c r="A7958" s="22" t="s">
        <v>40</v>
      </c>
      <c r="B7958" s="22" t="s">
        <v>172</v>
      </c>
      <c r="C7958" s="22" t="s">
        <v>53</v>
      </c>
      <c r="D7958" s="22" t="s">
        <v>107</v>
      </c>
      <c r="E7958" s="20">
        <v>20.598140000000001</v>
      </c>
    </row>
    <row r="7959" spans="1:5" x14ac:dyDescent="0.35">
      <c r="A7959" s="22" t="s">
        <v>40</v>
      </c>
      <c r="B7959" s="22" t="s">
        <v>172</v>
      </c>
      <c r="C7959" s="22" t="s">
        <v>53</v>
      </c>
      <c r="D7959" s="22" t="s">
        <v>93</v>
      </c>
      <c r="E7959" s="20">
        <v>7.0817699999999997</v>
      </c>
    </row>
    <row r="7960" spans="1:5" x14ac:dyDescent="0.35">
      <c r="A7960" s="22" t="s">
        <v>40</v>
      </c>
      <c r="B7960" s="22" t="s">
        <v>172</v>
      </c>
      <c r="C7960" s="22" t="s">
        <v>53</v>
      </c>
      <c r="D7960" s="22" t="s">
        <v>160</v>
      </c>
      <c r="E7960" s="20">
        <v>223.64292</v>
      </c>
    </row>
    <row r="7961" spans="1:5" x14ac:dyDescent="0.35">
      <c r="A7961" s="22" t="s">
        <v>40</v>
      </c>
      <c r="B7961" s="22" t="s">
        <v>172</v>
      </c>
      <c r="C7961" s="22" t="s">
        <v>53</v>
      </c>
      <c r="D7961" s="22" t="s">
        <v>30</v>
      </c>
      <c r="E7961" s="20">
        <v>89.008380000000002</v>
      </c>
    </row>
    <row r="7962" spans="1:5" x14ac:dyDescent="0.35">
      <c r="A7962" s="22" t="s">
        <v>40</v>
      </c>
      <c r="B7962" s="22" t="s">
        <v>172</v>
      </c>
      <c r="C7962" s="22" t="s">
        <v>53</v>
      </c>
      <c r="D7962" s="22" t="s">
        <v>96</v>
      </c>
      <c r="E7962" s="20">
        <v>41.031579999999998</v>
      </c>
    </row>
    <row r="7963" spans="1:5" x14ac:dyDescent="0.35">
      <c r="A7963" s="22" t="s">
        <v>40</v>
      </c>
      <c r="B7963" s="22" t="s">
        <v>172</v>
      </c>
      <c r="C7963" s="22" t="s">
        <v>53</v>
      </c>
      <c r="D7963" s="22" t="s">
        <v>110</v>
      </c>
      <c r="E7963" s="20">
        <v>34.976689999999998</v>
      </c>
    </row>
    <row r="7964" spans="1:5" x14ac:dyDescent="0.35">
      <c r="A7964" s="22" t="s">
        <v>40</v>
      </c>
      <c r="B7964" s="22" t="s">
        <v>172</v>
      </c>
      <c r="C7964" s="22" t="s">
        <v>53</v>
      </c>
      <c r="D7964" s="22" t="s">
        <v>162</v>
      </c>
      <c r="E7964" s="20">
        <v>42.884929999999997</v>
      </c>
    </row>
    <row r="7965" spans="1:5" x14ac:dyDescent="0.35">
      <c r="A7965" s="22" t="s">
        <v>40</v>
      </c>
      <c r="B7965" s="22" t="s">
        <v>172</v>
      </c>
      <c r="C7965" s="22" t="s">
        <v>53</v>
      </c>
      <c r="D7965" s="22" t="s">
        <v>112</v>
      </c>
      <c r="E7965" s="20">
        <v>35.090009999999999</v>
      </c>
    </row>
    <row r="7966" spans="1:5" x14ac:dyDescent="0.35">
      <c r="A7966" s="22" t="s">
        <v>40</v>
      </c>
      <c r="B7966" s="22" t="s">
        <v>172</v>
      </c>
      <c r="C7966" s="22" t="s">
        <v>53</v>
      </c>
      <c r="D7966" s="22" t="s">
        <v>100</v>
      </c>
      <c r="E7966" s="20">
        <v>1.1734800000000001</v>
      </c>
    </row>
    <row r="7967" spans="1:5" x14ac:dyDescent="0.35">
      <c r="A7967" s="22" t="s">
        <v>40</v>
      </c>
      <c r="B7967" s="22" t="s">
        <v>172</v>
      </c>
      <c r="C7967" s="22" t="s">
        <v>53</v>
      </c>
      <c r="D7967" s="22" t="s">
        <v>97</v>
      </c>
      <c r="E7967" s="20">
        <v>1.9019200000000001</v>
      </c>
    </row>
    <row r="7968" spans="1:5" x14ac:dyDescent="0.35">
      <c r="A7968" s="22" t="s">
        <v>40</v>
      </c>
      <c r="B7968" s="22" t="s">
        <v>172</v>
      </c>
      <c r="C7968" s="22" t="s">
        <v>53</v>
      </c>
      <c r="D7968" s="22" t="s">
        <v>31</v>
      </c>
      <c r="E7968" s="20">
        <v>766.75009999999997</v>
      </c>
    </row>
    <row r="7969" spans="1:5" x14ac:dyDescent="0.35">
      <c r="A7969" s="22" t="s">
        <v>40</v>
      </c>
      <c r="B7969" s="22" t="s">
        <v>172</v>
      </c>
      <c r="C7969" s="22" t="s">
        <v>53</v>
      </c>
      <c r="D7969" s="22" t="s">
        <v>32</v>
      </c>
      <c r="E7969" s="20">
        <v>184.92440999999999</v>
      </c>
    </row>
    <row r="7970" spans="1:5" x14ac:dyDescent="0.35">
      <c r="A7970" s="22" t="s">
        <v>40</v>
      </c>
      <c r="B7970" s="22" t="s">
        <v>172</v>
      </c>
      <c r="C7970" s="22" t="s">
        <v>53</v>
      </c>
      <c r="D7970" s="28" t="s">
        <v>35</v>
      </c>
      <c r="E7970" s="26">
        <v>7879.7156100000002</v>
      </c>
    </row>
    <row r="7971" spans="1:5" x14ac:dyDescent="0.35">
      <c r="A7971" s="22" t="s">
        <v>40</v>
      </c>
      <c r="B7971" s="22" t="s">
        <v>172</v>
      </c>
      <c r="C7971" s="22" t="s">
        <v>12</v>
      </c>
      <c r="D7971" s="22" t="s">
        <v>52</v>
      </c>
      <c r="E7971" s="20">
        <v>51.758679999999998</v>
      </c>
    </row>
    <row r="7972" spans="1:5" x14ac:dyDescent="0.35">
      <c r="A7972" s="22" t="s">
        <v>40</v>
      </c>
      <c r="B7972" s="22" t="s">
        <v>172</v>
      </c>
      <c r="C7972" s="22" t="s">
        <v>12</v>
      </c>
      <c r="D7972" s="22" t="s">
        <v>104</v>
      </c>
      <c r="E7972" s="20">
        <v>0.29602000000000001</v>
      </c>
    </row>
    <row r="7973" spans="1:5" x14ac:dyDescent="0.35">
      <c r="A7973" s="22" t="s">
        <v>40</v>
      </c>
      <c r="B7973" s="22" t="s">
        <v>172</v>
      </c>
      <c r="C7973" s="22" t="s">
        <v>12</v>
      </c>
      <c r="D7973" s="22" t="s">
        <v>27</v>
      </c>
      <c r="E7973" s="20">
        <v>2833.5381400000001</v>
      </c>
    </row>
    <row r="7974" spans="1:5" x14ac:dyDescent="0.35">
      <c r="A7974" s="22" t="s">
        <v>40</v>
      </c>
      <c r="B7974" s="22" t="s">
        <v>172</v>
      </c>
      <c r="C7974" s="22" t="s">
        <v>12</v>
      </c>
      <c r="D7974" s="22" t="s">
        <v>28</v>
      </c>
      <c r="E7974" s="20">
        <v>44.423439999999999</v>
      </c>
    </row>
    <row r="7975" spans="1:5" x14ac:dyDescent="0.35">
      <c r="A7975" s="22" t="s">
        <v>40</v>
      </c>
      <c r="B7975" s="22" t="s">
        <v>172</v>
      </c>
      <c r="C7975" s="22" t="s">
        <v>12</v>
      </c>
      <c r="D7975" s="22" t="s">
        <v>92</v>
      </c>
      <c r="E7975" s="20">
        <v>687.84099000000003</v>
      </c>
    </row>
    <row r="7976" spans="1:5" x14ac:dyDescent="0.35">
      <c r="A7976" s="22" t="s">
        <v>40</v>
      </c>
      <c r="B7976" s="22" t="s">
        <v>172</v>
      </c>
      <c r="C7976" s="22" t="s">
        <v>12</v>
      </c>
      <c r="D7976" s="22" t="s">
        <v>102</v>
      </c>
      <c r="E7976" s="20">
        <v>26.013570000000001</v>
      </c>
    </row>
    <row r="7977" spans="1:5" x14ac:dyDescent="0.35">
      <c r="A7977" s="22" t="s">
        <v>40</v>
      </c>
      <c r="B7977" s="22" t="s">
        <v>172</v>
      </c>
      <c r="C7977" s="22" t="s">
        <v>12</v>
      </c>
      <c r="D7977" s="22" t="s">
        <v>107</v>
      </c>
      <c r="E7977" s="20">
        <v>10.449159999999999</v>
      </c>
    </row>
    <row r="7978" spans="1:5" x14ac:dyDescent="0.35">
      <c r="A7978" s="22" t="s">
        <v>40</v>
      </c>
      <c r="B7978" s="22" t="s">
        <v>172</v>
      </c>
      <c r="C7978" s="22" t="s">
        <v>12</v>
      </c>
      <c r="D7978" s="22" t="s">
        <v>160</v>
      </c>
      <c r="E7978" s="20">
        <v>8.6338600000000003</v>
      </c>
    </row>
    <row r="7979" spans="1:5" x14ac:dyDescent="0.35">
      <c r="A7979" s="22" t="s">
        <v>40</v>
      </c>
      <c r="B7979" s="22" t="s">
        <v>172</v>
      </c>
      <c r="C7979" s="22" t="s">
        <v>12</v>
      </c>
      <c r="D7979" s="22" t="s">
        <v>30</v>
      </c>
      <c r="E7979" s="20">
        <v>185.13111000000001</v>
      </c>
    </row>
    <row r="7980" spans="1:5" x14ac:dyDescent="0.35">
      <c r="A7980" s="22" t="s">
        <v>40</v>
      </c>
      <c r="B7980" s="22" t="s">
        <v>172</v>
      </c>
      <c r="C7980" s="22" t="s">
        <v>12</v>
      </c>
      <c r="D7980" s="22" t="s">
        <v>96</v>
      </c>
      <c r="E7980" s="20">
        <v>0.47405000000000003</v>
      </c>
    </row>
    <row r="7981" spans="1:5" x14ac:dyDescent="0.35">
      <c r="A7981" s="22" t="s">
        <v>40</v>
      </c>
      <c r="B7981" s="22" t="s">
        <v>172</v>
      </c>
      <c r="C7981" s="22" t="s">
        <v>12</v>
      </c>
      <c r="D7981" s="22" t="s">
        <v>110</v>
      </c>
      <c r="E7981" s="20">
        <v>64.818899999999999</v>
      </c>
    </row>
    <row r="7982" spans="1:5" x14ac:dyDescent="0.35">
      <c r="A7982" s="22" t="s">
        <v>40</v>
      </c>
      <c r="B7982" s="22" t="s">
        <v>172</v>
      </c>
      <c r="C7982" s="22" t="s">
        <v>12</v>
      </c>
      <c r="D7982" s="22" t="s">
        <v>100</v>
      </c>
      <c r="E7982" s="20">
        <v>0.24828</v>
      </c>
    </row>
    <row r="7983" spans="1:5" x14ac:dyDescent="0.35">
      <c r="A7983" s="22" t="s">
        <v>40</v>
      </c>
      <c r="B7983" s="22" t="s">
        <v>172</v>
      </c>
      <c r="C7983" s="22" t="s">
        <v>12</v>
      </c>
      <c r="D7983" s="22" t="s">
        <v>97</v>
      </c>
      <c r="E7983" s="20">
        <v>793.86005</v>
      </c>
    </row>
    <row r="7984" spans="1:5" x14ac:dyDescent="0.35">
      <c r="A7984" s="22" t="s">
        <v>40</v>
      </c>
      <c r="B7984" s="22" t="s">
        <v>172</v>
      </c>
      <c r="C7984" s="22" t="s">
        <v>12</v>
      </c>
      <c r="D7984" s="22" t="s">
        <v>31</v>
      </c>
      <c r="E7984" s="20">
        <v>420.76254</v>
      </c>
    </row>
    <row r="7985" spans="1:5" x14ac:dyDescent="0.35">
      <c r="A7985" s="22" t="s">
        <v>40</v>
      </c>
      <c r="B7985" s="22" t="s">
        <v>172</v>
      </c>
      <c r="C7985" s="22" t="s">
        <v>12</v>
      </c>
      <c r="D7985" s="28" t="s">
        <v>35</v>
      </c>
      <c r="E7985" s="26">
        <v>5128.2487899999996</v>
      </c>
    </row>
    <row r="7986" spans="1:5" x14ac:dyDescent="0.35">
      <c r="A7986" s="22" t="s">
        <v>40</v>
      </c>
      <c r="B7986" s="22" t="s">
        <v>172</v>
      </c>
      <c r="C7986" s="22" t="s">
        <v>54</v>
      </c>
      <c r="D7986" s="22" t="s">
        <v>52</v>
      </c>
      <c r="E7986" s="20">
        <v>1.41699</v>
      </c>
    </row>
    <row r="7987" spans="1:5" x14ac:dyDescent="0.35">
      <c r="A7987" s="22" t="s">
        <v>40</v>
      </c>
      <c r="B7987" s="22" t="s">
        <v>172</v>
      </c>
      <c r="C7987" s="22" t="s">
        <v>54</v>
      </c>
      <c r="D7987" s="22" t="s">
        <v>95</v>
      </c>
      <c r="E7987" s="20">
        <v>22.587630000000001</v>
      </c>
    </row>
    <row r="7988" spans="1:5" x14ac:dyDescent="0.35">
      <c r="A7988" s="22" t="s">
        <v>40</v>
      </c>
      <c r="B7988" s="22" t="s">
        <v>172</v>
      </c>
      <c r="C7988" s="22" t="s">
        <v>54</v>
      </c>
      <c r="D7988" s="22" t="s">
        <v>55</v>
      </c>
      <c r="E7988" s="20">
        <v>6.2464399999999998</v>
      </c>
    </row>
    <row r="7989" spans="1:5" x14ac:dyDescent="0.35">
      <c r="A7989" s="22" t="s">
        <v>40</v>
      </c>
      <c r="B7989" s="22" t="s">
        <v>172</v>
      </c>
      <c r="C7989" s="22" t="s">
        <v>54</v>
      </c>
      <c r="D7989" s="22" t="s">
        <v>92</v>
      </c>
      <c r="E7989" s="20">
        <v>78.709689999999995</v>
      </c>
    </row>
    <row r="7990" spans="1:5" x14ac:dyDescent="0.35">
      <c r="A7990" s="22" t="s">
        <v>40</v>
      </c>
      <c r="B7990" s="22" t="s">
        <v>172</v>
      </c>
      <c r="C7990" s="22" t="s">
        <v>54</v>
      </c>
      <c r="D7990" s="22" t="s">
        <v>107</v>
      </c>
      <c r="E7990" s="20">
        <v>31.101469999999999</v>
      </c>
    </row>
    <row r="7991" spans="1:5" x14ac:dyDescent="0.35">
      <c r="A7991" s="22" t="s">
        <v>40</v>
      </c>
      <c r="B7991" s="22" t="s">
        <v>172</v>
      </c>
      <c r="C7991" s="22" t="s">
        <v>54</v>
      </c>
      <c r="D7991" s="22" t="s">
        <v>160</v>
      </c>
      <c r="E7991" s="20">
        <v>105.02723</v>
      </c>
    </row>
    <row r="7992" spans="1:5" x14ac:dyDescent="0.35">
      <c r="A7992" s="22" t="s">
        <v>40</v>
      </c>
      <c r="B7992" s="22" t="s">
        <v>172</v>
      </c>
      <c r="C7992" s="22" t="s">
        <v>54</v>
      </c>
      <c r="D7992" s="22" t="s">
        <v>112</v>
      </c>
      <c r="E7992" s="20">
        <v>2.2340499999999999</v>
      </c>
    </row>
    <row r="7993" spans="1:5" x14ac:dyDescent="0.35">
      <c r="A7993" s="22" t="s">
        <v>40</v>
      </c>
      <c r="B7993" s="22" t="s">
        <v>172</v>
      </c>
      <c r="C7993" s="22" t="s">
        <v>54</v>
      </c>
      <c r="D7993" s="22" t="s">
        <v>97</v>
      </c>
      <c r="E7993" s="20">
        <v>30.011759999999999</v>
      </c>
    </row>
    <row r="7994" spans="1:5" x14ac:dyDescent="0.35">
      <c r="A7994" s="22" t="s">
        <v>40</v>
      </c>
      <c r="B7994" s="22" t="s">
        <v>172</v>
      </c>
      <c r="C7994" s="22" t="s">
        <v>54</v>
      </c>
      <c r="D7994" s="28" t="s">
        <v>35</v>
      </c>
      <c r="E7994" s="26">
        <v>277.33526000000001</v>
      </c>
    </row>
    <row r="7995" spans="1:5" x14ac:dyDescent="0.35">
      <c r="A7995" s="22" t="s">
        <v>40</v>
      </c>
      <c r="B7995" s="22" t="s">
        <v>172</v>
      </c>
      <c r="C7995" s="22" t="s">
        <v>13</v>
      </c>
      <c r="D7995" s="22" t="s">
        <v>52</v>
      </c>
      <c r="E7995" s="20">
        <v>420.83814000000001</v>
      </c>
    </row>
    <row r="7996" spans="1:5" x14ac:dyDescent="0.35">
      <c r="A7996" s="22" t="s">
        <v>40</v>
      </c>
      <c r="B7996" s="22" t="s">
        <v>172</v>
      </c>
      <c r="C7996" s="22" t="s">
        <v>13</v>
      </c>
      <c r="D7996" s="22" t="s">
        <v>27</v>
      </c>
      <c r="E7996" s="20">
        <v>634.86710000000005</v>
      </c>
    </row>
    <row r="7997" spans="1:5" x14ac:dyDescent="0.35">
      <c r="A7997" s="22" t="s">
        <v>40</v>
      </c>
      <c r="B7997" s="22" t="s">
        <v>172</v>
      </c>
      <c r="C7997" s="22" t="s">
        <v>13</v>
      </c>
      <c r="D7997" s="22" t="s">
        <v>28</v>
      </c>
      <c r="E7997" s="20">
        <v>896.94183999999996</v>
      </c>
    </row>
    <row r="7998" spans="1:5" x14ac:dyDescent="0.35">
      <c r="A7998" s="22" t="s">
        <v>40</v>
      </c>
      <c r="B7998" s="22" t="s">
        <v>172</v>
      </c>
      <c r="C7998" s="22" t="s">
        <v>13</v>
      </c>
      <c r="D7998" s="22" t="s">
        <v>55</v>
      </c>
      <c r="E7998" s="20">
        <v>1.8073600000000001</v>
      </c>
    </row>
    <row r="7999" spans="1:5" x14ac:dyDescent="0.35">
      <c r="A7999" s="22" t="s">
        <v>40</v>
      </c>
      <c r="B7999" s="22" t="s">
        <v>172</v>
      </c>
      <c r="C7999" s="22" t="s">
        <v>13</v>
      </c>
      <c r="D7999" s="22" t="s">
        <v>92</v>
      </c>
      <c r="E7999" s="20">
        <v>22.20439</v>
      </c>
    </row>
    <row r="8000" spans="1:5" x14ac:dyDescent="0.35">
      <c r="A8000" s="22" t="s">
        <v>40</v>
      </c>
      <c r="B8000" s="22" t="s">
        <v>172</v>
      </c>
      <c r="C8000" s="22" t="s">
        <v>13</v>
      </c>
      <c r="D8000" s="22" t="s">
        <v>102</v>
      </c>
      <c r="E8000" s="20">
        <v>60.03237</v>
      </c>
    </row>
    <row r="8001" spans="1:5" x14ac:dyDescent="0.35">
      <c r="A8001" s="22" t="s">
        <v>40</v>
      </c>
      <c r="B8001" s="22" t="s">
        <v>172</v>
      </c>
      <c r="C8001" s="22" t="s">
        <v>13</v>
      </c>
      <c r="D8001" s="22" t="s">
        <v>107</v>
      </c>
      <c r="E8001" s="20">
        <v>16.832730000000002</v>
      </c>
    </row>
    <row r="8002" spans="1:5" x14ac:dyDescent="0.35">
      <c r="A8002" s="22" t="s">
        <v>40</v>
      </c>
      <c r="B8002" s="22" t="s">
        <v>172</v>
      </c>
      <c r="C8002" s="22" t="s">
        <v>13</v>
      </c>
      <c r="D8002" s="22" t="s">
        <v>160</v>
      </c>
      <c r="E8002" s="20">
        <v>59.998620000000003</v>
      </c>
    </row>
    <row r="8003" spans="1:5" x14ac:dyDescent="0.35">
      <c r="A8003" s="22" t="s">
        <v>40</v>
      </c>
      <c r="B8003" s="22" t="s">
        <v>172</v>
      </c>
      <c r="C8003" s="22" t="s">
        <v>13</v>
      </c>
      <c r="D8003" s="22" t="s">
        <v>30</v>
      </c>
      <c r="E8003" s="20">
        <v>92.3934</v>
      </c>
    </row>
    <row r="8004" spans="1:5" x14ac:dyDescent="0.35">
      <c r="A8004" s="22" t="s">
        <v>40</v>
      </c>
      <c r="B8004" s="22" t="s">
        <v>172</v>
      </c>
      <c r="C8004" s="22" t="s">
        <v>13</v>
      </c>
      <c r="D8004" s="22" t="s">
        <v>110</v>
      </c>
      <c r="E8004" s="20">
        <v>1.3271299999999999</v>
      </c>
    </row>
    <row r="8005" spans="1:5" x14ac:dyDescent="0.35">
      <c r="A8005" s="22" t="s">
        <v>40</v>
      </c>
      <c r="B8005" s="22" t="s">
        <v>172</v>
      </c>
      <c r="C8005" s="22" t="s">
        <v>13</v>
      </c>
      <c r="D8005" s="22" t="s">
        <v>112</v>
      </c>
      <c r="E8005" s="20">
        <v>3.1939500000000001</v>
      </c>
    </row>
    <row r="8006" spans="1:5" x14ac:dyDescent="0.35">
      <c r="A8006" s="22" t="s">
        <v>40</v>
      </c>
      <c r="B8006" s="22" t="s">
        <v>172</v>
      </c>
      <c r="C8006" s="22" t="s">
        <v>13</v>
      </c>
      <c r="D8006" s="22" t="s">
        <v>31</v>
      </c>
      <c r="E8006" s="20">
        <v>37.755000000000003</v>
      </c>
    </row>
    <row r="8007" spans="1:5" x14ac:dyDescent="0.35">
      <c r="A8007" s="22" t="s">
        <v>40</v>
      </c>
      <c r="B8007" s="22" t="s">
        <v>172</v>
      </c>
      <c r="C8007" s="22" t="s">
        <v>13</v>
      </c>
      <c r="D8007" s="28" t="s">
        <v>35</v>
      </c>
      <c r="E8007" s="26">
        <v>2248.1920300000002</v>
      </c>
    </row>
    <row r="8008" spans="1:5" x14ac:dyDescent="0.35">
      <c r="A8008" s="22" t="s">
        <v>40</v>
      </c>
      <c r="B8008" s="22" t="s">
        <v>172</v>
      </c>
      <c r="C8008" s="22" t="s">
        <v>55</v>
      </c>
      <c r="D8008" s="22" t="s">
        <v>52</v>
      </c>
      <c r="E8008" s="20">
        <v>81.986620000000002</v>
      </c>
    </row>
    <row r="8009" spans="1:5" x14ac:dyDescent="0.35">
      <c r="A8009" s="22" t="s">
        <v>40</v>
      </c>
      <c r="B8009" s="22" t="s">
        <v>172</v>
      </c>
      <c r="C8009" s="22" t="s">
        <v>55</v>
      </c>
      <c r="D8009" s="22" t="s">
        <v>53</v>
      </c>
      <c r="E8009" s="20">
        <v>9.0750899999999994</v>
      </c>
    </row>
    <row r="8010" spans="1:5" x14ac:dyDescent="0.35">
      <c r="A8010" s="22" t="s">
        <v>40</v>
      </c>
      <c r="B8010" s="22" t="s">
        <v>172</v>
      </c>
      <c r="C8010" s="22" t="s">
        <v>55</v>
      </c>
      <c r="D8010" s="22" t="s">
        <v>27</v>
      </c>
      <c r="E8010" s="20">
        <v>48.019300000000001</v>
      </c>
    </row>
    <row r="8011" spans="1:5" x14ac:dyDescent="0.35">
      <c r="A8011" s="22" t="s">
        <v>40</v>
      </c>
      <c r="B8011" s="22" t="s">
        <v>172</v>
      </c>
      <c r="C8011" s="22" t="s">
        <v>55</v>
      </c>
      <c r="D8011" s="22" t="s">
        <v>95</v>
      </c>
      <c r="E8011" s="20">
        <v>29.659549999999999</v>
      </c>
    </row>
    <row r="8012" spans="1:5" x14ac:dyDescent="0.35">
      <c r="A8012" s="22" t="s">
        <v>40</v>
      </c>
      <c r="B8012" s="22" t="s">
        <v>172</v>
      </c>
      <c r="C8012" s="22" t="s">
        <v>55</v>
      </c>
      <c r="D8012" s="22" t="s">
        <v>28</v>
      </c>
      <c r="E8012" s="20">
        <v>15.63857</v>
      </c>
    </row>
    <row r="8013" spans="1:5" x14ac:dyDescent="0.35">
      <c r="A8013" s="22" t="s">
        <v>40</v>
      </c>
      <c r="B8013" s="22" t="s">
        <v>172</v>
      </c>
      <c r="C8013" s="22" t="s">
        <v>55</v>
      </c>
      <c r="D8013" s="22" t="s">
        <v>55</v>
      </c>
      <c r="E8013" s="20">
        <v>27.925329999999999</v>
      </c>
    </row>
    <row r="8014" spans="1:5" x14ac:dyDescent="0.35">
      <c r="A8014" s="22" t="s">
        <v>40</v>
      </c>
      <c r="B8014" s="22" t="s">
        <v>172</v>
      </c>
      <c r="C8014" s="22" t="s">
        <v>55</v>
      </c>
      <c r="D8014" s="22" t="s">
        <v>92</v>
      </c>
      <c r="E8014" s="20">
        <v>94.374210000000005</v>
      </c>
    </row>
    <row r="8015" spans="1:5" x14ac:dyDescent="0.35">
      <c r="A8015" s="22" t="s">
        <v>40</v>
      </c>
      <c r="B8015" s="22" t="s">
        <v>172</v>
      </c>
      <c r="C8015" s="22" t="s">
        <v>55</v>
      </c>
      <c r="D8015" s="22" t="s">
        <v>102</v>
      </c>
      <c r="E8015" s="20">
        <v>20.31315</v>
      </c>
    </row>
    <row r="8016" spans="1:5" x14ac:dyDescent="0.35">
      <c r="A8016" s="22" t="s">
        <v>40</v>
      </c>
      <c r="B8016" s="22" t="s">
        <v>172</v>
      </c>
      <c r="C8016" s="22" t="s">
        <v>55</v>
      </c>
      <c r="D8016" s="22" t="s">
        <v>107</v>
      </c>
      <c r="E8016" s="20">
        <v>0.27567000000000003</v>
      </c>
    </row>
    <row r="8017" spans="1:5" x14ac:dyDescent="0.35">
      <c r="A8017" s="22" t="s">
        <v>40</v>
      </c>
      <c r="B8017" s="22" t="s">
        <v>172</v>
      </c>
      <c r="C8017" s="22" t="s">
        <v>55</v>
      </c>
      <c r="D8017" s="22" t="s">
        <v>93</v>
      </c>
      <c r="E8017" s="20">
        <v>0.15023</v>
      </c>
    </row>
    <row r="8018" spans="1:5" x14ac:dyDescent="0.35">
      <c r="A8018" s="22" t="s">
        <v>40</v>
      </c>
      <c r="B8018" s="22" t="s">
        <v>172</v>
      </c>
      <c r="C8018" s="22" t="s">
        <v>55</v>
      </c>
      <c r="D8018" s="22" t="s">
        <v>160</v>
      </c>
      <c r="E8018" s="20">
        <v>52.059809999999999</v>
      </c>
    </row>
    <row r="8019" spans="1:5" x14ac:dyDescent="0.35">
      <c r="A8019" s="22" t="s">
        <v>40</v>
      </c>
      <c r="B8019" s="22" t="s">
        <v>172</v>
      </c>
      <c r="C8019" s="22" t="s">
        <v>55</v>
      </c>
      <c r="D8019" s="22" t="s">
        <v>30</v>
      </c>
      <c r="E8019" s="20">
        <v>13.68</v>
      </c>
    </row>
    <row r="8020" spans="1:5" x14ac:dyDescent="0.35">
      <c r="A8020" s="22" t="s">
        <v>40</v>
      </c>
      <c r="B8020" s="22" t="s">
        <v>172</v>
      </c>
      <c r="C8020" s="22" t="s">
        <v>55</v>
      </c>
      <c r="D8020" s="22" t="s">
        <v>110</v>
      </c>
      <c r="E8020" s="20">
        <v>5.2469200000000003</v>
      </c>
    </row>
    <row r="8021" spans="1:5" x14ac:dyDescent="0.35">
      <c r="A8021" s="22" t="s">
        <v>40</v>
      </c>
      <c r="B8021" s="22" t="s">
        <v>172</v>
      </c>
      <c r="C8021" s="22" t="s">
        <v>55</v>
      </c>
      <c r="D8021" s="22" t="s">
        <v>112</v>
      </c>
      <c r="E8021" s="20">
        <v>0.81918000000000002</v>
      </c>
    </row>
    <row r="8022" spans="1:5" x14ac:dyDescent="0.35">
      <c r="A8022" s="22" t="s">
        <v>40</v>
      </c>
      <c r="B8022" s="22" t="s">
        <v>172</v>
      </c>
      <c r="C8022" s="22" t="s">
        <v>55</v>
      </c>
      <c r="D8022" s="22" t="s">
        <v>97</v>
      </c>
      <c r="E8022" s="20">
        <v>1.5495699999999999</v>
      </c>
    </row>
    <row r="8023" spans="1:5" x14ac:dyDescent="0.35">
      <c r="A8023" s="22" t="s">
        <v>40</v>
      </c>
      <c r="B8023" s="22" t="s">
        <v>172</v>
      </c>
      <c r="C8023" s="22" t="s">
        <v>55</v>
      </c>
      <c r="D8023" s="22" t="s">
        <v>31</v>
      </c>
      <c r="E8023" s="20">
        <v>22.757480000000001</v>
      </c>
    </row>
    <row r="8024" spans="1:5" x14ac:dyDescent="0.35">
      <c r="A8024" s="22" t="s">
        <v>40</v>
      </c>
      <c r="B8024" s="22" t="s">
        <v>172</v>
      </c>
      <c r="C8024" s="22" t="s">
        <v>55</v>
      </c>
      <c r="D8024" s="28" t="s">
        <v>35</v>
      </c>
      <c r="E8024" s="26">
        <v>423.53068000000002</v>
      </c>
    </row>
    <row r="8025" spans="1:5" x14ac:dyDescent="0.35">
      <c r="A8025" s="22" t="s">
        <v>40</v>
      </c>
      <c r="B8025" s="22" t="s">
        <v>172</v>
      </c>
      <c r="C8025" s="22" t="s">
        <v>56</v>
      </c>
      <c r="D8025" s="22" t="s">
        <v>52</v>
      </c>
      <c r="E8025" s="20">
        <v>43.88682</v>
      </c>
    </row>
    <row r="8026" spans="1:5" x14ac:dyDescent="0.35">
      <c r="A8026" s="22" t="s">
        <v>40</v>
      </c>
      <c r="B8026" s="22" t="s">
        <v>172</v>
      </c>
      <c r="C8026" s="22" t="s">
        <v>56</v>
      </c>
      <c r="D8026" s="22" t="s">
        <v>53</v>
      </c>
      <c r="E8026" s="20">
        <v>11.43524</v>
      </c>
    </row>
    <row r="8027" spans="1:5" x14ac:dyDescent="0.35">
      <c r="A8027" s="22" t="s">
        <v>40</v>
      </c>
      <c r="B8027" s="22" t="s">
        <v>172</v>
      </c>
      <c r="C8027" s="22" t="s">
        <v>56</v>
      </c>
      <c r="D8027" s="22" t="s">
        <v>55</v>
      </c>
      <c r="E8027" s="20">
        <v>1.9846900000000001</v>
      </c>
    </row>
    <row r="8028" spans="1:5" x14ac:dyDescent="0.35">
      <c r="A8028" s="22" t="s">
        <v>40</v>
      </c>
      <c r="B8028" s="22" t="s">
        <v>172</v>
      </c>
      <c r="C8028" s="22" t="s">
        <v>56</v>
      </c>
      <c r="D8028" s="22" t="s">
        <v>92</v>
      </c>
      <c r="E8028" s="20">
        <v>595.77151000000003</v>
      </c>
    </row>
    <row r="8029" spans="1:5" x14ac:dyDescent="0.35">
      <c r="A8029" s="22" t="s">
        <v>40</v>
      </c>
      <c r="B8029" s="22" t="s">
        <v>172</v>
      </c>
      <c r="C8029" s="22" t="s">
        <v>56</v>
      </c>
      <c r="D8029" s="22" t="s">
        <v>30</v>
      </c>
      <c r="E8029" s="20">
        <v>3.8337300000000001</v>
      </c>
    </row>
    <row r="8030" spans="1:5" x14ac:dyDescent="0.35">
      <c r="A8030" s="22" t="s">
        <v>40</v>
      </c>
      <c r="B8030" s="22" t="s">
        <v>172</v>
      </c>
      <c r="C8030" s="22" t="s">
        <v>56</v>
      </c>
      <c r="D8030" s="22" t="s">
        <v>96</v>
      </c>
      <c r="E8030" s="20">
        <v>146.12858</v>
      </c>
    </row>
    <row r="8031" spans="1:5" x14ac:dyDescent="0.35">
      <c r="A8031" s="22" t="s">
        <v>40</v>
      </c>
      <c r="B8031" s="22" t="s">
        <v>172</v>
      </c>
      <c r="C8031" s="22" t="s">
        <v>56</v>
      </c>
      <c r="D8031" s="22" t="s">
        <v>31</v>
      </c>
      <c r="E8031" s="20">
        <v>6.8312400000000002</v>
      </c>
    </row>
    <row r="8032" spans="1:5" x14ac:dyDescent="0.35">
      <c r="A8032" s="22" t="s">
        <v>40</v>
      </c>
      <c r="B8032" s="22" t="s">
        <v>172</v>
      </c>
      <c r="C8032" s="22" t="s">
        <v>56</v>
      </c>
      <c r="D8032" s="28" t="s">
        <v>35</v>
      </c>
      <c r="E8032" s="26">
        <v>809.87180999999998</v>
      </c>
    </row>
    <row r="8033" spans="1:5" x14ac:dyDescent="0.35">
      <c r="A8033" s="22" t="s">
        <v>40</v>
      </c>
      <c r="B8033" s="22" t="s">
        <v>172</v>
      </c>
      <c r="C8033" s="22" t="s">
        <v>57</v>
      </c>
      <c r="D8033" s="22" t="s">
        <v>52</v>
      </c>
      <c r="E8033" s="20">
        <v>733.11054000000001</v>
      </c>
    </row>
    <row r="8034" spans="1:5" x14ac:dyDescent="0.35">
      <c r="A8034" s="22" t="s">
        <v>40</v>
      </c>
      <c r="B8034" s="22" t="s">
        <v>172</v>
      </c>
      <c r="C8034" s="22" t="s">
        <v>57</v>
      </c>
      <c r="D8034" s="22" t="s">
        <v>104</v>
      </c>
      <c r="E8034" s="20">
        <v>114.90249</v>
      </c>
    </row>
    <row r="8035" spans="1:5" x14ac:dyDescent="0.35">
      <c r="A8035" s="22" t="s">
        <v>40</v>
      </c>
      <c r="B8035" s="22" t="s">
        <v>172</v>
      </c>
      <c r="C8035" s="22" t="s">
        <v>57</v>
      </c>
      <c r="D8035" s="22" t="s">
        <v>115</v>
      </c>
      <c r="E8035" s="20">
        <v>3.81134</v>
      </c>
    </row>
    <row r="8036" spans="1:5" x14ac:dyDescent="0.35">
      <c r="A8036" s="22" t="s">
        <v>40</v>
      </c>
      <c r="B8036" s="22" t="s">
        <v>172</v>
      </c>
      <c r="C8036" s="22" t="s">
        <v>57</v>
      </c>
      <c r="D8036" s="22" t="s">
        <v>53</v>
      </c>
      <c r="E8036" s="20">
        <v>39.605580000000003</v>
      </c>
    </row>
    <row r="8037" spans="1:5" x14ac:dyDescent="0.35">
      <c r="A8037" s="22" t="s">
        <v>40</v>
      </c>
      <c r="B8037" s="22" t="s">
        <v>172</v>
      </c>
      <c r="C8037" s="22" t="s">
        <v>57</v>
      </c>
      <c r="D8037" s="22" t="s">
        <v>27</v>
      </c>
      <c r="E8037" s="20">
        <v>11.149430000000001</v>
      </c>
    </row>
    <row r="8038" spans="1:5" x14ac:dyDescent="0.35">
      <c r="A8038" s="22" t="s">
        <v>40</v>
      </c>
      <c r="B8038" s="22" t="s">
        <v>172</v>
      </c>
      <c r="C8038" s="22" t="s">
        <v>57</v>
      </c>
      <c r="D8038" s="22" t="s">
        <v>95</v>
      </c>
      <c r="E8038" s="20">
        <v>6.5520699999999996</v>
      </c>
    </row>
    <row r="8039" spans="1:5" x14ac:dyDescent="0.35">
      <c r="A8039" s="22" t="s">
        <v>40</v>
      </c>
      <c r="B8039" s="22" t="s">
        <v>172</v>
      </c>
      <c r="C8039" s="22" t="s">
        <v>57</v>
      </c>
      <c r="D8039" s="22" t="s">
        <v>28</v>
      </c>
      <c r="E8039" s="20">
        <v>5.8037799999999997</v>
      </c>
    </row>
    <row r="8040" spans="1:5" x14ac:dyDescent="0.35">
      <c r="A8040" s="22" t="s">
        <v>40</v>
      </c>
      <c r="B8040" s="22" t="s">
        <v>172</v>
      </c>
      <c r="C8040" s="22" t="s">
        <v>57</v>
      </c>
      <c r="D8040" s="22" t="s">
        <v>55</v>
      </c>
      <c r="E8040" s="20">
        <v>3.3319000000000001</v>
      </c>
    </row>
    <row r="8041" spans="1:5" x14ac:dyDescent="0.35">
      <c r="A8041" s="22" t="s">
        <v>40</v>
      </c>
      <c r="B8041" s="22" t="s">
        <v>172</v>
      </c>
      <c r="C8041" s="22" t="s">
        <v>57</v>
      </c>
      <c r="D8041" s="22" t="s">
        <v>92</v>
      </c>
      <c r="E8041" s="20">
        <v>838.67046000000005</v>
      </c>
    </row>
    <row r="8042" spans="1:5" x14ac:dyDescent="0.35">
      <c r="A8042" s="22" t="s">
        <v>40</v>
      </c>
      <c r="B8042" s="22" t="s">
        <v>172</v>
      </c>
      <c r="C8042" s="22" t="s">
        <v>57</v>
      </c>
      <c r="D8042" s="22" t="s">
        <v>101</v>
      </c>
      <c r="E8042" s="20">
        <v>1.64164</v>
      </c>
    </row>
    <row r="8043" spans="1:5" x14ac:dyDescent="0.35">
      <c r="A8043" s="22" t="s">
        <v>40</v>
      </c>
      <c r="B8043" s="22" t="s">
        <v>172</v>
      </c>
      <c r="C8043" s="22" t="s">
        <v>57</v>
      </c>
      <c r="D8043" s="22" t="s">
        <v>102</v>
      </c>
      <c r="E8043" s="20">
        <v>413.94594999999998</v>
      </c>
    </row>
    <row r="8044" spans="1:5" x14ac:dyDescent="0.35">
      <c r="A8044" s="22" t="s">
        <v>40</v>
      </c>
      <c r="B8044" s="22" t="s">
        <v>172</v>
      </c>
      <c r="C8044" s="22" t="s">
        <v>57</v>
      </c>
      <c r="D8044" s="22" t="s">
        <v>93</v>
      </c>
      <c r="E8044" s="20">
        <v>165.07262</v>
      </c>
    </row>
    <row r="8045" spans="1:5" x14ac:dyDescent="0.35">
      <c r="A8045" s="22" t="s">
        <v>40</v>
      </c>
      <c r="B8045" s="22" t="s">
        <v>172</v>
      </c>
      <c r="C8045" s="22" t="s">
        <v>57</v>
      </c>
      <c r="D8045" s="22" t="s">
        <v>160</v>
      </c>
      <c r="E8045" s="20">
        <v>49.088079999999998</v>
      </c>
    </row>
    <row r="8046" spans="1:5" x14ac:dyDescent="0.35">
      <c r="A8046" s="22" t="s">
        <v>40</v>
      </c>
      <c r="B8046" s="22" t="s">
        <v>172</v>
      </c>
      <c r="C8046" s="22" t="s">
        <v>57</v>
      </c>
      <c r="D8046" s="22" t="s">
        <v>30</v>
      </c>
      <c r="E8046" s="20">
        <v>1182.03846</v>
      </c>
    </row>
    <row r="8047" spans="1:5" x14ac:dyDescent="0.35">
      <c r="A8047" s="22" t="s">
        <v>40</v>
      </c>
      <c r="B8047" s="22" t="s">
        <v>172</v>
      </c>
      <c r="C8047" s="22" t="s">
        <v>57</v>
      </c>
      <c r="D8047" s="22" t="s">
        <v>96</v>
      </c>
      <c r="E8047" s="20">
        <v>7.5134100000000004</v>
      </c>
    </row>
    <row r="8048" spans="1:5" x14ac:dyDescent="0.35">
      <c r="A8048" s="22" t="s">
        <v>40</v>
      </c>
      <c r="B8048" s="22" t="s">
        <v>172</v>
      </c>
      <c r="C8048" s="22" t="s">
        <v>57</v>
      </c>
      <c r="D8048" s="22" t="s">
        <v>110</v>
      </c>
      <c r="E8048" s="20">
        <v>48.758589999999998</v>
      </c>
    </row>
    <row r="8049" spans="1:5" x14ac:dyDescent="0.35">
      <c r="A8049" s="22" t="s">
        <v>40</v>
      </c>
      <c r="B8049" s="22" t="s">
        <v>172</v>
      </c>
      <c r="C8049" s="22" t="s">
        <v>57</v>
      </c>
      <c r="D8049" s="22" t="s">
        <v>112</v>
      </c>
      <c r="E8049" s="20">
        <v>334.30678999999998</v>
      </c>
    </row>
    <row r="8050" spans="1:5" x14ac:dyDescent="0.35">
      <c r="A8050" s="22" t="s">
        <v>40</v>
      </c>
      <c r="B8050" s="22" t="s">
        <v>172</v>
      </c>
      <c r="C8050" s="22" t="s">
        <v>57</v>
      </c>
      <c r="D8050" s="22" t="s">
        <v>100</v>
      </c>
      <c r="E8050" s="20">
        <v>4.0062100000000003</v>
      </c>
    </row>
    <row r="8051" spans="1:5" x14ac:dyDescent="0.35">
      <c r="A8051" s="22" t="s">
        <v>40</v>
      </c>
      <c r="B8051" s="22" t="s">
        <v>172</v>
      </c>
      <c r="C8051" s="22" t="s">
        <v>57</v>
      </c>
      <c r="D8051" s="22" t="s">
        <v>31</v>
      </c>
      <c r="E8051" s="20">
        <v>535.79813999999999</v>
      </c>
    </row>
    <row r="8052" spans="1:5" x14ac:dyDescent="0.35">
      <c r="A8052" s="22" t="s">
        <v>40</v>
      </c>
      <c r="B8052" s="22" t="s">
        <v>172</v>
      </c>
      <c r="C8052" s="22" t="s">
        <v>57</v>
      </c>
      <c r="D8052" s="22" t="s">
        <v>32</v>
      </c>
      <c r="E8052" s="20">
        <v>0.54547000000000001</v>
      </c>
    </row>
    <row r="8053" spans="1:5" x14ac:dyDescent="0.35">
      <c r="A8053" s="22" t="s">
        <v>40</v>
      </c>
      <c r="B8053" s="22" t="s">
        <v>172</v>
      </c>
      <c r="C8053" s="22" t="s">
        <v>57</v>
      </c>
      <c r="D8053" s="28" t="s">
        <v>35</v>
      </c>
      <c r="E8053" s="26">
        <v>4499.6529499999997</v>
      </c>
    </row>
    <row r="8054" spans="1:5" x14ac:dyDescent="0.35">
      <c r="A8054" s="22" t="s">
        <v>40</v>
      </c>
      <c r="B8054" s="22" t="s">
        <v>172</v>
      </c>
      <c r="C8054" s="22" t="s">
        <v>58</v>
      </c>
      <c r="D8054" s="22" t="s">
        <v>52</v>
      </c>
      <c r="E8054" s="20">
        <v>4.39649</v>
      </c>
    </row>
    <row r="8055" spans="1:5" x14ac:dyDescent="0.35">
      <c r="A8055" s="22" t="s">
        <v>40</v>
      </c>
      <c r="B8055" s="22" t="s">
        <v>172</v>
      </c>
      <c r="C8055" s="22" t="s">
        <v>58</v>
      </c>
      <c r="D8055" s="22" t="s">
        <v>102</v>
      </c>
      <c r="E8055" s="20">
        <v>8.5389300000000006</v>
      </c>
    </row>
    <row r="8056" spans="1:5" x14ac:dyDescent="0.35">
      <c r="A8056" s="22" t="s">
        <v>40</v>
      </c>
      <c r="B8056" s="22" t="s">
        <v>172</v>
      </c>
      <c r="C8056" s="22" t="s">
        <v>58</v>
      </c>
      <c r="D8056" s="22" t="s">
        <v>97</v>
      </c>
      <c r="E8056" s="20">
        <v>47.723199999999999</v>
      </c>
    </row>
    <row r="8057" spans="1:5" x14ac:dyDescent="0.35">
      <c r="A8057" s="22" t="s">
        <v>40</v>
      </c>
      <c r="B8057" s="22" t="s">
        <v>172</v>
      </c>
      <c r="C8057" s="22" t="s">
        <v>58</v>
      </c>
      <c r="D8057" s="28" t="s">
        <v>35</v>
      </c>
      <c r="E8057" s="26">
        <v>60.658619999999999</v>
      </c>
    </row>
    <row r="8058" spans="1:5" x14ac:dyDescent="0.35">
      <c r="A8058" s="22" t="s">
        <v>40</v>
      </c>
      <c r="B8058" s="22" t="s">
        <v>172</v>
      </c>
      <c r="C8058" s="22" t="s">
        <v>158</v>
      </c>
      <c r="D8058" s="22" t="s">
        <v>160</v>
      </c>
      <c r="E8058" s="20">
        <v>648.86156000000005</v>
      </c>
    </row>
    <row r="8059" spans="1:5" x14ac:dyDescent="0.35">
      <c r="A8059" s="22" t="s">
        <v>40</v>
      </c>
      <c r="B8059" s="22" t="s">
        <v>172</v>
      </c>
      <c r="C8059" s="22" t="s">
        <v>158</v>
      </c>
      <c r="D8059" s="28" t="s">
        <v>35</v>
      </c>
      <c r="E8059" s="26">
        <v>648.86156000000005</v>
      </c>
    </row>
    <row r="8060" spans="1:5" x14ac:dyDescent="0.35">
      <c r="A8060" s="22" t="s">
        <v>40</v>
      </c>
      <c r="B8060" s="22" t="s">
        <v>172</v>
      </c>
      <c r="C8060" s="22" t="s">
        <v>14</v>
      </c>
      <c r="D8060" s="22" t="s">
        <v>52</v>
      </c>
      <c r="E8060" s="20">
        <v>30.182590000000001</v>
      </c>
    </row>
    <row r="8061" spans="1:5" x14ac:dyDescent="0.35">
      <c r="A8061" s="22" t="s">
        <v>40</v>
      </c>
      <c r="B8061" s="22" t="s">
        <v>172</v>
      </c>
      <c r="C8061" s="22" t="s">
        <v>14</v>
      </c>
      <c r="D8061" s="22" t="s">
        <v>53</v>
      </c>
      <c r="E8061" s="20">
        <v>0.58252999999999999</v>
      </c>
    </row>
    <row r="8062" spans="1:5" x14ac:dyDescent="0.35">
      <c r="A8062" s="22" t="s">
        <v>40</v>
      </c>
      <c r="B8062" s="22" t="s">
        <v>172</v>
      </c>
      <c r="C8062" s="22" t="s">
        <v>14</v>
      </c>
      <c r="D8062" s="22" t="s">
        <v>92</v>
      </c>
      <c r="E8062" s="20">
        <v>337.18585999999999</v>
      </c>
    </row>
    <row r="8063" spans="1:5" x14ac:dyDescent="0.35">
      <c r="A8063" s="22" t="s">
        <v>40</v>
      </c>
      <c r="B8063" s="22" t="s">
        <v>172</v>
      </c>
      <c r="C8063" s="22" t="s">
        <v>14</v>
      </c>
      <c r="D8063" s="22" t="s">
        <v>102</v>
      </c>
      <c r="E8063" s="20">
        <v>43.427759999999999</v>
      </c>
    </row>
    <row r="8064" spans="1:5" x14ac:dyDescent="0.35">
      <c r="A8064" s="22" t="s">
        <v>40</v>
      </c>
      <c r="B8064" s="22" t="s">
        <v>172</v>
      </c>
      <c r="C8064" s="22" t="s">
        <v>14</v>
      </c>
      <c r="D8064" s="22" t="s">
        <v>107</v>
      </c>
      <c r="E8064" s="20">
        <v>55.903730000000003</v>
      </c>
    </row>
    <row r="8065" spans="1:5" x14ac:dyDescent="0.35">
      <c r="A8065" s="22" t="s">
        <v>40</v>
      </c>
      <c r="B8065" s="22" t="s">
        <v>172</v>
      </c>
      <c r="C8065" s="22" t="s">
        <v>14</v>
      </c>
      <c r="D8065" s="22" t="s">
        <v>93</v>
      </c>
      <c r="E8065" s="20">
        <v>3.4582299999999999</v>
      </c>
    </row>
    <row r="8066" spans="1:5" x14ac:dyDescent="0.35">
      <c r="A8066" s="22" t="s">
        <v>40</v>
      </c>
      <c r="B8066" s="22" t="s">
        <v>172</v>
      </c>
      <c r="C8066" s="22" t="s">
        <v>14</v>
      </c>
      <c r="D8066" s="22" t="s">
        <v>30</v>
      </c>
      <c r="E8066" s="20">
        <v>156.20738</v>
      </c>
    </row>
    <row r="8067" spans="1:5" x14ac:dyDescent="0.35">
      <c r="A8067" s="22" t="s">
        <v>40</v>
      </c>
      <c r="B8067" s="22" t="s">
        <v>172</v>
      </c>
      <c r="C8067" s="22" t="s">
        <v>14</v>
      </c>
      <c r="D8067" s="22" t="s">
        <v>112</v>
      </c>
      <c r="E8067" s="20">
        <v>5.1444599999999996</v>
      </c>
    </row>
    <row r="8068" spans="1:5" x14ac:dyDescent="0.35">
      <c r="A8068" s="22" t="s">
        <v>40</v>
      </c>
      <c r="B8068" s="22" t="s">
        <v>172</v>
      </c>
      <c r="C8068" s="22" t="s">
        <v>14</v>
      </c>
      <c r="D8068" s="22" t="s">
        <v>31</v>
      </c>
      <c r="E8068" s="20">
        <v>7.66906</v>
      </c>
    </row>
    <row r="8069" spans="1:5" x14ac:dyDescent="0.35">
      <c r="A8069" s="22" t="s">
        <v>40</v>
      </c>
      <c r="B8069" s="22" t="s">
        <v>172</v>
      </c>
      <c r="C8069" s="22" t="s">
        <v>14</v>
      </c>
      <c r="D8069" s="22" t="s">
        <v>32</v>
      </c>
      <c r="E8069" s="20">
        <v>787.97861999999998</v>
      </c>
    </row>
    <row r="8070" spans="1:5" x14ac:dyDescent="0.35">
      <c r="A8070" s="22" t="s">
        <v>40</v>
      </c>
      <c r="B8070" s="22" t="s">
        <v>172</v>
      </c>
      <c r="C8070" s="22" t="s">
        <v>14</v>
      </c>
      <c r="D8070" s="28" t="s">
        <v>35</v>
      </c>
      <c r="E8070" s="26">
        <v>1427.7402199999999</v>
      </c>
    </row>
    <row r="8071" spans="1:5" x14ac:dyDescent="0.35">
      <c r="A8071" s="22" t="s">
        <v>40</v>
      </c>
      <c r="B8071" s="22" t="s">
        <v>172</v>
      </c>
      <c r="C8071" s="22" t="s">
        <v>15</v>
      </c>
      <c r="D8071" s="22" t="s">
        <v>52</v>
      </c>
      <c r="E8071" s="20">
        <v>1464.7502099999999</v>
      </c>
    </row>
    <row r="8072" spans="1:5" x14ac:dyDescent="0.35">
      <c r="A8072" s="22" t="s">
        <v>40</v>
      </c>
      <c r="B8072" s="22" t="s">
        <v>172</v>
      </c>
      <c r="C8072" s="22" t="s">
        <v>15</v>
      </c>
      <c r="D8072" s="22" t="s">
        <v>104</v>
      </c>
      <c r="E8072" s="20">
        <v>16.460139999999999</v>
      </c>
    </row>
    <row r="8073" spans="1:5" x14ac:dyDescent="0.35">
      <c r="A8073" s="22" t="s">
        <v>40</v>
      </c>
      <c r="B8073" s="22" t="s">
        <v>172</v>
      </c>
      <c r="C8073" s="22" t="s">
        <v>15</v>
      </c>
      <c r="D8073" s="22" t="s">
        <v>115</v>
      </c>
      <c r="E8073" s="20">
        <v>0.52210999999999996</v>
      </c>
    </row>
    <row r="8074" spans="1:5" x14ac:dyDescent="0.35">
      <c r="A8074" s="22" t="s">
        <v>40</v>
      </c>
      <c r="B8074" s="22" t="s">
        <v>172</v>
      </c>
      <c r="C8074" s="22" t="s">
        <v>15</v>
      </c>
      <c r="D8074" s="22" t="s">
        <v>156</v>
      </c>
      <c r="E8074" s="20">
        <v>-13.80476</v>
      </c>
    </row>
    <row r="8075" spans="1:5" x14ac:dyDescent="0.35">
      <c r="A8075" s="22" t="s">
        <v>40</v>
      </c>
      <c r="B8075" s="22" t="s">
        <v>172</v>
      </c>
      <c r="C8075" s="22" t="s">
        <v>15</v>
      </c>
      <c r="D8075" s="22" t="s">
        <v>53</v>
      </c>
      <c r="E8075" s="20">
        <v>562.98383999999999</v>
      </c>
    </row>
    <row r="8076" spans="1:5" x14ac:dyDescent="0.35">
      <c r="A8076" s="22" t="s">
        <v>40</v>
      </c>
      <c r="B8076" s="22" t="s">
        <v>172</v>
      </c>
      <c r="C8076" s="22" t="s">
        <v>15</v>
      </c>
      <c r="D8076" s="22" t="s">
        <v>27</v>
      </c>
      <c r="E8076" s="20">
        <v>555.78134</v>
      </c>
    </row>
    <row r="8077" spans="1:5" x14ac:dyDescent="0.35">
      <c r="A8077" s="22" t="s">
        <v>40</v>
      </c>
      <c r="B8077" s="22" t="s">
        <v>172</v>
      </c>
      <c r="C8077" s="22" t="s">
        <v>15</v>
      </c>
      <c r="D8077" s="22" t="s">
        <v>95</v>
      </c>
      <c r="E8077" s="20">
        <v>187.84521000000001</v>
      </c>
    </row>
    <row r="8078" spans="1:5" x14ac:dyDescent="0.35">
      <c r="A8078" s="22" t="s">
        <v>40</v>
      </c>
      <c r="B8078" s="22" t="s">
        <v>172</v>
      </c>
      <c r="C8078" s="22" t="s">
        <v>15</v>
      </c>
      <c r="D8078" s="22" t="s">
        <v>28</v>
      </c>
      <c r="E8078" s="20">
        <v>173.26436000000001</v>
      </c>
    </row>
    <row r="8079" spans="1:5" x14ac:dyDescent="0.35">
      <c r="A8079" s="22" t="s">
        <v>40</v>
      </c>
      <c r="B8079" s="22" t="s">
        <v>172</v>
      </c>
      <c r="C8079" s="22" t="s">
        <v>15</v>
      </c>
      <c r="D8079" s="22" t="s">
        <v>55</v>
      </c>
      <c r="E8079" s="20">
        <v>32.69135</v>
      </c>
    </row>
    <row r="8080" spans="1:5" x14ac:dyDescent="0.35">
      <c r="A8080" s="22" t="s">
        <v>40</v>
      </c>
      <c r="B8080" s="22" t="s">
        <v>172</v>
      </c>
      <c r="C8080" s="22" t="s">
        <v>15</v>
      </c>
      <c r="D8080" s="22" t="s">
        <v>92</v>
      </c>
      <c r="E8080" s="20">
        <v>4696.9871599999997</v>
      </c>
    </row>
    <row r="8081" spans="1:5" x14ac:dyDescent="0.35">
      <c r="A8081" s="22" t="s">
        <v>40</v>
      </c>
      <c r="B8081" s="22" t="s">
        <v>172</v>
      </c>
      <c r="C8081" s="22" t="s">
        <v>15</v>
      </c>
      <c r="D8081" s="22" t="s">
        <v>102</v>
      </c>
      <c r="E8081" s="20">
        <v>778.04935</v>
      </c>
    </row>
    <row r="8082" spans="1:5" x14ac:dyDescent="0.35">
      <c r="A8082" s="22" t="s">
        <v>40</v>
      </c>
      <c r="B8082" s="22" t="s">
        <v>172</v>
      </c>
      <c r="C8082" s="22" t="s">
        <v>15</v>
      </c>
      <c r="D8082" s="22" t="s">
        <v>107</v>
      </c>
      <c r="E8082" s="20">
        <v>0.25456000000000001</v>
      </c>
    </row>
    <row r="8083" spans="1:5" x14ac:dyDescent="0.35">
      <c r="A8083" s="22" t="s">
        <v>40</v>
      </c>
      <c r="B8083" s="22" t="s">
        <v>172</v>
      </c>
      <c r="C8083" s="22" t="s">
        <v>15</v>
      </c>
      <c r="D8083" s="22" t="s">
        <v>93</v>
      </c>
      <c r="E8083" s="20">
        <v>84.898179999999996</v>
      </c>
    </row>
    <row r="8084" spans="1:5" x14ac:dyDescent="0.35">
      <c r="A8084" s="22" t="s">
        <v>40</v>
      </c>
      <c r="B8084" s="22" t="s">
        <v>172</v>
      </c>
      <c r="C8084" s="22" t="s">
        <v>15</v>
      </c>
      <c r="D8084" s="22" t="s">
        <v>160</v>
      </c>
      <c r="E8084" s="20">
        <v>693.57933000000003</v>
      </c>
    </row>
    <row r="8085" spans="1:5" x14ac:dyDescent="0.35">
      <c r="A8085" s="22" t="s">
        <v>40</v>
      </c>
      <c r="B8085" s="22" t="s">
        <v>172</v>
      </c>
      <c r="C8085" s="22" t="s">
        <v>15</v>
      </c>
      <c r="D8085" s="22" t="s">
        <v>30</v>
      </c>
      <c r="E8085" s="20">
        <v>33127.573149999997</v>
      </c>
    </row>
    <row r="8086" spans="1:5" x14ac:dyDescent="0.35">
      <c r="A8086" s="22" t="s">
        <v>40</v>
      </c>
      <c r="B8086" s="22" t="s">
        <v>172</v>
      </c>
      <c r="C8086" s="22" t="s">
        <v>15</v>
      </c>
      <c r="D8086" s="22" t="s">
        <v>96</v>
      </c>
      <c r="E8086" s="20">
        <v>56.358249999999998</v>
      </c>
    </row>
    <row r="8087" spans="1:5" x14ac:dyDescent="0.35">
      <c r="A8087" s="22" t="s">
        <v>40</v>
      </c>
      <c r="B8087" s="22" t="s">
        <v>172</v>
      </c>
      <c r="C8087" s="22" t="s">
        <v>15</v>
      </c>
      <c r="D8087" s="22" t="s">
        <v>110</v>
      </c>
      <c r="E8087" s="20">
        <v>1509.2026599999999</v>
      </c>
    </row>
    <row r="8088" spans="1:5" x14ac:dyDescent="0.35">
      <c r="A8088" s="22" t="s">
        <v>40</v>
      </c>
      <c r="B8088" s="22" t="s">
        <v>172</v>
      </c>
      <c r="C8088" s="22" t="s">
        <v>15</v>
      </c>
      <c r="D8088" s="22" t="s">
        <v>112</v>
      </c>
      <c r="E8088" s="20">
        <v>1242.2655299999999</v>
      </c>
    </row>
    <row r="8089" spans="1:5" x14ac:dyDescent="0.35">
      <c r="A8089" s="22" t="s">
        <v>40</v>
      </c>
      <c r="B8089" s="22" t="s">
        <v>172</v>
      </c>
      <c r="C8089" s="22" t="s">
        <v>15</v>
      </c>
      <c r="D8089" s="22" t="s">
        <v>31</v>
      </c>
      <c r="E8089" s="20">
        <v>18617.854169999999</v>
      </c>
    </row>
    <row r="8090" spans="1:5" x14ac:dyDescent="0.35">
      <c r="A8090" s="22" t="s">
        <v>40</v>
      </c>
      <c r="B8090" s="22" t="s">
        <v>172</v>
      </c>
      <c r="C8090" s="22" t="s">
        <v>15</v>
      </c>
      <c r="D8090" s="28" t="s">
        <v>35</v>
      </c>
      <c r="E8090" s="26">
        <v>63787.51614</v>
      </c>
    </row>
    <row r="8091" spans="1:5" x14ac:dyDescent="0.35">
      <c r="A8091" s="22" t="s">
        <v>40</v>
      </c>
      <c r="B8091" s="22" t="s">
        <v>172</v>
      </c>
      <c r="C8091" s="22" t="s">
        <v>159</v>
      </c>
      <c r="D8091" s="22" t="s">
        <v>52</v>
      </c>
      <c r="E8091" s="20">
        <v>439.92536000000001</v>
      </c>
    </row>
    <row r="8092" spans="1:5" x14ac:dyDescent="0.35">
      <c r="A8092" s="22" t="s">
        <v>40</v>
      </c>
      <c r="B8092" s="22" t="s">
        <v>172</v>
      </c>
      <c r="C8092" s="22" t="s">
        <v>159</v>
      </c>
      <c r="D8092" s="22" t="s">
        <v>115</v>
      </c>
      <c r="E8092" s="20">
        <v>1.32525</v>
      </c>
    </row>
    <row r="8093" spans="1:5" x14ac:dyDescent="0.35">
      <c r="A8093" s="22" t="s">
        <v>40</v>
      </c>
      <c r="B8093" s="22" t="s">
        <v>172</v>
      </c>
      <c r="C8093" s="22" t="s">
        <v>159</v>
      </c>
      <c r="D8093" s="22" t="s">
        <v>156</v>
      </c>
      <c r="E8093" s="20">
        <v>0.75746999999999998</v>
      </c>
    </row>
    <row r="8094" spans="1:5" x14ac:dyDescent="0.35">
      <c r="A8094" s="22" t="s">
        <v>40</v>
      </c>
      <c r="B8094" s="22" t="s">
        <v>172</v>
      </c>
      <c r="C8094" s="22" t="s">
        <v>159</v>
      </c>
      <c r="D8094" s="22" t="s">
        <v>53</v>
      </c>
      <c r="E8094" s="20">
        <v>12.178319999999999</v>
      </c>
    </row>
    <row r="8095" spans="1:5" x14ac:dyDescent="0.35">
      <c r="A8095" s="22" t="s">
        <v>40</v>
      </c>
      <c r="B8095" s="22" t="s">
        <v>172</v>
      </c>
      <c r="C8095" s="22" t="s">
        <v>159</v>
      </c>
      <c r="D8095" s="22" t="s">
        <v>27</v>
      </c>
      <c r="E8095" s="20">
        <v>102.99906</v>
      </c>
    </row>
    <row r="8096" spans="1:5" x14ac:dyDescent="0.35">
      <c r="A8096" s="22" t="s">
        <v>40</v>
      </c>
      <c r="B8096" s="22" t="s">
        <v>172</v>
      </c>
      <c r="C8096" s="22" t="s">
        <v>159</v>
      </c>
      <c r="D8096" s="22" t="s">
        <v>95</v>
      </c>
      <c r="E8096" s="20">
        <v>144.11921000000001</v>
      </c>
    </row>
    <row r="8097" spans="1:5" x14ac:dyDescent="0.35">
      <c r="A8097" s="22" t="s">
        <v>40</v>
      </c>
      <c r="B8097" s="22" t="s">
        <v>172</v>
      </c>
      <c r="C8097" s="22" t="s">
        <v>159</v>
      </c>
      <c r="D8097" s="22" t="s">
        <v>28</v>
      </c>
      <c r="E8097" s="20">
        <v>135.79626999999999</v>
      </c>
    </row>
    <row r="8098" spans="1:5" x14ac:dyDescent="0.35">
      <c r="A8098" s="22" t="s">
        <v>40</v>
      </c>
      <c r="B8098" s="22" t="s">
        <v>172</v>
      </c>
      <c r="C8098" s="22" t="s">
        <v>159</v>
      </c>
      <c r="D8098" s="22" t="s">
        <v>55</v>
      </c>
      <c r="E8098" s="20">
        <v>6.9506600000000001</v>
      </c>
    </row>
    <row r="8099" spans="1:5" x14ac:dyDescent="0.35">
      <c r="A8099" s="22" t="s">
        <v>40</v>
      </c>
      <c r="B8099" s="22" t="s">
        <v>172</v>
      </c>
      <c r="C8099" s="22" t="s">
        <v>159</v>
      </c>
      <c r="D8099" s="22" t="s">
        <v>92</v>
      </c>
      <c r="E8099" s="20">
        <v>203.58774</v>
      </c>
    </row>
    <row r="8100" spans="1:5" x14ac:dyDescent="0.35">
      <c r="A8100" s="22" t="s">
        <v>40</v>
      </c>
      <c r="B8100" s="22" t="s">
        <v>172</v>
      </c>
      <c r="C8100" s="22" t="s">
        <v>159</v>
      </c>
      <c r="D8100" s="22" t="s">
        <v>101</v>
      </c>
      <c r="E8100" s="20">
        <v>6.8930699999999998</v>
      </c>
    </row>
    <row r="8101" spans="1:5" x14ac:dyDescent="0.35">
      <c r="A8101" s="22" t="s">
        <v>40</v>
      </c>
      <c r="B8101" s="22" t="s">
        <v>172</v>
      </c>
      <c r="C8101" s="22" t="s">
        <v>159</v>
      </c>
      <c r="D8101" s="22" t="s">
        <v>102</v>
      </c>
      <c r="E8101" s="20">
        <v>85.296589999999995</v>
      </c>
    </row>
    <row r="8102" spans="1:5" x14ac:dyDescent="0.35">
      <c r="A8102" s="22" t="s">
        <v>40</v>
      </c>
      <c r="B8102" s="22" t="s">
        <v>172</v>
      </c>
      <c r="C8102" s="22" t="s">
        <v>159</v>
      </c>
      <c r="D8102" s="22" t="s">
        <v>107</v>
      </c>
      <c r="E8102" s="20">
        <v>6.3662599999999996</v>
      </c>
    </row>
    <row r="8103" spans="1:5" x14ac:dyDescent="0.35">
      <c r="A8103" s="22" t="s">
        <v>40</v>
      </c>
      <c r="B8103" s="22" t="s">
        <v>172</v>
      </c>
      <c r="C8103" s="22" t="s">
        <v>159</v>
      </c>
      <c r="D8103" s="22" t="s">
        <v>93</v>
      </c>
      <c r="E8103" s="20">
        <v>1.8347899999999999</v>
      </c>
    </row>
    <row r="8104" spans="1:5" x14ac:dyDescent="0.35">
      <c r="A8104" s="22" t="s">
        <v>40</v>
      </c>
      <c r="B8104" s="22" t="s">
        <v>172</v>
      </c>
      <c r="C8104" s="22" t="s">
        <v>159</v>
      </c>
      <c r="D8104" s="22" t="s">
        <v>160</v>
      </c>
      <c r="E8104" s="20">
        <v>754.30361000000005</v>
      </c>
    </row>
    <row r="8105" spans="1:5" x14ac:dyDescent="0.35">
      <c r="A8105" s="22" t="s">
        <v>40</v>
      </c>
      <c r="B8105" s="22" t="s">
        <v>172</v>
      </c>
      <c r="C8105" s="22" t="s">
        <v>159</v>
      </c>
      <c r="D8105" s="22" t="s">
        <v>30</v>
      </c>
      <c r="E8105" s="20">
        <v>199.28128000000001</v>
      </c>
    </row>
    <row r="8106" spans="1:5" x14ac:dyDescent="0.35">
      <c r="A8106" s="22" t="s">
        <v>40</v>
      </c>
      <c r="B8106" s="22" t="s">
        <v>172</v>
      </c>
      <c r="C8106" s="22" t="s">
        <v>159</v>
      </c>
      <c r="D8106" s="22" t="s">
        <v>96</v>
      </c>
      <c r="E8106" s="20">
        <v>7.4181699999999999</v>
      </c>
    </row>
    <row r="8107" spans="1:5" x14ac:dyDescent="0.35">
      <c r="A8107" s="22" t="s">
        <v>40</v>
      </c>
      <c r="B8107" s="22" t="s">
        <v>172</v>
      </c>
      <c r="C8107" s="22" t="s">
        <v>159</v>
      </c>
      <c r="D8107" s="22" t="s">
        <v>110</v>
      </c>
      <c r="E8107" s="20">
        <v>58.039929999999998</v>
      </c>
    </row>
    <row r="8108" spans="1:5" x14ac:dyDescent="0.35">
      <c r="A8108" s="22" t="s">
        <v>40</v>
      </c>
      <c r="B8108" s="22" t="s">
        <v>172</v>
      </c>
      <c r="C8108" s="22" t="s">
        <v>159</v>
      </c>
      <c r="D8108" s="22" t="s">
        <v>162</v>
      </c>
      <c r="E8108" s="20">
        <v>4.6559999999999997</v>
      </c>
    </row>
    <row r="8109" spans="1:5" x14ac:dyDescent="0.35">
      <c r="A8109" s="22" t="s">
        <v>40</v>
      </c>
      <c r="B8109" s="22" t="s">
        <v>172</v>
      </c>
      <c r="C8109" s="22" t="s">
        <v>159</v>
      </c>
      <c r="D8109" s="22" t="s">
        <v>163</v>
      </c>
      <c r="E8109" s="20">
        <v>1.17E-3</v>
      </c>
    </row>
    <row r="8110" spans="1:5" x14ac:dyDescent="0.35">
      <c r="A8110" s="22" t="s">
        <v>40</v>
      </c>
      <c r="B8110" s="22" t="s">
        <v>172</v>
      </c>
      <c r="C8110" s="22" t="s">
        <v>159</v>
      </c>
      <c r="D8110" s="22" t="s">
        <v>112</v>
      </c>
      <c r="E8110" s="20">
        <v>103.04600000000001</v>
      </c>
    </row>
    <row r="8111" spans="1:5" x14ac:dyDescent="0.35">
      <c r="A8111" s="22" t="s">
        <v>40</v>
      </c>
      <c r="B8111" s="22" t="s">
        <v>172</v>
      </c>
      <c r="C8111" s="22" t="s">
        <v>159</v>
      </c>
      <c r="D8111" s="22" t="s">
        <v>100</v>
      </c>
      <c r="E8111" s="20">
        <v>0.79983000000000004</v>
      </c>
    </row>
    <row r="8112" spans="1:5" x14ac:dyDescent="0.35">
      <c r="A8112" s="22" t="s">
        <v>40</v>
      </c>
      <c r="B8112" s="22" t="s">
        <v>172</v>
      </c>
      <c r="C8112" s="22" t="s">
        <v>159</v>
      </c>
      <c r="D8112" s="22" t="s">
        <v>31</v>
      </c>
      <c r="E8112" s="20">
        <v>369.94092000000001</v>
      </c>
    </row>
    <row r="8113" spans="1:5" x14ac:dyDescent="0.35">
      <c r="A8113" s="22" t="s">
        <v>40</v>
      </c>
      <c r="B8113" s="22" t="s">
        <v>172</v>
      </c>
      <c r="C8113" s="22" t="s">
        <v>159</v>
      </c>
      <c r="D8113" s="22" t="s">
        <v>32</v>
      </c>
      <c r="E8113" s="20">
        <v>33.404429999999998</v>
      </c>
    </row>
    <row r="8114" spans="1:5" x14ac:dyDescent="0.35">
      <c r="A8114" s="22" t="s">
        <v>40</v>
      </c>
      <c r="B8114" s="22" t="s">
        <v>172</v>
      </c>
      <c r="C8114" s="22" t="s">
        <v>159</v>
      </c>
      <c r="D8114" s="28" t="s">
        <v>35</v>
      </c>
      <c r="E8114" s="26">
        <v>2678.92139</v>
      </c>
    </row>
    <row r="8115" spans="1:5" x14ac:dyDescent="0.35">
      <c r="A8115" s="22" t="s">
        <v>40</v>
      </c>
      <c r="B8115" s="22" t="s">
        <v>172</v>
      </c>
      <c r="C8115" s="22" t="s">
        <v>59</v>
      </c>
      <c r="D8115" s="22" t="s">
        <v>52</v>
      </c>
      <c r="E8115" s="20">
        <v>106.20264</v>
      </c>
    </row>
    <row r="8116" spans="1:5" x14ac:dyDescent="0.35">
      <c r="A8116" s="22" t="s">
        <v>40</v>
      </c>
      <c r="B8116" s="22" t="s">
        <v>172</v>
      </c>
      <c r="C8116" s="22" t="s">
        <v>59</v>
      </c>
      <c r="D8116" s="22" t="s">
        <v>104</v>
      </c>
      <c r="E8116" s="20">
        <v>2.6082399999999999</v>
      </c>
    </row>
    <row r="8117" spans="1:5" x14ac:dyDescent="0.35">
      <c r="A8117" s="22" t="s">
        <v>40</v>
      </c>
      <c r="B8117" s="22" t="s">
        <v>172</v>
      </c>
      <c r="C8117" s="22" t="s">
        <v>59</v>
      </c>
      <c r="D8117" s="22" t="s">
        <v>92</v>
      </c>
      <c r="E8117" s="20">
        <v>1.2</v>
      </c>
    </row>
    <row r="8118" spans="1:5" x14ac:dyDescent="0.35">
      <c r="A8118" s="22" t="s">
        <v>40</v>
      </c>
      <c r="B8118" s="22" t="s">
        <v>172</v>
      </c>
      <c r="C8118" s="22" t="s">
        <v>59</v>
      </c>
      <c r="D8118" s="22" t="s">
        <v>102</v>
      </c>
      <c r="E8118" s="20">
        <v>175.5224</v>
      </c>
    </row>
    <row r="8119" spans="1:5" x14ac:dyDescent="0.35">
      <c r="A8119" s="22" t="s">
        <v>40</v>
      </c>
      <c r="B8119" s="22" t="s">
        <v>172</v>
      </c>
      <c r="C8119" s="22" t="s">
        <v>59</v>
      </c>
      <c r="D8119" s="22" t="s">
        <v>30</v>
      </c>
      <c r="E8119" s="20">
        <v>298.24180999999999</v>
      </c>
    </row>
    <row r="8120" spans="1:5" x14ac:dyDescent="0.35">
      <c r="A8120" s="22" t="s">
        <v>40</v>
      </c>
      <c r="B8120" s="22" t="s">
        <v>172</v>
      </c>
      <c r="C8120" s="22" t="s">
        <v>59</v>
      </c>
      <c r="D8120" s="22" t="s">
        <v>31</v>
      </c>
      <c r="E8120" s="20">
        <v>2.1899600000000001</v>
      </c>
    </row>
    <row r="8121" spans="1:5" x14ac:dyDescent="0.35">
      <c r="A8121" s="22" t="s">
        <v>40</v>
      </c>
      <c r="B8121" s="22" t="s">
        <v>172</v>
      </c>
      <c r="C8121" s="22" t="s">
        <v>59</v>
      </c>
      <c r="D8121" s="28" t="s">
        <v>35</v>
      </c>
      <c r="E8121" s="26">
        <v>585.96505000000002</v>
      </c>
    </row>
    <row r="8122" spans="1:5" x14ac:dyDescent="0.35">
      <c r="A8122" s="22" t="s">
        <v>40</v>
      </c>
      <c r="B8122" s="22" t="s">
        <v>172</v>
      </c>
      <c r="C8122" s="22" t="s">
        <v>16</v>
      </c>
      <c r="D8122" s="22" t="s">
        <v>52</v>
      </c>
      <c r="E8122" s="20">
        <v>1089.03576</v>
      </c>
    </row>
    <row r="8123" spans="1:5" x14ac:dyDescent="0.35">
      <c r="A8123" s="22" t="s">
        <v>40</v>
      </c>
      <c r="B8123" s="22" t="s">
        <v>172</v>
      </c>
      <c r="C8123" s="22" t="s">
        <v>16</v>
      </c>
      <c r="D8123" s="22" t="s">
        <v>156</v>
      </c>
      <c r="E8123" s="20">
        <v>46.357199999999999</v>
      </c>
    </row>
    <row r="8124" spans="1:5" x14ac:dyDescent="0.35">
      <c r="A8124" s="22" t="s">
        <v>40</v>
      </c>
      <c r="B8124" s="22" t="s">
        <v>172</v>
      </c>
      <c r="C8124" s="22" t="s">
        <v>16</v>
      </c>
      <c r="D8124" s="22" t="s">
        <v>113</v>
      </c>
      <c r="E8124" s="20">
        <v>0.90115999999999996</v>
      </c>
    </row>
    <row r="8125" spans="1:5" x14ac:dyDescent="0.35">
      <c r="A8125" s="22" t="s">
        <v>40</v>
      </c>
      <c r="B8125" s="22" t="s">
        <v>172</v>
      </c>
      <c r="C8125" s="22" t="s">
        <v>16</v>
      </c>
      <c r="D8125" s="22" t="s">
        <v>53</v>
      </c>
      <c r="E8125" s="20">
        <v>64.314610000000002</v>
      </c>
    </row>
    <row r="8126" spans="1:5" x14ac:dyDescent="0.35">
      <c r="A8126" s="22" t="s">
        <v>40</v>
      </c>
      <c r="B8126" s="22" t="s">
        <v>172</v>
      </c>
      <c r="C8126" s="22" t="s">
        <v>16</v>
      </c>
      <c r="D8126" s="22" t="s">
        <v>27</v>
      </c>
      <c r="E8126" s="20">
        <v>385.61619999999999</v>
      </c>
    </row>
    <row r="8127" spans="1:5" x14ac:dyDescent="0.35">
      <c r="A8127" s="22" t="s">
        <v>40</v>
      </c>
      <c r="B8127" s="22" t="s">
        <v>172</v>
      </c>
      <c r="C8127" s="22" t="s">
        <v>16</v>
      </c>
      <c r="D8127" s="22" t="s">
        <v>28</v>
      </c>
      <c r="E8127" s="20">
        <v>1009.72748</v>
      </c>
    </row>
    <row r="8128" spans="1:5" x14ac:dyDescent="0.35">
      <c r="A8128" s="22" t="s">
        <v>40</v>
      </c>
      <c r="B8128" s="22" t="s">
        <v>172</v>
      </c>
      <c r="C8128" s="22" t="s">
        <v>16</v>
      </c>
      <c r="D8128" s="22" t="s">
        <v>55</v>
      </c>
      <c r="E8128" s="20">
        <v>54.292929999999998</v>
      </c>
    </row>
    <row r="8129" spans="1:5" x14ac:dyDescent="0.35">
      <c r="A8129" s="22" t="s">
        <v>40</v>
      </c>
      <c r="B8129" s="22" t="s">
        <v>172</v>
      </c>
      <c r="C8129" s="22" t="s">
        <v>16</v>
      </c>
      <c r="D8129" s="22" t="s">
        <v>92</v>
      </c>
      <c r="E8129" s="20">
        <v>39.305979999999998</v>
      </c>
    </row>
    <row r="8130" spans="1:5" x14ac:dyDescent="0.35">
      <c r="A8130" s="22" t="s">
        <v>40</v>
      </c>
      <c r="B8130" s="22" t="s">
        <v>172</v>
      </c>
      <c r="C8130" s="22" t="s">
        <v>16</v>
      </c>
      <c r="D8130" s="22" t="s">
        <v>102</v>
      </c>
      <c r="E8130" s="20">
        <v>49.020139999999998</v>
      </c>
    </row>
    <row r="8131" spans="1:5" x14ac:dyDescent="0.35">
      <c r="A8131" s="22" t="s">
        <v>40</v>
      </c>
      <c r="B8131" s="22" t="s">
        <v>172</v>
      </c>
      <c r="C8131" s="22" t="s">
        <v>16</v>
      </c>
      <c r="D8131" s="22" t="s">
        <v>107</v>
      </c>
      <c r="E8131" s="20">
        <v>4.5278099999999997</v>
      </c>
    </row>
    <row r="8132" spans="1:5" x14ac:dyDescent="0.35">
      <c r="A8132" s="22" t="s">
        <v>40</v>
      </c>
      <c r="B8132" s="22" t="s">
        <v>172</v>
      </c>
      <c r="C8132" s="22" t="s">
        <v>16</v>
      </c>
      <c r="D8132" s="22" t="s">
        <v>160</v>
      </c>
      <c r="E8132" s="20">
        <v>512.47518000000002</v>
      </c>
    </row>
    <row r="8133" spans="1:5" x14ac:dyDescent="0.35">
      <c r="A8133" s="22" t="s">
        <v>40</v>
      </c>
      <c r="B8133" s="22" t="s">
        <v>172</v>
      </c>
      <c r="C8133" s="22" t="s">
        <v>16</v>
      </c>
      <c r="D8133" s="22" t="s">
        <v>30</v>
      </c>
      <c r="E8133" s="20">
        <v>813.65737999999999</v>
      </c>
    </row>
    <row r="8134" spans="1:5" x14ac:dyDescent="0.35">
      <c r="A8134" s="22" t="s">
        <v>40</v>
      </c>
      <c r="B8134" s="22" t="s">
        <v>172</v>
      </c>
      <c r="C8134" s="22" t="s">
        <v>16</v>
      </c>
      <c r="D8134" s="22" t="s">
        <v>96</v>
      </c>
      <c r="E8134" s="20">
        <v>0.77634999999999998</v>
      </c>
    </row>
    <row r="8135" spans="1:5" x14ac:dyDescent="0.35">
      <c r="A8135" s="22" t="s">
        <v>40</v>
      </c>
      <c r="B8135" s="22" t="s">
        <v>172</v>
      </c>
      <c r="C8135" s="22" t="s">
        <v>16</v>
      </c>
      <c r="D8135" s="22" t="s">
        <v>110</v>
      </c>
      <c r="E8135" s="20">
        <v>27.06138</v>
      </c>
    </row>
    <row r="8136" spans="1:5" x14ac:dyDescent="0.35">
      <c r="A8136" s="22" t="s">
        <v>40</v>
      </c>
      <c r="B8136" s="22" t="s">
        <v>172</v>
      </c>
      <c r="C8136" s="22" t="s">
        <v>16</v>
      </c>
      <c r="D8136" s="22" t="s">
        <v>112</v>
      </c>
      <c r="E8136" s="20">
        <v>40.41825</v>
      </c>
    </row>
    <row r="8137" spans="1:5" x14ac:dyDescent="0.35">
      <c r="A8137" s="22" t="s">
        <v>40</v>
      </c>
      <c r="B8137" s="22" t="s">
        <v>172</v>
      </c>
      <c r="C8137" s="22" t="s">
        <v>16</v>
      </c>
      <c r="D8137" s="22" t="s">
        <v>100</v>
      </c>
      <c r="E8137" s="20">
        <v>4.0798800000000002</v>
      </c>
    </row>
    <row r="8138" spans="1:5" x14ac:dyDescent="0.35">
      <c r="A8138" s="22" t="s">
        <v>40</v>
      </c>
      <c r="B8138" s="22" t="s">
        <v>172</v>
      </c>
      <c r="C8138" s="22" t="s">
        <v>16</v>
      </c>
      <c r="D8138" s="22" t="s">
        <v>97</v>
      </c>
      <c r="E8138" s="20">
        <v>192.16667000000001</v>
      </c>
    </row>
    <row r="8139" spans="1:5" x14ac:dyDescent="0.35">
      <c r="A8139" s="22" t="s">
        <v>40</v>
      </c>
      <c r="B8139" s="22" t="s">
        <v>172</v>
      </c>
      <c r="C8139" s="22" t="s">
        <v>16</v>
      </c>
      <c r="D8139" s="22" t="s">
        <v>31</v>
      </c>
      <c r="E8139" s="20">
        <v>3889.4809799999998</v>
      </c>
    </row>
    <row r="8140" spans="1:5" x14ac:dyDescent="0.35">
      <c r="A8140" s="22" t="s">
        <v>40</v>
      </c>
      <c r="B8140" s="22" t="s">
        <v>172</v>
      </c>
      <c r="C8140" s="22" t="s">
        <v>16</v>
      </c>
      <c r="D8140" s="22" t="s">
        <v>32</v>
      </c>
      <c r="E8140" s="20">
        <v>2.43329</v>
      </c>
    </row>
    <row r="8141" spans="1:5" x14ac:dyDescent="0.35">
      <c r="A8141" s="22" t="s">
        <v>40</v>
      </c>
      <c r="B8141" s="22" t="s">
        <v>172</v>
      </c>
      <c r="C8141" s="22" t="s">
        <v>16</v>
      </c>
      <c r="D8141" s="28" t="s">
        <v>35</v>
      </c>
      <c r="E8141" s="26">
        <v>8225.6486299999997</v>
      </c>
    </row>
    <row r="8142" spans="1:5" x14ac:dyDescent="0.35">
      <c r="A8142" s="22" t="s">
        <v>40</v>
      </c>
      <c r="B8142" s="22" t="s">
        <v>172</v>
      </c>
      <c r="C8142" s="22" t="s">
        <v>17</v>
      </c>
      <c r="D8142" s="22" t="s">
        <v>52</v>
      </c>
      <c r="E8142" s="20">
        <v>322.13193000000001</v>
      </c>
    </row>
    <row r="8143" spans="1:5" x14ac:dyDescent="0.35">
      <c r="A8143" s="22" t="s">
        <v>40</v>
      </c>
      <c r="B8143" s="22" t="s">
        <v>172</v>
      </c>
      <c r="C8143" s="22" t="s">
        <v>17</v>
      </c>
      <c r="D8143" s="22" t="s">
        <v>156</v>
      </c>
      <c r="E8143" s="20">
        <v>27.071999999999999</v>
      </c>
    </row>
    <row r="8144" spans="1:5" x14ac:dyDescent="0.35">
      <c r="A8144" s="22" t="s">
        <v>40</v>
      </c>
      <c r="B8144" s="22" t="s">
        <v>172</v>
      </c>
      <c r="C8144" s="22" t="s">
        <v>17</v>
      </c>
      <c r="D8144" s="22" t="s">
        <v>113</v>
      </c>
      <c r="E8144" s="20">
        <v>8.0178899999999995</v>
      </c>
    </row>
    <row r="8145" spans="1:5" x14ac:dyDescent="0.35">
      <c r="A8145" s="22" t="s">
        <v>40</v>
      </c>
      <c r="B8145" s="22" t="s">
        <v>172</v>
      </c>
      <c r="C8145" s="22" t="s">
        <v>17</v>
      </c>
      <c r="D8145" s="22" t="s">
        <v>27</v>
      </c>
      <c r="E8145" s="20">
        <v>58.21772</v>
      </c>
    </row>
    <row r="8146" spans="1:5" x14ac:dyDescent="0.35">
      <c r="A8146" s="22" t="s">
        <v>40</v>
      </c>
      <c r="B8146" s="22" t="s">
        <v>172</v>
      </c>
      <c r="C8146" s="22" t="s">
        <v>17</v>
      </c>
      <c r="D8146" s="22" t="s">
        <v>28</v>
      </c>
      <c r="E8146" s="20">
        <v>39.615839999999999</v>
      </c>
    </row>
    <row r="8147" spans="1:5" x14ac:dyDescent="0.35">
      <c r="A8147" s="22" t="s">
        <v>40</v>
      </c>
      <c r="B8147" s="22" t="s">
        <v>172</v>
      </c>
      <c r="C8147" s="22" t="s">
        <v>17</v>
      </c>
      <c r="D8147" s="22" t="s">
        <v>92</v>
      </c>
      <c r="E8147" s="20">
        <v>1.3053600000000001</v>
      </c>
    </row>
    <row r="8148" spans="1:5" x14ac:dyDescent="0.35">
      <c r="A8148" s="22" t="s">
        <v>40</v>
      </c>
      <c r="B8148" s="22" t="s">
        <v>172</v>
      </c>
      <c r="C8148" s="22" t="s">
        <v>17</v>
      </c>
      <c r="D8148" s="22" t="s">
        <v>102</v>
      </c>
      <c r="E8148" s="20">
        <v>473.00387999999998</v>
      </c>
    </row>
    <row r="8149" spans="1:5" x14ac:dyDescent="0.35">
      <c r="A8149" s="22" t="s">
        <v>40</v>
      </c>
      <c r="B8149" s="22" t="s">
        <v>172</v>
      </c>
      <c r="C8149" s="22" t="s">
        <v>17</v>
      </c>
      <c r="D8149" s="22" t="s">
        <v>93</v>
      </c>
      <c r="E8149" s="20">
        <v>6.5679699999999999</v>
      </c>
    </row>
    <row r="8150" spans="1:5" x14ac:dyDescent="0.35">
      <c r="A8150" s="22" t="s">
        <v>40</v>
      </c>
      <c r="B8150" s="22" t="s">
        <v>172</v>
      </c>
      <c r="C8150" s="22" t="s">
        <v>17</v>
      </c>
      <c r="D8150" s="22" t="s">
        <v>160</v>
      </c>
      <c r="E8150" s="20">
        <v>6.7661899999999999</v>
      </c>
    </row>
    <row r="8151" spans="1:5" x14ac:dyDescent="0.35">
      <c r="A8151" s="22" t="s">
        <v>40</v>
      </c>
      <c r="B8151" s="22" t="s">
        <v>172</v>
      </c>
      <c r="C8151" s="22" t="s">
        <v>17</v>
      </c>
      <c r="D8151" s="22" t="s">
        <v>30</v>
      </c>
      <c r="E8151" s="20">
        <v>63.216630000000002</v>
      </c>
    </row>
    <row r="8152" spans="1:5" x14ac:dyDescent="0.35">
      <c r="A8152" s="22" t="s">
        <v>40</v>
      </c>
      <c r="B8152" s="22" t="s">
        <v>172</v>
      </c>
      <c r="C8152" s="22" t="s">
        <v>17</v>
      </c>
      <c r="D8152" s="22" t="s">
        <v>112</v>
      </c>
      <c r="E8152" s="20">
        <v>36.794719999999998</v>
      </c>
    </row>
    <row r="8153" spans="1:5" x14ac:dyDescent="0.35">
      <c r="A8153" s="22" t="s">
        <v>40</v>
      </c>
      <c r="B8153" s="22" t="s">
        <v>172</v>
      </c>
      <c r="C8153" s="22" t="s">
        <v>17</v>
      </c>
      <c r="D8153" s="22" t="s">
        <v>31</v>
      </c>
      <c r="E8153" s="20">
        <v>1375.11492</v>
      </c>
    </row>
    <row r="8154" spans="1:5" x14ac:dyDescent="0.35">
      <c r="A8154" s="22" t="s">
        <v>40</v>
      </c>
      <c r="B8154" s="22" t="s">
        <v>172</v>
      </c>
      <c r="C8154" s="22" t="s">
        <v>17</v>
      </c>
      <c r="D8154" s="22" t="s">
        <v>32</v>
      </c>
      <c r="E8154" s="20">
        <v>0.23633000000000001</v>
      </c>
    </row>
    <row r="8155" spans="1:5" x14ac:dyDescent="0.35">
      <c r="A8155" s="22" t="s">
        <v>40</v>
      </c>
      <c r="B8155" s="22" t="s">
        <v>172</v>
      </c>
      <c r="C8155" s="22" t="s">
        <v>17</v>
      </c>
      <c r="D8155" s="28" t="s">
        <v>35</v>
      </c>
      <c r="E8155" s="26">
        <v>2418.0613800000001</v>
      </c>
    </row>
    <row r="8156" spans="1:5" x14ac:dyDescent="0.35">
      <c r="A8156" s="22" t="s">
        <v>40</v>
      </c>
      <c r="B8156" s="22" t="s">
        <v>172</v>
      </c>
      <c r="C8156" s="22" t="s">
        <v>18</v>
      </c>
      <c r="D8156" s="22" t="s">
        <v>52</v>
      </c>
      <c r="E8156" s="20">
        <v>351.31569999999999</v>
      </c>
    </row>
    <row r="8157" spans="1:5" x14ac:dyDescent="0.35">
      <c r="A8157" s="22" t="s">
        <v>40</v>
      </c>
      <c r="B8157" s="22" t="s">
        <v>172</v>
      </c>
      <c r="C8157" s="22" t="s">
        <v>18</v>
      </c>
      <c r="D8157" s="22" t="s">
        <v>104</v>
      </c>
      <c r="E8157" s="20">
        <v>37.432450000000003</v>
      </c>
    </row>
    <row r="8158" spans="1:5" x14ac:dyDescent="0.35">
      <c r="A8158" s="22" t="s">
        <v>40</v>
      </c>
      <c r="B8158" s="22" t="s">
        <v>172</v>
      </c>
      <c r="C8158" s="22" t="s">
        <v>18</v>
      </c>
      <c r="D8158" s="22" t="s">
        <v>53</v>
      </c>
      <c r="E8158" s="20">
        <v>5.10771</v>
      </c>
    </row>
    <row r="8159" spans="1:5" x14ac:dyDescent="0.35">
      <c r="A8159" s="22" t="s">
        <v>40</v>
      </c>
      <c r="B8159" s="22" t="s">
        <v>172</v>
      </c>
      <c r="C8159" s="22" t="s">
        <v>18</v>
      </c>
      <c r="D8159" s="22" t="s">
        <v>27</v>
      </c>
      <c r="E8159" s="20">
        <v>5.3612099999999998</v>
      </c>
    </row>
    <row r="8160" spans="1:5" x14ac:dyDescent="0.35">
      <c r="A8160" s="22" t="s">
        <v>40</v>
      </c>
      <c r="B8160" s="22" t="s">
        <v>172</v>
      </c>
      <c r="C8160" s="22" t="s">
        <v>18</v>
      </c>
      <c r="D8160" s="22" t="s">
        <v>92</v>
      </c>
      <c r="E8160" s="20">
        <v>73.966949999999997</v>
      </c>
    </row>
    <row r="8161" spans="1:5" x14ac:dyDescent="0.35">
      <c r="A8161" s="22" t="s">
        <v>40</v>
      </c>
      <c r="B8161" s="22" t="s">
        <v>172</v>
      </c>
      <c r="C8161" s="22" t="s">
        <v>18</v>
      </c>
      <c r="D8161" s="22" t="s">
        <v>102</v>
      </c>
      <c r="E8161" s="20">
        <v>849.26206999999999</v>
      </c>
    </row>
    <row r="8162" spans="1:5" x14ac:dyDescent="0.35">
      <c r="A8162" s="22" t="s">
        <v>40</v>
      </c>
      <c r="B8162" s="22" t="s">
        <v>172</v>
      </c>
      <c r="C8162" s="22" t="s">
        <v>18</v>
      </c>
      <c r="D8162" s="22" t="s">
        <v>93</v>
      </c>
      <c r="E8162" s="20">
        <v>2.0971799999999998</v>
      </c>
    </row>
    <row r="8163" spans="1:5" x14ac:dyDescent="0.35">
      <c r="A8163" s="22" t="s">
        <v>40</v>
      </c>
      <c r="B8163" s="22" t="s">
        <v>172</v>
      </c>
      <c r="C8163" s="22" t="s">
        <v>18</v>
      </c>
      <c r="D8163" s="22" t="s">
        <v>30</v>
      </c>
      <c r="E8163" s="20">
        <v>43.736879999999999</v>
      </c>
    </row>
    <row r="8164" spans="1:5" x14ac:dyDescent="0.35">
      <c r="A8164" s="22" t="s">
        <v>40</v>
      </c>
      <c r="B8164" s="22" t="s">
        <v>172</v>
      </c>
      <c r="C8164" s="22" t="s">
        <v>18</v>
      </c>
      <c r="D8164" s="22" t="s">
        <v>31</v>
      </c>
      <c r="E8164" s="20">
        <v>1.2844800000000001</v>
      </c>
    </row>
    <row r="8165" spans="1:5" x14ac:dyDescent="0.35">
      <c r="A8165" s="22" t="s">
        <v>40</v>
      </c>
      <c r="B8165" s="22" t="s">
        <v>172</v>
      </c>
      <c r="C8165" s="22" t="s">
        <v>18</v>
      </c>
      <c r="D8165" s="22" t="s">
        <v>32</v>
      </c>
      <c r="E8165" s="20">
        <v>11.99315</v>
      </c>
    </row>
    <row r="8166" spans="1:5" x14ac:dyDescent="0.35">
      <c r="A8166" s="22" t="s">
        <v>40</v>
      </c>
      <c r="B8166" s="22" t="s">
        <v>172</v>
      </c>
      <c r="C8166" s="22" t="s">
        <v>18</v>
      </c>
      <c r="D8166" s="28" t="s">
        <v>35</v>
      </c>
      <c r="E8166" s="26">
        <v>1381.5577800000001</v>
      </c>
    </row>
    <row r="8167" spans="1:5" x14ac:dyDescent="0.35">
      <c r="A8167" s="22" t="s">
        <v>40</v>
      </c>
      <c r="B8167" s="22" t="s">
        <v>172</v>
      </c>
      <c r="C8167" s="22" t="s">
        <v>19</v>
      </c>
      <c r="D8167" s="22" t="s">
        <v>52</v>
      </c>
      <c r="E8167" s="20">
        <v>32.531739999999999</v>
      </c>
    </row>
    <row r="8168" spans="1:5" x14ac:dyDescent="0.35">
      <c r="A8168" s="22" t="s">
        <v>40</v>
      </c>
      <c r="B8168" s="22" t="s">
        <v>172</v>
      </c>
      <c r="C8168" s="22" t="s">
        <v>19</v>
      </c>
      <c r="D8168" s="22" t="s">
        <v>104</v>
      </c>
      <c r="E8168" s="20">
        <v>4.6240000000000003E-2</v>
      </c>
    </row>
    <row r="8169" spans="1:5" x14ac:dyDescent="0.35">
      <c r="A8169" s="22" t="s">
        <v>40</v>
      </c>
      <c r="B8169" s="22" t="s">
        <v>172</v>
      </c>
      <c r="C8169" s="22" t="s">
        <v>19</v>
      </c>
      <c r="D8169" s="22" t="s">
        <v>92</v>
      </c>
      <c r="E8169" s="20">
        <v>24.316559999999999</v>
      </c>
    </row>
    <row r="8170" spans="1:5" x14ac:dyDescent="0.35">
      <c r="A8170" s="22" t="s">
        <v>40</v>
      </c>
      <c r="B8170" s="22" t="s">
        <v>172</v>
      </c>
      <c r="C8170" s="22" t="s">
        <v>19</v>
      </c>
      <c r="D8170" s="22" t="s">
        <v>102</v>
      </c>
      <c r="E8170" s="20">
        <v>133.93088</v>
      </c>
    </row>
    <row r="8171" spans="1:5" x14ac:dyDescent="0.35">
      <c r="A8171" s="22" t="s">
        <v>40</v>
      </c>
      <c r="B8171" s="22" t="s">
        <v>172</v>
      </c>
      <c r="C8171" s="22" t="s">
        <v>19</v>
      </c>
      <c r="D8171" s="22" t="s">
        <v>160</v>
      </c>
      <c r="E8171" s="20">
        <v>3.78451</v>
      </c>
    </row>
    <row r="8172" spans="1:5" x14ac:dyDescent="0.35">
      <c r="A8172" s="22" t="s">
        <v>40</v>
      </c>
      <c r="B8172" s="22" t="s">
        <v>172</v>
      </c>
      <c r="C8172" s="22" t="s">
        <v>19</v>
      </c>
      <c r="D8172" s="22" t="s">
        <v>30</v>
      </c>
      <c r="E8172" s="20">
        <v>8.3535699999999995</v>
      </c>
    </row>
    <row r="8173" spans="1:5" x14ac:dyDescent="0.35">
      <c r="A8173" s="22" t="s">
        <v>40</v>
      </c>
      <c r="B8173" s="22" t="s">
        <v>172</v>
      </c>
      <c r="C8173" s="22" t="s">
        <v>19</v>
      </c>
      <c r="D8173" s="22" t="s">
        <v>112</v>
      </c>
      <c r="E8173" s="20">
        <v>108.99684999999999</v>
      </c>
    </row>
    <row r="8174" spans="1:5" x14ac:dyDescent="0.35">
      <c r="A8174" s="22" t="s">
        <v>40</v>
      </c>
      <c r="B8174" s="22" t="s">
        <v>172</v>
      </c>
      <c r="C8174" s="22" t="s">
        <v>19</v>
      </c>
      <c r="D8174" s="22" t="s">
        <v>32</v>
      </c>
      <c r="E8174" s="20">
        <v>10.26665</v>
      </c>
    </row>
    <row r="8175" spans="1:5" x14ac:dyDescent="0.35">
      <c r="A8175" s="22" t="s">
        <v>40</v>
      </c>
      <c r="B8175" s="22" t="s">
        <v>172</v>
      </c>
      <c r="C8175" s="22" t="s">
        <v>19</v>
      </c>
      <c r="D8175" s="28" t="s">
        <v>35</v>
      </c>
      <c r="E8175" s="26">
        <v>322.22699999999998</v>
      </c>
    </row>
    <row r="8176" spans="1:5" x14ac:dyDescent="0.35">
      <c r="A8176" s="22" t="s">
        <v>40</v>
      </c>
      <c r="B8176" s="22" t="s">
        <v>172</v>
      </c>
      <c r="C8176" s="22" t="s">
        <v>161</v>
      </c>
      <c r="D8176" s="22" t="s">
        <v>31</v>
      </c>
      <c r="E8176" s="20">
        <v>0.83818999999999999</v>
      </c>
    </row>
    <row r="8177" spans="1:5" x14ac:dyDescent="0.35">
      <c r="A8177" s="22" t="s">
        <v>40</v>
      </c>
      <c r="B8177" s="22" t="s">
        <v>172</v>
      </c>
      <c r="C8177" s="22" t="s">
        <v>161</v>
      </c>
      <c r="D8177" s="28" t="s">
        <v>35</v>
      </c>
      <c r="E8177" s="26">
        <v>0.83818999999999999</v>
      </c>
    </row>
    <row r="8178" spans="1:5" x14ac:dyDescent="0.35">
      <c r="A8178" s="22" t="s">
        <v>40</v>
      </c>
      <c r="B8178" s="22" t="s">
        <v>172</v>
      </c>
      <c r="C8178" s="120" t="s">
        <v>35</v>
      </c>
      <c r="D8178" s="347"/>
      <c r="E8178" s="26">
        <v>103723.81405</v>
      </c>
    </row>
    <row r="8179" spans="1:5" x14ac:dyDescent="0.35">
      <c r="A8179" s="22" t="s">
        <v>40</v>
      </c>
      <c r="B8179" s="22" t="s">
        <v>173</v>
      </c>
      <c r="C8179" s="22" t="s">
        <v>52</v>
      </c>
      <c r="D8179" s="22" t="s">
        <v>52</v>
      </c>
      <c r="E8179" s="20">
        <v>69.832859999999997</v>
      </c>
    </row>
    <row r="8180" spans="1:5" x14ac:dyDescent="0.35">
      <c r="A8180" s="22" t="s">
        <v>40</v>
      </c>
      <c r="B8180" s="22" t="s">
        <v>173</v>
      </c>
      <c r="C8180" s="22" t="s">
        <v>52</v>
      </c>
      <c r="D8180" s="22" t="s">
        <v>53</v>
      </c>
      <c r="E8180" s="20">
        <v>2.8401100000000001</v>
      </c>
    </row>
    <row r="8181" spans="1:5" x14ac:dyDescent="0.35">
      <c r="A8181" s="22" t="s">
        <v>40</v>
      </c>
      <c r="B8181" s="22" t="s">
        <v>173</v>
      </c>
      <c r="C8181" s="22" t="s">
        <v>52</v>
      </c>
      <c r="D8181" s="22" t="s">
        <v>27</v>
      </c>
      <c r="E8181" s="20">
        <v>21.666149999999998</v>
      </c>
    </row>
    <row r="8182" spans="1:5" x14ac:dyDescent="0.35">
      <c r="A8182" s="22" t="s">
        <v>40</v>
      </c>
      <c r="B8182" s="22" t="s">
        <v>173</v>
      </c>
      <c r="C8182" s="22" t="s">
        <v>52</v>
      </c>
      <c r="D8182" s="22" t="s">
        <v>55</v>
      </c>
      <c r="E8182" s="20">
        <v>5.17882</v>
      </c>
    </row>
    <row r="8183" spans="1:5" x14ac:dyDescent="0.35">
      <c r="A8183" s="22" t="s">
        <v>40</v>
      </c>
      <c r="B8183" s="22" t="s">
        <v>173</v>
      </c>
      <c r="C8183" s="22" t="s">
        <v>52</v>
      </c>
      <c r="D8183" s="22" t="s">
        <v>102</v>
      </c>
      <c r="E8183" s="20">
        <v>2.0103399999999998</v>
      </c>
    </row>
    <row r="8184" spans="1:5" x14ac:dyDescent="0.35">
      <c r="A8184" s="22" t="s">
        <v>40</v>
      </c>
      <c r="B8184" s="22" t="s">
        <v>173</v>
      </c>
      <c r="C8184" s="22" t="s">
        <v>52</v>
      </c>
      <c r="D8184" s="22" t="s">
        <v>160</v>
      </c>
      <c r="E8184" s="20">
        <v>56.89302</v>
      </c>
    </row>
    <row r="8185" spans="1:5" x14ac:dyDescent="0.35">
      <c r="A8185" s="22" t="s">
        <v>40</v>
      </c>
      <c r="B8185" s="22" t="s">
        <v>173</v>
      </c>
      <c r="C8185" s="22" t="s">
        <v>52</v>
      </c>
      <c r="D8185" s="22" t="s">
        <v>30</v>
      </c>
      <c r="E8185" s="20">
        <v>18.88908</v>
      </c>
    </row>
    <row r="8186" spans="1:5" x14ac:dyDescent="0.35">
      <c r="A8186" s="22" t="s">
        <v>40</v>
      </c>
      <c r="B8186" s="22" t="s">
        <v>173</v>
      </c>
      <c r="C8186" s="22" t="s">
        <v>52</v>
      </c>
      <c r="D8186" s="22" t="s">
        <v>96</v>
      </c>
      <c r="E8186" s="20">
        <v>1.2943199999999999</v>
      </c>
    </row>
    <row r="8187" spans="1:5" x14ac:dyDescent="0.35">
      <c r="A8187" s="22" t="s">
        <v>40</v>
      </c>
      <c r="B8187" s="22" t="s">
        <v>173</v>
      </c>
      <c r="C8187" s="22" t="s">
        <v>52</v>
      </c>
      <c r="D8187" s="22" t="s">
        <v>110</v>
      </c>
      <c r="E8187" s="20">
        <v>213.87508</v>
      </c>
    </row>
    <row r="8188" spans="1:5" x14ac:dyDescent="0.35">
      <c r="A8188" s="22" t="s">
        <v>40</v>
      </c>
      <c r="B8188" s="22" t="s">
        <v>173</v>
      </c>
      <c r="C8188" s="22" t="s">
        <v>52</v>
      </c>
      <c r="D8188" s="22" t="s">
        <v>31</v>
      </c>
      <c r="E8188" s="20">
        <v>4327.0257000000001</v>
      </c>
    </row>
    <row r="8189" spans="1:5" x14ac:dyDescent="0.35">
      <c r="A8189" s="22" t="s">
        <v>40</v>
      </c>
      <c r="B8189" s="22" t="s">
        <v>173</v>
      </c>
      <c r="C8189" s="22" t="s">
        <v>52</v>
      </c>
      <c r="D8189" s="22" t="s">
        <v>161</v>
      </c>
      <c r="E8189" s="20">
        <v>-2.34314</v>
      </c>
    </row>
    <row r="8190" spans="1:5" x14ac:dyDescent="0.35">
      <c r="A8190" s="22" t="s">
        <v>40</v>
      </c>
      <c r="B8190" s="22" t="s">
        <v>173</v>
      </c>
      <c r="C8190" s="22" t="s">
        <v>52</v>
      </c>
      <c r="D8190" s="28" t="s">
        <v>35</v>
      </c>
      <c r="E8190" s="26">
        <v>4717.1623399999999</v>
      </c>
    </row>
    <row r="8191" spans="1:5" x14ac:dyDescent="0.35">
      <c r="A8191" s="22" t="s">
        <v>40</v>
      </c>
      <c r="B8191" s="22" t="s">
        <v>173</v>
      </c>
      <c r="C8191" s="22" t="s">
        <v>53</v>
      </c>
      <c r="D8191" s="22" t="s">
        <v>52</v>
      </c>
      <c r="E8191" s="20">
        <v>1464.8070600000001</v>
      </c>
    </row>
    <row r="8192" spans="1:5" x14ac:dyDescent="0.35">
      <c r="A8192" s="22" t="s">
        <v>40</v>
      </c>
      <c r="B8192" s="22" t="s">
        <v>173</v>
      </c>
      <c r="C8192" s="22" t="s">
        <v>53</v>
      </c>
      <c r="D8192" s="22" t="s">
        <v>53</v>
      </c>
      <c r="E8192" s="20">
        <v>1369.27862</v>
      </c>
    </row>
    <row r="8193" spans="1:5" x14ac:dyDescent="0.35">
      <c r="A8193" s="22" t="s">
        <v>40</v>
      </c>
      <c r="B8193" s="22" t="s">
        <v>173</v>
      </c>
      <c r="C8193" s="22" t="s">
        <v>53</v>
      </c>
      <c r="D8193" s="22" t="s">
        <v>27</v>
      </c>
      <c r="E8193" s="20">
        <v>7.6795</v>
      </c>
    </row>
    <row r="8194" spans="1:5" x14ac:dyDescent="0.35">
      <c r="A8194" s="22" t="s">
        <v>40</v>
      </c>
      <c r="B8194" s="22" t="s">
        <v>173</v>
      </c>
      <c r="C8194" s="22" t="s">
        <v>53</v>
      </c>
      <c r="D8194" s="22" t="s">
        <v>95</v>
      </c>
      <c r="E8194" s="20">
        <v>31.233360000000001</v>
      </c>
    </row>
    <row r="8195" spans="1:5" x14ac:dyDescent="0.35">
      <c r="A8195" s="22" t="s">
        <v>40</v>
      </c>
      <c r="B8195" s="22" t="s">
        <v>173</v>
      </c>
      <c r="C8195" s="22" t="s">
        <v>53</v>
      </c>
      <c r="D8195" s="22" t="s">
        <v>28</v>
      </c>
      <c r="E8195" s="20">
        <v>10.55545</v>
      </c>
    </row>
    <row r="8196" spans="1:5" x14ac:dyDescent="0.35">
      <c r="A8196" s="22" t="s">
        <v>40</v>
      </c>
      <c r="B8196" s="22" t="s">
        <v>173</v>
      </c>
      <c r="C8196" s="22" t="s">
        <v>53</v>
      </c>
      <c r="D8196" s="22" t="s">
        <v>55</v>
      </c>
      <c r="E8196" s="20">
        <v>34.284280000000003</v>
      </c>
    </row>
    <row r="8197" spans="1:5" x14ac:dyDescent="0.35">
      <c r="A8197" s="22" t="s">
        <v>40</v>
      </c>
      <c r="B8197" s="22" t="s">
        <v>173</v>
      </c>
      <c r="C8197" s="22" t="s">
        <v>53</v>
      </c>
      <c r="D8197" s="22" t="s">
        <v>92</v>
      </c>
      <c r="E8197" s="20">
        <v>3603.5508399999999</v>
      </c>
    </row>
    <row r="8198" spans="1:5" x14ac:dyDescent="0.35">
      <c r="A8198" s="22" t="s">
        <v>40</v>
      </c>
      <c r="B8198" s="22" t="s">
        <v>173</v>
      </c>
      <c r="C8198" s="22" t="s">
        <v>53</v>
      </c>
      <c r="D8198" s="22" t="s">
        <v>102</v>
      </c>
      <c r="E8198" s="20">
        <v>662.32551000000001</v>
      </c>
    </row>
    <row r="8199" spans="1:5" x14ac:dyDescent="0.35">
      <c r="A8199" s="22" t="s">
        <v>40</v>
      </c>
      <c r="B8199" s="22" t="s">
        <v>173</v>
      </c>
      <c r="C8199" s="22" t="s">
        <v>53</v>
      </c>
      <c r="D8199" s="22" t="s">
        <v>107</v>
      </c>
      <c r="E8199" s="20">
        <v>4.8503800000000004</v>
      </c>
    </row>
    <row r="8200" spans="1:5" x14ac:dyDescent="0.35">
      <c r="A8200" s="22" t="s">
        <v>40</v>
      </c>
      <c r="B8200" s="22" t="s">
        <v>173</v>
      </c>
      <c r="C8200" s="22" t="s">
        <v>53</v>
      </c>
      <c r="D8200" s="22" t="s">
        <v>93</v>
      </c>
      <c r="E8200" s="20">
        <v>21.441929999999999</v>
      </c>
    </row>
    <row r="8201" spans="1:5" x14ac:dyDescent="0.35">
      <c r="A8201" s="22" t="s">
        <v>40</v>
      </c>
      <c r="B8201" s="22" t="s">
        <v>173</v>
      </c>
      <c r="C8201" s="22" t="s">
        <v>53</v>
      </c>
      <c r="D8201" s="22" t="s">
        <v>160</v>
      </c>
      <c r="E8201" s="20">
        <v>181.92677</v>
      </c>
    </row>
    <row r="8202" spans="1:5" x14ac:dyDescent="0.35">
      <c r="A8202" s="22" t="s">
        <v>40</v>
      </c>
      <c r="B8202" s="22" t="s">
        <v>173</v>
      </c>
      <c r="C8202" s="22" t="s">
        <v>53</v>
      </c>
      <c r="D8202" s="22" t="s">
        <v>30</v>
      </c>
      <c r="E8202" s="20">
        <v>175.81900999999999</v>
      </c>
    </row>
    <row r="8203" spans="1:5" x14ac:dyDescent="0.35">
      <c r="A8203" s="22" t="s">
        <v>40</v>
      </c>
      <c r="B8203" s="22" t="s">
        <v>173</v>
      </c>
      <c r="C8203" s="22" t="s">
        <v>53</v>
      </c>
      <c r="D8203" s="22" t="s">
        <v>96</v>
      </c>
      <c r="E8203" s="20">
        <v>26.819379999999999</v>
      </c>
    </row>
    <row r="8204" spans="1:5" x14ac:dyDescent="0.35">
      <c r="A8204" s="22" t="s">
        <v>40</v>
      </c>
      <c r="B8204" s="22" t="s">
        <v>173</v>
      </c>
      <c r="C8204" s="22" t="s">
        <v>53</v>
      </c>
      <c r="D8204" s="22" t="s">
        <v>110</v>
      </c>
      <c r="E8204" s="20">
        <v>19.876080000000002</v>
      </c>
    </row>
    <row r="8205" spans="1:5" x14ac:dyDescent="0.35">
      <c r="A8205" s="22" t="s">
        <v>40</v>
      </c>
      <c r="B8205" s="22" t="s">
        <v>173</v>
      </c>
      <c r="C8205" s="22" t="s">
        <v>53</v>
      </c>
      <c r="D8205" s="22" t="s">
        <v>162</v>
      </c>
      <c r="E8205" s="20">
        <v>37.045430000000003</v>
      </c>
    </row>
    <row r="8206" spans="1:5" x14ac:dyDescent="0.35">
      <c r="A8206" s="22" t="s">
        <v>40</v>
      </c>
      <c r="B8206" s="22" t="s">
        <v>173</v>
      </c>
      <c r="C8206" s="22" t="s">
        <v>53</v>
      </c>
      <c r="D8206" s="22" t="s">
        <v>112</v>
      </c>
      <c r="E8206" s="20">
        <v>26.584</v>
      </c>
    </row>
    <row r="8207" spans="1:5" x14ac:dyDescent="0.35">
      <c r="A8207" s="22" t="s">
        <v>40</v>
      </c>
      <c r="B8207" s="22" t="s">
        <v>173</v>
      </c>
      <c r="C8207" s="22" t="s">
        <v>53</v>
      </c>
      <c r="D8207" s="22" t="s">
        <v>100</v>
      </c>
      <c r="E8207" s="20">
        <v>0.58740000000000003</v>
      </c>
    </row>
    <row r="8208" spans="1:5" x14ac:dyDescent="0.35">
      <c r="A8208" s="22" t="s">
        <v>40</v>
      </c>
      <c r="B8208" s="22" t="s">
        <v>173</v>
      </c>
      <c r="C8208" s="22" t="s">
        <v>53</v>
      </c>
      <c r="D8208" s="22" t="s">
        <v>97</v>
      </c>
      <c r="E8208" s="20">
        <v>0.77398</v>
      </c>
    </row>
    <row r="8209" spans="1:5" x14ac:dyDescent="0.35">
      <c r="A8209" s="22" t="s">
        <v>40</v>
      </c>
      <c r="B8209" s="22" t="s">
        <v>173</v>
      </c>
      <c r="C8209" s="22" t="s">
        <v>53</v>
      </c>
      <c r="D8209" s="22" t="s">
        <v>31</v>
      </c>
      <c r="E8209" s="20">
        <v>13.901160000000001</v>
      </c>
    </row>
    <row r="8210" spans="1:5" x14ac:dyDescent="0.35">
      <c r="A8210" s="22" t="s">
        <v>40</v>
      </c>
      <c r="B8210" s="22" t="s">
        <v>173</v>
      </c>
      <c r="C8210" s="22" t="s">
        <v>53</v>
      </c>
      <c r="D8210" s="22" t="s">
        <v>32</v>
      </c>
      <c r="E8210" s="20">
        <v>277.21235000000001</v>
      </c>
    </row>
    <row r="8211" spans="1:5" x14ac:dyDescent="0.35">
      <c r="A8211" s="22" t="s">
        <v>40</v>
      </c>
      <c r="B8211" s="22" t="s">
        <v>173</v>
      </c>
      <c r="C8211" s="22" t="s">
        <v>53</v>
      </c>
      <c r="D8211" s="28" t="s">
        <v>35</v>
      </c>
      <c r="E8211" s="26">
        <v>7970.55249</v>
      </c>
    </row>
    <row r="8212" spans="1:5" x14ac:dyDescent="0.35">
      <c r="A8212" s="22" t="s">
        <v>40</v>
      </c>
      <c r="B8212" s="22" t="s">
        <v>173</v>
      </c>
      <c r="C8212" s="22" t="s">
        <v>12</v>
      </c>
      <c r="D8212" s="22" t="s">
        <v>52</v>
      </c>
      <c r="E8212" s="20">
        <v>68.719149999999999</v>
      </c>
    </row>
    <row r="8213" spans="1:5" x14ac:dyDescent="0.35">
      <c r="A8213" s="22" t="s">
        <v>40</v>
      </c>
      <c r="B8213" s="22" t="s">
        <v>173</v>
      </c>
      <c r="C8213" s="22" t="s">
        <v>12</v>
      </c>
      <c r="D8213" s="22" t="s">
        <v>53</v>
      </c>
      <c r="E8213" s="20">
        <v>56.487090000000002</v>
      </c>
    </row>
    <row r="8214" spans="1:5" x14ac:dyDescent="0.35">
      <c r="A8214" s="22" t="s">
        <v>40</v>
      </c>
      <c r="B8214" s="22" t="s">
        <v>173</v>
      </c>
      <c r="C8214" s="22" t="s">
        <v>12</v>
      </c>
      <c r="D8214" s="22" t="s">
        <v>27</v>
      </c>
      <c r="E8214" s="20">
        <v>3869.7922699999999</v>
      </c>
    </row>
    <row r="8215" spans="1:5" x14ac:dyDescent="0.35">
      <c r="A8215" s="22" t="s">
        <v>40</v>
      </c>
      <c r="B8215" s="22" t="s">
        <v>173</v>
      </c>
      <c r="C8215" s="22" t="s">
        <v>12</v>
      </c>
      <c r="D8215" s="22" t="s">
        <v>28</v>
      </c>
      <c r="E8215" s="20">
        <v>16.004899999999999</v>
      </c>
    </row>
    <row r="8216" spans="1:5" x14ac:dyDescent="0.35">
      <c r="A8216" s="22" t="s">
        <v>40</v>
      </c>
      <c r="B8216" s="22" t="s">
        <v>173</v>
      </c>
      <c r="C8216" s="22" t="s">
        <v>12</v>
      </c>
      <c r="D8216" s="22" t="s">
        <v>92</v>
      </c>
      <c r="E8216" s="20">
        <v>880.81417999999996</v>
      </c>
    </row>
    <row r="8217" spans="1:5" x14ac:dyDescent="0.35">
      <c r="A8217" s="22" t="s">
        <v>40</v>
      </c>
      <c r="B8217" s="22" t="s">
        <v>173</v>
      </c>
      <c r="C8217" s="22" t="s">
        <v>12</v>
      </c>
      <c r="D8217" s="22" t="s">
        <v>102</v>
      </c>
      <c r="E8217" s="20">
        <v>19.567080000000001</v>
      </c>
    </row>
    <row r="8218" spans="1:5" x14ac:dyDescent="0.35">
      <c r="A8218" s="22" t="s">
        <v>40</v>
      </c>
      <c r="B8218" s="22" t="s">
        <v>173</v>
      </c>
      <c r="C8218" s="22" t="s">
        <v>12</v>
      </c>
      <c r="D8218" s="22" t="s">
        <v>107</v>
      </c>
      <c r="E8218" s="20">
        <v>6.0017899999999997</v>
      </c>
    </row>
    <row r="8219" spans="1:5" x14ac:dyDescent="0.35">
      <c r="A8219" s="22" t="s">
        <v>40</v>
      </c>
      <c r="B8219" s="22" t="s">
        <v>173</v>
      </c>
      <c r="C8219" s="22" t="s">
        <v>12</v>
      </c>
      <c r="D8219" s="22" t="s">
        <v>160</v>
      </c>
      <c r="E8219" s="20">
        <v>10.368729999999999</v>
      </c>
    </row>
    <row r="8220" spans="1:5" x14ac:dyDescent="0.35">
      <c r="A8220" s="22" t="s">
        <v>40</v>
      </c>
      <c r="B8220" s="22" t="s">
        <v>173</v>
      </c>
      <c r="C8220" s="22" t="s">
        <v>12</v>
      </c>
      <c r="D8220" s="22" t="s">
        <v>110</v>
      </c>
      <c r="E8220" s="20">
        <v>147.90603999999999</v>
      </c>
    </row>
    <row r="8221" spans="1:5" x14ac:dyDescent="0.35">
      <c r="A8221" s="22" t="s">
        <v>40</v>
      </c>
      <c r="B8221" s="22" t="s">
        <v>173</v>
      </c>
      <c r="C8221" s="22" t="s">
        <v>12</v>
      </c>
      <c r="D8221" s="22" t="s">
        <v>162</v>
      </c>
      <c r="E8221" s="20">
        <v>0.35775000000000001</v>
      </c>
    </row>
    <row r="8222" spans="1:5" x14ac:dyDescent="0.35">
      <c r="A8222" s="22" t="s">
        <v>40</v>
      </c>
      <c r="B8222" s="22" t="s">
        <v>173</v>
      </c>
      <c r="C8222" s="22" t="s">
        <v>12</v>
      </c>
      <c r="D8222" s="22" t="s">
        <v>31</v>
      </c>
      <c r="E8222" s="20">
        <v>346.04016999999999</v>
      </c>
    </row>
    <row r="8223" spans="1:5" x14ac:dyDescent="0.35">
      <c r="A8223" s="22" t="s">
        <v>40</v>
      </c>
      <c r="B8223" s="22" t="s">
        <v>173</v>
      </c>
      <c r="C8223" s="22" t="s">
        <v>12</v>
      </c>
      <c r="D8223" s="28" t="s">
        <v>35</v>
      </c>
      <c r="E8223" s="26">
        <v>5422.05915</v>
      </c>
    </row>
    <row r="8224" spans="1:5" x14ac:dyDescent="0.35">
      <c r="A8224" s="22" t="s">
        <v>40</v>
      </c>
      <c r="B8224" s="22" t="s">
        <v>173</v>
      </c>
      <c r="C8224" s="22" t="s">
        <v>54</v>
      </c>
      <c r="D8224" s="22" t="s">
        <v>52</v>
      </c>
      <c r="E8224" s="20">
        <v>4.14297</v>
      </c>
    </row>
    <row r="8225" spans="1:5" x14ac:dyDescent="0.35">
      <c r="A8225" s="22" t="s">
        <v>40</v>
      </c>
      <c r="B8225" s="22" t="s">
        <v>173</v>
      </c>
      <c r="C8225" s="22" t="s">
        <v>54</v>
      </c>
      <c r="D8225" s="22" t="s">
        <v>95</v>
      </c>
      <c r="E8225" s="20">
        <v>25.39386</v>
      </c>
    </row>
    <row r="8226" spans="1:5" x14ac:dyDescent="0.35">
      <c r="A8226" s="22" t="s">
        <v>40</v>
      </c>
      <c r="B8226" s="22" t="s">
        <v>173</v>
      </c>
      <c r="C8226" s="22" t="s">
        <v>54</v>
      </c>
      <c r="D8226" s="22" t="s">
        <v>55</v>
      </c>
      <c r="E8226" s="20">
        <v>9.5634700000000006</v>
      </c>
    </row>
    <row r="8227" spans="1:5" x14ac:dyDescent="0.35">
      <c r="A8227" s="22" t="s">
        <v>40</v>
      </c>
      <c r="B8227" s="22" t="s">
        <v>173</v>
      </c>
      <c r="C8227" s="22" t="s">
        <v>54</v>
      </c>
      <c r="D8227" s="22" t="s">
        <v>92</v>
      </c>
      <c r="E8227" s="20">
        <v>233.41887</v>
      </c>
    </row>
    <row r="8228" spans="1:5" x14ac:dyDescent="0.35">
      <c r="A8228" s="22" t="s">
        <v>40</v>
      </c>
      <c r="B8228" s="22" t="s">
        <v>173</v>
      </c>
      <c r="C8228" s="22" t="s">
        <v>54</v>
      </c>
      <c r="D8228" s="22" t="s">
        <v>30</v>
      </c>
      <c r="E8228" s="20">
        <v>1.1112599999999999</v>
      </c>
    </row>
    <row r="8229" spans="1:5" x14ac:dyDescent="0.35">
      <c r="A8229" s="22" t="s">
        <v>40</v>
      </c>
      <c r="B8229" s="22" t="s">
        <v>173</v>
      </c>
      <c r="C8229" s="22" t="s">
        <v>54</v>
      </c>
      <c r="D8229" s="22" t="s">
        <v>112</v>
      </c>
      <c r="E8229" s="20">
        <v>1.57263</v>
      </c>
    </row>
    <row r="8230" spans="1:5" x14ac:dyDescent="0.35">
      <c r="A8230" s="22" t="s">
        <v>40</v>
      </c>
      <c r="B8230" s="22" t="s">
        <v>173</v>
      </c>
      <c r="C8230" s="22" t="s">
        <v>54</v>
      </c>
      <c r="D8230" s="22" t="s">
        <v>31</v>
      </c>
      <c r="E8230" s="20">
        <v>0.63510999999999995</v>
      </c>
    </row>
    <row r="8231" spans="1:5" x14ac:dyDescent="0.35">
      <c r="A8231" s="22" t="s">
        <v>40</v>
      </c>
      <c r="B8231" s="22" t="s">
        <v>173</v>
      </c>
      <c r="C8231" s="22" t="s">
        <v>54</v>
      </c>
      <c r="D8231" s="28" t="s">
        <v>35</v>
      </c>
      <c r="E8231" s="26">
        <v>275.83816999999999</v>
      </c>
    </row>
    <row r="8232" spans="1:5" x14ac:dyDescent="0.35">
      <c r="A8232" s="22" t="s">
        <v>40</v>
      </c>
      <c r="B8232" s="22" t="s">
        <v>173</v>
      </c>
      <c r="C8232" s="22" t="s">
        <v>13</v>
      </c>
      <c r="D8232" s="22" t="s">
        <v>52</v>
      </c>
      <c r="E8232" s="20">
        <v>502.7989</v>
      </c>
    </row>
    <row r="8233" spans="1:5" x14ac:dyDescent="0.35">
      <c r="A8233" s="22" t="s">
        <v>40</v>
      </c>
      <c r="B8233" s="22" t="s">
        <v>173</v>
      </c>
      <c r="C8233" s="22" t="s">
        <v>13</v>
      </c>
      <c r="D8233" s="22" t="s">
        <v>156</v>
      </c>
      <c r="E8233" s="20">
        <v>19.33051</v>
      </c>
    </row>
    <row r="8234" spans="1:5" x14ac:dyDescent="0.35">
      <c r="A8234" s="22" t="s">
        <v>40</v>
      </c>
      <c r="B8234" s="22" t="s">
        <v>173</v>
      </c>
      <c r="C8234" s="22" t="s">
        <v>13</v>
      </c>
      <c r="D8234" s="22" t="s">
        <v>53</v>
      </c>
      <c r="E8234" s="20">
        <v>12.98359</v>
      </c>
    </row>
    <row r="8235" spans="1:5" x14ac:dyDescent="0.35">
      <c r="A8235" s="22" t="s">
        <v>40</v>
      </c>
      <c r="B8235" s="22" t="s">
        <v>173</v>
      </c>
      <c r="C8235" s="22" t="s">
        <v>13</v>
      </c>
      <c r="D8235" s="22" t="s">
        <v>27</v>
      </c>
      <c r="E8235" s="20">
        <v>1071.57275</v>
      </c>
    </row>
    <row r="8236" spans="1:5" x14ac:dyDescent="0.35">
      <c r="A8236" s="22" t="s">
        <v>40</v>
      </c>
      <c r="B8236" s="22" t="s">
        <v>173</v>
      </c>
      <c r="C8236" s="22" t="s">
        <v>13</v>
      </c>
      <c r="D8236" s="22" t="s">
        <v>28</v>
      </c>
      <c r="E8236" s="20">
        <v>834.19021999999995</v>
      </c>
    </row>
    <row r="8237" spans="1:5" x14ac:dyDescent="0.35">
      <c r="A8237" s="22" t="s">
        <v>40</v>
      </c>
      <c r="B8237" s="22" t="s">
        <v>173</v>
      </c>
      <c r="C8237" s="22" t="s">
        <v>13</v>
      </c>
      <c r="D8237" s="22" t="s">
        <v>55</v>
      </c>
      <c r="E8237" s="20">
        <v>2.2944100000000001</v>
      </c>
    </row>
    <row r="8238" spans="1:5" x14ac:dyDescent="0.35">
      <c r="A8238" s="22" t="s">
        <v>40</v>
      </c>
      <c r="B8238" s="22" t="s">
        <v>173</v>
      </c>
      <c r="C8238" s="22" t="s">
        <v>13</v>
      </c>
      <c r="D8238" s="22" t="s">
        <v>92</v>
      </c>
      <c r="E8238" s="20">
        <v>44.667619999999999</v>
      </c>
    </row>
    <row r="8239" spans="1:5" x14ac:dyDescent="0.35">
      <c r="A8239" s="22" t="s">
        <v>40</v>
      </c>
      <c r="B8239" s="22" t="s">
        <v>173</v>
      </c>
      <c r="C8239" s="22" t="s">
        <v>13</v>
      </c>
      <c r="D8239" s="22" t="s">
        <v>102</v>
      </c>
      <c r="E8239" s="20">
        <v>88.515360000000001</v>
      </c>
    </row>
    <row r="8240" spans="1:5" x14ac:dyDescent="0.35">
      <c r="A8240" s="22" t="s">
        <v>40</v>
      </c>
      <c r="B8240" s="22" t="s">
        <v>173</v>
      </c>
      <c r="C8240" s="22" t="s">
        <v>13</v>
      </c>
      <c r="D8240" s="22" t="s">
        <v>107</v>
      </c>
      <c r="E8240" s="20">
        <v>21.490179999999999</v>
      </c>
    </row>
    <row r="8241" spans="1:5" x14ac:dyDescent="0.35">
      <c r="A8241" s="22" t="s">
        <v>40</v>
      </c>
      <c r="B8241" s="22" t="s">
        <v>173</v>
      </c>
      <c r="C8241" s="22" t="s">
        <v>13</v>
      </c>
      <c r="D8241" s="22" t="s">
        <v>93</v>
      </c>
      <c r="E8241" s="20">
        <v>0.12811</v>
      </c>
    </row>
    <row r="8242" spans="1:5" x14ac:dyDescent="0.35">
      <c r="A8242" s="22" t="s">
        <v>40</v>
      </c>
      <c r="B8242" s="22" t="s">
        <v>173</v>
      </c>
      <c r="C8242" s="22" t="s">
        <v>13</v>
      </c>
      <c r="D8242" s="22" t="s">
        <v>160</v>
      </c>
      <c r="E8242" s="20">
        <v>64.295739999999995</v>
      </c>
    </row>
    <row r="8243" spans="1:5" x14ac:dyDescent="0.35">
      <c r="A8243" s="22" t="s">
        <v>40</v>
      </c>
      <c r="B8243" s="22" t="s">
        <v>173</v>
      </c>
      <c r="C8243" s="22" t="s">
        <v>13</v>
      </c>
      <c r="D8243" s="22" t="s">
        <v>30</v>
      </c>
      <c r="E8243" s="20">
        <v>59.845959999999998</v>
      </c>
    </row>
    <row r="8244" spans="1:5" x14ac:dyDescent="0.35">
      <c r="A8244" s="22" t="s">
        <v>40</v>
      </c>
      <c r="B8244" s="22" t="s">
        <v>173</v>
      </c>
      <c r="C8244" s="22" t="s">
        <v>13</v>
      </c>
      <c r="D8244" s="22" t="s">
        <v>110</v>
      </c>
      <c r="E8244" s="20">
        <v>4.2502300000000002</v>
      </c>
    </row>
    <row r="8245" spans="1:5" x14ac:dyDescent="0.35">
      <c r="A8245" s="22" t="s">
        <v>40</v>
      </c>
      <c r="B8245" s="22" t="s">
        <v>173</v>
      </c>
      <c r="C8245" s="22" t="s">
        <v>13</v>
      </c>
      <c r="D8245" s="22" t="s">
        <v>112</v>
      </c>
      <c r="E8245" s="20">
        <v>6.9857300000000002</v>
      </c>
    </row>
    <row r="8246" spans="1:5" x14ac:dyDescent="0.35">
      <c r="A8246" s="22" t="s">
        <v>40</v>
      </c>
      <c r="B8246" s="22" t="s">
        <v>173</v>
      </c>
      <c r="C8246" s="22" t="s">
        <v>13</v>
      </c>
      <c r="D8246" s="22" t="s">
        <v>31</v>
      </c>
      <c r="E8246" s="20">
        <v>47.264710000000001</v>
      </c>
    </row>
    <row r="8247" spans="1:5" x14ac:dyDescent="0.35">
      <c r="A8247" s="22" t="s">
        <v>40</v>
      </c>
      <c r="B8247" s="22" t="s">
        <v>173</v>
      </c>
      <c r="C8247" s="22" t="s">
        <v>13</v>
      </c>
      <c r="D8247" s="28" t="s">
        <v>35</v>
      </c>
      <c r="E8247" s="26">
        <v>2780.61402</v>
      </c>
    </row>
    <row r="8248" spans="1:5" x14ac:dyDescent="0.35">
      <c r="A8248" s="22" t="s">
        <v>40</v>
      </c>
      <c r="B8248" s="22" t="s">
        <v>173</v>
      </c>
      <c r="C8248" s="22" t="s">
        <v>55</v>
      </c>
      <c r="D8248" s="22" t="s">
        <v>52</v>
      </c>
      <c r="E8248" s="20">
        <v>124.64332</v>
      </c>
    </row>
    <row r="8249" spans="1:5" x14ac:dyDescent="0.35">
      <c r="A8249" s="22" t="s">
        <v>40</v>
      </c>
      <c r="B8249" s="22" t="s">
        <v>173</v>
      </c>
      <c r="C8249" s="22" t="s">
        <v>55</v>
      </c>
      <c r="D8249" s="22" t="s">
        <v>53</v>
      </c>
      <c r="E8249" s="20">
        <v>36.912379999999999</v>
      </c>
    </row>
    <row r="8250" spans="1:5" x14ac:dyDescent="0.35">
      <c r="A8250" s="22" t="s">
        <v>40</v>
      </c>
      <c r="B8250" s="22" t="s">
        <v>173</v>
      </c>
      <c r="C8250" s="22" t="s">
        <v>55</v>
      </c>
      <c r="D8250" s="22" t="s">
        <v>27</v>
      </c>
      <c r="E8250" s="20">
        <v>9.1289999999999996</v>
      </c>
    </row>
    <row r="8251" spans="1:5" x14ac:dyDescent="0.35">
      <c r="A8251" s="22" t="s">
        <v>40</v>
      </c>
      <c r="B8251" s="22" t="s">
        <v>173</v>
      </c>
      <c r="C8251" s="22" t="s">
        <v>55</v>
      </c>
      <c r="D8251" s="22" t="s">
        <v>95</v>
      </c>
      <c r="E8251" s="20">
        <v>41.78143</v>
      </c>
    </row>
    <row r="8252" spans="1:5" x14ac:dyDescent="0.35">
      <c r="A8252" s="22" t="s">
        <v>40</v>
      </c>
      <c r="B8252" s="22" t="s">
        <v>173</v>
      </c>
      <c r="C8252" s="22" t="s">
        <v>55</v>
      </c>
      <c r="D8252" s="22" t="s">
        <v>28</v>
      </c>
      <c r="E8252" s="20">
        <v>3.6649099999999999</v>
      </c>
    </row>
    <row r="8253" spans="1:5" x14ac:dyDescent="0.35">
      <c r="A8253" s="22" t="s">
        <v>40</v>
      </c>
      <c r="B8253" s="22" t="s">
        <v>173</v>
      </c>
      <c r="C8253" s="22" t="s">
        <v>55</v>
      </c>
      <c r="D8253" s="22" t="s">
        <v>55</v>
      </c>
      <c r="E8253" s="20">
        <v>17.540489999999998</v>
      </c>
    </row>
    <row r="8254" spans="1:5" x14ac:dyDescent="0.35">
      <c r="A8254" s="22" t="s">
        <v>40</v>
      </c>
      <c r="B8254" s="22" t="s">
        <v>173</v>
      </c>
      <c r="C8254" s="22" t="s">
        <v>55</v>
      </c>
      <c r="D8254" s="22" t="s">
        <v>92</v>
      </c>
      <c r="E8254" s="20">
        <v>90.395250000000004</v>
      </c>
    </row>
    <row r="8255" spans="1:5" x14ac:dyDescent="0.35">
      <c r="A8255" s="22" t="s">
        <v>40</v>
      </c>
      <c r="B8255" s="22" t="s">
        <v>173</v>
      </c>
      <c r="C8255" s="22" t="s">
        <v>55</v>
      </c>
      <c r="D8255" s="22" t="s">
        <v>102</v>
      </c>
      <c r="E8255" s="20">
        <v>20.78914</v>
      </c>
    </row>
    <row r="8256" spans="1:5" x14ac:dyDescent="0.35">
      <c r="A8256" s="22" t="s">
        <v>40</v>
      </c>
      <c r="B8256" s="22" t="s">
        <v>173</v>
      </c>
      <c r="C8256" s="22" t="s">
        <v>55</v>
      </c>
      <c r="D8256" s="22" t="s">
        <v>93</v>
      </c>
      <c r="E8256" s="20">
        <v>8.1319099999999995</v>
      </c>
    </row>
    <row r="8257" spans="1:5" x14ac:dyDescent="0.35">
      <c r="A8257" s="22" t="s">
        <v>40</v>
      </c>
      <c r="B8257" s="22" t="s">
        <v>173</v>
      </c>
      <c r="C8257" s="22" t="s">
        <v>55</v>
      </c>
      <c r="D8257" s="22" t="s">
        <v>160</v>
      </c>
      <c r="E8257" s="20">
        <v>27.087430000000001</v>
      </c>
    </row>
    <row r="8258" spans="1:5" x14ac:dyDescent="0.35">
      <c r="A8258" s="22" t="s">
        <v>40</v>
      </c>
      <c r="B8258" s="22" t="s">
        <v>173</v>
      </c>
      <c r="C8258" s="22" t="s">
        <v>55</v>
      </c>
      <c r="D8258" s="22" t="s">
        <v>30</v>
      </c>
      <c r="E8258" s="20">
        <v>14.67005</v>
      </c>
    </row>
    <row r="8259" spans="1:5" x14ac:dyDescent="0.35">
      <c r="A8259" s="22" t="s">
        <v>40</v>
      </c>
      <c r="B8259" s="22" t="s">
        <v>173</v>
      </c>
      <c r="C8259" s="22" t="s">
        <v>55</v>
      </c>
      <c r="D8259" s="22" t="s">
        <v>110</v>
      </c>
      <c r="E8259" s="20">
        <v>7.3199899999999998</v>
      </c>
    </row>
    <row r="8260" spans="1:5" x14ac:dyDescent="0.35">
      <c r="A8260" s="22" t="s">
        <v>40</v>
      </c>
      <c r="B8260" s="22" t="s">
        <v>173</v>
      </c>
      <c r="C8260" s="22" t="s">
        <v>55</v>
      </c>
      <c r="D8260" s="22" t="s">
        <v>112</v>
      </c>
      <c r="E8260" s="20">
        <v>5.8349799999999998</v>
      </c>
    </row>
    <row r="8261" spans="1:5" x14ac:dyDescent="0.35">
      <c r="A8261" s="22" t="s">
        <v>40</v>
      </c>
      <c r="B8261" s="22" t="s">
        <v>173</v>
      </c>
      <c r="C8261" s="22" t="s">
        <v>55</v>
      </c>
      <c r="D8261" s="22" t="s">
        <v>100</v>
      </c>
      <c r="E8261" s="20">
        <v>0.26035999999999998</v>
      </c>
    </row>
    <row r="8262" spans="1:5" x14ac:dyDescent="0.35">
      <c r="A8262" s="22" t="s">
        <v>40</v>
      </c>
      <c r="B8262" s="22" t="s">
        <v>173</v>
      </c>
      <c r="C8262" s="22" t="s">
        <v>55</v>
      </c>
      <c r="D8262" s="22" t="s">
        <v>97</v>
      </c>
      <c r="E8262" s="20">
        <v>1.2603599999999999</v>
      </c>
    </row>
    <row r="8263" spans="1:5" x14ac:dyDescent="0.35">
      <c r="A8263" s="22" t="s">
        <v>40</v>
      </c>
      <c r="B8263" s="22" t="s">
        <v>173</v>
      </c>
      <c r="C8263" s="22" t="s">
        <v>55</v>
      </c>
      <c r="D8263" s="22" t="s">
        <v>31</v>
      </c>
      <c r="E8263" s="20">
        <v>32.385869999999997</v>
      </c>
    </row>
    <row r="8264" spans="1:5" x14ac:dyDescent="0.35">
      <c r="A8264" s="22" t="s">
        <v>40</v>
      </c>
      <c r="B8264" s="22" t="s">
        <v>173</v>
      </c>
      <c r="C8264" s="22" t="s">
        <v>55</v>
      </c>
      <c r="D8264" s="28" t="s">
        <v>35</v>
      </c>
      <c r="E8264" s="26">
        <v>441.80687</v>
      </c>
    </row>
    <row r="8265" spans="1:5" x14ac:dyDescent="0.35">
      <c r="A8265" s="22" t="s">
        <v>40</v>
      </c>
      <c r="B8265" s="22" t="s">
        <v>173</v>
      </c>
      <c r="C8265" s="22" t="s">
        <v>56</v>
      </c>
      <c r="D8265" s="22" t="s">
        <v>52</v>
      </c>
      <c r="E8265" s="20">
        <v>137.17189999999999</v>
      </c>
    </row>
    <row r="8266" spans="1:5" x14ac:dyDescent="0.35">
      <c r="A8266" s="22" t="s">
        <v>40</v>
      </c>
      <c r="B8266" s="22" t="s">
        <v>173</v>
      </c>
      <c r="C8266" s="22" t="s">
        <v>56</v>
      </c>
      <c r="D8266" s="22" t="s">
        <v>53</v>
      </c>
      <c r="E8266" s="20">
        <v>0.38159999999999999</v>
      </c>
    </row>
    <row r="8267" spans="1:5" x14ac:dyDescent="0.35">
      <c r="A8267" s="22" t="s">
        <v>40</v>
      </c>
      <c r="B8267" s="22" t="s">
        <v>173</v>
      </c>
      <c r="C8267" s="22" t="s">
        <v>56</v>
      </c>
      <c r="D8267" s="22" t="s">
        <v>92</v>
      </c>
      <c r="E8267" s="20">
        <v>847.42893000000004</v>
      </c>
    </row>
    <row r="8268" spans="1:5" x14ac:dyDescent="0.35">
      <c r="A8268" s="22" t="s">
        <v>40</v>
      </c>
      <c r="B8268" s="22" t="s">
        <v>173</v>
      </c>
      <c r="C8268" s="22" t="s">
        <v>56</v>
      </c>
      <c r="D8268" s="22" t="s">
        <v>30</v>
      </c>
      <c r="E8268" s="20">
        <v>4.4725200000000003</v>
      </c>
    </row>
    <row r="8269" spans="1:5" x14ac:dyDescent="0.35">
      <c r="A8269" s="22" t="s">
        <v>40</v>
      </c>
      <c r="B8269" s="22" t="s">
        <v>173</v>
      </c>
      <c r="C8269" s="22" t="s">
        <v>56</v>
      </c>
      <c r="D8269" s="22" t="s">
        <v>96</v>
      </c>
      <c r="E8269" s="20">
        <v>130.06135</v>
      </c>
    </row>
    <row r="8270" spans="1:5" x14ac:dyDescent="0.35">
      <c r="A8270" s="22" t="s">
        <v>40</v>
      </c>
      <c r="B8270" s="22" t="s">
        <v>173</v>
      </c>
      <c r="C8270" s="22" t="s">
        <v>56</v>
      </c>
      <c r="D8270" s="22" t="s">
        <v>31</v>
      </c>
      <c r="E8270" s="20">
        <v>7.8264699999999996</v>
      </c>
    </row>
    <row r="8271" spans="1:5" x14ac:dyDescent="0.35">
      <c r="A8271" s="22" t="s">
        <v>40</v>
      </c>
      <c r="B8271" s="22" t="s">
        <v>173</v>
      </c>
      <c r="C8271" s="22" t="s">
        <v>56</v>
      </c>
      <c r="D8271" s="28" t="s">
        <v>35</v>
      </c>
      <c r="E8271" s="26">
        <v>1127.34277</v>
      </c>
    </row>
    <row r="8272" spans="1:5" x14ac:dyDescent="0.35">
      <c r="A8272" s="22" t="s">
        <v>40</v>
      </c>
      <c r="B8272" s="22" t="s">
        <v>173</v>
      </c>
      <c r="C8272" s="22" t="s">
        <v>57</v>
      </c>
      <c r="D8272" s="22" t="s">
        <v>52</v>
      </c>
      <c r="E8272" s="20">
        <v>853.30175999999994</v>
      </c>
    </row>
    <row r="8273" spans="1:5" x14ac:dyDescent="0.35">
      <c r="A8273" s="22" t="s">
        <v>40</v>
      </c>
      <c r="B8273" s="22" t="s">
        <v>173</v>
      </c>
      <c r="C8273" s="22" t="s">
        <v>57</v>
      </c>
      <c r="D8273" s="22" t="s">
        <v>115</v>
      </c>
      <c r="E8273" s="20">
        <v>3.9838</v>
      </c>
    </row>
    <row r="8274" spans="1:5" x14ac:dyDescent="0.35">
      <c r="A8274" s="22" t="s">
        <v>40</v>
      </c>
      <c r="B8274" s="22" t="s">
        <v>173</v>
      </c>
      <c r="C8274" s="22" t="s">
        <v>57</v>
      </c>
      <c r="D8274" s="22" t="s">
        <v>53</v>
      </c>
      <c r="E8274" s="20">
        <v>46.061819999999997</v>
      </c>
    </row>
    <row r="8275" spans="1:5" x14ac:dyDescent="0.35">
      <c r="A8275" s="22" t="s">
        <v>40</v>
      </c>
      <c r="B8275" s="22" t="s">
        <v>173</v>
      </c>
      <c r="C8275" s="22" t="s">
        <v>57</v>
      </c>
      <c r="D8275" s="22" t="s">
        <v>27</v>
      </c>
      <c r="E8275" s="20">
        <v>74.120779999999996</v>
      </c>
    </row>
    <row r="8276" spans="1:5" x14ac:dyDescent="0.35">
      <c r="A8276" s="22" t="s">
        <v>40</v>
      </c>
      <c r="B8276" s="22" t="s">
        <v>173</v>
      </c>
      <c r="C8276" s="22" t="s">
        <v>57</v>
      </c>
      <c r="D8276" s="22" t="s">
        <v>95</v>
      </c>
      <c r="E8276" s="20">
        <v>3.9101699999999999</v>
      </c>
    </row>
    <row r="8277" spans="1:5" x14ac:dyDescent="0.35">
      <c r="A8277" s="22" t="s">
        <v>40</v>
      </c>
      <c r="B8277" s="22" t="s">
        <v>173</v>
      </c>
      <c r="C8277" s="22" t="s">
        <v>57</v>
      </c>
      <c r="D8277" s="22" t="s">
        <v>28</v>
      </c>
      <c r="E8277" s="20">
        <v>6.1445299999999996</v>
      </c>
    </row>
    <row r="8278" spans="1:5" x14ac:dyDescent="0.35">
      <c r="A8278" s="22" t="s">
        <v>40</v>
      </c>
      <c r="B8278" s="22" t="s">
        <v>173</v>
      </c>
      <c r="C8278" s="22" t="s">
        <v>57</v>
      </c>
      <c r="D8278" s="22" t="s">
        <v>55</v>
      </c>
      <c r="E8278" s="20">
        <v>5.6502800000000004</v>
      </c>
    </row>
    <row r="8279" spans="1:5" x14ac:dyDescent="0.35">
      <c r="A8279" s="22" t="s">
        <v>40</v>
      </c>
      <c r="B8279" s="22" t="s">
        <v>173</v>
      </c>
      <c r="C8279" s="22" t="s">
        <v>57</v>
      </c>
      <c r="D8279" s="22" t="s">
        <v>92</v>
      </c>
      <c r="E8279" s="20">
        <v>1252.9284600000001</v>
      </c>
    </row>
    <row r="8280" spans="1:5" x14ac:dyDescent="0.35">
      <c r="A8280" s="22" t="s">
        <v>40</v>
      </c>
      <c r="B8280" s="22" t="s">
        <v>173</v>
      </c>
      <c r="C8280" s="22" t="s">
        <v>57</v>
      </c>
      <c r="D8280" s="22" t="s">
        <v>102</v>
      </c>
      <c r="E8280" s="20">
        <v>655.82068000000004</v>
      </c>
    </row>
    <row r="8281" spans="1:5" x14ac:dyDescent="0.35">
      <c r="A8281" s="22" t="s">
        <v>40</v>
      </c>
      <c r="B8281" s="22" t="s">
        <v>173</v>
      </c>
      <c r="C8281" s="22" t="s">
        <v>57</v>
      </c>
      <c r="D8281" s="22" t="s">
        <v>93</v>
      </c>
      <c r="E8281" s="20">
        <v>214.43019000000001</v>
      </c>
    </row>
    <row r="8282" spans="1:5" x14ac:dyDescent="0.35">
      <c r="A8282" s="22" t="s">
        <v>40</v>
      </c>
      <c r="B8282" s="22" t="s">
        <v>173</v>
      </c>
      <c r="C8282" s="22" t="s">
        <v>57</v>
      </c>
      <c r="D8282" s="22" t="s">
        <v>160</v>
      </c>
      <c r="E8282" s="20">
        <v>83.544409999999999</v>
      </c>
    </row>
    <row r="8283" spans="1:5" x14ac:dyDescent="0.35">
      <c r="A8283" s="22" t="s">
        <v>40</v>
      </c>
      <c r="B8283" s="22" t="s">
        <v>173</v>
      </c>
      <c r="C8283" s="22" t="s">
        <v>57</v>
      </c>
      <c r="D8283" s="22" t="s">
        <v>30</v>
      </c>
      <c r="E8283" s="20">
        <v>1860.25812</v>
      </c>
    </row>
    <row r="8284" spans="1:5" x14ac:dyDescent="0.35">
      <c r="A8284" s="22" t="s">
        <v>40</v>
      </c>
      <c r="B8284" s="22" t="s">
        <v>173</v>
      </c>
      <c r="C8284" s="22" t="s">
        <v>57</v>
      </c>
      <c r="D8284" s="22" t="s">
        <v>96</v>
      </c>
      <c r="E8284" s="20">
        <v>6.5790499999999996</v>
      </c>
    </row>
    <row r="8285" spans="1:5" x14ac:dyDescent="0.35">
      <c r="A8285" s="22" t="s">
        <v>40</v>
      </c>
      <c r="B8285" s="22" t="s">
        <v>173</v>
      </c>
      <c r="C8285" s="22" t="s">
        <v>57</v>
      </c>
      <c r="D8285" s="22" t="s">
        <v>110</v>
      </c>
      <c r="E8285" s="20">
        <v>45.60078</v>
      </c>
    </row>
    <row r="8286" spans="1:5" x14ac:dyDescent="0.35">
      <c r="A8286" s="22" t="s">
        <v>40</v>
      </c>
      <c r="B8286" s="22" t="s">
        <v>173</v>
      </c>
      <c r="C8286" s="22" t="s">
        <v>57</v>
      </c>
      <c r="D8286" s="22" t="s">
        <v>112</v>
      </c>
      <c r="E8286" s="20">
        <v>678.07191999999998</v>
      </c>
    </row>
    <row r="8287" spans="1:5" x14ac:dyDescent="0.35">
      <c r="A8287" s="22" t="s">
        <v>40</v>
      </c>
      <c r="B8287" s="22" t="s">
        <v>173</v>
      </c>
      <c r="C8287" s="22" t="s">
        <v>57</v>
      </c>
      <c r="D8287" s="22" t="s">
        <v>100</v>
      </c>
      <c r="E8287" s="20">
        <v>1.2232000000000001</v>
      </c>
    </row>
    <row r="8288" spans="1:5" x14ac:dyDescent="0.35">
      <c r="A8288" s="22" t="s">
        <v>40</v>
      </c>
      <c r="B8288" s="22" t="s">
        <v>173</v>
      </c>
      <c r="C8288" s="22" t="s">
        <v>57</v>
      </c>
      <c r="D8288" s="22" t="s">
        <v>31</v>
      </c>
      <c r="E8288" s="20">
        <v>671.79789000000005</v>
      </c>
    </row>
    <row r="8289" spans="1:5" x14ac:dyDescent="0.35">
      <c r="A8289" s="22" t="s">
        <v>40</v>
      </c>
      <c r="B8289" s="22" t="s">
        <v>173</v>
      </c>
      <c r="C8289" s="22" t="s">
        <v>57</v>
      </c>
      <c r="D8289" s="28" t="s">
        <v>35</v>
      </c>
      <c r="E8289" s="26">
        <v>6463.4278400000003</v>
      </c>
    </row>
    <row r="8290" spans="1:5" x14ac:dyDescent="0.35">
      <c r="A8290" s="22" t="s">
        <v>40</v>
      </c>
      <c r="B8290" s="22" t="s">
        <v>173</v>
      </c>
      <c r="C8290" s="22" t="s">
        <v>58</v>
      </c>
      <c r="D8290" s="22" t="s">
        <v>52</v>
      </c>
      <c r="E8290" s="20">
        <v>3.2372899999999998</v>
      </c>
    </row>
    <row r="8291" spans="1:5" x14ac:dyDescent="0.35">
      <c r="A8291" s="22" t="s">
        <v>40</v>
      </c>
      <c r="B8291" s="22" t="s">
        <v>173</v>
      </c>
      <c r="C8291" s="22" t="s">
        <v>58</v>
      </c>
      <c r="D8291" s="22" t="s">
        <v>102</v>
      </c>
      <c r="E8291" s="20">
        <v>9.0086700000000004</v>
      </c>
    </row>
    <row r="8292" spans="1:5" x14ac:dyDescent="0.35">
      <c r="A8292" s="22" t="s">
        <v>40</v>
      </c>
      <c r="B8292" s="22" t="s">
        <v>173</v>
      </c>
      <c r="C8292" s="22" t="s">
        <v>58</v>
      </c>
      <c r="D8292" s="28" t="s">
        <v>35</v>
      </c>
      <c r="E8292" s="26">
        <v>12.24596</v>
      </c>
    </row>
    <row r="8293" spans="1:5" x14ac:dyDescent="0.35">
      <c r="A8293" s="22" t="s">
        <v>40</v>
      </c>
      <c r="B8293" s="22" t="s">
        <v>173</v>
      </c>
      <c r="C8293" s="22" t="s">
        <v>158</v>
      </c>
      <c r="D8293" s="22" t="s">
        <v>160</v>
      </c>
      <c r="E8293" s="20">
        <v>392.09840000000003</v>
      </c>
    </row>
    <row r="8294" spans="1:5" x14ac:dyDescent="0.35">
      <c r="A8294" s="22" t="s">
        <v>40</v>
      </c>
      <c r="B8294" s="22" t="s">
        <v>173</v>
      </c>
      <c r="C8294" s="22" t="s">
        <v>158</v>
      </c>
      <c r="D8294" s="28" t="s">
        <v>35</v>
      </c>
      <c r="E8294" s="26">
        <v>392.09840000000003</v>
      </c>
    </row>
    <row r="8295" spans="1:5" x14ac:dyDescent="0.35">
      <c r="A8295" s="22" t="s">
        <v>40</v>
      </c>
      <c r="B8295" s="22" t="s">
        <v>173</v>
      </c>
      <c r="C8295" s="22" t="s">
        <v>14</v>
      </c>
      <c r="D8295" s="22" t="s">
        <v>52</v>
      </c>
      <c r="E8295" s="20">
        <v>27.193149999999999</v>
      </c>
    </row>
    <row r="8296" spans="1:5" x14ac:dyDescent="0.35">
      <c r="A8296" s="22" t="s">
        <v>40</v>
      </c>
      <c r="B8296" s="22" t="s">
        <v>173</v>
      </c>
      <c r="C8296" s="22" t="s">
        <v>14</v>
      </c>
      <c r="D8296" s="22" t="s">
        <v>53</v>
      </c>
      <c r="E8296" s="20">
        <v>1.2454799999999999</v>
      </c>
    </row>
    <row r="8297" spans="1:5" x14ac:dyDescent="0.35">
      <c r="A8297" s="22" t="s">
        <v>40</v>
      </c>
      <c r="B8297" s="22" t="s">
        <v>173</v>
      </c>
      <c r="C8297" s="22" t="s">
        <v>14</v>
      </c>
      <c r="D8297" s="22" t="s">
        <v>92</v>
      </c>
      <c r="E8297" s="20">
        <v>386.94925999999998</v>
      </c>
    </row>
    <row r="8298" spans="1:5" x14ac:dyDescent="0.35">
      <c r="A8298" s="22" t="s">
        <v>40</v>
      </c>
      <c r="B8298" s="22" t="s">
        <v>173</v>
      </c>
      <c r="C8298" s="22" t="s">
        <v>14</v>
      </c>
      <c r="D8298" s="22" t="s">
        <v>102</v>
      </c>
      <c r="E8298" s="20">
        <v>54.403550000000003</v>
      </c>
    </row>
    <row r="8299" spans="1:5" x14ac:dyDescent="0.35">
      <c r="A8299" s="22" t="s">
        <v>40</v>
      </c>
      <c r="B8299" s="22" t="s">
        <v>173</v>
      </c>
      <c r="C8299" s="22" t="s">
        <v>14</v>
      </c>
      <c r="D8299" s="22" t="s">
        <v>107</v>
      </c>
      <c r="E8299" s="20">
        <v>89.061099999999996</v>
      </c>
    </row>
    <row r="8300" spans="1:5" x14ac:dyDescent="0.35">
      <c r="A8300" s="22" t="s">
        <v>40</v>
      </c>
      <c r="B8300" s="22" t="s">
        <v>173</v>
      </c>
      <c r="C8300" s="22" t="s">
        <v>14</v>
      </c>
      <c r="D8300" s="22" t="s">
        <v>30</v>
      </c>
      <c r="E8300" s="20">
        <v>216.14454000000001</v>
      </c>
    </row>
    <row r="8301" spans="1:5" x14ac:dyDescent="0.35">
      <c r="A8301" s="22" t="s">
        <v>40</v>
      </c>
      <c r="B8301" s="22" t="s">
        <v>173</v>
      </c>
      <c r="C8301" s="22" t="s">
        <v>14</v>
      </c>
      <c r="D8301" s="22" t="s">
        <v>112</v>
      </c>
      <c r="E8301" s="20">
        <v>0.85224</v>
      </c>
    </row>
    <row r="8302" spans="1:5" x14ac:dyDescent="0.35">
      <c r="A8302" s="22" t="s">
        <v>40</v>
      </c>
      <c r="B8302" s="22" t="s">
        <v>173</v>
      </c>
      <c r="C8302" s="22" t="s">
        <v>14</v>
      </c>
      <c r="D8302" s="22" t="s">
        <v>31</v>
      </c>
      <c r="E8302" s="20">
        <v>21.850629999999999</v>
      </c>
    </row>
    <row r="8303" spans="1:5" x14ac:dyDescent="0.35">
      <c r="A8303" s="22" t="s">
        <v>40</v>
      </c>
      <c r="B8303" s="22" t="s">
        <v>173</v>
      </c>
      <c r="C8303" s="22" t="s">
        <v>14</v>
      </c>
      <c r="D8303" s="22" t="s">
        <v>32</v>
      </c>
      <c r="E8303" s="20">
        <v>663.73428999999999</v>
      </c>
    </row>
    <row r="8304" spans="1:5" x14ac:dyDescent="0.35">
      <c r="A8304" s="22" t="s">
        <v>40</v>
      </c>
      <c r="B8304" s="22" t="s">
        <v>173</v>
      </c>
      <c r="C8304" s="22" t="s">
        <v>14</v>
      </c>
      <c r="D8304" s="28" t="s">
        <v>35</v>
      </c>
      <c r="E8304" s="26">
        <v>1461.43424</v>
      </c>
    </row>
    <row r="8305" spans="1:5" x14ac:dyDescent="0.35">
      <c r="A8305" s="22" t="s">
        <v>40</v>
      </c>
      <c r="B8305" s="22" t="s">
        <v>173</v>
      </c>
      <c r="C8305" s="22" t="s">
        <v>15</v>
      </c>
      <c r="D8305" s="22" t="s">
        <v>52</v>
      </c>
      <c r="E8305" s="20">
        <v>1354.3232</v>
      </c>
    </row>
    <row r="8306" spans="1:5" x14ac:dyDescent="0.35">
      <c r="A8306" s="22" t="s">
        <v>40</v>
      </c>
      <c r="B8306" s="22" t="s">
        <v>173</v>
      </c>
      <c r="C8306" s="22" t="s">
        <v>15</v>
      </c>
      <c r="D8306" s="22" t="s">
        <v>156</v>
      </c>
      <c r="E8306" s="20">
        <v>2316.9241299999999</v>
      </c>
    </row>
    <row r="8307" spans="1:5" x14ac:dyDescent="0.35">
      <c r="A8307" s="22" t="s">
        <v>40</v>
      </c>
      <c r="B8307" s="22" t="s">
        <v>173</v>
      </c>
      <c r="C8307" s="22" t="s">
        <v>15</v>
      </c>
      <c r="D8307" s="22" t="s">
        <v>113</v>
      </c>
      <c r="E8307" s="20">
        <v>16.579529999999998</v>
      </c>
    </row>
    <row r="8308" spans="1:5" x14ac:dyDescent="0.35">
      <c r="A8308" s="22" t="s">
        <v>40</v>
      </c>
      <c r="B8308" s="22" t="s">
        <v>173</v>
      </c>
      <c r="C8308" s="22" t="s">
        <v>15</v>
      </c>
      <c r="D8308" s="22" t="s">
        <v>53</v>
      </c>
      <c r="E8308" s="20">
        <v>623.70925999999997</v>
      </c>
    </row>
    <row r="8309" spans="1:5" x14ac:dyDescent="0.35">
      <c r="A8309" s="22" t="s">
        <v>40</v>
      </c>
      <c r="B8309" s="22" t="s">
        <v>173</v>
      </c>
      <c r="C8309" s="22" t="s">
        <v>15</v>
      </c>
      <c r="D8309" s="22" t="s">
        <v>27</v>
      </c>
      <c r="E8309" s="20">
        <v>279.80795999999998</v>
      </c>
    </row>
    <row r="8310" spans="1:5" x14ac:dyDescent="0.35">
      <c r="A8310" s="22" t="s">
        <v>40</v>
      </c>
      <c r="B8310" s="22" t="s">
        <v>173</v>
      </c>
      <c r="C8310" s="22" t="s">
        <v>15</v>
      </c>
      <c r="D8310" s="22" t="s">
        <v>95</v>
      </c>
      <c r="E8310" s="20">
        <v>145.87239</v>
      </c>
    </row>
    <row r="8311" spans="1:5" x14ac:dyDescent="0.35">
      <c r="A8311" s="22" t="s">
        <v>40</v>
      </c>
      <c r="B8311" s="22" t="s">
        <v>173</v>
      </c>
      <c r="C8311" s="22" t="s">
        <v>15</v>
      </c>
      <c r="D8311" s="22" t="s">
        <v>28</v>
      </c>
      <c r="E8311" s="20">
        <v>85.004800000000003</v>
      </c>
    </row>
    <row r="8312" spans="1:5" x14ac:dyDescent="0.35">
      <c r="A8312" s="22" t="s">
        <v>40</v>
      </c>
      <c r="B8312" s="22" t="s">
        <v>173</v>
      </c>
      <c r="C8312" s="22" t="s">
        <v>15</v>
      </c>
      <c r="D8312" s="22" t="s">
        <v>55</v>
      </c>
      <c r="E8312" s="20">
        <v>34.892769999999999</v>
      </c>
    </row>
    <row r="8313" spans="1:5" x14ac:dyDescent="0.35">
      <c r="A8313" s="22" t="s">
        <v>40</v>
      </c>
      <c r="B8313" s="22" t="s">
        <v>173</v>
      </c>
      <c r="C8313" s="22" t="s">
        <v>15</v>
      </c>
      <c r="D8313" s="22" t="s">
        <v>92</v>
      </c>
      <c r="E8313" s="20">
        <v>3547.6043500000001</v>
      </c>
    </row>
    <row r="8314" spans="1:5" x14ac:dyDescent="0.35">
      <c r="A8314" s="22" t="s">
        <v>40</v>
      </c>
      <c r="B8314" s="22" t="s">
        <v>173</v>
      </c>
      <c r="C8314" s="22" t="s">
        <v>15</v>
      </c>
      <c r="D8314" s="22" t="s">
        <v>102</v>
      </c>
      <c r="E8314" s="20">
        <v>1047.5084999999999</v>
      </c>
    </row>
    <row r="8315" spans="1:5" x14ac:dyDescent="0.35">
      <c r="A8315" s="22" t="s">
        <v>40</v>
      </c>
      <c r="B8315" s="22" t="s">
        <v>173</v>
      </c>
      <c r="C8315" s="22" t="s">
        <v>15</v>
      </c>
      <c r="D8315" s="22" t="s">
        <v>107</v>
      </c>
      <c r="E8315" s="20">
        <v>1.1485399999999999</v>
      </c>
    </row>
    <row r="8316" spans="1:5" x14ac:dyDescent="0.35">
      <c r="A8316" s="22" t="s">
        <v>40</v>
      </c>
      <c r="B8316" s="22" t="s">
        <v>173</v>
      </c>
      <c r="C8316" s="22" t="s">
        <v>15</v>
      </c>
      <c r="D8316" s="22" t="s">
        <v>93</v>
      </c>
      <c r="E8316" s="20">
        <v>146.34112999999999</v>
      </c>
    </row>
    <row r="8317" spans="1:5" x14ac:dyDescent="0.35">
      <c r="A8317" s="22" t="s">
        <v>40</v>
      </c>
      <c r="B8317" s="22" t="s">
        <v>173</v>
      </c>
      <c r="C8317" s="22" t="s">
        <v>15</v>
      </c>
      <c r="D8317" s="22" t="s">
        <v>160</v>
      </c>
      <c r="E8317" s="20">
        <v>473.44024000000002</v>
      </c>
    </row>
    <row r="8318" spans="1:5" x14ac:dyDescent="0.35">
      <c r="A8318" s="22" t="s">
        <v>40</v>
      </c>
      <c r="B8318" s="22" t="s">
        <v>173</v>
      </c>
      <c r="C8318" s="22" t="s">
        <v>15</v>
      </c>
      <c r="D8318" s="22" t="s">
        <v>30</v>
      </c>
      <c r="E8318" s="20">
        <v>28285.74523</v>
      </c>
    </row>
    <row r="8319" spans="1:5" x14ac:dyDescent="0.35">
      <c r="A8319" s="22" t="s">
        <v>40</v>
      </c>
      <c r="B8319" s="22" t="s">
        <v>173</v>
      </c>
      <c r="C8319" s="22" t="s">
        <v>15</v>
      </c>
      <c r="D8319" s="22" t="s">
        <v>96</v>
      </c>
      <c r="E8319" s="20">
        <v>136.46552</v>
      </c>
    </row>
    <row r="8320" spans="1:5" x14ac:dyDescent="0.35">
      <c r="A8320" s="22" t="s">
        <v>40</v>
      </c>
      <c r="B8320" s="22" t="s">
        <v>173</v>
      </c>
      <c r="C8320" s="22" t="s">
        <v>15</v>
      </c>
      <c r="D8320" s="22" t="s">
        <v>110</v>
      </c>
      <c r="E8320" s="20">
        <v>425.03519999999997</v>
      </c>
    </row>
    <row r="8321" spans="1:5" x14ac:dyDescent="0.35">
      <c r="A8321" s="22" t="s">
        <v>40</v>
      </c>
      <c r="B8321" s="22" t="s">
        <v>173</v>
      </c>
      <c r="C8321" s="22" t="s">
        <v>15</v>
      </c>
      <c r="D8321" s="22" t="s">
        <v>112</v>
      </c>
      <c r="E8321" s="20">
        <v>586.25575000000003</v>
      </c>
    </row>
    <row r="8322" spans="1:5" x14ac:dyDescent="0.35">
      <c r="A8322" s="22" t="s">
        <v>40</v>
      </c>
      <c r="B8322" s="22" t="s">
        <v>173</v>
      </c>
      <c r="C8322" s="22" t="s">
        <v>15</v>
      </c>
      <c r="D8322" s="22" t="s">
        <v>100</v>
      </c>
      <c r="E8322" s="20">
        <v>4.6715600000000004</v>
      </c>
    </row>
    <row r="8323" spans="1:5" x14ac:dyDescent="0.35">
      <c r="A8323" s="22" t="s">
        <v>40</v>
      </c>
      <c r="B8323" s="22" t="s">
        <v>173</v>
      </c>
      <c r="C8323" s="22" t="s">
        <v>15</v>
      </c>
      <c r="D8323" s="22" t="s">
        <v>31</v>
      </c>
      <c r="E8323" s="20">
        <v>19652.411059999999</v>
      </c>
    </row>
    <row r="8324" spans="1:5" x14ac:dyDescent="0.35">
      <c r="A8324" s="22" t="s">
        <v>40</v>
      </c>
      <c r="B8324" s="22" t="s">
        <v>173</v>
      </c>
      <c r="C8324" s="22" t="s">
        <v>15</v>
      </c>
      <c r="D8324" s="28" t="s">
        <v>35</v>
      </c>
      <c r="E8324" s="26">
        <v>59163.741119999999</v>
      </c>
    </row>
    <row r="8325" spans="1:5" x14ac:dyDescent="0.35">
      <c r="A8325" s="22" t="s">
        <v>40</v>
      </c>
      <c r="B8325" s="22" t="s">
        <v>173</v>
      </c>
      <c r="C8325" s="22" t="s">
        <v>159</v>
      </c>
      <c r="D8325" s="22" t="s">
        <v>52</v>
      </c>
      <c r="E8325" s="20">
        <v>516.46536000000003</v>
      </c>
    </row>
    <row r="8326" spans="1:5" x14ac:dyDescent="0.35">
      <c r="A8326" s="22" t="s">
        <v>40</v>
      </c>
      <c r="B8326" s="22" t="s">
        <v>173</v>
      </c>
      <c r="C8326" s="22" t="s">
        <v>159</v>
      </c>
      <c r="D8326" s="22" t="s">
        <v>156</v>
      </c>
      <c r="E8326" s="20">
        <v>1.4711399999999999</v>
      </c>
    </row>
    <row r="8327" spans="1:5" x14ac:dyDescent="0.35">
      <c r="A8327" s="22" t="s">
        <v>40</v>
      </c>
      <c r="B8327" s="22" t="s">
        <v>173</v>
      </c>
      <c r="C8327" s="22" t="s">
        <v>159</v>
      </c>
      <c r="D8327" s="22" t="s">
        <v>53</v>
      </c>
      <c r="E8327" s="20">
        <v>17.839200000000002</v>
      </c>
    </row>
    <row r="8328" spans="1:5" x14ac:dyDescent="0.35">
      <c r="A8328" s="22" t="s">
        <v>40</v>
      </c>
      <c r="B8328" s="22" t="s">
        <v>173</v>
      </c>
      <c r="C8328" s="22" t="s">
        <v>159</v>
      </c>
      <c r="D8328" s="22" t="s">
        <v>27</v>
      </c>
      <c r="E8328" s="20">
        <v>146.61041</v>
      </c>
    </row>
    <row r="8329" spans="1:5" x14ac:dyDescent="0.35">
      <c r="A8329" s="22" t="s">
        <v>40</v>
      </c>
      <c r="B8329" s="22" t="s">
        <v>173</v>
      </c>
      <c r="C8329" s="22" t="s">
        <v>159</v>
      </c>
      <c r="D8329" s="22" t="s">
        <v>95</v>
      </c>
      <c r="E8329" s="20">
        <v>115.79837000000001</v>
      </c>
    </row>
    <row r="8330" spans="1:5" x14ac:dyDescent="0.35">
      <c r="A8330" s="22" t="s">
        <v>40</v>
      </c>
      <c r="B8330" s="22" t="s">
        <v>173</v>
      </c>
      <c r="C8330" s="22" t="s">
        <v>159</v>
      </c>
      <c r="D8330" s="22" t="s">
        <v>28</v>
      </c>
      <c r="E8330" s="20">
        <v>24.61955</v>
      </c>
    </row>
    <row r="8331" spans="1:5" x14ac:dyDescent="0.35">
      <c r="A8331" s="22" t="s">
        <v>40</v>
      </c>
      <c r="B8331" s="22" t="s">
        <v>173</v>
      </c>
      <c r="C8331" s="22" t="s">
        <v>159</v>
      </c>
      <c r="D8331" s="22" t="s">
        <v>55</v>
      </c>
      <c r="E8331" s="20">
        <v>5.2769500000000003</v>
      </c>
    </row>
    <row r="8332" spans="1:5" x14ac:dyDescent="0.35">
      <c r="A8332" s="22" t="s">
        <v>40</v>
      </c>
      <c r="B8332" s="22" t="s">
        <v>173</v>
      </c>
      <c r="C8332" s="22" t="s">
        <v>159</v>
      </c>
      <c r="D8332" s="22" t="s">
        <v>92</v>
      </c>
      <c r="E8332" s="20">
        <v>201.57481000000001</v>
      </c>
    </row>
    <row r="8333" spans="1:5" x14ac:dyDescent="0.35">
      <c r="A8333" s="22" t="s">
        <v>40</v>
      </c>
      <c r="B8333" s="22" t="s">
        <v>173</v>
      </c>
      <c r="C8333" s="22" t="s">
        <v>159</v>
      </c>
      <c r="D8333" s="22" t="s">
        <v>101</v>
      </c>
      <c r="E8333" s="20">
        <v>1.0789999999999999E-2</v>
      </c>
    </row>
    <row r="8334" spans="1:5" x14ac:dyDescent="0.35">
      <c r="A8334" s="22" t="s">
        <v>40</v>
      </c>
      <c r="B8334" s="22" t="s">
        <v>173</v>
      </c>
      <c r="C8334" s="22" t="s">
        <v>159</v>
      </c>
      <c r="D8334" s="22" t="s">
        <v>102</v>
      </c>
      <c r="E8334" s="20">
        <v>140.22882000000001</v>
      </c>
    </row>
    <row r="8335" spans="1:5" x14ac:dyDescent="0.35">
      <c r="A8335" s="22" t="s">
        <v>40</v>
      </c>
      <c r="B8335" s="22" t="s">
        <v>173</v>
      </c>
      <c r="C8335" s="22" t="s">
        <v>159</v>
      </c>
      <c r="D8335" s="22" t="s">
        <v>107</v>
      </c>
      <c r="E8335" s="20">
        <v>2.9168799999999999</v>
      </c>
    </row>
    <row r="8336" spans="1:5" x14ac:dyDescent="0.35">
      <c r="A8336" s="22" t="s">
        <v>40</v>
      </c>
      <c r="B8336" s="22" t="s">
        <v>173</v>
      </c>
      <c r="C8336" s="22" t="s">
        <v>159</v>
      </c>
      <c r="D8336" s="22" t="s">
        <v>93</v>
      </c>
      <c r="E8336" s="20">
        <v>10.851660000000001</v>
      </c>
    </row>
    <row r="8337" spans="1:5" x14ac:dyDescent="0.35">
      <c r="A8337" s="22" t="s">
        <v>40</v>
      </c>
      <c r="B8337" s="22" t="s">
        <v>173</v>
      </c>
      <c r="C8337" s="22" t="s">
        <v>159</v>
      </c>
      <c r="D8337" s="22" t="s">
        <v>160</v>
      </c>
      <c r="E8337" s="20">
        <v>571.60654</v>
      </c>
    </row>
    <row r="8338" spans="1:5" x14ac:dyDescent="0.35">
      <c r="A8338" s="22" t="s">
        <v>40</v>
      </c>
      <c r="B8338" s="22" t="s">
        <v>173</v>
      </c>
      <c r="C8338" s="22" t="s">
        <v>159</v>
      </c>
      <c r="D8338" s="22" t="s">
        <v>30</v>
      </c>
      <c r="E8338" s="20">
        <v>178.13256999999999</v>
      </c>
    </row>
    <row r="8339" spans="1:5" x14ac:dyDescent="0.35">
      <c r="A8339" s="22" t="s">
        <v>40</v>
      </c>
      <c r="B8339" s="22" t="s">
        <v>173</v>
      </c>
      <c r="C8339" s="22" t="s">
        <v>159</v>
      </c>
      <c r="D8339" s="22" t="s">
        <v>96</v>
      </c>
      <c r="E8339" s="20">
        <v>8.9192099999999996</v>
      </c>
    </row>
    <row r="8340" spans="1:5" x14ac:dyDescent="0.35">
      <c r="A8340" s="22" t="s">
        <v>40</v>
      </c>
      <c r="B8340" s="22" t="s">
        <v>173</v>
      </c>
      <c r="C8340" s="22" t="s">
        <v>159</v>
      </c>
      <c r="D8340" s="22" t="s">
        <v>110</v>
      </c>
      <c r="E8340" s="20">
        <v>57.905160000000002</v>
      </c>
    </row>
    <row r="8341" spans="1:5" x14ac:dyDescent="0.35">
      <c r="A8341" s="22" t="s">
        <v>40</v>
      </c>
      <c r="B8341" s="22" t="s">
        <v>173</v>
      </c>
      <c r="C8341" s="22" t="s">
        <v>159</v>
      </c>
      <c r="D8341" s="22" t="s">
        <v>112</v>
      </c>
      <c r="E8341" s="20">
        <v>86.569159999999997</v>
      </c>
    </row>
    <row r="8342" spans="1:5" x14ac:dyDescent="0.35">
      <c r="A8342" s="22" t="s">
        <v>40</v>
      </c>
      <c r="B8342" s="22" t="s">
        <v>173</v>
      </c>
      <c r="C8342" s="22" t="s">
        <v>159</v>
      </c>
      <c r="D8342" s="22" t="s">
        <v>100</v>
      </c>
      <c r="E8342" s="20">
        <v>4.5399999999999998E-3</v>
      </c>
    </row>
    <row r="8343" spans="1:5" x14ac:dyDescent="0.35">
      <c r="A8343" s="22" t="s">
        <v>40</v>
      </c>
      <c r="B8343" s="22" t="s">
        <v>173</v>
      </c>
      <c r="C8343" s="22" t="s">
        <v>159</v>
      </c>
      <c r="D8343" s="22" t="s">
        <v>97</v>
      </c>
      <c r="E8343" s="20">
        <v>2.82E-3</v>
      </c>
    </row>
    <row r="8344" spans="1:5" x14ac:dyDescent="0.35">
      <c r="A8344" s="22" t="s">
        <v>40</v>
      </c>
      <c r="B8344" s="22" t="s">
        <v>173</v>
      </c>
      <c r="C8344" s="22" t="s">
        <v>159</v>
      </c>
      <c r="D8344" s="22" t="s">
        <v>31</v>
      </c>
      <c r="E8344" s="20">
        <v>287.60610000000003</v>
      </c>
    </row>
    <row r="8345" spans="1:5" x14ac:dyDescent="0.35">
      <c r="A8345" s="22" t="s">
        <v>40</v>
      </c>
      <c r="B8345" s="22" t="s">
        <v>173</v>
      </c>
      <c r="C8345" s="22" t="s">
        <v>159</v>
      </c>
      <c r="D8345" s="22" t="s">
        <v>32</v>
      </c>
      <c r="E8345" s="20">
        <v>28.706320000000002</v>
      </c>
    </row>
    <row r="8346" spans="1:5" x14ac:dyDescent="0.35">
      <c r="A8346" s="22" t="s">
        <v>40</v>
      </c>
      <c r="B8346" s="22" t="s">
        <v>173</v>
      </c>
      <c r="C8346" s="22" t="s">
        <v>159</v>
      </c>
      <c r="D8346" s="28" t="s">
        <v>35</v>
      </c>
      <c r="E8346" s="26">
        <v>2403.11636</v>
      </c>
    </row>
    <row r="8347" spans="1:5" x14ac:dyDescent="0.35">
      <c r="A8347" s="22" t="s">
        <v>40</v>
      </c>
      <c r="B8347" s="22" t="s">
        <v>173</v>
      </c>
      <c r="C8347" s="22" t="s">
        <v>59</v>
      </c>
      <c r="D8347" s="22" t="s">
        <v>52</v>
      </c>
      <c r="E8347" s="20">
        <v>208.85148000000001</v>
      </c>
    </row>
    <row r="8348" spans="1:5" x14ac:dyDescent="0.35">
      <c r="A8348" s="22" t="s">
        <v>40</v>
      </c>
      <c r="B8348" s="22" t="s">
        <v>173</v>
      </c>
      <c r="C8348" s="22" t="s">
        <v>59</v>
      </c>
      <c r="D8348" s="22" t="s">
        <v>92</v>
      </c>
      <c r="E8348" s="20">
        <v>33.943330000000003</v>
      </c>
    </row>
    <row r="8349" spans="1:5" x14ac:dyDescent="0.35">
      <c r="A8349" s="22" t="s">
        <v>40</v>
      </c>
      <c r="B8349" s="22" t="s">
        <v>173</v>
      </c>
      <c r="C8349" s="22" t="s">
        <v>59</v>
      </c>
      <c r="D8349" s="22" t="s">
        <v>102</v>
      </c>
      <c r="E8349" s="20">
        <v>300.92489</v>
      </c>
    </row>
    <row r="8350" spans="1:5" x14ac:dyDescent="0.35">
      <c r="A8350" s="22" t="s">
        <v>40</v>
      </c>
      <c r="B8350" s="22" t="s">
        <v>173</v>
      </c>
      <c r="C8350" s="22" t="s">
        <v>59</v>
      </c>
      <c r="D8350" s="22" t="s">
        <v>31</v>
      </c>
      <c r="E8350" s="20">
        <v>24.703880000000002</v>
      </c>
    </row>
    <row r="8351" spans="1:5" x14ac:dyDescent="0.35">
      <c r="A8351" s="22" t="s">
        <v>40</v>
      </c>
      <c r="B8351" s="22" t="s">
        <v>173</v>
      </c>
      <c r="C8351" s="22" t="s">
        <v>59</v>
      </c>
      <c r="D8351" s="28" t="s">
        <v>35</v>
      </c>
      <c r="E8351" s="26">
        <v>568.42358000000002</v>
      </c>
    </row>
    <row r="8352" spans="1:5" x14ac:dyDescent="0.35">
      <c r="A8352" s="22" t="s">
        <v>40</v>
      </c>
      <c r="B8352" s="22" t="s">
        <v>173</v>
      </c>
      <c r="C8352" s="22" t="s">
        <v>16</v>
      </c>
      <c r="D8352" s="22" t="s">
        <v>52</v>
      </c>
      <c r="E8352" s="20">
        <v>1242.74576</v>
      </c>
    </row>
    <row r="8353" spans="1:5" x14ac:dyDescent="0.35">
      <c r="A8353" s="22" t="s">
        <v>40</v>
      </c>
      <c r="B8353" s="22" t="s">
        <v>173</v>
      </c>
      <c r="C8353" s="22" t="s">
        <v>16</v>
      </c>
      <c r="D8353" s="22" t="s">
        <v>156</v>
      </c>
      <c r="E8353" s="20">
        <v>58.980800000000002</v>
      </c>
    </row>
    <row r="8354" spans="1:5" x14ac:dyDescent="0.35">
      <c r="A8354" s="22" t="s">
        <v>40</v>
      </c>
      <c r="B8354" s="22" t="s">
        <v>173</v>
      </c>
      <c r="C8354" s="22" t="s">
        <v>16</v>
      </c>
      <c r="D8354" s="22" t="s">
        <v>53</v>
      </c>
      <c r="E8354" s="20">
        <v>150.30522999999999</v>
      </c>
    </row>
    <row r="8355" spans="1:5" x14ac:dyDescent="0.35">
      <c r="A8355" s="22" t="s">
        <v>40</v>
      </c>
      <c r="B8355" s="22" t="s">
        <v>173</v>
      </c>
      <c r="C8355" s="22" t="s">
        <v>16</v>
      </c>
      <c r="D8355" s="22" t="s">
        <v>27</v>
      </c>
      <c r="E8355" s="20">
        <v>164.04955000000001</v>
      </c>
    </row>
    <row r="8356" spans="1:5" x14ac:dyDescent="0.35">
      <c r="A8356" s="22" t="s">
        <v>40</v>
      </c>
      <c r="B8356" s="22" t="s">
        <v>173</v>
      </c>
      <c r="C8356" s="22" t="s">
        <v>16</v>
      </c>
      <c r="D8356" s="22" t="s">
        <v>28</v>
      </c>
      <c r="E8356" s="20">
        <v>972.56478000000004</v>
      </c>
    </row>
    <row r="8357" spans="1:5" x14ac:dyDescent="0.35">
      <c r="A8357" s="22" t="s">
        <v>40</v>
      </c>
      <c r="B8357" s="22" t="s">
        <v>173</v>
      </c>
      <c r="C8357" s="22" t="s">
        <v>16</v>
      </c>
      <c r="D8357" s="22" t="s">
        <v>55</v>
      </c>
      <c r="E8357" s="20">
        <v>43.512039999999999</v>
      </c>
    </row>
    <row r="8358" spans="1:5" x14ac:dyDescent="0.35">
      <c r="A8358" s="22" t="s">
        <v>40</v>
      </c>
      <c r="B8358" s="22" t="s">
        <v>173</v>
      </c>
      <c r="C8358" s="22" t="s">
        <v>16</v>
      </c>
      <c r="D8358" s="22" t="s">
        <v>92</v>
      </c>
      <c r="E8358" s="20">
        <v>82.014449999999997</v>
      </c>
    </row>
    <row r="8359" spans="1:5" x14ac:dyDescent="0.35">
      <c r="A8359" s="22" t="s">
        <v>40</v>
      </c>
      <c r="B8359" s="22" t="s">
        <v>173</v>
      </c>
      <c r="C8359" s="22" t="s">
        <v>16</v>
      </c>
      <c r="D8359" s="22" t="s">
        <v>102</v>
      </c>
      <c r="E8359" s="20">
        <v>83.854420000000005</v>
      </c>
    </row>
    <row r="8360" spans="1:5" x14ac:dyDescent="0.35">
      <c r="A8360" s="22" t="s">
        <v>40</v>
      </c>
      <c r="B8360" s="22" t="s">
        <v>173</v>
      </c>
      <c r="C8360" s="22" t="s">
        <v>16</v>
      </c>
      <c r="D8360" s="22" t="s">
        <v>107</v>
      </c>
      <c r="E8360" s="20">
        <v>2.9273799999999999</v>
      </c>
    </row>
    <row r="8361" spans="1:5" x14ac:dyDescent="0.35">
      <c r="A8361" s="22" t="s">
        <v>40</v>
      </c>
      <c r="B8361" s="22" t="s">
        <v>173</v>
      </c>
      <c r="C8361" s="22" t="s">
        <v>16</v>
      </c>
      <c r="D8361" s="22" t="s">
        <v>93</v>
      </c>
      <c r="E8361" s="20">
        <v>3.2640199999999999</v>
      </c>
    </row>
    <row r="8362" spans="1:5" x14ac:dyDescent="0.35">
      <c r="A8362" s="22" t="s">
        <v>40</v>
      </c>
      <c r="B8362" s="22" t="s">
        <v>173</v>
      </c>
      <c r="C8362" s="22" t="s">
        <v>16</v>
      </c>
      <c r="D8362" s="22" t="s">
        <v>160</v>
      </c>
      <c r="E8362" s="20">
        <v>450.04252000000002</v>
      </c>
    </row>
    <row r="8363" spans="1:5" x14ac:dyDescent="0.35">
      <c r="A8363" s="22" t="s">
        <v>40</v>
      </c>
      <c r="B8363" s="22" t="s">
        <v>173</v>
      </c>
      <c r="C8363" s="22" t="s">
        <v>16</v>
      </c>
      <c r="D8363" s="22" t="s">
        <v>30</v>
      </c>
      <c r="E8363" s="20">
        <v>624.52579000000003</v>
      </c>
    </row>
    <row r="8364" spans="1:5" x14ac:dyDescent="0.35">
      <c r="A8364" s="22" t="s">
        <v>40</v>
      </c>
      <c r="B8364" s="22" t="s">
        <v>173</v>
      </c>
      <c r="C8364" s="22" t="s">
        <v>16</v>
      </c>
      <c r="D8364" s="22" t="s">
        <v>96</v>
      </c>
      <c r="E8364" s="20">
        <v>1.4893799999999999</v>
      </c>
    </row>
    <row r="8365" spans="1:5" x14ac:dyDescent="0.35">
      <c r="A8365" s="22" t="s">
        <v>40</v>
      </c>
      <c r="B8365" s="22" t="s">
        <v>173</v>
      </c>
      <c r="C8365" s="22" t="s">
        <v>16</v>
      </c>
      <c r="D8365" s="22" t="s">
        <v>110</v>
      </c>
      <c r="E8365" s="20">
        <v>109.92099</v>
      </c>
    </row>
    <row r="8366" spans="1:5" x14ac:dyDescent="0.35">
      <c r="A8366" s="22" t="s">
        <v>40</v>
      </c>
      <c r="B8366" s="22" t="s">
        <v>173</v>
      </c>
      <c r="C8366" s="22" t="s">
        <v>16</v>
      </c>
      <c r="D8366" s="22" t="s">
        <v>112</v>
      </c>
      <c r="E8366" s="20">
        <v>126.54273000000001</v>
      </c>
    </row>
    <row r="8367" spans="1:5" x14ac:dyDescent="0.35">
      <c r="A8367" s="22" t="s">
        <v>40</v>
      </c>
      <c r="B8367" s="22" t="s">
        <v>173</v>
      </c>
      <c r="C8367" s="22" t="s">
        <v>16</v>
      </c>
      <c r="D8367" s="22" t="s">
        <v>100</v>
      </c>
      <c r="E8367" s="20">
        <v>179.28023999999999</v>
      </c>
    </row>
    <row r="8368" spans="1:5" x14ac:dyDescent="0.35">
      <c r="A8368" s="22" t="s">
        <v>40</v>
      </c>
      <c r="B8368" s="22" t="s">
        <v>173</v>
      </c>
      <c r="C8368" s="22" t="s">
        <v>16</v>
      </c>
      <c r="D8368" s="22" t="s">
        <v>31</v>
      </c>
      <c r="E8368" s="20">
        <v>3886.5138700000002</v>
      </c>
    </row>
    <row r="8369" spans="1:5" x14ac:dyDescent="0.35">
      <c r="A8369" s="22" t="s">
        <v>40</v>
      </c>
      <c r="B8369" s="22" t="s">
        <v>173</v>
      </c>
      <c r="C8369" s="22" t="s">
        <v>16</v>
      </c>
      <c r="D8369" s="22" t="s">
        <v>32</v>
      </c>
      <c r="E8369" s="20">
        <v>3.4248400000000001</v>
      </c>
    </row>
    <row r="8370" spans="1:5" x14ac:dyDescent="0.35">
      <c r="A8370" s="22" t="s">
        <v>40</v>
      </c>
      <c r="B8370" s="22" t="s">
        <v>173</v>
      </c>
      <c r="C8370" s="22" t="s">
        <v>16</v>
      </c>
      <c r="D8370" s="28" t="s">
        <v>35</v>
      </c>
      <c r="E8370" s="26">
        <v>8185.9587899999997</v>
      </c>
    </row>
    <row r="8371" spans="1:5" x14ac:dyDescent="0.35">
      <c r="A8371" s="22" t="s">
        <v>40</v>
      </c>
      <c r="B8371" s="22" t="s">
        <v>173</v>
      </c>
      <c r="C8371" s="22" t="s">
        <v>17</v>
      </c>
      <c r="D8371" s="22" t="s">
        <v>52</v>
      </c>
      <c r="E8371" s="20">
        <v>184.18245999999999</v>
      </c>
    </row>
    <row r="8372" spans="1:5" x14ac:dyDescent="0.35">
      <c r="A8372" s="22" t="s">
        <v>40</v>
      </c>
      <c r="B8372" s="22" t="s">
        <v>173</v>
      </c>
      <c r="C8372" s="22" t="s">
        <v>17</v>
      </c>
      <c r="D8372" s="22" t="s">
        <v>115</v>
      </c>
      <c r="E8372" s="20">
        <v>6.9036</v>
      </c>
    </row>
    <row r="8373" spans="1:5" x14ac:dyDescent="0.35">
      <c r="A8373" s="22" t="s">
        <v>40</v>
      </c>
      <c r="B8373" s="22" t="s">
        <v>173</v>
      </c>
      <c r="C8373" s="22" t="s">
        <v>17</v>
      </c>
      <c r="D8373" s="22" t="s">
        <v>156</v>
      </c>
      <c r="E8373" s="20">
        <v>12.97179</v>
      </c>
    </row>
    <row r="8374" spans="1:5" x14ac:dyDescent="0.35">
      <c r="A8374" s="22" t="s">
        <v>40</v>
      </c>
      <c r="B8374" s="22" t="s">
        <v>173</v>
      </c>
      <c r="C8374" s="22" t="s">
        <v>17</v>
      </c>
      <c r="D8374" s="22" t="s">
        <v>53</v>
      </c>
      <c r="E8374" s="20">
        <v>12.26665</v>
      </c>
    </row>
    <row r="8375" spans="1:5" x14ac:dyDescent="0.35">
      <c r="A8375" s="22" t="s">
        <v>40</v>
      </c>
      <c r="B8375" s="22" t="s">
        <v>173</v>
      </c>
      <c r="C8375" s="22" t="s">
        <v>17</v>
      </c>
      <c r="D8375" s="22" t="s">
        <v>27</v>
      </c>
      <c r="E8375" s="20">
        <v>101.81218</v>
      </c>
    </row>
    <row r="8376" spans="1:5" x14ac:dyDescent="0.35">
      <c r="A8376" s="22" t="s">
        <v>40</v>
      </c>
      <c r="B8376" s="22" t="s">
        <v>173</v>
      </c>
      <c r="C8376" s="22" t="s">
        <v>17</v>
      </c>
      <c r="D8376" s="22" t="s">
        <v>28</v>
      </c>
      <c r="E8376" s="20">
        <v>144.86788999999999</v>
      </c>
    </row>
    <row r="8377" spans="1:5" x14ac:dyDescent="0.35">
      <c r="A8377" s="22" t="s">
        <v>40</v>
      </c>
      <c r="B8377" s="22" t="s">
        <v>173</v>
      </c>
      <c r="C8377" s="22" t="s">
        <v>17</v>
      </c>
      <c r="D8377" s="22" t="s">
        <v>55</v>
      </c>
      <c r="E8377" s="20">
        <v>0.15558</v>
      </c>
    </row>
    <row r="8378" spans="1:5" x14ac:dyDescent="0.35">
      <c r="A8378" s="22" t="s">
        <v>40</v>
      </c>
      <c r="B8378" s="22" t="s">
        <v>173</v>
      </c>
      <c r="C8378" s="22" t="s">
        <v>17</v>
      </c>
      <c r="D8378" s="22" t="s">
        <v>92</v>
      </c>
      <c r="E8378" s="20">
        <v>2.37338</v>
      </c>
    </row>
    <row r="8379" spans="1:5" x14ac:dyDescent="0.35">
      <c r="A8379" s="22" t="s">
        <v>40</v>
      </c>
      <c r="B8379" s="22" t="s">
        <v>173</v>
      </c>
      <c r="C8379" s="22" t="s">
        <v>17</v>
      </c>
      <c r="D8379" s="22" t="s">
        <v>102</v>
      </c>
      <c r="E8379" s="20">
        <v>467.24995999999999</v>
      </c>
    </row>
    <row r="8380" spans="1:5" x14ac:dyDescent="0.35">
      <c r="A8380" s="22" t="s">
        <v>40</v>
      </c>
      <c r="B8380" s="22" t="s">
        <v>173</v>
      </c>
      <c r="C8380" s="22" t="s">
        <v>17</v>
      </c>
      <c r="D8380" s="22" t="s">
        <v>107</v>
      </c>
      <c r="E8380" s="20">
        <v>41.469749999999998</v>
      </c>
    </row>
    <row r="8381" spans="1:5" x14ac:dyDescent="0.35">
      <c r="A8381" s="22" t="s">
        <v>40</v>
      </c>
      <c r="B8381" s="22" t="s">
        <v>173</v>
      </c>
      <c r="C8381" s="22" t="s">
        <v>17</v>
      </c>
      <c r="D8381" s="22" t="s">
        <v>93</v>
      </c>
      <c r="E8381" s="20">
        <v>4.4950400000000004</v>
      </c>
    </row>
    <row r="8382" spans="1:5" x14ac:dyDescent="0.35">
      <c r="A8382" s="22" t="s">
        <v>40</v>
      </c>
      <c r="B8382" s="22" t="s">
        <v>173</v>
      </c>
      <c r="C8382" s="22" t="s">
        <v>17</v>
      </c>
      <c r="D8382" s="22" t="s">
        <v>160</v>
      </c>
      <c r="E8382" s="20">
        <v>9.1513200000000001</v>
      </c>
    </row>
    <row r="8383" spans="1:5" x14ac:dyDescent="0.35">
      <c r="A8383" s="22" t="s">
        <v>40</v>
      </c>
      <c r="B8383" s="22" t="s">
        <v>173</v>
      </c>
      <c r="C8383" s="22" t="s">
        <v>17</v>
      </c>
      <c r="D8383" s="22" t="s">
        <v>30</v>
      </c>
      <c r="E8383" s="20">
        <v>206.73903000000001</v>
      </c>
    </row>
    <row r="8384" spans="1:5" x14ac:dyDescent="0.35">
      <c r="A8384" s="22" t="s">
        <v>40</v>
      </c>
      <c r="B8384" s="22" t="s">
        <v>173</v>
      </c>
      <c r="C8384" s="22" t="s">
        <v>17</v>
      </c>
      <c r="D8384" s="22" t="s">
        <v>110</v>
      </c>
      <c r="E8384" s="20">
        <v>10.168699999999999</v>
      </c>
    </row>
    <row r="8385" spans="1:5" x14ac:dyDescent="0.35">
      <c r="A8385" s="22" t="s">
        <v>40</v>
      </c>
      <c r="B8385" s="22" t="s">
        <v>173</v>
      </c>
      <c r="C8385" s="22" t="s">
        <v>17</v>
      </c>
      <c r="D8385" s="22" t="s">
        <v>112</v>
      </c>
      <c r="E8385" s="20">
        <v>45.287410000000001</v>
      </c>
    </row>
    <row r="8386" spans="1:5" x14ac:dyDescent="0.35">
      <c r="A8386" s="22" t="s">
        <v>40</v>
      </c>
      <c r="B8386" s="22" t="s">
        <v>173</v>
      </c>
      <c r="C8386" s="22" t="s">
        <v>17</v>
      </c>
      <c r="D8386" s="22" t="s">
        <v>100</v>
      </c>
      <c r="E8386" s="20">
        <v>21.250389999999999</v>
      </c>
    </row>
    <row r="8387" spans="1:5" x14ac:dyDescent="0.35">
      <c r="A8387" s="22" t="s">
        <v>40</v>
      </c>
      <c r="B8387" s="22" t="s">
        <v>173</v>
      </c>
      <c r="C8387" s="22" t="s">
        <v>17</v>
      </c>
      <c r="D8387" s="22" t="s">
        <v>31</v>
      </c>
      <c r="E8387" s="20">
        <v>1919.51541</v>
      </c>
    </row>
    <row r="8388" spans="1:5" x14ac:dyDescent="0.35">
      <c r="A8388" s="22" t="s">
        <v>40</v>
      </c>
      <c r="B8388" s="22" t="s">
        <v>173</v>
      </c>
      <c r="C8388" s="22" t="s">
        <v>17</v>
      </c>
      <c r="D8388" s="22" t="s">
        <v>32</v>
      </c>
      <c r="E8388" s="20">
        <v>0.21909000000000001</v>
      </c>
    </row>
    <row r="8389" spans="1:5" x14ac:dyDescent="0.35">
      <c r="A8389" s="22" t="s">
        <v>40</v>
      </c>
      <c r="B8389" s="22" t="s">
        <v>173</v>
      </c>
      <c r="C8389" s="22" t="s">
        <v>17</v>
      </c>
      <c r="D8389" s="28" t="s">
        <v>35</v>
      </c>
      <c r="E8389" s="26">
        <v>3191.0796300000002</v>
      </c>
    </row>
    <row r="8390" spans="1:5" x14ac:dyDescent="0.35">
      <c r="A8390" s="22" t="s">
        <v>40</v>
      </c>
      <c r="B8390" s="22" t="s">
        <v>173</v>
      </c>
      <c r="C8390" s="22" t="s">
        <v>18</v>
      </c>
      <c r="D8390" s="22" t="s">
        <v>52</v>
      </c>
      <c r="E8390" s="20">
        <v>445.95465000000002</v>
      </c>
    </row>
    <row r="8391" spans="1:5" x14ac:dyDescent="0.35">
      <c r="A8391" s="22" t="s">
        <v>40</v>
      </c>
      <c r="B8391" s="22" t="s">
        <v>173</v>
      </c>
      <c r="C8391" s="22" t="s">
        <v>18</v>
      </c>
      <c r="D8391" s="22" t="s">
        <v>53</v>
      </c>
      <c r="E8391" s="20">
        <v>4.6026899999999999</v>
      </c>
    </row>
    <row r="8392" spans="1:5" x14ac:dyDescent="0.35">
      <c r="A8392" s="22" t="s">
        <v>40</v>
      </c>
      <c r="B8392" s="22" t="s">
        <v>173</v>
      </c>
      <c r="C8392" s="22" t="s">
        <v>18</v>
      </c>
      <c r="D8392" s="22" t="s">
        <v>27</v>
      </c>
      <c r="E8392" s="20">
        <v>7.0326899999999997</v>
      </c>
    </row>
    <row r="8393" spans="1:5" x14ac:dyDescent="0.35">
      <c r="A8393" s="22" t="s">
        <v>40</v>
      </c>
      <c r="B8393" s="22" t="s">
        <v>173</v>
      </c>
      <c r="C8393" s="22" t="s">
        <v>18</v>
      </c>
      <c r="D8393" s="22" t="s">
        <v>92</v>
      </c>
      <c r="E8393" s="20">
        <v>126.06184</v>
      </c>
    </row>
    <row r="8394" spans="1:5" x14ac:dyDescent="0.35">
      <c r="A8394" s="22" t="s">
        <v>40</v>
      </c>
      <c r="B8394" s="22" t="s">
        <v>173</v>
      </c>
      <c r="C8394" s="22" t="s">
        <v>18</v>
      </c>
      <c r="D8394" s="22" t="s">
        <v>102</v>
      </c>
      <c r="E8394" s="20">
        <v>1317.1898200000001</v>
      </c>
    </row>
    <row r="8395" spans="1:5" x14ac:dyDescent="0.35">
      <c r="A8395" s="22" t="s">
        <v>40</v>
      </c>
      <c r="B8395" s="22" t="s">
        <v>173</v>
      </c>
      <c r="C8395" s="22" t="s">
        <v>18</v>
      </c>
      <c r="D8395" s="22" t="s">
        <v>107</v>
      </c>
      <c r="E8395" s="20">
        <v>1.36738</v>
      </c>
    </row>
    <row r="8396" spans="1:5" x14ac:dyDescent="0.35">
      <c r="A8396" s="22" t="s">
        <v>40</v>
      </c>
      <c r="B8396" s="22" t="s">
        <v>173</v>
      </c>
      <c r="C8396" s="22" t="s">
        <v>18</v>
      </c>
      <c r="D8396" s="22" t="s">
        <v>160</v>
      </c>
      <c r="E8396" s="20">
        <v>0.47625000000000001</v>
      </c>
    </row>
    <row r="8397" spans="1:5" x14ac:dyDescent="0.35">
      <c r="A8397" s="22" t="s">
        <v>40</v>
      </c>
      <c r="B8397" s="22" t="s">
        <v>173</v>
      </c>
      <c r="C8397" s="22" t="s">
        <v>18</v>
      </c>
      <c r="D8397" s="22" t="s">
        <v>30</v>
      </c>
      <c r="E8397" s="20">
        <v>11.47381</v>
      </c>
    </row>
    <row r="8398" spans="1:5" x14ac:dyDescent="0.35">
      <c r="A8398" s="22" t="s">
        <v>40</v>
      </c>
      <c r="B8398" s="22" t="s">
        <v>173</v>
      </c>
      <c r="C8398" s="22" t="s">
        <v>18</v>
      </c>
      <c r="D8398" s="22" t="s">
        <v>110</v>
      </c>
      <c r="E8398" s="20">
        <v>4.6879999999999997</v>
      </c>
    </row>
    <row r="8399" spans="1:5" x14ac:dyDescent="0.35">
      <c r="A8399" s="22" t="s">
        <v>40</v>
      </c>
      <c r="B8399" s="22" t="s">
        <v>173</v>
      </c>
      <c r="C8399" s="22" t="s">
        <v>18</v>
      </c>
      <c r="D8399" s="22" t="s">
        <v>31</v>
      </c>
      <c r="E8399" s="20">
        <v>182.76928000000001</v>
      </c>
    </row>
    <row r="8400" spans="1:5" x14ac:dyDescent="0.35">
      <c r="A8400" s="22" t="s">
        <v>40</v>
      </c>
      <c r="B8400" s="22" t="s">
        <v>173</v>
      </c>
      <c r="C8400" s="22" t="s">
        <v>18</v>
      </c>
      <c r="D8400" s="22" t="s">
        <v>32</v>
      </c>
      <c r="E8400" s="20">
        <v>5.0919800000000004</v>
      </c>
    </row>
    <row r="8401" spans="1:5" x14ac:dyDescent="0.35">
      <c r="A8401" s="22" t="s">
        <v>40</v>
      </c>
      <c r="B8401" s="22" t="s">
        <v>173</v>
      </c>
      <c r="C8401" s="22" t="s">
        <v>18</v>
      </c>
      <c r="D8401" s="28" t="s">
        <v>35</v>
      </c>
      <c r="E8401" s="26">
        <v>2106.7083899999998</v>
      </c>
    </row>
    <row r="8402" spans="1:5" x14ac:dyDescent="0.35">
      <c r="A8402" s="22" t="s">
        <v>40</v>
      </c>
      <c r="B8402" s="22" t="s">
        <v>173</v>
      </c>
      <c r="C8402" s="22" t="s">
        <v>19</v>
      </c>
      <c r="D8402" s="22" t="s">
        <v>52</v>
      </c>
      <c r="E8402" s="20">
        <v>101.29989</v>
      </c>
    </row>
    <row r="8403" spans="1:5" x14ac:dyDescent="0.35">
      <c r="A8403" s="22" t="s">
        <v>40</v>
      </c>
      <c r="B8403" s="22" t="s">
        <v>173</v>
      </c>
      <c r="C8403" s="22" t="s">
        <v>19</v>
      </c>
      <c r="D8403" s="22" t="s">
        <v>27</v>
      </c>
      <c r="E8403" s="20">
        <v>3.0044599999999999</v>
      </c>
    </row>
    <row r="8404" spans="1:5" x14ac:dyDescent="0.35">
      <c r="A8404" s="22" t="s">
        <v>40</v>
      </c>
      <c r="B8404" s="22" t="s">
        <v>173</v>
      </c>
      <c r="C8404" s="22" t="s">
        <v>19</v>
      </c>
      <c r="D8404" s="22" t="s">
        <v>55</v>
      </c>
      <c r="E8404" s="20">
        <v>0.84809999999999997</v>
      </c>
    </row>
    <row r="8405" spans="1:5" x14ac:dyDescent="0.35">
      <c r="A8405" s="22" t="s">
        <v>40</v>
      </c>
      <c r="B8405" s="22" t="s">
        <v>173</v>
      </c>
      <c r="C8405" s="22" t="s">
        <v>19</v>
      </c>
      <c r="D8405" s="22" t="s">
        <v>92</v>
      </c>
      <c r="E8405" s="20">
        <v>0.33248</v>
      </c>
    </row>
    <row r="8406" spans="1:5" x14ac:dyDescent="0.35">
      <c r="A8406" s="22" t="s">
        <v>40</v>
      </c>
      <c r="B8406" s="22" t="s">
        <v>173</v>
      </c>
      <c r="C8406" s="22" t="s">
        <v>19</v>
      </c>
      <c r="D8406" s="22" t="s">
        <v>102</v>
      </c>
      <c r="E8406" s="20">
        <v>100.21549</v>
      </c>
    </row>
    <row r="8407" spans="1:5" x14ac:dyDescent="0.35">
      <c r="A8407" s="22" t="s">
        <v>40</v>
      </c>
      <c r="B8407" s="22" t="s">
        <v>173</v>
      </c>
      <c r="C8407" s="22" t="s">
        <v>19</v>
      </c>
      <c r="D8407" s="22" t="s">
        <v>107</v>
      </c>
      <c r="E8407" s="20">
        <v>62.820149999999998</v>
      </c>
    </row>
    <row r="8408" spans="1:5" x14ac:dyDescent="0.35">
      <c r="A8408" s="22" t="s">
        <v>40</v>
      </c>
      <c r="B8408" s="22" t="s">
        <v>173</v>
      </c>
      <c r="C8408" s="22" t="s">
        <v>19</v>
      </c>
      <c r="D8408" s="22" t="s">
        <v>30</v>
      </c>
      <c r="E8408" s="20">
        <v>141.17961</v>
      </c>
    </row>
    <row r="8409" spans="1:5" x14ac:dyDescent="0.35">
      <c r="A8409" s="22" t="s">
        <v>40</v>
      </c>
      <c r="B8409" s="22" t="s">
        <v>173</v>
      </c>
      <c r="C8409" s="22" t="s">
        <v>19</v>
      </c>
      <c r="D8409" s="22" t="s">
        <v>112</v>
      </c>
      <c r="E8409" s="20">
        <v>1091.7073800000001</v>
      </c>
    </row>
    <row r="8410" spans="1:5" x14ac:dyDescent="0.35">
      <c r="A8410" s="22" t="s">
        <v>40</v>
      </c>
      <c r="B8410" s="22" t="s">
        <v>173</v>
      </c>
      <c r="C8410" s="22" t="s">
        <v>19</v>
      </c>
      <c r="D8410" s="22" t="s">
        <v>31</v>
      </c>
      <c r="E8410" s="20">
        <v>50.194540000000003</v>
      </c>
    </row>
    <row r="8411" spans="1:5" x14ac:dyDescent="0.35">
      <c r="A8411" s="22" t="s">
        <v>40</v>
      </c>
      <c r="B8411" s="22" t="s">
        <v>173</v>
      </c>
      <c r="C8411" s="22" t="s">
        <v>19</v>
      </c>
      <c r="D8411" s="22" t="s">
        <v>32</v>
      </c>
      <c r="E8411" s="20">
        <v>17.092860000000002</v>
      </c>
    </row>
    <row r="8412" spans="1:5" x14ac:dyDescent="0.35">
      <c r="A8412" s="22" t="s">
        <v>40</v>
      </c>
      <c r="B8412" s="22" t="s">
        <v>173</v>
      </c>
      <c r="C8412" s="22" t="s">
        <v>19</v>
      </c>
      <c r="D8412" s="28" t="s">
        <v>35</v>
      </c>
      <c r="E8412" s="26">
        <v>1568.69496</v>
      </c>
    </row>
    <row r="8413" spans="1:5" x14ac:dyDescent="0.35">
      <c r="A8413" s="22" t="s">
        <v>40</v>
      </c>
      <c r="B8413" s="22" t="s">
        <v>173</v>
      </c>
      <c r="C8413" s="22" t="s">
        <v>161</v>
      </c>
      <c r="D8413" s="22" t="s">
        <v>160</v>
      </c>
      <c r="E8413" s="20">
        <v>62.997250000000001</v>
      </c>
    </row>
    <row r="8414" spans="1:5" x14ac:dyDescent="0.35">
      <c r="A8414" s="22" t="s">
        <v>40</v>
      </c>
      <c r="B8414" s="22" t="s">
        <v>173</v>
      </c>
      <c r="C8414" s="22" t="s">
        <v>161</v>
      </c>
      <c r="D8414" s="28" t="s">
        <v>35</v>
      </c>
      <c r="E8414" s="26">
        <v>62.997250000000001</v>
      </c>
    </row>
    <row r="8415" spans="1:5" x14ac:dyDescent="0.35">
      <c r="A8415" s="22" t="s">
        <v>40</v>
      </c>
      <c r="B8415" s="22" t="s">
        <v>173</v>
      </c>
      <c r="C8415" s="120" t="s">
        <v>35</v>
      </c>
      <c r="D8415" s="347"/>
      <c r="E8415" s="26">
        <v>108315.30233000001</v>
      </c>
    </row>
    <row r="8416" spans="1:5" ht="21.5" x14ac:dyDescent="0.35">
      <c r="A8416" s="22" t="s">
        <v>40</v>
      </c>
      <c r="B8416" s="23" t="s">
        <v>48</v>
      </c>
      <c r="C8416" s="22" t="s">
        <v>52</v>
      </c>
      <c r="D8416" s="22" t="s">
        <v>52</v>
      </c>
      <c r="E8416" s="20">
        <v>43.849559999999997</v>
      </c>
    </row>
    <row r="8417" spans="1:5" ht="21.5" x14ac:dyDescent="0.35">
      <c r="A8417" s="22" t="s">
        <v>40</v>
      </c>
      <c r="B8417" s="23" t="s">
        <v>48</v>
      </c>
      <c r="C8417" s="22" t="s">
        <v>52</v>
      </c>
      <c r="D8417" s="22" t="s">
        <v>53</v>
      </c>
      <c r="E8417" s="20">
        <v>1.7987</v>
      </c>
    </row>
    <row r="8418" spans="1:5" ht="21.5" x14ac:dyDescent="0.35">
      <c r="A8418" s="22" t="s">
        <v>40</v>
      </c>
      <c r="B8418" s="23" t="s">
        <v>48</v>
      </c>
      <c r="C8418" s="22" t="s">
        <v>52</v>
      </c>
      <c r="D8418" s="22" t="s">
        <v>27</v>
      </c>
      <c r="E8418" s="20">
        <v>7.2903599999999997</v>
      </c>
    </row>
    <row r="8419" spans="1:5" ht="21.5" x14ac:dyDescent="0.35">
      <c r="A8419" s="22" t="s">
        <v>40</v>
      </c>
      <c r="B8419" s="23" t="s">
        <v>48</v>
      </c>
      <c r="C8419" s="22" t="s">
        <v>52</v>
      </c>
      <c r="D8419" s="22" t="s">
        <v>55</v>
      </c>
      <c r="E8419" s="20">
        <v>6.9526899999999996</v>
      </c>
    </row>
    <row r="8420" spans="1:5" ht="21.5" x14ac:dyDescent="0.35">
      <c r="A8420" s="22" t="s">
        <v>40</v>
      </c>
      <c r="B8420" s="23" t="s">
        <v>48</v>
      </c>
      <c r="C8420" s="22" t="s">
        <v>52</v>
      </c>
      <c r="D8420" s="22" t="s">
        <v>102</v>
      </c>
      <c r="E8420" s="20">
        <v>3.2941799999999999</v>
      </c>
    </row>
    <row r="8421" spans="1:5" ht="21.5" x14ac:dyDescent="0.35">
      <c r="A8421" s="22" t="s">
        <v>40</v>
      </c>
      <c r="B8421" s="23" t="s">
        <v>48</v>
      </c>
      <c r="C8421" s="22" t="s">
        <v>52</v>
      </c>
      <c r="D8421" s="22" t="s">
        <v>93</v>
      </c>
      <c r="E8421" s="20">
        <v>14.70378</v>
      </c>
    </row>
    <row r="8422" spans="1:5" ht="21.5" x14ac:dyDescent="0.35">
      <c r="A8422" s="22" t="s">
        <v>40</v>
      </c>
      <c r="B8422" s="23" t="s">
        <v>48</v>
      </c>
      <c r="C8422" s="22" t="s">
        <v>52</v>
      </c>
      <c r="D8422" s="22" t="s">
        <v>160</v>
      </c>
      <c r="E8422" s="20">
        <v>46.495150000000002</v>
      </c>
    </row>
    <row r="8423" spans="1:5" ht="21.5" x14ac:dyDescent="0.35">
      <c r="A8423" s="22" t="s">
        <v>40</v>
      </c>
      <c r="B8423" s="23" t="s">
        <v>48</v>
      </c>
      <c r="C8423" s="22" t="s">
        <v>52</v>
      </c>
      <c r="D8423" s="22" t="s">
        <v>30</v>
      </c>
      <c r="E8423" s="20">
        <v>25.80228</v>
      </c>
    </row>
    <row r="8424" spans="1:5" ht="21.5" x14ac:dyDescent="0.35">
      <c r="A8424" s="22" t="s">
        <v>40</v>
      </c>
      <c r="B8424" s="23" t="s">
        <v>48</v>
      </c>
      <c r="C8424" s="22" t="s">
        <v>52</v>
      </c>
      <c r="D8424" s="22" t="s">
        <v>96</v>
      </c>
      <c r="E8424" s="20">
        <v>2.5440800000000001</v>
      </c>
    </row>
    <row r="8425" spans="1:5" ht="21.5" x14ac:dyDescent="0.35">
      <c r="A8425" s="22" t="s">
        <v>40</v>
      </c>
      <c r="B8425" s="23" t="s">
        <v>48</v>
      </c>
      <c r="C8425" s="22" t="s">
        <v>52</v>
      </c>
      <c r="D8425" s="22" t="s">
        <v>110</v>
      </c>
      <c r="E8425" s="20">
        <v>225.19818000000001</v>
      </c>
    </row>
    <row r="8426" spans="1:5" ht="21.5" x14ac:dyDescent="0.35">
      <c r="A8426" s="22" t="s">
        <v>40</v>
      </c>
      <c r="B8426" s="23" t="s">
        <v>48</v>
      </c>
      <c r="C8426" s="22" t="s">
        <v>52</v>
      </c>
      <c r="D8426" s="22" t="s">
        <v>112</v>
      </c>
      <c r="E8426" s="20">
        <v>3.8590800000000001</v>
      </c>
    </row>
    <row r="8427" spans="1:5" ht="21.5" x14ac:dyDescent="0.35">
      <c r="A8427" s="22" t="s">
        <v>40</v>
      </c>
      <c r="B8427" s="23" t="s">
        <v>48</v>
      </c>
      <c r="C8427" s="22" t="s">
        <v>52</v>
      </c>
      <c r="D8427" s="22" t="s">
        <v>31</v>
      </c>
      <c r="E8427" s="20">
        <v>3897.8152599999999</v>
      </c>
    </row>
    <row r="8428" spans="1:5" ht="21.5" x14ac:dyDescent="0.35">
      <c r="A8428" s="22" t="s">
        <v>40</v>
      </c>
      <c r="B8428" s="23" t="s">
        <v>48</v>
      </c>
      <c r="C8428" s="22" t="s">
        <v>52</v>
      </c>
      <c r="D8428" s="28" t="s">
        <v>35</v>
      </c>
      <c r="E8428" s="26">
        <v>4279.6032999999998</v>
      </c>
    </row>
    <row r="8429" spans="1:5" ht="21.5" x14ac:dyDescent="0.35">
      <c r="A8429" s="22" t="s">
        <v>40</v>
      </c>
      <c r="B8429" s="23" t="s">
        <v>48</v>
      </c>
      <c r="C8429" s="22" t="s">
        <v>53</v>
      </c>
      <c r="D8429" s="22" t="s">
        <v>52</v>
      </c>
      <c r="E8429" s="20">
        <v>1985.35133</v>
      </c>
    </row>
    <row r="8430" spans="1:5" ht="21.5" x14ac:dyDescent="0.35">
      <c r="A8430" s="22" t="s">
        <v>40</v>
      </c>
      <c r="B8430" s="23" t="s">
        <v>48</v>
      </c>
      <c r="C8430" s="22" t="s">
        <v>53</v>
      </c>
      <c r="D8430" s="22" t="s">
        <v>53</v>
      </c>
      <c r="E8430" s="20">
        <v>1985.23297</v>
      </c>
    </row>
    <row r="8431" spans="1:5" ht="21.5" x14ac:dyDescent="0.35">
      <c r="A8431" s="22" t="s">
        <v>40</v>
      </c>
      <c r="B8431" s="23" t="s">
        <v>48</v>
      </c>
      <c r="C8431" s="22" t="s">
        <v>53</v>
      </c>
      <c r="D8431" s="22" t="s">
        <v>27</v>
      </c>
      <c r="E8431" s="20">
        <v>2.4264800000000002</v>
      </c>
    </row>
    <row r="8432" spans="1:5" ht="21.5" x14ac:dyDescent="0.35">
      <c r="A8432" s="22" t="s">
        <v>40</v>
      </c>
      <c r="B8432" s="23" t="s">
        <v>48</v>
      </c>
      <c r="C8432" s="22" t="s">
        <v>53</v>
      </c>
      <c r="D8432" s="22" t="s">
        <v>95</v>
      </c>
      <c r="E8432" s="20">
        <v>0.72023999999999999</v>
      </c>
    </row>
    <row r="8433" spans="1:5" ht="21.5" x14ac:dyDescent="0.35">
      <c r="A8433" s="22" t="s">
        <v>40</v>
      </c>
      <c r="B8433" s="23" t="s">
        <v>48</v>
      </c>
      <c r="C8433" s="22" t="s">
        <v>53</v>
      </c>
      <c r="D8433" s="22" t="s">
        <v>28</v>
      </c>
      <c r="E8433" s="20">
        <v>16.284800000000001</v>
      </c>
    </row>
    <row r="8434" spans="1:5" ht="21.5" x14ac:dyDescent="0.35">
      <c r="A8434" s="22" t="s">
        <v>40</v>
      </c>
      <c r="B8434" s="23" t="s">
        <v>48</v>
      </c>
      <c r="C8434" s="22" t="s">
        <v>53</v>
      </c>
      <c r="D8434" s="22" t="s">
        <v>55</v>
      </c>
      <c r="E8434" s="20">
        <v>80.620379999999997</v>
      </c>
    </row>
    <row r="8435" spans="1:5" ht="21.5" x14ac:dyDescent="0.35">
      <c r="A8435" s="22" t="s">
        <v>40</v>
      </c>
      <c r="B8435" s="23" t="s">
        <v>48</v>
      </c>
      <c r="C8435" s="22" t="s">
        <v>53</v>
      </c>
      <c r="D8435" s="22" t="s">
        <v>92</v>
      </c>
      <c r="E8435" s="20">
        <v>551.92633000000001</v>
      </c>
    </row>
    <row r="8436" spans="1:5" ht="21.5" x14ac:dyDescent="0.35">
      <c r="A8436" s="22" t="s">
        <v>40</v>
      </c>
      <c r="B8436" s="23" t="s">
        <v>48</v>
      </c>
      <c r="C8436" s="22" t="s">
        <v>53</v>
      </c>
      <c r="D8436" s="22" t="s">
        <v>102</v>
      </c>
      <c r="E8436" s="20">
        <v>915.33401000000003</v>
      </c>
    </row>
    <row r="8437" spans="1:5" ht="21.5" x14ac:dyDescent="0.35">
      <c r="A8437" s="22" t="s">
        <v>40</v>
      </c>
      <c r="B8437" s="23" t="s">
        <v>48</v>
      </c>
      <c r="C8437" s="22" t="s">
        <v>53</v>
      </c>
      <c r="D8437" s="22" t="s">
        <v>107</v>
      </c>
      <c r="E8437" s="20">
        <v>3.4360400000000002</v>
      </c>
    </row>
    <row r="8438" spans="1:5" ht="21.5" x14ac:dyDescent="0.35">
      <c r="A8438" s="22" t="s">
        <v>40</v>
      </c>
      <c r="B8438" s="23" t="s">
        <v>48</v>
      </c>
      <c r="C8438" s="22" t="s">
        <v>53</v>
      </c>
      <c r="D8438" s="22" t="s">
        <v>93</v>
      </c>
      <c r="E8438" s="20">
        <v>3.70953</v>
      </c>
    </row>
    <row r="8439" spans="1:5" ht="21.5" x14ac:dyDescent="0.35">
      <c r="A8439" s="22" t="s">
        <v>40</v>
      </c>
      <c r="B8439" s="23" t="s">
        <v>48</v>
      </c>
      <c r="C8439" s="22" t="s">
        <v>53</v>
      </c>
      <c r="D8439" s="22" t="s">
        <v>160</v>
      </c>
      <c r="E8439" s="20">
        <v>52.552840000000003</v>
      </c>
    </row>
    <row r="8440" spans="1:5" ht="21.5" x14ac:dyDescent="0.35">
      <c r="A8440" s="22" t="s">
        <v>40</v>
      </c>
      <c r="B8440" s="23" t="s">
        <v>48</v>
      </c>
      <c r="C8440" s="22" t="s">
        <v>53</v>
      </c>
      <c r="D8440" s="22" t="s">
        <v>30</v>
      </c>
      <c r="E8440" s="20">
        <v>334.83087</v>
      </c>
    </row>
    <row r="8441" spans="1:5" ht="21.5" x14ac:dyDescent="0.35">
      <c r="A8441" s="22" t="s">
        <v>40</v>
      </c>
      <c r="B8441" s="23" t="s">
        <v>48</v>
      </c>
      <c r="C8441" s="22" t="s">
        <v>53</v>
      </c>
      <c r="D8441" s="22" t="s">
        <v>96</v>
      </c>
      <c r="E8441" s="20">
        <v>28.785029999999999</v>
      </c>
    </row>
    <row r="8442" spans="1:5" ht="21.5" x14ac:dyDescent="0.35">
      <c r="A8442" s="22" t="s">
        <v>40</v>
      </c>
      <c r="B8442" s="23" t="s">
        <v>48</v>
      </c>
      <c r="C8442" s="22" t="s">
        <v>53</v>
      </c>
      <c r="D8442" s="22" t="s">
        <v>110</v>
      </c>
      <c r="E8442" s="20">
        <v>37.042470000000002</v>
      </c>
    </row>
    <row r="8443" spans="1:5" ht="21.5" x14ac:dyDescent="0.35">
      <c r="A8443" s="22" t="s">
        <v>40</v>
      </c>
      <c r="B8443" s="23" t="s">
        <v>48</v>
      </c>
      <c r="C8443" s="22" t="s">
        <v>53</v>
      </c>
      <c r="D8443" s="22" t="s">
        <v>112</v>
      </c>
      <c r="E8443" s="20">
        <v>23.257619999999999</v>
      </c>
    </row>
    <row r="8444" spans="1:5" ht="21.5" x14ac:dyDescent="0.35">
      <c r="A8444" s="22" t="s">
        <v>40</v>
      </c>
      <c r="B8444" s="23" t="s">
        <v>48</v>
      </c>
      <c r="C8444" s="22" t="s">
        <v>53</v>
      </c>
      <c r="D8444" s="22" t="s">
        <v>97</v>
      </c>
      <c r="E8444" s="20">
        <v>0.67327000000000004</v>
      </c>
    </row>
    <row r="8445" spans="1:5" ht="21.5" x14ac:dyDescent="0.35">
      <c r="A8445" s="22" t="s">
        <v>40</v>
      </c>
      <c r="B8445" s="23" t="s">
        <v>48</v>
      </c>
      <c r="C8445" s="22" t="s">
        <v>53</v>
      </c>
      <c r="D8445" s="22" t="s">
        <v>31</v>
      </c>
      <c r="E8445" s="20">
        <v>1092.7537400000001</v>
      </c>
    </row>
    <row r="8446" spans="1:5" ht="21.5" x14ac:dyDescent="0.35">
      <c r="A8446" s="22" t="s">
        <v>40</v>
      </c>
      <c r="B8446" s="23" t="s">
        <v>48</v>
      </c>
      <c r="C8446" s="22" t="s">
        <v>53</v>
      </c>
      <c r="D8446" s="28" t="s">
        <v>35</v>
      </c>
      <c r="E8446" s="26">
        <v>7114.9379499999995</v>
      </c>
    </row>
    <row r="8447" spans="1:5" ht="21.5" x14ac:dyDescent="0.35">
      <c r="A8447" s="22" t="s">
        <v>40</v>
      </c>
      <c r="B8447" s="23" t="s">
        <v>48</v>
      </c>
      <c r="C8447" s="22" t="s">
        <v>12</v>
      </c>
      <c r="D8447" s="22" t="s">
        <v>52</v>
      </c>
      <c r="E8447" s="20">
        <v>23.79982</v>
      </c>
    </row>
    <row r="8448" spans="1:5" ht="21.5" x14ac:dyDescent="0.35">
      <c r="A8448" s="22" t="s">
        <v>40</v>
      </c>
      <c r="B8448" s="23" t="s">
        <v>48</v>
      </c>
      <c r="C8448" s="22" t="s">
        <v>12</v>
      </c>
      <c r="D8448" s="22" t="s">
        <v>53</v>
      </c>
      <c r="E8448" s="20">
        <v>115.536</v>
      </c>
    </row>
    <row r="8449" spans="1:5" ht="21.5" x14ac:dyDescent="0.35">
      <c r="A8449" s="22" t="s">
        <v>40</v>
      </c>
      <c r="B8449" s="23" t="s">
        <v>48</v>
      </c>
      <c r="C8449" s="22" t="s">
        <v>12</v>
      </c>
      <c r="D8449" s="22" t="s">
        <v>27</v>
      </c>
      <c r="E8449" s="20">
        <v>4863.8482199999999</v>
      </c>
    </row>
    <row r="8450" spans="1:5" ht="21.5" x14ac:dyDescent="0.35">
      <c r="A8450" s="22" t="s">
        <v>40</v>
      </c>
      <c r="B8450" s="23" t="s">
        <v>48</v>
      </c>
      <c r="C8450" s="22" t="s">
        <v>12</v>
      </c>
      <c r="D8450" s="22" t="s">
        <v>28</v>
      </c>
      <c r="E8450" s="20">
        <v>20.36957</v>
      </c>
    </row>
    <row r="8451" spans="1:5" ht="21.5" x14ac:dyDescent="0.35">
      <c r="A8451" s="22" t="s">
        <v>40</v>
      </c>
      <c r="B8451" s="23" t="s">
        <v>48</v>
      </c>
      <c r="C8451" s="22" t="s">
        <v>12</v>
      </c>
      <c r="D8451" s="22" t="s">
        <v>92</v>
      </c>
      <c r="E8451" s="20">
        <v>1025.7972400000001</v>
      </c>
    </row>
    <row r="8452" spans="1:5" ht="21.5" x14ac:dyDescent="0.35">
      <c r="A8452" s="22" t="s">
        <v>40</v>
      </c>
      <c r="B8452" s="23" t="s">
        <v>48</v>
      </c>
      <c r="C8452" s="22" t="s">
        <v>12</v>
      </c>
      <c r="D8452" s="22" t="s">
        <v>102</v>
      </c>
      <c r="E8452" s="20">
        <v>20.937519999999999</v>
      </c>
    </row>
    <row r="8453" spans="1:5" ht="21.5" x14ac:dyDescent="0.35">
      <c r="A8453" s="22" t="s">
        <v>40</v>
      </c>
      <c r="B8453" s="23" t="s">
        <v>48</v>
      </c>
      <c r="C8453" s="22" t="s">
        <v>12</v>
      </c>
      <c r="D8453" s="22" t="s">
        <v>107</v>
      </c>
      <c r="E8453" s="20">
        <v>11.58324</v>
      </c>
    </row>
    <row r="8454" spans="1:5" ht="21.5" x14ac:dyDescent="0.35">
      <c r="A8454" s="22" t="s">
        <v>40</v>
      </c>
      <c r="B8454" s="23" t="s">
        <v>48</v>
      </c>
      <c r="C8454" s="22" t="s">
        <v>12</v>
      </c>
      <c r="D8454" s="22" t="s">
        <v>160</v>
      </c>
      <c r="E8454" s="20">
        <v>14.965070000000001</v>
      </c>
    </row>
    <row r="8455" spans="1:5" ht="21.5" x14ac:dyDescent="0.35">
      <c r="A8455" s="22" t="s">
        <v>40</v>
      </c>
      <c r="B8455" s="23" t="s">
        <v>48</v>
      </c>
      <c r="C8455" s="22" t="s">
        <v>12</v>
      </c>
      <c r="D8455" s="22" t="s">
        <v>30</v>
      </c>
      <c r="E8455" s="20">
        <v>95.739000000000004</v>
      </c>
    </row>
    <row r="8456" spans="1:5" ht="21.5" x14ac:dyDescent="0.35">
      <c r="A8456" s="22" t="s">
        <v>40</v>
      </c>
      <c r="B8456" s="23" t="s">
        <v>48</v>
      </c>
      <c r="C8456" s="22" t="s">
        <v>12</v>
      </c>
      <c r="D8456" s="22" t="s">
        <v>31</v>
      </c>
      <c r="E8456" s="20">
        <v>136.72919999999999</v>
      </c>
    </row>
    <row r="8457" spans="1:5" ht="21.5" x14ac:dyDescent="0.35">
      <c r="A8457" s="22" t="s">
        <v>40</v>
      </c>
      <c r="B8457" s="23" t="s">
        <v>48</v>
      </c>
      <c r="C8457" s="22" t="s">
        <v>12</v>
      </c>
      <c r="D8457" s="28" t="s">
        <v>35</v>
      </c>
      <c r="E8457" s="26">
        <v>6329.3048799999997</v>
      </c>
    </row>
    <row r="8458" spans="1:5" ht="21.5" x14ac:dyDescent="0.35">
      <c r="A8458" s="22" t="s">
        <v>40</v>
      </c>
      <c r="B8458" s="23" t="s">
        <v>48</v>
      </c>
      <c r="C8458" s="22" t="s">
        <v>54</v>
      </c>
      <c r="D8458" s="22" t="s">
        <v>52</v>
      </c>
      <c r="E8458" s="20">
        <v>82.335470000000001</v>
      </c>
    </row>
    <row r="8459" spans="1:5" ht="21.5" x14ac:dyDescent="0.35">
      <c r="A8459" s="22" t="s">
        <v>40</v>
      </c>
      <c r="B8459" s="23" t="s">
        <v>48</v>
      </c>
      <c r="C8459" s="22" t="s">
        <v>54</v>
      </c>
      <c r="D8459" s="22" t="s">
        <v>95</v>
      </c>
      <c r="E8459" s="20">
        <v>9.7355699999999992</v>
      </c>
    </row>
    <row r="8460" spans="1:5" ht="21.5" x14ac:dyDescent="0.35">
      <c r="A8460" s="22" t="s">
        <v>40</v>
      </c>
      <c r="B8460" s="23" t="s">
        <v>48</v>
      </c>
      <c r="C8460" s="22" t="s">
        <v>54</v>
      </c>
      <c r="D8460" s="22" t="s">
        <v>55</v>
      </c>
      <c r="E8460" s="20">
        <v>17.356359999999999</v>
      </c>
    </row>
    <row r="8461" spans="1:5" ht="21.5" x14ac:dyDescent="0.35">
      <c r="A8461" s="22" t="s">
        <v>40</v>
      </c>
      <c r="B8461" s="23" t="s">
        <v>48</v>
      </c>
      <c r="C8461" s="22" t="s">
        <v>54</v>
      </c>
      <c r="D8461" s="22" t="s">
        <v>92</v>
      </c>
      <c r="E8461" s="20">
        <v>313.95533</v>
      </c>
    </row>
    <row r="8462" spans="1:5" ht="21.5" x14ac:dyDescent="0.35">
      <c r="A8462" s="22" t="s">
        <v>40</v>
      </c>
      <c r="B8462" s="23" t="s">
        <v>48</v>
      </c>
      <c r="C8462" s="22" t="s">
        <v>54</v>
      </c>
      <c r="D8462" s="22" t="s">
        <v>107</v>
      </c>
      <c r="E8462" s="20">
        <v>109.17498999999999</v>
      </c>
    </row>
    <row r="8463" spans="1:5" ht="21.5" x14ac:dyDescent="0.35">
      <c r="A8463" s="22" t="s">
        <v>40</v>
      </c>
      <c r="B8463" s="23" t="s">
        <v>48</v>
      </c>
      <c r="C8463" s="22" t="s">
        <v>54</v>
      </c>
      <c r="D8463" s="22" t="s">
        <v>112</v>
      </c>
      <c r="E8463" s="20">
        <v>2.8603800000000001</v>
      </c>
    </row>
    <row r="8464" spans="1:5" ht="21.5" x14ac:dyDescent="0.35">
      <c r="A8464" s="22" t="s">
        <v>40</v>
      </c>
      <c r="B8464" s="23" t="s">
        <v>48</v>
      </c>
      <c r="C8464" s="22" t="s">
        <v>54</v>
      </c>
      <c r="D8464" s="28" t="s">
        <v>35</v>
      </c>
      <c r="E8464" s="26">
        <v>535.41809999999998</v>
      </c>
    </row>
    <row r="8465" spans="1:5" ht="21.5" x14ac:dyDescent="0.35">
      <c r="A8465" s="22" t="s">
        <v>40</v>
      </c>
      <c r="B8465" s="23" t="s">
        <v>48</v>
      </c>
      <c r="C8465" s="22" t="s">
        <v>13</v>
      </c>
      <c r="D8465" s="22" t="s">
        <v>52</v>
      </c>
      <c r="E8465" s="20">
        <v>582.40356999999995</v>
      </c>
    </row>
    <row r="8466" spans="1:5" ht="21.5" x14ac:dyDescent="0.35">
      <c r="A8466" s="22" t="s">
        <v>40</v>
      </c>
      <c r="B8466" s="23" t="s">
        <v>48</v>
      </c>
      <c r="C8466" s="22" t="s">
        <v>13</v>
      </c>
      <c r="D8466" s="22" t="s">
        <v>156</v>
      </c>
      <c r="E8466" s="20">
        <v>15.654</v>
      </c>
    </row>
    <row r="8467" spans="1:5" ht="21.5" x14ac:dyDescent="0.35">
      <c r="A8467" s="22" t="s">
        <v>40</v>
      </c>
      <c r="B8467" s="23" t="s">
        <v>48</v>
      </c>
      <c r="C8467" s="22" t="s">
        <v>13</v>
      </c>
      <c r="D8467" s="22" t="s">
        <v>53</v>
      </c>
      <c r="E8467" s="20">
        <v>26.247260000000001</v>
      </c>
    </row>
    <row r="8468" spans="1:5" ht="21.5" x14ac:dyDescent="0.35">
      <c r="A8468" s="22" t="s">
        <v>40</v>
      </c>
      <c r="B8468" s="23" t="s">
        <v>48</v>
      </c>
      <c r="C8468" s="22" t="s">
        <v>13</v>
      </c>
      <c r="D8468" s="22" t="s">
        <v>27</v>
      </c>
      <c r="E8468" s="20">
        <v>987.52863000000002</v>
      </c>
    </row>
    <row r="8469" spans="1:5" ht="21.5" x14ac:dyDescent="0.35">
      <c r="A8469" s="22" t="s">
        <v>40</v>
      </c>
      <c r="B8469" s="23" t="s">
        <v>48</v>
      </c>
      <c r="C8469" s="22" t="s">
        <v>13</v>
      </c>
      <c r="D8469" s="22" t="s">
        <v>28</v>
      </c>
      <c r="E8469" s="20">
        <v>1256.89717</v>
      </c>
    </row>
    <row r="8470" spans="1:5" ht="21.5" x14ac:dyDescent="0.35">
      <c r="A8470" s="22" t="s">
        <v>40</v>
      </c>
      <c r="B8470" s="23" t="s">
        <v>48</v>
      </c>
      <c r="C8470" s="22" t="s">
        <v>13</v>
      </c>
      <c r="D8470" s="22" t="s">
        <v>55</v>
      </c>
      <c r="E8470" s="20">
        <v>4.09354</v>
      </c>
    </row>
    <row r="8471" spans="1:5" ht="21.5" x14ac:dyDescent="0.35">
      <c r="A8471" s="22" t="s">
        <v>40</v>
      </c>
      <c r="B8471" s="23" t="s">
        <v>48</v>
      </c>
      <c r="C8471" s="22" t="s">
        <v>13</v>
      </c>
      <c r="D8471" s="22" t="s">
        <v>92</v>
      </c>
      <c r="E8471" s="20">
        <v>3.7972399999999999</v>
      </c>
    </row>
    <row r="8472" spans="1:5" ht="21.5" x14ac:dyDescent="0.35">
      <c r="A8472" s="22" t="s">
        <v>40</v>
      </c>
      <c r="B8472" s="23" t="s">
        <v>48</v>
      </c>
      <c r="C8472" s="22" t="s">
        <v>13</v>
      </c>
      <c r="D8472" s="22" t="s">
        <v>102</v>
      </c>
      <c r="E8472" s="20">
        <v>100.66164000000001</v>
      </c>
    </row>
    <row r="8473" spans="1:5" ht="21.5" x14ac:dyDescent="0.35">
      <c r="A8473" s="22" t="s">
        <v>40</v>
      </c>
      <c r="B8473" s="23" t="s">
        <v>48</v>
      </c>
      <c r="C8473" s="22" t="s">
        <v>13</v>
      </c>
      <c r="D8473" s="22" t="s">
        <v>107</v>
      </c>
      <c r="E8473" s="20">
        <v>16.535910000000001</v>
      </c>
    </row>
    <row r="8474" spans="1:5" ht="21.5" x14ac:dyDescent="0.35">
      <c r="A8474" s="22" t="s">
        <v>40</v>
      </c>
      <c r="B8474" s="23" t="s">
        <v>48</v>
      </c>
      <c r="C8474" s="22" t="s">
        <v>13</v>
      </c>
      <c r="D8474" s="22" t="s">
        <v>93</v>
      </c>
      <c r="E8474" s="20">
        <v>1.0044599999999999</v>
      </c>
    </row>
    <row r="8475" spans="1:5" ht="21.5" x14ac:dyDescent="0.35">
      <c r="A8475" s="22" t="s">
        <v>40</v>
      </c>
      <c r="B8475" s="23" t="s">
        <v>48</v>
      </c>
      <c r="C8475" s="22" t="s">
        <v>13</v>
      </c>
      <c r="D8475" s="22" t="s">
        <v>160</v>
      </c>
      <c r="E8475" s="20">
        <v>90.041690000000003</v>
      </c>
    </row>
    <row r="8476" spans="1:5" ht="21.5" x14ac:dyDescent="0.35">
      <c r="A8476" s="22" t="s">
        <v>40</v>
      </c>
      <c r="B8476" s="23" t="s">
        <v>48</v>
      </c>
      <c r="C8476" s="22" t="s">
        <v>13</v>
      </c>
      <c r="D8476" s="22" t="s">
        <v>30</v>
      </c>
      <c r="E8476" s="20">
        <v>118.86404</v>
      </c>
    </row>
    <row r="8477" spans="1:5" ht="21.5" x14ac:dyDescent="0.35">
      <c r="A8477" s="22" t="s">
        <v>40</v>
      </c>
      <c r="B8477" s="23" t="s">
        <v>48</v>
      </c>
      <c r="C8477" s="22" t="s">
        <v>13</v>
      </c>
      <c r="D8477" s="22" t="s">
        <v>110</v>
      </c>
      <c r="E8477" s="20">
        <v>5.1071400000000002</v>
      </c>
    </row>
    <row r="8478" spans="1:5" ht="21.5" x14ac:dyDescent="0.35">
      <c r="A8478" s="22" t="s">
        <v>40</v>
      </c>
      <c r="B8478" s="23" t="s">
        <v>48</v>
      </c>
      <c r="C8478" s="22" t="s">
        <v>13</v>
      </c>
      <c r="D8478" s="22" t="s">
        <v>112</v>
      </c>
      <c r="E8478" s="20">
        <v>7.64621</v>
      </c>
    </row>
    <row r="8479" spans="1:5" ht="21.5" x14ac:dyDescent="0.35">
      <c r="A8479" s="22" t="s">
        <v>40</v>
      </c>
      <c r="B8479" s="23" t="s">
        <v>48</v>
      </c>
      <c r="C8479" s="22" t="s">
        <v>13</v>
      </c>
      <c r="D8479" s="22" t="s">
        <v>31</v>
      </c>
      <c r="E8479" s="20">
        <v>100.52666000000001</v>
      </c>
    </row>
    <row r="8480" spans="1:5" ht="21.5" x14ac:dyDescent="0.35">
      <c r="A8480" s="22" t="s">
        <v>40</v>
      </c>
      <c r="B8480" s="23" t="s">
        <v>48</v>
      </c>
      <c r="C8480" s="22" t="s">
        <v>13</v>
      </c>
      <c r="D8480" s="28" t="s">
        <v>35</v>
      </c>
      <c r="E8480" s="26">
        <v>3317.0091600000001</v>
      </c>
    </row>
    <row r="8481" spans="1:5" ht="21.5" x14ac:dyDescent="0.35">
      <c r="A8481" s="22" t="s">
        <v>40</v>
      </c>
      <c r="B8481" s="23" t="s">
        <v>48</v>
      </c>
      <c r="C8481" s="22" t="s">
        <v>55</v>
      </c>
      <c r="D8481" s="22" t="s">
        <v>52</v>
      </c>
      <c r="E8481" s="20">
        <v>160.88391999999999</v>
      </c>
    </row>
    <row r="8482" spans="1:5" ht="21.5" x14ac:dyDescent="0.35">
      <c r="A8482" s="22" t="s">
        <v>40</v>
      </c>
      <c r="B8482" s="23" t="s">
        <v>48</v>
      </c>
      <c r="C8482" s="22" t="s">
        <v>55</v>
      </c>
      <c r="D8482" s="22" t="s">
        <v>53</v>
      </c>
      <c r="E8482" s="20">
        <v>105.87457000000001</v>
      </c>
    </row>
    <row r="8483" spans="1:5" ht="21.5" x14ac:dyDescent="0.35">
      <c r="A8483" s="22" t="s">
        <v>40</v>
      </c>
      <c r="B8483" s="23" t="s">
        <v>48</v>
      </c>
      <c r="C8483" s="22" t="s">
        <v>55</v>
      </c>
      <c r="D8483" s="22" t="s">
        <v>27</v>
      </c>
      <c r="E8483" s="20">
        <v>30.54814</v>
      </c>
    </row>
    <row r="8484" spans="1:5" ht="21.5" x14ac:dyDescent="0.35">
      <c r="A8484" s="22" t="s">
        <v>40</v>
      </c>
      <c r="B8484" s="23" t="s">
        <v>48</v>
      </c>
      <c r="C8484" s="22" t="s">
        <v>55</v>
      </c>
      <c r="D8484" s="22" t="s">
        <v>95</v>
      </c>
      <c r="E8484" s="20">
        <v>29.783770000000001</v>
      </c>
    </row>
    <row r="8485" spans="1:5" ht="21.5" x14ac:dyDescent="0.35">
      <c r="A8485" s="22" t="s">
        <v>40</v>
      </c>
      <c r="B8485" s="23" t="s">
        <v>48</v>
      </c>
      <c r="C8485" s="22" t="s">
        <v>55</v>
      </c>
      <c r="D8485" s="22" t="s">
        <v>28</v>
      </c>
      <c r="E8485" s="20">
        <v>29.503779999999999</v>
      </c>
    </row>
    <row r="8486" spans="1:5" ht="21.5" x14ac:dyDescent="0.35">
      <c r="A8486" s="22" t="s">
        <v>40</v>
      </c>
      <c r="B8486" s="23" t="s">
        <v>48</v>
      </c>
      <c r="C8486" s="22" t="s">
        <v>55</v>
      </c>
      <c r="D8486" s="22" t="s">
        <v>55</v>
      </c>
      <c r="E8486" s="20">
        <v>50.449249999999999</v>
      </c>
    </row>
    <row r="8487" spans="1:5" ht="21.5" x14ac:dyDescent="0.35">
      <c r="A8487" s="22" t="s">
        <v>40</v>
      </c>
      <c r="B8487" s="23" t="s">
        <v>48</v>
      </c>
      <c r="C8487" s="22" t="s">
        <v>55</v>
      </c>
      <c r="D8487" s="22" t="s">
        <v>92</v>
      </c>
      <c r="E8487" s="20">
        <v>132.71360999999999</v>
      </c>
    </row>
    <row r="8488" spans="1:5" ht="21.5" x14ac:dyDescent="0.35">
      <c r="A8488" s="22" t="s">
        <v>40</v>
      </c>
      <c r="B8488" s="23" t="s">
        <v>48</v>
      </c>
      <c r="C8488" s="22" t="s">
        <v>55</v>
      </c>
      <c r="D8488" s="22" t="s">
        <v>102</v>
      </c>
      <c r="E8488" s="20">
        <v>26.41723</v>
      </c>
    </row>
    <row r="8489" spans="1:5" ht="21.5" x14ac:dyDescent="0.35">
      <c r="A8489" s="22" t="s">
        <v>40</v>
      </c>
      <c r="B8489" s="23" t="s">
        <v>48</v>
      </c>
      <c r="C8489" s="22" t="s">
        <v>55</v>
      </c>
      <c r="D8489" s="22" t="s">
        <v>160</v>
      </c>
      <c r="E8489" s="20">
        <v>25.741599999999998</v>
      </c>
    </row>
    <row r="8490" spans="1:5" ht="21.5" x14ac:dyDescent="0.35">
      <c r="A8490" s="22" t="s">
        <v>40</v>
      </c>
      <c r="B8490" s="23" t="s">
        <v>48</v>
      </c>
      <c r="C8490" s="22" t="s">
        <v>55</v>
      </c>
      <c r="D8490" s="22" t="s">
        <v>30</v>
      </c>
      <c r="E8490" s="20">
        <v>13.68</v>
      </c>
    </row>
    <row r="8491" spans="1:5" ht="21.5" x14ac:dyDescent="0.35">
      <c r="A8491" s="22" t="s">
        <v>40</v>
      </c>
      <c r="B8491" s="23" t="s">
        <v>48</v>
      </c>
      <c r="C8491" s="22" t="s">
        <v>55</v>
      </c>
      <c r="D8491" s="22" t="s">
        <v>110</v>
      </c>
      <c r="E8491" s="20">
        <v>13.18876</v>
      </c>
    </row>
    <row r="8492" spans="1:5" ht="21.5" x14ac:dyDescent="0.35">
      <c r="A8492" s="22" t="s">
        <v>40</v>
      </c>
      <c r="B8492" s="23" t="s">
        <v>48</v>
      </c>
      <c r="C8492" s="22" t="s">
        <v>55</v>
      </c>
      <c r="D8492" s="22" t="s">
        <v>112</v>
      </c>
      <c r="E8492" s="20">
        <v>5.02128</v>
      </c>
    </row>
    <row r="8493" spans="1:5" ht="21.5" x14ac:dyDescent="0.35">
      <c r="A8493" s="22" t="s">
        <v>40</v>
      </c>
      <c r="B8493" s="23" t="s">
        <v>48</v>
      </c>
      <c r="C8493" s="22" t="s">
        <v>55</v>
      </c>
      <c r="D8493" s="22" t="s">
        <v>100</v>
      </c>
      <c r="E8493" s="20">
        <v>7.7661600000000002</v>
      </c>
    </row>
    <row r="8494" spans="1:5" ht="21.5" x14ac:dyDescent="0.35">
      <c r="A8494" s="22" t="s">
        <v>40</v>
      </c>
      <c r="B8494" s="23" t="s">
        <v>48</v>
      </c>
      <c r="C8494" s="22" t="s">
        <v>55</v>
      </c>
      <c r="D8494" s="22" t="s">
        <v>31</v>
      </c>
      <c r="E8494" s="20">
        <v>26.247610000000002</v>
      </c>
    </row>
    <row r="8495" spans="1:5" ht="21.5" x14ac:dyDescent="0.35">
      <c r="A8495" s="22" t="s">
        <v>40</v>
      </c>
      <c r="B8495" s="23" t="s">
        <v>48</v>
      </c>
      <c r="C8495" s="22" t="s">
        <v>55</v>
      </c>
      <c r="D8495" s="28" t="s">
        <v>35</v>
      </c>
      <c r="E8495" s="26">
        <v>657.81967999999995</v>
      </c>
    </row>
    <row r="8496" spans="1:5" ht="21.5" x14ac:dyDescent="0.35">
      <c r="A8496" s="22" t="s">
        <v>40</v>
      </c>
      <c r="B8496" s="23" t="s">
        <v>48</v>
      </c>
      <c r="C8496" s="22" t="s">
        <v>56</v>
      </c>
      <c r="D8496" s="22" t="s">
        <v>52</v>
      </c>
      <c r="E8496" s="20">
        <v>57.19303</v>
      </c>
    </row>
    <row r="8497" spans="1:5" ht="21.5" x14ac:dyDescent="0.35">
      <c r="A8497" s="22" t="s">
        <v>40</v>
      </c>
      <c r="B8497" s="23" t="s">
        <v>48</v>
      </c>
      <c r="C8497" s="22" t="s">
        <v>56</v>
      </c>
      <c r="D8497" s="22" t="s">
        <v>53</v>
      </c>
      <c r="E8497" s="20">
        <v>22.451160000000002</v>
      </c>
    </row>
    <row r="8498" spans="1:5" ht="21.5" x14ac:dyDescent="0.35">
      <c r="A8498" s="22" t="s">
        <v>40</v>
      </c>
      <c r="B8498" s="23" t="s">
        <v>48</v>
      </c>
      <c r="C8498" s="22" t="s">
        <v>56</v>
      </c>
      <c r="D8498" s="22" t="s">
        <v>92</v>
      </c>
      <c r="E8498" s="20">
        <v>865.38053000000002</v>
      </c>
    </row>
    <row r="8499" spans="1:5" ht="21.5" x14ac:dyDescent="0.35">
      <c r="A8499" s="22" t="s">
        <v>40</v>
      </c>
      <c r="B8499" s="23" t="s">
        <v>48</v>
      </c>
      <c r="C8499" s="22" t="s">
        <v>56</v>
      </c>
      <c r="D8499" s="22" t="s">
        <v>30</v>
      </c>
      <c r="E8499" s="20">
        <v>8.9168199999999995</v>
      </c>
    </row>
    <row r="8500" spans="1:5" ht="21.5" x14ac:dyDescent="0.35">
      <c r="A8500" s="22" t="s">
        <v>40</v>
      </c>
      <c r="B8500" s="23" t="s">
        <v>48</v>
      </c>
      <c r="C8500" s="22" t="s">
        <v>56</v>
      </c>
      <c r="D8500" s="22" t="s">
        <v>96</v>
      </c>
      <c r="E8500" s="20">
        <v>148.03540000000001</v>
      </c>
    </row>
    <row r="8501" spans="1:5" ht="21.5" x14ac:dyDescent="0.35">
      <c r="A8501" s="22" t="s">
        <v>40</v>
      </c>
      <c r="B8501" s="23" t="s">
        <v>48</v>
      </c>
      <c r="C8501" s="22" t="s">
        <v>56</v>
      </c>
      <c r="D8501" s="22" t="s">
        <v>31</v>
      </c>
      <c r="E8501" s="20">
        <v>14.850910000000001</v>
      </c>
    </row>
    <row r="8502" spans="1:5" ht="21.5" x14ac:dyDescent="0.35">
      <c r="A8502" s="22" t="s">
        <v>40</v>
      </c>
      <c r="B8502" s="23" t="s">
        <v>48</v>
      </c>
      <c r="C8502" s="22" t="s">
        <v>56</v>
      </c>
      <c r="D8502" s="28" t="s">
        <v>35</v>
      </c>
      <c r="E8502" s="26">
        <v>1116.8278499999999</v>
      </c>
    </row>
    <row r="8503" spans="1:5" ht="21.5" x14ac:dyDescent="0.35">
      <c r="A8503" s="22" t="s">
        <v>40</v>
      </c>
      <c r="B8503" s="23" t="s">
        <v>48</v>
      </c>
      <c r="C8503" s="22" t="s">
        <v>57</v>
      </c>
      <c r="D8503" s="22" t="s">
        <v>52</v>
      </c>
      <c r="E8503" s="20">
        <v>962.89308000000005</v>
      </c>
    </row>
    <row r="8504" spans="1:5" ht="21.5" x14ac:dyDescent="0.35">
      <c r="A8504" s="22" t="s">
        <v>40</v>
      </c>
      <c r="B8504" s="23" t="s">
        <v>48</v>
      </c>
      <c r="C8504" s="22" t="s">
        <v>57</v>
      </c>
      <c r="D8504" s="22" t="s">
        <v>53</v>
      </c>
      <c r="E8504" s="20">
        <v>108.49550000000001</v>
      </c>
    </row>
    <row r="8505" spans="1:5" ht="21.5" x14ac:dyDescent="0.35">
      <c r="A8505" s="22" t="s">
        <v>40</v>
      </c>
      <c r="B8505" s="23" t="s">
        <v>48</v>
      </c>
      <c r="C8505" s="22" t="s">
        <v>57</v>
      </c>
      <c r="D8505" s="22" t="s">
        <v>27</v>
      </c>
      <c r="E8505" s="20">
        <v>55.344799999999999</v>
      </c>
    </row>
    <row r="8506" spans="1:5" ht="21.5" x14ac:dyDescent="0.35">
      <c r="A8506" s="22" t="s">
        <v>40</v>
      </c>
      <c r="B8506" s="23" t="s">
        <v>48</v>
      </c>
      <c r="C8506" s="22" t="s">
        <v>57</v>
      </c>
      <c r="D8506" s="22" t="s">
        <v>95</v>
      </c>
      <c r="E8506" s="20">
        <v>3.7772700000000001</v>
      </c>
    </row>
    <row r="8507" spans="1:5" ht="21.5" x14ac:dyDescent="0.35">
      <c r="A8507" s="22" t="s">
        <v>40</v>
      </c>
      <c r="B8507" s="23" t="s">
        <v>48</v>
      </c>
      <c r="C8507" s="22" t="s">
        <v>57</v>
      </c>
      <c r="D8507" s="22" t="s">
        <v>28</v>
      </c>
      <c r="E8507" s="20">
        <v>15.801130000000001</v>
      </c>
    </row>
    <row r="8508" spans="1:5" ht="21.5" x14ac:dyDescent="0.35">
      <c r="A8508" s="22" t="s">
        <v>40</v>
      </c>
      <c r="B8508" s="23" t="s">
        <v>48</v>
      </c>
      <c r="C8508" s="22" t="s">
        <v>57</v>
      </c>
      <c r="D8508" s="22" t="s">
        <v>55</v>
      </c>
      <c r="E8508" s="20">
        <v>59.128459999999997</v>
      </c>
    </row>
    <row r="8509" spans="1:5" ht="21.5" x14ac:dyDescent="0.35">
      <c r="A8509" s="22" t="s">
        <v>40</v>
      </c>
      <c r="B8509" s="23" t="s">
        <v>48</v>
      </c>
      <c r="C8509" s="22" t="s">
        <v>57</v>
      </c>
      <c r="D8509" s="22" t="s">
        <v>92</v>
      </c>
      <c r="E8509" s="20">
        <v>2455.5807500000001</v>
      </c>
    </row>
    <row r="8510" spans="1:5" ht="21.5" x14ac:dyDescent="0.35">
      <c r="A8510" s="22" t="s">
        <v>40</v>
      </c>
      <c r="B8510" s="23" t="s">
        <v>48</v>
      </c>
      <c r="C8510" s="22" t="s">
        <v>57</v>
      </c>
      <c r="D8510" s="22" t="s">
        <v>101</v>
      </c>
      <c r="E8510" s="20">
        <v>0.78561999999999999</v>
      </c>
    </row>
    <row r="8511" spans="1:5" ht="21.5" x14ac:dyDescent="0.35">
      <c r="A8511" s="22" t="s">
        <v>40</v>
      </c>
      <c r="B8511" s="23" t="s">
        <v>48</v>
      </c>
      <c r="C8511" s="22" t="s">
        <v>57</v>
      </c>
      <c r="D8511" s="22" t="s">
        <v>102</v>
      </c>
      <c r="E8511" s="20">
        <v>984.15841999999998</v>
      </c>
    </row>
    <row r="8512" spans="1:5" ht="21.5" x14ac:dyDescent="0.35">
      <c r="A8512" s="22" t="s">
        <v>40</v>
      </c>
      <c r="B8512" s="23" t="s">
        <v>48</v>
      </c>
      <c r="C8512" s="22" t="s">
        <v>57</v>
      </c>
      <c r="D8512" s="22" t="s">
        <v>93</v>
      </c>
      <c r="E8512" s="20">
        <v>421.91574000000003</v>
      </c>
    </row>
    <row r="8513" spans="1:5" ht="21.5" x14ac:dyDescent="0.35">
      <c r="A8513" s="22" t="s">
        <v>40</v>
      </c>
      <c r="B8513" s="23" t="s">
        <v>48</v>
      </c>
      <c r="C8513" s="22" t="s">
        <v>57</v>
      </c>
      <c r="D8513" s="22" t="s">
        <v>160</v>
      </c>
      <c r="E8513" s="20">
        <v>82.973339999999993</v>
      </c>
    </row>
    <row r="8514" spans="1:5" ht="21.5" x14ac:dyDescent="0.35">
      <c r="A8514" s="22" t="s">
        <v>40</v>
      </c>
      <c r="B8514" s="23" t="s">
        <v>48</v>
      </c>
      <c r="C8514" s="22" t="s">
        <v>57</v>
      </c>
      <c r="D8514" s="22" t="s">
        <v>30</v>
      </c>
      <c r="E8514" s="20">
        <v>2533.7319400000001</v>
      </c>
    </row>
    <row r="8515" spans="1:5" ht="21.5" x14ac:dyDescent="0.35">
      <c r="A8515" s="22" t="s">
        <v>40</v>
      </c>
      <c r="B8515" s="23" t="s">
        <v>48</v>
      </c>
      <c r="C8515" s="22" t="s">
        <v>57</v>
      </c>
      <c r="D8515" s="22" t="s">
        <v>96</v>
      </c>
      <c r="E8515" s="20">
        <v>8.6214200000000005</v>
      </c>
    </row>
    <row r="8516" spans="1:5" ht="21.5" x14ac:dyDescent="0.35">
      <c r="A8516" s="22" t="s">
        <v>40</v>
      </c>
      <c r="B8516" s="23" t="s">
        <v>48</v>
      </c>
      <c r="C8516" s="22" t="s">
        <v>57</v>
      </c>
      <c r="D8516" s="22" t="s">
        <v>110</v>
      </c>
      <c r="E8516" s="20">
        <v>67.172510000000003</v>
      </c>
    </row>
    <row r="8517" spans="1:5" ht="21.5" x14ac:dyDescent="0.35">
      <c r="A8517" s="22" t="s">
        <v>40</v>
      </c>
      <c r="B8517" s="23" t="s">
        <v>48</v>
      </c>
      <c r="C8517" s="22" t="s">
        <v>57</v>
      </c>
      <c r="D8517" s="22" t="s">
        <v>112</v>
      </c>
      <c r="E8517" s="20">
        <v>894.95047</v>
      </c>
    </row>
    <row r="8518" spans="1:5" ht="21.5" x14ac:dyDescent="0.35">
      <c r="A8518" s="22" t="s">
        <v>40</v>
      </c>
      <c r="B8518" s="23" t="s">
        <v>48</v>
      </c>
      <c r="C8518" s="22" t="s">
        <v>57</v>
      </c>
      <c r="D8518" s="22" t="s">
        <v>100</v>
      </c>
      <c r="E8518" s="20">
        <v>7.3643999999999998</v>
      </c>
    </row>
    <row r="8519" spans="1:5" ht="21.5" x14ac:dyDescent="0.35">
      <c r="A8519" s="22" t="s">
        <v>40</v>
      </c>
      <c r="B8519" s="23" t="s">
        <v>48</v>
      </c>
      <c r="C8519" s="22" t="s">
        <v>57</v>
      </c>
      <c r="D8519" s="22" t="s">
        <v>31</v>
      </c>
      <c r="E8519" s="20">
        <v>471.04813999999999</v>
      </c>
    </row>
    <row r="8520" spans="1:5" ht="21.5" x14ac:dyDescent="0.35">
      <c r="A8520" s="22" t="s">
        <v>40</v>
      </c>
      <c r="B8520" s="23" t="s">
        <v>48</v>
      </c>
      <c r="C8520" s="22" t="s">
        <v>57</v>
      </c>
      <c r="D8520" s="28" t="s">
        <v>35</v>
      </c>
      <c r="E8520" s="26">
        <v>9133.7429900000006</v>
      </c>
    </row>
    <row r="8521" spans="1:5" ht="21.5" x14ac:dyDescent="0.35">
      <c r="A8521" s="22" t="s">
        <v>40</v>
      </c>
      <c r="B8521" s="23" t="s">
        <v>48</v>
      </c>
      <c r="C8521" s="22" t="s">
        <v>58</v>
      </c>
      <c r="D8521" s="22" t="s">
        <v>52</v>
      </c>
      <c r="E8521" s="20">
        <v>7.1491499999999997</v>
      </c>
    </row>
    <row r="8522" spans="1:5" ht="21.5" x14ac:dyDescent="0.35">
      <c r="A8522" s="22" t="s">
        <v>40</v>
      </c>
      <c r="B8522" s="23" t="s">
        <v>48</v>
      </c>
      <c r="C8522" s="22" t="s">
        <v>58</v>
      </c>
      <c r="D8522" s="22" t="s">
        <v>102</v>
      </c>
      <c r="E8522" s="20">
        <v>9.6741799999999998</v>
      </c>
    </row>
    <row r="8523" spans="1:5" ht="21.5" x14ac:dyDescent="0.35">
      <c r="A8523" s="22" t="s">
        <v>40</v>
      </c>
      <c r="B8523" s="23" t="s">
        <v>48</v>
      </c>
      <c r="C8523" s="22" t="s">
        <v>58</v>
      </c>
      <c r="D8523" s="28" t="s">
        <v>35</v>
      </c>
      <c r="E8523" s="26">
        <v>16.823329999999999</v>
      </c>
    </row>
    <row r="8524" spans="1:5" ht="21.5" x14ac:dyDescent="0.35">
      <c r="A8524" s="22" t="s">
        <v>40</v>
      </c>
      <c r="B8524" s="23" t="s">
        <v>48</v>
      </c>
      <c r="C8524" s="22" t="s">
        <v>158</v>
      </c>
      <c r="D8524" s="22" t="s">
        <v>160</v>
      </c>
      <c r="E8524" s="20">
        <v>751.59601999999995</v>
      </c>
    </row>
    <row r="8525" spans="1:5" ht="21.5" x14ac:dyDescent="0.35">
      <c r="A8525" s="22" t="s">
        <v>40</v>
      </c>
      <c r="B8525" s="23" t="s">
        <v>48</v>
      </c>
      <c r="C8525" s="22" t="s">
        <v>158</v>
      </c>
      <c r="D8525" s="28" t="s">
        <v>35</v>
      </c>
      <c r="E8525" s="26">
        <v>751.59601999999995</v>
      </c>
    </row>
    <row r="8526" spans="1:5" ht="21.5" x14ac:dyDescent="0.35">
      <c r="A8526" s="22" t="s">
        <v>40</v>
      </c>
      <c r="B8526" s="23" t="s">
        <v>48</v>
      </c>
      <c r="C8526" s="22" t="s">
        <v>14</v>
      </c>
      <c r="D8526" s="22" t="s">
        <v>52</v>
      </c>
      <c r="E8526" s="20">
        <v>30.436589999999999</v>
      </c>
    </row>
    <row r="8527" spans="1:5" ht="21.5" x14ac:dyDescent="0.35">
      <c r="A8527" s="22" t="s">
        <v>40</v>
      </c>
      <c r="B8527" s="23" t="s">
        <v>48</v>
      </c>
      <c r="C8527" s="22" t="s">
        <v>14</v>
      </c>
      <c r="D8527" s="22" t="s">
        <v>53</v>
      </c>
      <c r="E8527" s="20">
        <v>0.54666000000000003</v>
      </c>
    </row>
    <row r="8528" spans="1:5" ht="21.5" x14ac:dyDescent="0.35">
      <c r="A8528" s="22" t="s">
        <v>40</v>
      </c>
      <c r="B8528" s="23" t="s">
        <v>48</v>
      </c>
      <c r="C8528" s="22" t="s">
        <v>14</v>
      </c>
      <c r="D8528" s="22" t="s">
        <v>102</v>
      </c>
      <c r="E8528" s="20">
        <v>62.200940000000003</v>
      </c>
    </row>
    <row r="8529" spans="1:5" ht="21.5" x14ac:dyDescent="0.35">
      <c r="A8529" s="22" t="s">
        <v>40</v>
      </c>
      <c r="B8529" s="23" t="s">
        <v>48</v>
      </c>
      <c r="C8529" s="22" t="s">
        <v>14</v>
      </c>
      <c r="D8529" s="22" t="s">
        <v>30</v>
      </c>
      <c r="E8529" s="20">
        <v>95.904750000000007</v>
      </c>
    </row>
    <row r="8530" spans="1:5" ht="21.5" x14ac:dyDescent="0.35">
      <c r="A8530" s="22" t="s">
        <v>40</v>
      </c>
      <c r="B8530" s="23" t="s">
        <v>48</v>
      </c>
      <c r="C8530" s="22" t="s">
        <v>14</v>
      </c>
      <c r="D8530" s="22" t="s">
        <v>112</v>
      </c>
      <c r="E8530" s="20">
        <v>3.9291700000000001</v>
      </c>
    </row>
    <row r="8531" spans="1:5" ht="21.5" x14ac:dyDescent="0.35">
      <c r="A8531" s="22" t="s">
        <v>40</v>
      </c>
      <c r="B8531" s="23" t="s">
        <v>48</v>
      </c>
      <c r="C8531" s="22" t="s">
        <v>14</v>
      </c>
      <c r="D8531" s="22" t="s">
        <v>31</v>
      </c>
      <c r="E8531" s="20">
        <v>25.322469999999999</v>
      </c>
    </row>
    <row r="8532" spans="1:5" ht="21.5" x14ac:dyDescent="0.35">
      <c r="A8532" s="22" t="s">
        <v>40</v>
      </c>
      <c r="B8532" s="23" t="s">
        <v>48</v>
      </c>
      <c r="C8532" s="22" t="s">
        <v>14</v>
      </c>
      <c r="D8532" s="22" t="s">
        <v>32</v>
      </c>
      <c r="E8532" s="20">
        <v>708.90432999999996</v>
      </c>
    </row>
    <row r="8533" spans="1:5" ht="21.5" x14ac:dyDescent="0.35">
      <c r="A8533" s="22" t="s">
        <v>40</v>
      </c>
      <c r="B8533" s="23" t="s">
        <v>48</v>
      </c>
      <c r="C8533" s="22" t="s">
        <v>14</v>
      </c>
      <c r="D8533" s="28" t="s">
        <v>35</v>
      </c>
      <c r="E8533" s="26">
        <v>927.24491</v>
      </c>
    </row>
    <row r="8534" spans="1:5" ht="21.5" x14ac:dyDescent="0.35">
      <c r="A8534" s="22" t="s">
        <v>40</v>
      </c>
      <c r="B8534" s="23" t="s">
        <v>48</v>
      </c>
      <c r="C8534" s="22" t="s">
        <v>15</v>
      </c>
      <c r="D8534" s="22" t="s">
        <v>52</v>
      </c>
      <c r="E8534" s="20">
        <v>1801.5126399999999</v>
      </c>
    </row>
    <row r="8535" spans="1:5" ht="21.5" x14ac:dyDescent="0.35">
      <c r="A8535" s="22" t="s">
        <v>40</v>
      </c>
      <c r="B8535" s="23" t="s">
        <v>48</v>
      </c>
      <c r="C8535" s="22" t="s">
        <v>15</v>
      </c>
      <c r="D8535" s="22" t="s">
        <v>115</v>
      </c>
      <c r="E8535" s="20">
        <v>63.473309999999998</v>
      </c>
    </row>
    <row r="8536" spans="1:5" ht="21.5" x14ac:dyDescent="0.35">
      <c r="A8536" s="22" t="s">
        <v>40</v>
      </c>
      <c r="B8536" s="23" t="s">
        <v>48</v>
      </c>
      <c r="C8536" s="22" t="s">
        <v>15</v>
      </c>
      <c r="D8536" s="22" t="s">
        <v>156</v>
      </c>
      <c r="E8536" s="20">
        <v>3542.4432299999999</v>
      </c>
    </row>
    <row r="8537" spans="1:5" ht="21.5" x14ac:dyDescent="0.35">
      <c r="A8537" s="22" t="s">
        <v>40</v>
      </c>
      <c r="B8537" s="23" t="s">
        <v>48</v>
      </c>
      <c r="C8537" s="22" t="s">
        <v>15</v>
      </c>
      <c r="D8537" s="22" t="s">
        <v>53</v>
      </c>
      <c r="E8537" s="20">
        <v>987.77700000000004</v>
      </c>
    </row>
    <row r="8538" spans="1:5" ht="21.5" x14ac:dyDescent="0.35">
      <c r="A8538" s="22" t="s">
        <v>40</v>
      </c>
      <c r="B8538" s="23" t="s">
        <v>48</v>
      </c>
      <c r="C8538" s="22" t="s">
        <v>15</v>
      </c>
      <c r="D8538" s="22" t="s">
        <v>27</v>
      </c>
      <c r="E8538" s="20">
        <v>188.30511999999999</v>
      </c>
    </row>
    <row r="8539" spans="1:5" ht="21.5" x14ac:dyDescent="0.35">
      <c r="A8539" s="22" t="s">
        <v>40</v>
      </c>
      <c r="B8539" s="23" t="s">
        <v>48</v>
      </c>
      <c r="C8539" s="22" t="s">
        <v>15</v>
      </c>
      <c r="D8539" s="22" t="s">
        <v>28</v>
      </c>
      <c r="E8539" s="20">
        <v>103.70882</v>
      </c>
    </row>
    <row r="8540" spans="1:5" ht="21.5" x14ac:dyDescent="0.35">
      <c r="A8540" s="22" t="s">
        <v>40</v>
      </c>
      <c r="B8540" s="23" t="s">
        <v>48</v>
      </c>
      <c r="C8540" s="22" t="s">
        <v>15</v>
      </c>
      <c r="D8540" s="22" t="s">
        <v>55</v>
      </c>
      <c r="E8540" s="20">
        <v>47.275179999999999</v>
      </c>
    </row>
    <row r="8541" spans="1:5" ht="21.5" x14ac:dyDescent="0.35">
      <c r="A8541" s="22" t="s">
        <v>40</v>
      </c>
      <c r="B8541" s="23" t="s">
        <v>48</v>
      </c>
      <c r="C8541" s="22" t="s">
        <v>15</v>
      </c>
      <c r="D8541" s="22" t="s">
        <v>92</v>
      </c>
      <c r="E8541" s="20">
        <v>5826.1103499999999</v>
      </c>
    </row>
    <row r="8542" spans="1:5" ht="21.5" x14ac:dyDescent="0.35">
      <c r="A8542" s="22" t="s">
        <v>40</v>
      </c>
      <c r="B8542" s="23" t="s">
        <v>48</v>
      </c>
      <c r="C8542" s="22" t="s">
        <v>15</v>
      </c>
      <c r="D8542" s="22" t="s">
        <v>102</v>
      </c>
      <c r="E8542" s="20">
        <v>1336.3920700000001</v>
      </c>
    </row>
    <row r="8543" spans="1:5" ht="21.5" x14ac:dyDescent="0.35">
      <c r="A8543" s="22" t="s">
        <v>40</v>
      </c>
      <c r="B8543" s="23" t="s">
        <v>48</v>
      </c>
      <c r="C8543" s="22" t="s">
        <v>15</v>
      </c>
      <c r="D8543" s="22" t="s">
        <v>107</v>
      </c>
      <c r="E8543" s="20">
        <v>1.78532</v>
      </c>
    </row>
    <row r="8544" spans="1:5" ht="21.5" x14ac:dyDescent="0.35">
      <c r="A8544" s="22" t="s">
        <v>40</v>
      </c>
      <c r="B8544" s="23" t="s">
        <v>48</v>
      </c>
      <c r="C8544" s="22" t="s">
        <v>15</v>
      </c>
      <c r="D8544" s="22" t="s">
        <v>93</v>
      </c>
      <c r="E8544" s="20">
        <v>146.54589000000001</v>
      </c>
    </row>
    <row r="8545" spans="1:5" ht="21.5" x14ac:dyDescent="0.35">
      <c r="A8545" s="22" t="s">
        <v>40</v>
      </c>
      <c r="B8545" s="23" t="s">
        <v>48</v>
      </c>
      <c r="C8545" s="22" t="s">
        <v>15</v>
      </c>
      <c r="D8545" s="22" t="s">
        <v>160</v>
      </c>
      <c r="E8545" s="20">
        <v>451.78993000000003</v>
      </c>
    </row>
    <row r="8546" spans="1:5" ht="21.5" x14ac:dyDescent="0.35">
      <c r="A8546" s="22" t="s">
        <v>40</v>
      </c>
      <c r="B8546" s="23" t="s">
        <v>48</v>
      </c>
      <c r="C8546" s="22" t="s">
        <v>15</v>
      </c>
      <c r="D8546" s="22" t="s">
        <v>30</v>
      </c>
      <c r="E8546" s="20">
        <v>31820.556209999999</v>
      </c>
    </row>
    <row r="8547" spans="1:5" ht="21.5" x14ac:dyDescent="0.35">
      <c r="A8547" s="22" t="s">
        <v>40</v>
      </c>
      <c r="B8547" s="23" t="s">
        <v>48</v>
      </c>
      <c r="C8547" s="22" t="s">
        <v>15</v>
      </c>
      <c r="D8547" s="22" t="s">
        <v>96</v>
      </c>
      <c r="E8547" s="20">
        <v>81.682850000000002</v>
      </c>
    </row>
    <row r="8548" spans="1:5" ht="21.5" x14ac:dyDescent="0.35">
      <c r="A8548" s="22" t="s">
        <v>40</v>
      </c>
      <c r="B8548" s="23" t="s">
        <v>48</v>
      </c>
      <c r="C8548" s="22" t="s">
        <v>15</v>
      </c>
      <c r="D8548" s="22" t="s">
        <v>110</v>
      </c>
      <c r="E8548" s="20">
        <v>544.77026999999998</v>
      </c>
    </row>
    <row r="8549" spans="1:5" ht="21.5" x14ac:dyDescent="0.35">
      <c r="A8549" s="22" t="s">
        <v>40</v>
      </c>
      <c r="B8549" s="23" t="s">
        <v>48</v>
      </c>
      <c r="C8549" s="22" t="s">
        <v>15</v>
      </c>
      <c r="D8549" s="22" t="s">
        <v>112</v>
      </c>
      <c r="E8549" s="20">
        <v>1710.6114299999999</v>
      </c>
    </row>
    <row r="8550" spans="1:5" ht="21.5" x14ac:dyDescent="0.35">
      <c r="A8550" s="22" t="s">
        <v>40</v>
      </c>
      <c r="B8550" s="23" t="s">
        <v>48</v>
      </c>
      <c r="C8550" s="22" t="s">
        <v>15</v>
      </c>
      <c r="D8550" s="22" t="s">
        <v>100</v>
      </c>
      <c r="E8550" s="20">
        <v>35.767099999999999</v>
      </c>
    </row>
    <row r="8551" spans="1:5" ht="21.5" x14ac:dyDescent="0.35">
      <c r="A8551" s="22" t="s">
        <v>40</v>
      </c>
      <c r="B8551" s="23" t="s">
        <v>48</v>
      </c>
      <c r="C8551" s="22" t="s">
        <v>15</v>
      </c>
      <c r="D8551" s="22" t="s">
        <v>31</v>
      </c>
      <c r="E8551" s="20">
        <v>18508.509320000001</v>
      </c>
    </row>
    <row r="8552" spans="1:5" ht="21.5" x14ac:dyDescent="0.35">
      <c r="A8552" s="22" t="s">
        <v>40</v>
      </c>
      <c r="B8552" s="23" t="s">
        <v>48</v>
      </c>
      <c r="C8552" s="22" t="s">
        <v>15</v>
      </c>
      <c r="D8552" s="28" t="s">
        <v>35</v>
      </c>
      <c r="E8552" s="26">
        <v>67199.016040000002</v>
      </c>
    </row>
    <row r="8553" spans="1:5" ht="21.5" x14ac:dyDescent="0.35">
      <c r="A8553" s="22" t="s">
        <v>40</v>
      </c>
      <c r="B8553" s="23" t="s">
        <v>48</v>
      </c>
      <c r="C8553" s="22" t="s">
        <v>159</v>
      </c>
      <c r="D8553" s="22" t="s">
        <v>52</v>
      </c>
      <c r="E8553" s="20">
        <v>586.97349999999994</v>
      </c>
    </row>
    <row r="8554" spans="1:5" ht="21.5" x14ac:dyDescent="0.35">
      <c r="A8554" s="22" t="s">
        <v>40</v>
      </c>
      <c r="B8554" s="23" t="s">
        <v>48</v>
      </c>
      <c r="C8554" s="22" t="s">
        <v>159</v>
      </c>
      <c r="D8554" s="22" t="s">
        <v>53</v>
      </c>
      <c r="E8554" s="20">
        <v>26.22861</v>
      </c>
    </row>
    <row r="8555" spans="1:5" ht="21.5" x14ac:dyDescent="0.35">
      <c r="A8555" s="22" t="s">
        <v>40</v>
      </c>
      <c r="B8555" s="23" t="s">
        <v>48</v>
      </c>
      <c r="C8555" s="22" t="s">
        <v>159</v>
      </c>
      <c r="D8555" s="22" t="s">
        <v>27</v>
      </c>
      <c r="E8555" s="20">
        <v>171.02616</v>
      </c>
    </row>
    <row r="8556" spans="1:5" ht="21.5" x14ac:dyDescent="0.35">
      <c r="A8556" s="22" t="s">
        <v>40</v>
      </c>
      <c r="B8556" s="23" t="s">
        <v>48</v>
      </c>
      <c r="C8556" s="22" t="s">
        <v>159</v>
      </c>
      <c r="D8556" s="22" t="s">
        <v>95</v>
      </c>
      <c r="E8556" s="20">
        <v>15.063599999999999</v>
      </c>
    </row>
    <row r="8557" spans="1:5" ht="21.5" x14ac:dyDescent="0.35">
      <c r="A8557" s="22" t="s">
        <v>40</v>
      </c>
      <c r="B8557" s="23" t="s">
        <v>48</v>
      </c>
      <c r="C8557" s="22" t="s">
        <v>159</v>
      </c>
      <c r="D8557" s="22" t="s">
        <v>28</v>
      </c>
      <c r="E8557" s="20">
        <v>174.20699999999999</v>
      </c>
    </row>
    <row r="8558" spans="1:5" ht="21.5" x14ac:dyDescent="0.35">
      <c r="A8558" s="22" t="s">
        <v>40</v>
      </c>
      <c r="B8558" s="23" t="s">
        <v>48</v>
      </c>
      <c r="C8558" s="22" t="s">
        <v>159</v>
      </c>
      <c r="D8558" s="22" t="s">
        <v>55</v>
      </c>
      <c r="E8558" s="20">
        <v>16.433669999999999</v>
      </c>
    </row>
    <row r="8559" spans="1:5" ht="21.5" x14ac:dyDescent="0.35">
      <c r="A8559" s="22" t="s">
        <v>40</v>
      </c>
      <c r="B8559" s="23" t="s">
        <v>48</v>
      </c>
      <c r="C8559" s="22" t="s">
        <v>159</v>
      </c>
      <c r="D8559" s="22" t="s">
        <v>92</v>
      </c>
      <c r="E8559" s="20">
        <v>282.88902000000002</v>
      </c>
    </row>
    <row r="8560" spans="1:5" ht="21.5" x14ac:dyDescent="0.35">
      <c r="A8560" s="22" t="s">
        <v>40</v>
      </c>
      <c r="B8560" s="23" t="s">
        <v>48</v>
      </c>
      <c r="C8560" s="22" t="s">
        <v>159</v>
      </c>
      <c r="D8560" s="22" t="s">
        <v>101</v>
      </c>
      <c r="E8560" s="20">
        <v>8.7060399999999998</v>
      </c>
    </row>
    <row r="8561" spans="1:5" ht="21.5" x14ac:dyDescent="0.35">
      <c r="A8561" s="22" t="s">
        <v>40</v>
      </c>
      <c r="B8561" s="23" t="s">
        <v>48</v>
      </c>
      <c r="C8561" s="22" t="s">
        <v>159</v>
      </c>
      <c r="D8561" s="22" t="s">
        <v>102</v>
      </c>
      <c r="E8561" s="20">
        <v>151.11456000000001</v>
      </c>
    </row>
    <row r="8562" spans="1:5" ht="21.5" x14ac:dyDescent="0.35">
      <c r="A8562" s="22" t="s">
        <v>40</v>
      </c>
      <c r="B8562" s="23" t="s">
        <v>48</v>
      </c>
      <c r="C8562" s="22" t="s">
        <v>159</v>
      </c>
      <c r="D8562" s="22" t="s">
        <v>107</v>
      </c>
      <c r="E8562" s="20">
        <v>4.7101100000000002</v>
      </c>
    </row>
    <row r="8563" spans="1:5" ht="21.5" x14ac:dyDescent="0.35">
      <c r="A8563" s="22" t="s">
        <v>40</v>
      </c>
      <c r="B8563" s="23" t="s">
        <v>48</v>
      </c>
      <c r="C8563" s="22" t="s">
        <v>159</v>
      </c>
      <c r="D8563" s="22" t="s">
        <v>93</v>
      </c>
      <c r="E8563" s="20">
        <v>20.709859999999999</v>
      </c>
    </row>
    <row r="8564" spans="1:5" ht="21.5" x14ac:dyDescent="0.35">
      <c r="A8564" s="22" t="s">
        <v>40</v>
      </c>
      <c r="B8564" s="23" t="s">
        <v>48</v>
      </c>
      <c r="C8564" s="22" t="s">
        <v>159</v>
      </c>
      <c r="D8564" s="22" t="s">
        <v>160</v>
      </c>
      <c r="E8564" s="20">
        <v>452.59902</v>
      </c>
    </row>
    <row r="8565" spans="1:5" ht="21.5" x14ac:dyDescent="0.35">
      <c r="A8565" s="22" t="s">
        <v>40</v>
      </c>
      <c r="B8565" s="23" t="s">
        <v>48</v>
      </c>
      <c r="C8565" s="22" t="s">
        <v>159</v>
      </c>
      <c r="D8565" s="22" t="s">
        <v>30</v>
      </c>
      <c r="E8565" s="20">
        <v>137.15574000000001</v>
      </c>
    </row>
    <row r="8566" spans="1:5" ht="21.5" x14ac:dyDescent="0.35">
      <c r="A8566" s="22" t="s">
        <v>40</v>
      </c>
      <c r="B8566" s="23" t="s">
        <v>48</v>
      </c>
      <c r="C8566" s="22" t="s">
        <v>159</v>
      </c>
      <c r="D8566" s="22" t="s">
        <v>96</v>
      </c>
      <c r="E8566" s="20">
        <v>6.5818000000000003</v>
      </c>
    </row>
    <row r="8567" spans="1:5" ht="21.5" x14ac:dyDescent="0.35">
      <c r="A8567" s="22" t="s">
        <v>40</v>
      </c>
      <c r="B8567" s="23" t="s">
        <v>48</v>
      </c>
      <c r="C8567" s="22" t="s">
        <v>159</v>
      </c>
      <c r="D8567" s="22" t="s">
        <v>110</v>
      </c>
      <c r="E8567" s="20">
        <v>74.570049999999995</v>
      </c>
    </row>
    <row r="8568" spans="1:5" ht="21.5" x14ac:dyDescent="0.35">
      <c r="A8568" s="22" t="s">
        <v>40</v>
      </c>
      <c r="B8568" s="23" t="s">
        <v>48</v>
      </c>
      <c r="C8568" s="22" t="s">
        <v>159</v>
      </c>
      <c r="D8568" s="22" t="s">
        <v>162</v>
      </c>
      <c r="E8568" s="20">
        <v>50</v>
      </c>
    </row>
    <row r="8569" spans="1:5" ht="21.5" x14ac:dyDescent="0.35">
      <c r="A8569" s="22" t="s">
        <v>40</v>
      </c>
      <c r="B8569" s="23" t="s">
        <v>48</v>
      </c>
      <c r="C8569" s="22" t="s">
        <v>159</v>
      </c>
      <c r="D8569" s="22" t="s">
        <v>112</v>
      </c>
      <c r="E8569" s="20">
        <v>92.900800000000004</v>
      </c>
    </row>
    <row r="8570" spans="1:5" ht="21.5" x14ac:dyDescent="0.35">
      <c r="A8570" s="22" t="s">
        <v>40</v>
      </c>
      <c r="B8570" s="23" t="s">
        <v>48</v>
      </c>
      <c r="C8570" s="22" t="s">
        <v>159</v>
      </c>
      <c r="D8570" s="22" t="s">
        <v>31</v>
      </c>
      <c r="E8570" s="20">
        <v>91.127020000000002</v>
      </c>
    </row>
    <row r="8571" spans="1:5" ht="21.5" x14ac:dyDescent="0.35">
      <c r="A8571" s="22" t="s">
        <v>40</v>
      </c>
      <c r="B8571" s="23" t="s">
        <v>48</v>
      </c>
      <c r="C8571" s="22" t="s">
        <v>159</v>
      </c>
      <c r="D8571" s="22" t="s">
        <v>32</v>
      </c>
      <c r="E8571" s="20">
        <v>41.975790000000003</v>
      </c>
    </row>
    <row r="8572" spans="1:5" ht="21.5" x14ac:dyDescent="0.35">
      <c r="A8572" s="22" t="s">
        <v>40</v>
      </c>
      <c r="B8572" s="23" t="s">
        <v>48</v>
      </c>
      <c r="C8572" s="22" t="s">
        <v>159</v>
      </c>
      <c r="D8572" s="28" t="s">
        <v>35</v>
      </c>
      <c r="E8572" s="26">
        <v>2404.97235</v>
      </c>
    </row>
    <row r="8573" spans="1:5" ht="21.5" x14ac:dyDescent="0.35">
      <c r="A8573" s="22" t="s">
        <v>40</v>
      </c>
      <c r="B8573" s="23" t="s">
        <v>48</v>
      </c>
      <c r="C8573" s="22" t="s">
        <v>59</v>
      </c>
      <c r="D8573" s="22" t="s">
        <v>52</v>
      </c>
      <c r="E8573" s="20">
        <v>193.92364000000001</v>
      </c>
    </row>
    <row r="8574" spans="1:5" ht="21.5" x14ac:dyDescent="0.35">
      <c r="A8574" s="22" t="s">
        <v>40</v>
      </c>
      <c r="B8574" s="23" t="s">
        <v>48</v>
      </c>
      <c r="C8574" s="22" t="s">
        <v>59</v>
      </c>
      <c r="D8574" s="22" t="s">
        <v>92</v>
      </c>
      <c r="E8574" s="20">
        <v>388.92270000000002</v>
      </c>
    </row>
    <row r="8575" spans="1:5" ht="21.5" x14ac:dyDescent="0.35">
      <c r="A8575" s="22" t="s">
        <v>40</v>
      </c>
      <c r="B8575" s="23" t="s">
        <v>48</v>
      </c>
      <c r="C8575" s="22" t="s">
        <v>59</v>
      </c>
      <c r="D8575" s="22" t="s">
        <v>102</v>
      </c>
      <c r="E8575" s="20">
        <v>370.6832</v>
      </c>
    </row>
    <row r="8576" spans="1:5" ht="21.5" x14ac:dyDescent="0.35">
      <c r="A8576" s="22" t="s">
        <v>40</v>
      </c>
      <c r="B8576" s="23" t="s">
        <v>48</v>
      </c>
      <c r="C8576" s="22" t="s">
        <v>59</v>
      </c>
      <c r="D8576" s="22" t="s">
        <v>30</v>
      </c>
      <c r="E8576" s="20">
        <v>81.04128</v>
      </c>
    </row>
    <row r="8577" spans="1:5" ht="21.5" x14ac:dyDescent="0.35">
      <c r="A8577" s="22" t="s">
        <v>40</v>
      </c>
      <c r="B8577" s="23" t="s">
        <v>48</v>
      </c>
      <c r="C8577" s="22" t="s">
        <v>59</v>
      </c>
      <c r="D8577" s="22" t="s">
        <v>31</v>
      </c>
      <c r="E8577" s="20">
        <v>0.56542000000000003</v>
      </c>
    </row>
    <row r="8578" spans="1:5" ht="21.5" x14ac:dyDescent="0.35">
      <c r="A8578" s="22" t="s">
        <v>40</v>
      </c>
      <c r="B8578" s="23" t="s">
        <v>48</v>
      </c>
      <c r="C8578" s="22" t="s">
        <v>59</v>
      </c>
      <c r="D8578" s="28" t="s">
        <v>35</v>
      </c>
      <c r="E8578" s="26">
        <v>1035.13624</v>
      </c>
    </row>
    <row r="8579" spans="1:5" ht="21.5" x14ac:dyDescent="0.35">
      <c r="A8579" s="22" t="s">
        <v>40</v>
      </c>
      <c r="B8579" s="23" t="s">
        <v>48</v>
      </c>
      <c r="C8579" s="22" t="s">
        <v>16</v>
      </c>
      <c r="D8579" s="22" t="s">
        <v>52</v>
      </c>
      <c r="E8579" s="20">
        <v>1525.79006</v>
      </c>
    </row>
    <row r="8580" spans="1:5" ht="21.5" x14ac:dyDescent="0.35">
      <c r="A8580" s="22" t="s">
        <v>40</v>
      </c>
      <c r="B8580" s="23" t="s">
        <v>48</v>
      </c>
      <c r="C8580" s="22" t="s">
        <v>16</v>
      </c>
      <c r="D8580" s="22" t="s">
        <v>156</v>
      </c>
      <c r="E8580" s="20">
        <v>106.28189</v>
      </c>
    </row>
    <row r="8581" spans="1:5" ht="21.5" x14ac:dyDescent="0.35">
      <c r="A8581" s="22" t="s">
        <v>40</v>
      </c>
      <c r="B8581" s="23" t="s">
        <v>48</v>
      </c>
      <c r="C8581" s="22" t="s">
        <v>16</v>
      </c>
      <c r="D8581" s="22" t="s">
        <v>53</v>
      </c>
      <c r="E8581" s="20">
        <v>232.21478999999999</v>
      </c>
    </row>
    <row r="8582" spans="1:5" ht="21.5" x14ac:dyDescent="0.35">
      <c r="A8582" s="22" t="s">
        <v>40</v>
      </c>
      <c r="B8582" s="23" t="s">
        <v>48</v>
      </c>
      <c r="C8582" s="22" t="s">
        <v>16</v>
      </c>
      <c r="D8582" s="22" t="s">
        <v>27</v>
      </c>
      <c r="E8582" s="20">
        <v>108.23303</v>
      </c>
    </row>
    <row r="8583" spans="1:5" ht="21.5" x14ac:dyDescent="0.35">
      <c r="A8583" s="22" t="s">
        <v>40</v>
      </c>
      <c r="B8583" s="23" t="s">
        <v>48</v>
      </c>
      <c r="C8583" s="22" t="s">
        <v>16</v>
      </c>
      <c r="D8583" s="22" t="s">
        <v>28</v>
      </c>
      <c r="E8583" s="20">
        <v>429.08028999999999</v>
      </c>
    </row>
    <row r="8584" spans="1:5" ht="21.5" x14ac:dyDescent="0.35">
      <c r="A8584" s="22" t="s">
        <v>40</v>
      </c>
      <c r="B8584" s="23" t="s">
        <v>48</v>
      </c>
      <c r="C8584" s="22" t="s">
        <v>16</v>
      </c>
      <c r="D8584" s="22" t="s">
        <v>55</v>
      </c>
      <c r="E8584" s="20">
        <v>100.90087</v>
      </c>
    </row>
    <row r="8585" spans="1:5" ht="21.5" x14ac:dyDescent="0.35">
      <c r="A8585" s="22" t="s">
        <v>40</v>
      </c>
      <c r="B8585" s="23" t="s">
        <v>48</v>
      </c>
      <c r="C8585" s="22" t="s">
        <v>16</v>
      </c>
      <c r="D8585" s="22" t="s">
        <v>92</v>
      </c>
      <c r="E8585" s="20">
        <v>151.63969</v>
      </c>
    </row>
    <row r="8586" spans="1:5" ht="21.5" x14ac:dyDescent="0.35">
      <c r="A8586" s="22" t="s">
        <v>40</v>
      </c>
      <c r="B8586" s="23" t="s">
        <v>48</v>
      </c>
      <c r="C8586" s="22" t="s">
        <v>16</v>
      </c>
      <c r="D8586" s="22" t="s">
        <v>102</v>
      </c>
      <c r="E8586" s="20">
        <v>90.175020000000004</v>
      </c>
    </row>
    <row r="8587" spans="1:5" ht="21.5" x14ac:dyDescent="0.35">
      <c r="A8587" s="22" t="s">
        <v>40</v>
      </c>
      <c r="B8587" s="23" t="s">
        <v>48</v>
      </c>
      <c r="C8587" s="22" t="s">
        <v>16</v>
      </c>
      <c r="D8587" s="22" t="s">
        <v>107</v>
      </c>
      <c r="E8587" s="20">
        <v>2.9733700000000001</v>
      </c>
    </row>
    <row r="8588" spans="1:5" ht="21.5" x14ac:dyDescent="0.35">
      <c r="A8588" s="22" t="s">
        <v>40</v>
      </c>
      <c r="B8588" s="23" t="s">
        <v>48</v>
      </c>
      <c r="C8588" s="22" t="s">
        <v>16</v>
      </c>
      <c r="D8588" s="22" t="s">
        <v>93</v>
      </c>
      <c r="E8588" s="20">
        <v>3.8812899999999999</v>
      </c>
    </row>
    <row r="8589" spans="1:5" ht="21.5" x14ac:dyDescent="0.35">
      <c r="A8589" s="22" t="s">
        <v>40</v>
      </c>
      <c r="B8589" s="23" t="s">
        <v>48</v>
      </c>
      <c r="C8589" s="22" t="s">
        <v>16</v>
      </c>
      <c r="D8589" s="22" t="s">
        <v>160</v>
      </c>
      <c r="E8589" s="20">
        <v>445.10901999999999</v>
      </c>
    </row>
    <row r="8590" spans="1:5" ht="21.5" x14ac:dyDescent="0.35">
      <c r="A8590" s="22" t="s">
        <v>40</v>
      </c>
      <c r="B8590" s="23" t="s">
        <v>48</v>
      </c>
      <c r="C8590" s="22" t="s">
        <v>16</v>
      </c>
      <c r="D8590" s="22" t="s">
        <v>30</v>
      </c>
      <c r="E8590" s="20">
        <v>883.35243000000003</v>
      </c>
    </row>
    <row r="8591" spans="1:5" ht="21.5" x14ac:dyDescent="0.35">
      <c r="A8591" s="22" t="s">
        <v>40</v>
      </c>
      <c r="B8591" s="23" t="s">
        <v>48</v>
      </c>
      <c r="C8591" s="22" t="s">
        <v>16</v>
      </c>
      <c r="D8591" s="22" t="s">
        <v>96</v>
      </c>
      <c r="E8591" s="20">
        <v>1.66815</v>
      </c>
    </row>
    <row r="8592" spans="1:5" ht="21.5" x14ac:dyDescent="0.35">
      <c r="A8592" s="22" t="s">
        <v>40</v>
      </c>
      <c r="B8592" s="23" t="s">
        <v>48</v>
      </c>
      <c r="C8592" s="22" t="s">
        <v>16</v>
      </c>
      <c r="D8592" s="22" t="s">
        <v>110</v>
      </c>
      <c r="E8592" s="20">
        <v>211.21200999999999</v>
      </c>
    </row>
    <row r="8593" spans="1:5" ht="21.5" x14ac:dyDescent="0.35">
      <c r="A8593" s="22" t="s">
        <v>40</v>
      </c>
      <c r="B8593" s="23" t="s">
        <v>48</v>
      </c>
      <c r="C8593" s="22" t="s">
        <v>16</v>
      </c>
      <c r="D8593" s="22" t="s">
        <v>112</v>
      </c>
      <c r="E8593" s="20">
        <v>80.801439999999999</v>
      </c>
    </row>
    <row r="8594" spans="1:5" ht="21.5" x14ac:dyDescent="0.35">
      <c r="A8594" s="22" t="s">
        <v>40</v>
      </c>
      <c r="B8594" s="23" t="s">
        <v>48</v>
      </c>
      <c r="C8594" s="22" t="s">
        <v>16</v>
      </c>
      <c r="D8594" s="22" t="s">
        <v>100</v>
      </c>
      <c r="E8594" s="20">
        <v>496.42631</v>
      </c>
    </row>
    <row r="8595" spans="1:5" ht="21.5" x14ac:dyDescent="0.35">
      <c r="A8595" s="22" t="s">
        <v>40</v>
      </c>
      <c r="B8595" s="23" t="s">
        <v>48</v>
      </c>
      <c r="C8595" s="22" t="s">
        <v>16</v>
      </c>
      <c r="D8595" s="22" t="s">
        <v>31</v>
      </c>
      <c r="E8595" s="20">
        <v>4325.6405100000002</v>
      </c>
    </row>
    <row r="8596" spans="1:5" ht="21.5" x14ac:dyDescent="0.35">
      <c r="A8596" s="22" t="s">
        <v>40</v>
      </c>
      <c r="B8596" s="23" t="s">
        <v>48</v>
      </c>
      <c r="C8596" s="22" t="s">
        <v>16</v>
      </c>
      <c r="D8596" s="28" t="s">
        <v>35</v>
      </c>
      <c r="E8596" s="26">
        <v>9195.3801700000004</v>
      </c>
    </row>
    <row r="8597" spans="1:5" ht="21.5" x14ac:dyDescent="0.35">
      <c r="A8597" s="22" t="s">
        <v>40</v>
      </c>
      <c r="B8597" s="23" t="s">
        <v>48</v>
      </c>
      <c r="C8597" s="22" t="s">
        <v>17</v>
      </c>
      <c r="D8597" s="22" t="s">
        <v>52</v>
      </c>
      <c r="E8597" s="20">
        <v>282.58611999999999</v>
      </c>
    </row>
    <row r="8598" spans="1:5" ht="21.5" x14ac:dyDescent="0.35">
      <c r="A8598" s="22" t="s">
        <v>40</v>
      </c>
      <c r="B8598" s="23" t="s">
        <v>48</v>
      </c>
      <c r="C8598" s="22" t="s">
        <v>17</v>
      </c>
      <c r="D8598" s="22" t="s">
        <v>53</v>
      </c>
      <c r="E8598" s="20">
        <v>1.17449</v>
      </c>
    </row>
    <row r="8599" spans="1:5" ht="21.5" x14ac:dyDescent="0.35">
      <c r="A8599" s="22" t="s">
        <v>40</v>
      </c>
      <c r="B8599" s="23" t="s">
        <v>48</v>
      </c>
      <c r="C8599" s="22" t="s">
        <v>17</v>
      </c>
      <c r="D8599" s="22" t="s">
        <v>27</v>
      </c>
      <c r="E8599" s="20">
        <v>200.53484</v>
      </c>
    </row>
    <row r="8600" spans="1:5" ht="21.5" x14ac:dyDescent="0.35">
      <c r="A8600" s="22" t="s">
        <v>40</v>
      </c>
      <c r="B8600" s="23" t="s">
        <v>48</v>
      </c>
      <c r="C8600" s="22" t="s">
        <v>17</v>
      </c>
      <c r="D8600" s="22" t="s">
        <v>28</v>
      </c>
      <c r="E8600" s="20">
        <v>228.44485</v>
      </c>
    </row>
    <row r="8601" spans="1:5" ht="21.5" x14ac:dyDescent="0.35">
      <c r="A8601" s="22" t="s">
        <v>40</v>
      </c>
      <c r="B8601" s="23" t="s">
        <v>48</v>
      </c>
      <c r="C8601" s="22" t="s">
        <v>17</v>
      </c>
      <c r="D8601" s="22" t="s">
        <v>92</v>
      </c>
      <c r="E8601" s="20">
        <v>3.2312400000000001</v>
      </c>
    </row>
    <row r="8602" spans="1:5" ht="21.5" x14ac:dyDescent="0.35">
      <c r="A8602" s="22" t="s">
        <v>40</v>
      </c>
      <c r="B8602" s="23" t="s">
        <v>48</v>
      </c>
      <c r="C8602" s="22" t="s">
        <v>17</v>
      </c>
      <c r="D8602" s="22" t="s">
        <v>102</v>
      </c>
      <c r="E8602" s="20">
        <v>534.71498999999994</v>
      </c>
    </row>
    <row r="8603" spans="1:5" ht="21.5" x14ac:dyDescent="0.35">
      <c r="A8603" s="22" t="s">
        <v>40</v>
      </c>
      <c r="B8603" s="23" t="s">
        <v>48</v>
      </c>
      <c r="C8603" s="22" t="s">
        <v>17</v>
      </c>
      <c r="D8603" s="22" t="s">
        <v>107</v>
      </c>
      <c r="E8603" s="20">
        <v>117.51497000000001</v>
      </c>
    </row>
    <row r="8604" spans="1:5" ht="21.5" x14ac:dyDescent="0.35">
      <c r="A8604" s="22" t="s">
        <v>40</v>
      </c>
      <c r="B8604" s="23" t="s">
        <v>48</v>
      </c>
      <c r="C8604" s="22" t="s">
        <v>17</v>
      </c>
      <c r="D8604" s="22" t="s">
        <v>93</v>
      </c>
      <c r="E8604" s="20">
        <v>6.0415000000000001</v>
      </c>
    </row>
    <row r="8605" spans="1:5" ht="21.5" x14ac:dyDescent="0.35">
      <c r="A8605" s="22" t="s">
        <v>40</v>
      </c>
      <c r="B8605" s="23" t="s">
        <v>48</v>
      </c>
      <c r="C8605" s="22" t="s">
        <v>17</v>
      </c>
      <c r="D8605" s="22" t="s">
        <v>160</v>
      </c>
      <c r="E8605" s="20">
        <v>6.6502999999999997</v>
      </c>
    </row>
    <row r="8606" spans="1:5" ht="21.5" x14ac:dyDescent="0.35">
      <c r="A8606" s="22" t="s">
        <v>40</v>
      </c>
      <c r="B8606" s="23" t="s">
        <v>48</v>
      </c>
      <c r="C8606" s="22" t="s">
        <v>17</v>
      </c>
      <c r="D8606" s="22" t="s">
        <v>30</v>
      </c>
      <c r="E8606" s="20">
        <v>337.83177999999998</v>
      </c>
    </row>
    <row r="8607" spans="1:5" ht="21.5" x14ac:dyDescent="0.35">
      <c r="A8607" s="22" t="s">
        <v>40</v>
      </c>
      <c r="B8607" s="23" t="s">
        <v>48</v>
      </c>
      <c r="C8607" s="22" t="s">
        <v>17</v>
      </c>
      <c r="D8607" s="22" t="s">
        <v>110</v>
      </c>
      <c r="E8607" s="20">
        <v>8.3933300000000006</v>
      </c>
    </row>
    <row r="8608" spans="1:5" ht="21.5" x14ac:dyDescent="0.35">
      <c r="A8608" s="22" t="s">
        <v>40</v>
      </c>
      <c r="B8608" s="23" t="s">
        <v>48</v>
      </c>
      <c r="C8608" s="22" t="s">
        <v>17</v>
      </c>
      <c r="D8608" s="22" t="s">
        <v>112</v>
      </c>
      <c r="E8608" s="20">
        <v>60.18994</v>
      </c>
    </row>
    <row r="8609" spans="1:5" ht="21.5" x14ac:dyDescent="0.35">
      <c r="A8609" s="22" t="s">
        <v>40</v>
      </c>
      <c r="B8609" s="23" t="s">
        <v>48</v>
      </c>
      <c r="C8609" s="22" t="s">
        <v>17</v>
      </c>
      <c r="D8609" s="22" t="s">
        <v>100</v>
      </c>
      <c r="E8609" s="20">
        <v>164.31184999999999</v>
      </c>
    </row>
    <row r="8610" spans="1:5" ht="21.5" x14ac:dyDescent="0.35">
      <c r="A8610" s="22" t="s">
        <v>40</v>
      </c>
      <c r="B8610" s="23" t="s">
        <v>48</v>
      </c>
      <c r="C8610" s="22" t="s">
        <v>17</v>
      </c>
      <c r="D8610" s="22" t="s">
        <v>31</v>
      </c>
      <c r="E8610" s="20">
        <v>2675.9787999999999</v>
      </c>
    </row>
    <row r="8611" spans="1:5" ht="21.5" x14ac:dyDescent="0.35">
      <c r="A8611" s="22" t="s">
        <v>40</v>
      </c>
      <c r="B8611" s="23" t="s">
        <v>48</v>
      </c>
      <c r="C8611" s="22" t="s">
        <v>17</v>
      </c>
      <c r="D8611" s="22" t="s">
        <v>32</v>
      </c>
      <c r="E8611" s="20">
        <v>0.62375000000000003</v>
      </c>
    </row>
    <row r="8612" spans="1:5" ht="21.5" x14ac:dyDescent="0.35">
      <c r="A8612" s="22" t="s">
        <v>40</v>
      </c>
      <c r="B8612" s="23" t="s">
        <v>48</v>
      </c>
      <c r="C8612" s="22" t="s">
        <v>17</v>
      </c>
      <c r="D8612" s="28" t="s">
        <v>35</v>
      </c>
      <c r="E8612" s="26">
        <v>4628.2227499999999</v>
      </c>
    </row>
    <row r="8613" spans="1:5" ht="21.5" x14ac:dyDescent="0.35">
      <c r="A8613" s="22" t="s">
        <v>40</v>
      </c>
      <c r="B8613" s="23" t="s">
        <v>48</v>
      </c>
      <c r="C8613" s="22" t="s">
        <v>18</v>
      </c>
      <c r="D8613" s="22" t="s">
        <v>52</v>
      </c>
      <c r="E8613" s="20">
        <v>660.35424</v>
      </c>
    </row>
    <row r="8614" spans="1:5" ht="21.5" x14ac:dyDescent="0.35">
      <c r="A8614" s="22" t="s">
        <v>40</v>
      </c>
      <c r="B8614" s="23" t="s">
        <v>48</v>
      </c>
      <c r="C8614" s="22" t="s">
        <v>18</v>
      </c>
      <c r="D8614" s="22" t="s">
        <v>53</v>
      </c>
      <c r="E8614" s="20">
        <v>9.3345500000000001</v>
      </c>
    </row>
    <row r="8615" spans="1:5" ht="21.5" x14ac:dyDescent="0.35">
      <c r="A8615" s="22" t="s">
        <v>40</v>
      </c>
      <c r="B8615" s="23" t="s">
        <v>48</v>
      </c>
      <c r="C8615" s="22" t="s">
        <v>18</v>
      </c>
      <c r="D8615" s="22" t="s">
        <v>92</v>
      </c>
      <c r="E8615" s="20">
        <v>203.4682</v>
      </c>
    </row>
    <row r="8616" spans="1:5" ht="21.5" x14ac:dyDescent="0.35">
      <c r="A8616" s="22" t="s">
        <v>40</v>
      </c>
      <c r="B8616" s="23" t="s">
        <v>48</v>
      </c>
      <c r="C8616" s="22" t="s">
        <v>18</v>
      </c>
      <c r="D8616" s="22" t="s">
        <v>102</v>
      </c>
      <c r="E8616" s="20">
        <v>2079.5121800000002</v>
      </c>
    </row>
    <row r="8617" spans="1:5" ht="21.5" x14ac:dyDescent="0.35">
      <c r="A8617" s="22" t="s">
        <v>40</v>
      </c>
      <c r="B8617" s="23" t="s">
        <v>48</v>
      </c>
      <c r="C8617" s="22" t="s">
        <v>18</v>
      </c>
      <c r="D8617" s="22" t="s">
        <v>107</v>
      </c>
      <c r="E8617" s="20">
        <v>1.35084</v>
      </c>
    </row>
    <row r="8618" spans="1:5" ht="21.5" x14ac:dyDescent="0.35">
      <c r="A8618" s="22" t="s">
        <v>40</v>
      </c>
      <c r="B8618" s="23" t="s">
        <v>48</v>
      </c>
      <c r="C8618" s="22" t="s">
        <v>18</v>
      </c>
      <c r="D8618" s="22" t="s">
        <v>93</v>
      </c>
      <c r="E8618" s="20">
        <v>1.43272</v>
      </c>
    </row>
    <row r="8619" spans="1:5" ht="21.5" x14ac:dyDescent="0.35">
      <c r="A8619" s="22" t="s">
        <v>40</v>
      </c>
      <c r="B8619" s="23" t="s">
        <v>48</v>
      </c>
      <c r="C8619" s="22" t="s">
        <v>18</v>
      </c>
      <c r="D8619" s="22" t="s">
        <v>30</v>
      </c>
      <c r="E8619" s="20">
        <v>74.315020000000004</v>
      </c>
    </row>
    <row r="8620" spans="1:5" ht="21.5" x14ac:dyDescent="0.35">
      <c r="A8620" s="22" t="s">
        <v>40</v>
      </c>
      <c r="B8620" s="23" t="s">
        <v>48</v>
      </c>
      <c r="C8620" s="22" t="s">
        <v>18</v>
      </c>
      <c r="D8620" s="22" t="s">
        <v>110</v>
      </c>
      <c r="E8620" s="20">
        <v>20.878139999999998</v>
      </c>
    </row>
    <row r="8621" spans="1:5" ht="21.5" x14ac:dyDescent="0.35">
      <c r="A8621" s="22" t="s">
        <v>40</v>
      </c>
      <c r="B8621" s="23" t="s">
        <v>48</v>
      </c>
      <c r="C8621" s="22" t="s">
        <v>18</v>
      </c>
      <c r="D8621" s="22" t="s">
        <v>31</v>
      </c>
      <c r="E8621" s="20">
        <v>56.094859999999997</v>
      </c>
    </row>
    <row r="8622" spans="1:5" ht="21.5" x14ac:dyDescent="0.35">
      <c r="A8622" s="22" t="s">
        <v>40</v>
      </c>
      <c r="B8622" s="23" t="s">
        <v>48</v>
      </c>
      <c r="C8622" s="22" t="s">
        <v>18</v>
      </c>
      <c r="D8622" s="22" t="s">
        <v>32</v>
      </c>
      <c r="E8622" s="20">
        <v>15.12323</v>
      </c>
    </row>
    <row r="8623" spans="1:5" ht="21.5" x14ac:dyDescent="0.35">
      <c r="A8623" s="22" t="s">
        <v>40</v>
      </c>
      <c r="B8623" s="23" t="s">
        <v>48</v>
      </c>
      <c r="C8623" s="22" t="s">
        <v>18</v>
      </c>
      <c r="D8623" s="28" t="s">
        <v>35</v>
      </c>
      <c r="E8623" s="26">
        <v>3121.8639800000001</v>
      </c>
    </row>
    <row r="8624" spans="1:5" ht="21.5" x14ac:dyDescent="0.35">
      <c r="A8624" s="22" t="s">
        <v>40</v>
      </c>
      <c r="B8624" s="23" t="s">
        <v>48</v>
      </c>
      <c r="C8624" s="22" t="s">
        <v>19</v>
      </c>
      <c r="D8624" s="22" t="s">
        <v>52</v>
      </c>
      <c r="E8624" s="20">
        <v>25.24973</v>
      </c>
    </row>
    <row r="8625" spans="1:5" ht="21.5" x14ac:dyDescent="0.35">
      <c r="A8625" s="22" t="s">
        <v>40</v>
      </c>
      <c r="B8625" s="23" t="s">
        <v>48</v>
      </c>
      <c r="C8625" s="22" t="s">
        <v>19</v>
      </c>
      <c r="D8625" s="22" t="s">
        <v>92</v>
      </c>
      <c r="E8625" s="20">
        <v>6.40036</v>
      </c>
    </row>
    <row r="8626" spans="1:5" ht="21.5" x14ac:dyDescent="0.35">
      <c r="A8626" s="22" t="s">
        <v>40</v>
      </c>
      <c r="B8626" s="23" t="s">
        <v>48</v>
      </c>
      <c r="C8626" s="22" t="s">
        <v>19</v>
      </c>
      <c r="D8626" s="22" t="s">
        <v>102</v>
      </c>
      <c r="E8626" s="20">
        <v>38.479529999999997</v>
      </c>
    </row>
    <row r="8627" spans="1:5" ht="21.5" x14ac:dyDescent="0.35">
      <c r="A8627" s="22" t="s">
        <v>40</v>
      </c>
      <c r="B8627" s="23" t="s">
        <v>48</v>
      </c>
      <c r="C8627" s="22" t="s">
        <v>19</v>
      </c>
      <c r="D8627" s="22" t="s">
        <v>30</v>
      </c>
      <c r="E8627" s="20">
        <v>189.87556000000001</v>
      </c>
    </row>
    <row r="8628" spans="1:5" ht="21.5" x14ac:dyDescent="0.35">
      <c r="A8628" s="22" t="s">
        <v>40</v>
      </c>
      <c r="B8628" s="23" t="s">
        <v>48</v>
      </c>
      <c r="C8628" s="22" t="s">
        <v>19</v>
      </c>
      <c r="D8628" s="22" t="s">
        <v>112</v>
      </c>
      <c r="E8628" s="20">
        <v>7.2007199999999996</v>
      </c>
    </row>
    <row r="8629" spans="1:5" ht="21.5" x14ac:dyDescent="0.35">
      <c r="A8629" s="22" t="s">
        <v>40</v>
      </c>
      <c r="B8629" s="23" t="s">
        <v>48</v>
      </c>
      <c r="C8629" s="22" t="s">
        <v>19</v>
      </c>
      <c r="D8629" s="22" t="s">
        <v>31</v>
      </c>
      <c r="E8629" s="20">
        <v>18.18966</v>
      </c>
    </row>
    <row r="8630" spans="1:5" ht="21.5" x14ac:dyDescent="0.35">
      <c r="A8630" s="22" t="s">
        <v>40</v>
      </c>
      <c r="B8630" s="23" t="s">
        <v>48</v>
      </c>
      <c r="C8630" s="22" t="s">
        <v>19</v>
      </c>
      <c r="D8630" s="22" t="s">
        <v>32</v>
      </c>
      <c r="E8630" s="20">
        <v>0.20224</v>
      </c>
    </row>
    <row r="8631" spans="1:5" ht="21.5" x14ac:dyDescent="0.35">
      <c r="A8631" s="22" t="s">
        <v>40</v>
      </c>
      <c r="B8631" s="23" t="s">
        <v>48</v>
      </c>
      <c r="C8631" s="22" t="s">
        <v>19</v>
      </c>
      <c r="D8631" s="28" t="s">
        <v>35</v>
      </c>
      <c r="E8631" s="26">
        <v>285.59780000000001</v>
      </c>
    </row>
    <row r="8632" spans="1:5" ht="21.5" x14ac:dyDescent="0.35">
      <c r="A8632" s="22" t="s">
        <v>40</v>
      </c>
      <c r="B8632" s="23" t="s">
        <v>48</v>
      </c>
      <c r="C8632" s="22" t="s">
        <v>161</v>
      </c>
      <c r="D8632" s="22" t="s">
        <v>52</v>
      </c>
      <c r="E8632" s="20">
        <v>1604.55232</v>
      </c>
    </row>
    <row r="8633" spans="1:5" ht="21.5" x14ac:dyDescent="0.35">
      <c r="A8633" s="22" t="s">
        <v>40</v>
      </c>
      <c r="B8633" s="23" t="s">
        <v>48</v>
      </c>
      <c r="C8633" s="22" t="s">
        <v>161</v>
      </c>
      <c r="D8633" s="22" t="s">
        <v>156</v>
      </c>
      <c r="E8633" s="20">
        <v>10.811</v>
      </c>
    </row>
    <row r="8634" spans="1:5" ht="21.5" x14ac:dyDescent="0.35">
      <c r="A8634" s="22" t="s">
        <v>40</v>
      </c>
      <c r="B8634" s="23" t="s">
        <v>48</v>
      </c>
      <c r="C8634" s="22" t="s">
        <v>161</v>
      </c>
      <c r="D8634" s="22" t="s">
        <v>27</v>
      </c>
      <c r="E8634" s="20">
        <v>42.438800000000001</v>
      </c>
    </row>
    <row r="8635" spans="1:5" ht="21.5" x14ac:dyDescent="0.35">
      <c r="A8635" s="22" t="s">
        <v>40</v>
      </c>
      <c r="B8635" s="23" t="s">
        <v>48</v>
      </c>
      <c r="C8635" s="22" t="s">
        <v>161</v>
      </c>
      <c r="D8635" s="22" t="s">
        <v>28</v>
      </c>
      <c r="E8635" s="20">
        <v>106.24720000000001</v>
      </c>
    </row>
    <row r="8636" spans="1:5" ht="21.5" x14ac:dyDescent="0.35">
      <c r="A8636" s="22" t="s">
        <v>40</v>
      </c>
      <c r="B8636" s="23" t="s">
        <v>48</v>
      </c>
      <c r="C8636" s="22" t="s">
        <v>161</v>
      </c>
      <c r="D8636" s="22" t="s">
        <v>55</v>
      </c>
      <c r="E8636" s="20">
        <v>39.72972</v>
      </c>
    </row>
    <row r="8637" spans="1:5" ht="21.5" x14ac:dyDescent="0.35">
      <c r="A8637" s="22" t="s">
        <v>40</v>
      </c>
      <c r="B8637" s="23" t="s">
        <v>48</v>
      </c>
      <c r="C8637" s="22" t="s">
        <v>161</v>
      </c>
      <c r="D8637" s="22" t="s">
        <v>92</v>
      </c>
      <c r="E8637" s="20">
        <v>41.134129999999999</v>
      </c>
    </row>
    <row r="8638" spans="1:5" ht="21.5" x14ac:dyDescent="0.35">
      <c r="A8638" s="22" t="s">
        <v>40</v>
      </c>
      <c r="B8638" s="23" t="s">
        <v>48</v>
      </c>
      <c r="C8638" s="22" t="s">
        <v>161</v>
      </c>
      <c r="D8638" s="22" t="s">
        <v>102</v>
      </c>
      <c r="E8638" s="20">
        <v>62.12706</v>
      </c>
    </row>
    <row r="8639" spans="1:5" ht="21.5" x14ac:dyDescent="0.35">
      <c r="A8639" s="22" t="s">
        <v>40</v>
      </c>
      <c r="B8639" s="23" t="s">
        <v>48</v>
      </c>
      <c r="C8639" s="22" t="s">
        <v>161</v>
      </c>
      <c r="D8639" s="22" t="s">
        <v>107</v>
      </c>
      <c r="E8639" s="20">
        <v>419.45080000000002</v>
      </c>
    </row>
    <row r="8640" spans="1:5" ht="21.5" x14ac:dyDescent="0.35">
      <c r="A8640" s="22" t="s">
        <v>40</v>
      </c>
      <c r="B8640" s="23" t="s">
        <v>48</v>
      </c>
      <c r="C8640" s="22" t="s">
        <v>161</v>
      </c>
      <c r="D8640" s="22" t="s">
        <v>160</v>
      </c>
      <c r="E8640" s="20">
        <v>950.62494000000004</v>
      </c>
    </row>
    <row r="8641" spans="1:5" ht="21.5" x14ac:dyDescent="0.35">
      <c r="A8641" s="22" t="s">
        <v>40</v>
      </c>
      <c r="B8641" s="23" t="s">
        <v>48</v>
      </c>
      <c r="C8641" s="22" t="s">
        <v>161</v>
      </c>
      <c r="D8641" s="22" t="s">
        <v>30</v>
      </c>
      <c r="E8641" s="20">
        <v>1249.0100600000001</v>
      </c>
    </row>
    <row r="8642" spans="1:5" ht="21.5" x14ac:dyDescent="0.35">
      <c r="A8642" s="22" t="s">
        <v>40</v>
      </c>
      <c r="B8642" s="23" t="s">
        <v>48</v>
      </c>
      <c r="C8642" s="22" t="s">
        <v>161</v>
      </c>
      <c r="D8642" s="22" t="s">
        <v>31</v>
      </c>
      <c r="E8642" s="20">
        <v>921.66547000000003</v>
      </c>
    </row>
    <row r="8643" spans="1:5" ht="21.5" x14ac:dyDescent="0.35">
      <c r="A8643" s="22" t="s">
        <v>40</v>
      </c>
      <c r="B8643" s="23" t="s">
        <v>48</v>
      </c>
      <c r="C8643" s="22" t="s">
        <v>161</v>
      </c>
      <c r="D8643" s="22" t="s">
        <v>32</v>
      </c>
      <c r="E8643" s="20">
        <v>2.5675699999999999</v>
      </c>
    </row>
    <row r="8644" spans="1:5" ht="21.5" x14ac:dyDescent="0.35">
      <c r="A8644" s="22" t="s">
        <v>40</v>
      </c>
      <c r="B8644" s="23" t="s">
        <v>48</v>
      </c>
      <c r="C8644" s="22" t="s">
        <v>161</v>
      </c>
      <c r="D8644" s="28" t="s">
        <v>35</v>
      </c>
      <c r="E8644" s="26">
        <v>5450.3590700000004</v>
      </c>
    </row>
    <row r="8645" spans="1:5" ht="21.5" x14ac:dyDescent="0.35">
      <c r="A8645" s="22" t="s">
        <v>40</v>
      </c>
      <c r="B8645" s="23" t="s">
        <v>48</v>
      </c>
      <c r="C8645" s="120" t="s">
        <v>35</v>
      </c>
      <c r="D8645" s="347"/>
      <c r="E8645" s="26">
        <v>127500.87656999999</v>
      </c>
    </row>
    <row r="8646" spans="1:5" x14ac:dyDescent="0.35">
      <c r="A8646" s="22" t="s">
        <v>40</v>
      </c>
      <c r="B8646" s="22" t="s">
        <v>178</v>
      </c>
      <c r="C8646" s="22" t="s">
        <v>52</v>
      </c>
      <c r="D8646" s="22" t="s">
        <v>52</v>
      </c>
      <c r="E8646" s="20">
        <v>52.98903</v>
      </c>
    </row>
    <row r="8647" spans="1:5" x14ac:dyDescent="0.35">
      <c r="A8647" s="22" t="s">
        <v>40</v>
      </c>
      <c r="B8647" s="22" t="s">
        <v>178</v>
      </c>
      <c r="C8647" s="22" t="s">
        <v>52</v>
      </c>
      <c r="D8647" s="22" t="s">
        <v>53</v>
      </c>
      <c r="E8647" s="20">
        <v>4.6676500000000001</v>
      </c>
    </row>
    <row r="8648" spans="1:5" x14ac:dyDescent="0.35">
      <c r="A8648" s="22" t="s">
        <v>40</v>
      </c>
      <c r="B8648" s="22" t="s">
        <v>178</v>
      </c>
      <c r="C8648" s="22" t="s">
        <v>52</v>
      </c>
      <c r="D8648" s="22" t="s">
        <v>27</v>
      </c>
      <c r="E8648" s="20">
        <v>9.9636499999999995</v>
      </c>
    </row>
    <row r="8649" spans="1:5" x14ac:dyDescent="0.35">
      <c r="A8649" s="22" t="s">
        <v>40</v>
      </c>
      <c r="B8649" s="22" t="s">
        <v>178</v>
      </c>
      <c r="C8649" s="22" t="s">
        <v>52</v>
      </c>
      <c r="D8649" s="22" t="s">
        <v>55</v>
      </c>
      <c r="E8649" s="20">
        <v>2.6345299999999998</v>
      </c>
    </row>
    <row r="8650" spans="1:5" x14ac:dyDescent="0.35">
      <c r="A8650" s="22" t="s">
        <v>40</v>
      </c>
      <c r="B8650" s="22" t="s">
        <v>178</v>
      </c>
      <c r="C8650" s="22" t="s">
        <v>52</v>
      </c>
      <c r="D8650" s="22" t="s">
        <v>102</v>
      </c>
      <c r="E8650" s="20">
        <v>2.7357900000000002</v>
      </c>
    </row>
    <row r="8651" spans="1:5" x14ac:dyDescent="0.35">
      <c r="A8651" s="22" t="s">
        <v>40</v>
      </c>
      <c r="B8651" s="22" t="s">
        <v>178</v>
      </c>
      <c r="C8651" s="22" t="s">
        <v>52</v>
      </c>
      <c r="D8651" s="22" t="s">
        <v>160</v>
      </c>
      <c r="E8651" s="20">
        <v>49.170549999999999</v>
      </c>
    </row>
    <row r="8652" spans="1:5" x14ac:dyDescent="0.35">
      <c r="A8652" s="22" t="s">
        <v>40</v>
      </c>
      <c r="B8652" s="22" t="s">
        <v>178</v>
      </c>
      <c r="C8652" s="22" t="s">
        <v>52</v>
      </c>
      <c r="D8652" s="22" t="s">
        <v>30</v>
      </c>
      <c r="E8652" s="20">
        <v>21.371849999999998</v>
      </c>
    </row>
    <row r="8653" spans="1:5" x14ac:dyDescent="0.35">
      <c r="A8653" s="22" t="s">
        <v>40</v>
      </c>
      <c r="B8653" s="22" t="s">
        <v>178</v>
      </c>
      <c r="C8653" s="22" t="s">
        <v>52</v>
      </c>
      <c r="D8653" s="22" t="s">
        <v>96</v>
      </c>
      <c r="E8653" s="20">
        <v>1.7523599999999999</v>
      </c>
    </row>
    <row r="8654" spans="1:5" x14ac:dyDescent="0.35">
      <c r="A8654" s="22" t="s">
        <v>40</v>
      </c>
      <c r="B8654" s="22" t="s">
        <v>178</v>
      </c>
      <c r="C8654" s="22" t="s">
        <v>52</v>
      </c>
      <c r="D8654" s="22" t="s">
        <v>110</v>
      </c>
      <c r="E8654" s="20">
        <v>332.23360000000002</v>
      </c>
    </row>
    <row r="8655" spans="1:5" x14ac:dyDescent="0.35">
      <c r="A8655" s="22" t="s">
        <v>40</v>
      </c>
      <c r="B8655" s="22" t="s">
        <v>178</v>
      </c>
      <c r="C8655" s="22" t="s">
        <v>52</v>
      </c>
      <c r="D8655" s="22" t="s">
        <v>112</v>
      </c>
      <c r="E8655" s="20">
        <v>0.22438</v>
      </c>
    </row>
    <row r="8656" spans="1:5" x14ac:dyDescent="0.35">
      <c r="A8656" s="22" t="s">
        <v>40</v>
      </c>
      <c r="B8656" s="22" t="s">
        <v>178</v>
      </c>
      <c r="C8656" s="22" t="s">
        <v>52</v>
      </c>
      <c r="D8656" s="22" t="s">
        <v>31</v>
      </c>
      <c r="E8656" s="20">
        <v>1375.42508</v>
      </c>
    </row>
    <row r="8657" spans="1:5" x14ac:dyDescent="0.35">
      <c r="A8657" s="22" t="s">
        <v>40</v>
      </c>
      <c r="B8657" s="22" t="s">
        <v>178</v>
      </c>
      <c r="C8657" s="22" t="s">
        <v>52</v>
      </c>
      <c r="D8657" s="28" t="s">
        <v>35</v>
      </c>
      <c r="E8657" s="26">
        <v>1853.1684700000001</v>
      </c>
    </row>
    <row r="8658" spans="1:5" x14ac:dyDescent="0.35">
      <c r="A8658" s="22" t="s">
        <v>40</v>
      </c>
      <c r="B8658" s="22" t="s">
        <v>178</v>
      </c>
      <c r="C8658" s="22" t="s">
        <v>53</v>
      </c>
      <c r="D8658" s="22" t="s">
        <v>52</v>
      </c>
      <c r="E8658" s="20">
        <v>593.95840999999996</v>
      </c>
    </row>
    <row r="8659" spans="1:5" x14ac:dyDescent="0.35">
      <c r="A8659" s="22" t="s">
        <v>40</v>
      </c>
      <c r="B8659" s="22" t="s">
        <v>178</v>
      </c>
      <c r="C8659" s="22" t="s">
        <v>53</v>
      </c>
      <c r="D8659" s="22" t="s">
        <v>53</v>
      </c>
      <c r="E8659" s="20">
        <v>705.35709999999995</v>
      </c>
    </row>
    <row r="8660" spans="1:5" x14ac:dyDescent="0.35">
      <c r="A8660" s="22" t="s">
        <v>40</v>
      </c>
      <c r="B8660" s="22" t="s">
        <v>178</v>
      </c>
      <c r="C8660" s="22" t="s">
        <v>53</v>
      </c>
      <c r="D8660" s="22" t="s">
        <v>95</v>
      </c>
      <c r="E8660" s="20">
        <v>14.43247</v>
      </c>
    </row>
    <row r="8661" spans="1:5" x14ac:dyDescent="0.35">
      <c r="A8661" s="22" t="s">
        <v>40</v>
      </c>
      <c r="B8661" s="22" t="s">
        <v>178</v>
      </c>
      <c r="C8661" s="22" t="s">
        <v>53</v>
      </c>
      <c r="D8661" s="22" t="s">
        <v>28</v>
      </c>
      <c r="E8661" s="20">
        <v>4.0081300000000004</v>
      </c>
    </row>
    <row r="8662" spans="1:5" x14ac:dyDescent="0.35">
      <c r="A8662" s="22" t="s">
        <v>40</v>
      </c>
      <c r="B8662" s="22" t="s">
        <v>178</v>
      </c>
      <c r="C8662" s="22" t="s">
        <v>53</v>
      </c>
      <c r="D8662" s="22" t="s">
        <v>55</v>
      </c>
      <c r="E8662" s="20">
        <v>11.84774</v>
      </c>
    </row>
    <row r="8663" spans="1:5" x14ac:dyDescent="0.35">
      <c r="A8663" s="22" t="s">
        <v>40</v>
      </c>
      <c r="B8663" s="22" t="s">
        <v>178</v>
      </c>
      <c r="C8663" s="22" t="s">
        <v>53</v>
      </c>
      <c r="D8663" s="22" t="s">
        <v>92</v>
      </c>
      <c r="E8663" s="20">
        <v>1682.95111</v>
      </c>
    </row>
    <row r="8664" spans="1:5" x14ac:dyDescent="0.35">
      <c r="A8664" s="22" t="s">
        <v>40</v>
      </c>
      <c r="B8664" s="22" t="s">
        <v>178</v>
      </c>
      <c r="C8664" s="22" t="s">
        <v>53</v>
      </c>
      <c r="D8664" s="22" t="s">
        <v>102</v>
      </c>
      <c r="E8664" s="20">
        <v>417.17293000000001</v>
      </c>
    </row>
    <row r="8665" spans="1:5" x14ac:dyDescent="0.35">
      <c r="A8665" s="22" t="s">
        <v>40</v>
      </c>
      <c r="B8665" s="22" t="s">
        <v>178</v>
      </c>
      <c r="C8665" s="22" t="s">
        <v>53</v>
      </c>
      <c r="D8665" s="22" t="s">
        <v>107</v>
      </c>
      <c r="E8665" s="20">
        <v>1.07239</v>
      </c>
    </row>
    <row r="8666" spans="1:5" x14ac:dyDescent="0.35">
      <c r="A8666" s="22" t="s">
        <v>40</v>
      </c>
      <c r="B8666" s="22" t="s">
        <v>178</v>
      </c>
      <c r="C8666" s="22" t="s">
        <v>53</v>
      </c>
      <c r="D8666" s="22" t="s">
        <v>93</v>
      </c>
      <c r="E8666" s="20">
        <v>16.57198</v>
      </c>
    </row>
    <row r="8667" spans="1:5" x14ac:dyDescent="0.35">
      <c r="A8667" s="22" t="s">
        <v>40</v>
      </c>
      <c r="B8667" s="22" t="s">
        <v>178</v>
      </c>
      <c r="C8667" s="22" t="s">
        <v>53</v>
      </c>
      <c r="D8667" s="22" t="s">
        <v>160</v>
      </c>
      <c r="E8667" s="20">
        <v>75.679990000000004</v>
      </c>
    </row>
    <row r="8668" spans="1:5" x14ac:dyDescent="0.35">
      <c r="A8668" s="22" t="s">
        <v>40</v>
      </c>
      <c r="B8668" s="22" t="s">
        <v>178</v>
      </c>
      <c r="C8668" s="22" t="s">
        <v>53</v>
      </c>
      <c r="D8668" s="22" t="s">
        <v>30</v>
      </c>
      <c r="E8668" s="20">
        <v>178.88022000000001</v>
      </c>
    </row>
    <row r="8669" spans="1:5" x14ac:dyDescent="0.35">
      <c r="A8669" s="22" t="s">
        <v>40</v>
      </c>
      <c r="B8669" s="22" t="s">
        <v>178</v>
      </c>
      <c r="C8669" s="22" t="s">
        <v>53</v>
      </c>
      <c r="D8669" s="22" t="s">
        <v>96</v>
      </c>
      <c r="E8669" s="20">
        <v>2.5540500000000002</v>
      </c>
    </row>
    <row r="8670" spans="1:5" x14ac:dyDescent="0.35">
      <c r="A8670" s="22" t="s">
        <v>40</v>
      </c>
      <c r="B8670" s="22" t="s">
        <v>178</v>
      </c>
      <c r="C8670" s="22" t="s">
        <v>53</v>
      </c>
      <c r="D8670" s="22" t="s">
        <v>110</v>
      </c>
      <c r="E8670" s="20">
        <v>7.5700599999999998</v>
      </c>
    </row>
    <row r="8671" spans="1:5" x14ac:dyDescent="0.35">
      <c r="A8671" s="22" t="s">
        <v>40</v>
      </c>
      <c r="B8671" s="22" t="s">
        <v>178</v>
      </c>
      <c r="C8671" s="22" t="s">
        <v>53</v>
      </c>
      <c r="D8671" s="22" t="s">
        <v>162</v>
      </c>
      <c r="E8671" s="20">
        <v>23.798010000000001</v>
      </c>
    </row>
    <row r="8672" spans="1:5" x14ac:dyDescent="0.35">
      <c r="A8672" s="22" t="s">
        <v>40</v>
      </c>
      <c r="B8672" s="22" t="s">
        <v>178</v>
      </c>
      <c r="C8672" s="22" t="s">
        <v>53</v>
      </c>
      <c r="D8672" s="22" t="s">
        <v>112</v>
      </c>
      <c r="E8672" s="20">
        <v>17.090420000000002</v>
      </c>
    </row>
    <row r="8673" spans="1:5" x14ac:dyDescent="0.35">
      <c r="A8673" s="22" t="s">
        <v>40</v>
      </c>
      <c r="B8673" s="22" t="s">
        <v>178</v>
      </c>
      <c r="C8673" s="22" t="s">
        <v>53</v>
      </c>
      <c r="D8673" s="22" t="s">
        <v>97</v>
      </c>
      <c r="E8673" s="20">
        <v>32.69173</v>
      </c>
    </row>
    <row r="8674" spans="1:5" x14ac:dyDescent="0.35">
      <c r="A8674" s="22" t="s">
        <v>40</v>
      </c>
      <c r="B8674" s="22" t="s">
        <v>178</v>
      </c>
      <c r="C8674" s="22" t="s">
        <v>53</v>
      </c>
      <c r="D8674" s="22" t="s">
        <v>31</v>
      </c>
      <c r="E8674" s="20">
        <v>1623.78628</v>
      </c>
    </row>
    <row r="8675" spans="1:5" x14ac:dyDescent="0.35">
      <c r="A8675" s="22" t="s">
        <v>40</v>
      </c>
      <c r="B8675" s="22" t="s">
        <v>178</v>
      </c>
      <c r="C8675" s="22" t="s">
        <v>53</v>
      </c>
      <c r="D8675" s="28" t="s">
        <v>35</v>
      </c>
      <c r="E8675" s="26">
        <v>5409.4230200000002</v>
      </c>
    </row>
    <row r="8676" spans="1:5" x14ac:dyDescent="0.35">
      <c r="A8676" s="22" t="s">
        <v>40</v>
      </c>
      <c r="B8676" s="22" t="s">
        <v>178</v>
      </c>
      <c r="C8676" s="22" t="s">
        <v>12</v>
      </c>
      <c r="D8676" s="22" t="s">
        <v>52</v>
      </c>
      <c r="E8676" s="20">
        <v>24.80791</v>
      </c>
    </row>
    <row r="8677" spans="1:5" x14ac:dyDescent="0.35">
      <c r="A8677" s="22" t="s">
        <v>40</v>
      </c>
      <c r="B8677" s="22" t="s">
        <v>178</v>
      </c>
      <c r="C8677" s="22" t="s">
        <v>12</v>
      </c>
      <c r="D8677" s="22" t="s">
        <v>53</v>
      </c>
      <c r="E8677" s="20">
        <v>252.49634</v>
      </c>
    </row>
    <row r="8678" spans="1:5" x14ac:dyDescent="0.35">
      <c r="A8678" s="22" t="s">
        <v>40</v>
      </c>
      <c r="B8678" s="22" t="s">
        <v>178</v>
      </c>
      <c r="C8678" s="22" t="s">
        <v>12</v>
      </c>
      <c r="D8678" s="22" t="s">
        <v>27</v>
      </c>
      <c r="E8678" s="20">
        <v>1646.1631500000001</v>
      </c>
    </row>
    <row r="8679" spans="1:5" x14ac:dyDescent="0.35">
      <c r="A8679" s="22" t="s">
        <v>40</v>
      </c>
      <c r="B8679" s="22" t="s">
        <v>178</v>
      </c>
      <c r="C8679" s="22" t="s">
        <v>12</v>
      </c>
      <c r="D8679" s="22" t="s">
        <v>28</v>
      </c>
      <c r="E8679" s="20">
        <v>52.138579999999997</v>
      </c>
    </row>
    <row r="8680" spans="1:5" x14ac:dyDescent="0.35">
      <c r="A8680" s="22" t="s">
        <v>40</v>
      </c>
      <c r="B8680" s="22" t="s">
        <v>178</v>
      </c>
      <c r="C8680" s="22" t="s">
        <v>12</v>
      </c>
      <c r="D8680" s="22" t="s">
        <v>92</v>
      </c>
      <c r="E8680" s="20">
        <v>369.64578</v>
      </c>
    </row>
    <row r="8681" spans="1:5" x14ac:dyDescent="0.35">
      <c r="A8681" s="22" t="s">
        <v>40</v>
      </c>
      <c r="B8681" s="22" t="s">
        <v>178</v>
      </c>
      <c r="C8681" s="22" t="s">
        <v>12</v>
      </c>
      <c r="D8681" s="22" t="s">
        <v>102</v>
      </c>
      <c r="E8681" s="20">
        <v>15.492559999999999</v>
      </c>
    </row>
    <row r="8682" spans="1:5" x14ac:dyDescent="0.35">
      <c r="A8682" s="22" t="s">
        <v>40</v>
      </c>
      <c r="B8682" s="22" t="s">
        <v>178</v>
      </c>
      <c r="C8682" s="22" t="s">
        <v>12</v>
      </c>
      <c r="D8682" s="22" t="s">
        <v>107</v>
      </c>
      <c r="E8682" s="20">
        <v>7.7951100000000002</v>
      </c>
    </row>
    <row r="8683" spans="1:5" x14ac:dyDescent="0.35">
      <c r="A8683" s="22" t="s">
        <v>40</v>
      </c>
      <c r="B8683" s="22" t="s">
        <v>178</v>
      </c>
      <c r="C8683" s="22" t="s">
        <v>12</v>
      </c>
      <c r="D8683" s="22" t="s">
        <v>160</v>
      </c>
      <c r="E8683" s="20">
        <v>4.2729299999999997</v>
      </c>
    </row>
    <row r="8684" spans="1:5" x14ac:dyDescent="0.35">
      <c r="A8684" s="22" t="s">
        <v>40</v>
      </c>
      <c r="B8684" s="22" t="s">
        <v>178</v>
      </c>
      <c r="C8684" s="22" t="s">
        <v>12</v>
      </c>
      <c r="D8684" s="22" t="s">
        <v>30</v>
      </c>
      <c r="E8684" s="20">
        <v>1.76891</v>
      </c>
    </row>
    <row r="8685" spans="1:5" x14ac:dyDescent="0.35">
      <c r="A8685" s="22" t="s">
        <v>40</v>
      </c>
      <c r="B8685" s="22" t="s">
        <v>178</v>
      </c>
      <c r="C8685" s="22" t="s">
        <v>12</v>
      </c>
      <c r="D8685" s="22" t="s">
        <v>110</v>
      </c>
      <c r="E8685" s="20">
        <v>53.788849999999996</v>
      </c>
    </row>
    <row r="8686" spans="1:5" x14ac:dyDescent="0.35">
      <c r="A8686" s="22" t="s">
        <v>40</v>
      </c>
      <c r="B8686" s="22" t="s">
        <v>178</v>
      </c>
      <c r="C8686" s="22" t="s">
        <v>12</v>
      </c>
      <c r="D8686" s="22" t="s">
        <v>31</v>
      </c>
      <c r="E8686" s="20">
        <v>43.04271</v>
      </c>
    </row>
    <row r="8687" spans="1:5" x14ac:dyDescent="0.35">
      <c r="A8687" s="22" t="s">
        <v>40</v>
      </c>
      <c r="B8687" s="22" t="s">
        <v>178</v>
      </c>
      <c r="C8687" s="22" t="s">
        <v>12</v>
      </c>
      <c r="D8687" s="28" t="s">
        <v>35</v>
      </c>
      <c r="E8687" s="26">
        <v>2471.4128300000002</v>
      </c>
    </row>
    <row r="8688" spans="1:5" x14ac:dyDescent="0.35">
      <c r="A8688" s="22" t="s">
        <v>40</v>
      </c>
      <c r="B8688" s="22" t="s">
        <v>178</v>
      </c>
      <c r="C8688" s="22" t="s">
        <v>54</v>
      </c>
      <c r="D8688" s="22" t="s">
        <v>52</v>
      </c>
      <c r="E8688" s="20">
        <v>2.5958899999999998</v>
      </c>
    </row>
    <row r="8689" spans="1:5" x14ac:dyDescent="0.35">
      <c r="A8689" s="22" t="s">
        <v>40</v>
      </c>
      <c r="B8689" s="22" t="s">
        <v>178</v>
      </c>
      <c r="C8689" s="22" t="s">
        <v>54</v>
      </c>
      <c r="D8689" s="22" t="s">
        <v>53</v>
      </c>
      <c r="E8689" s="20">
        <v>1.44268</v>
      </c>
    </row>
    <row r="8690" spans="1:5" x14ac:dyDescent="0.35">
      <c r="A8690" s="22" t="s">
        <v>40</v>
      </c>
      <c r="B8690" s="22" t="s">
        <v>178</v>
      </c>
      <c r="C8690" s="22" t="s">
        <v>54</v>
      </c>
      <c r="D8690" s="22" t="s">
        <v>95</v>
      </c>
      <c r="E8690" s="20">
        <v>14.549630000000001</v>
      </c>
    </row>
    <row r="8691" spans="1:5" x14ac:dyDescent="0.35">
      <c r="A8691" s="22" t="s">
        <v>40</v>
      </c>
      <c r="B8691" s="22" t="s">
        <v>178</v>
      </c>
      <c r="C8691" s="22" t="s">
        <v>54</v>
      </c>
      <c r="D8691" s="22" t="s">
        <v>55</v>
      </c>
      <c r="E8691" s="20">
        <v>2.7008999999999999</v>
      </c>
    </row>
    <row r="8692" spans="1:5" x14ac:dyDescent="0.35">
      <c r="A8692" s="22" t="s">
        <v>40</v>
      </c>
      <c r="B8692" s="22" t="s">
        <v>178</v>
      </c>
      <c r="C8692" s="22" t="s">
        <v>54</v>
      </c>
      <c r="D8692" s="22" t="s">
        <v>92</v>
      </c>
      <c r="E8692" s="20">
        <v>143.21839</v>
      </c>
    </row>
    <row r="8693" spans="1:5" x14ac:dyDescent="0.35">
      <c r="A8693" s="22" t="s">
        <v>40</v>
      </c>
      <c r="B8693" s="22" t="s">
        <v>178</v>
      </c>
      <c r="C8693" s="22" t="s">
        <v>54</v>
      </c>
      <c r="D8693" s="22" t="s">
        <v>107</v>
      </c>
      <c r="E8693" s="20">
        <v>2.23414</v>
      </c>
    </row>
    <row r="8694" spans="1:5" x14ac:dyDescent="0.35">
      <c r="A8694" s="22" t="s">
        <v>40</v>
      </c>
      <c r="B8694" s="22" t="s">
        <v>178</v>
      </c>
      <c r="C8694" s="22" t="s">
        <v>54</v>
      </c>
      <c r="D8694" s="22" t="s">
        <v>160</v>
      </c>
      <c r="E8694" s="20">
        <v>7.0996300000000003</v>
      </c>
    </row>
    <row r="8695" spans="1:5" x14ac:dyDescent="0.35">
      <c r="A8695" s="22" t="s">
        <v>40</v>
      </c>
      <c r="B8695" s="22" t="s">
        <v>178</v>
      </c>
      <c r="C8695" s="22" t="s">
        <v>54</v>
      </c>
      <c r="D8695" s="22" t="s">
        <v>112</v>
      </c>
      <c r="E8695" s="20">
        <v>0.52258000000000004</v>
      </c>
    </row>
    <row r="8696" spans="1:5" x14ac:dyDescent="0.35">
      <c r="A8696" s="22" t="s">
        <v>40</v>
      </c>
      <c r="B8696" s="22" t="s">
        <v>178</v>
      </c>
      <c r="C8696" s="22" t="s">
        <v>54</v>
      </c>
      <c r="D8696" s="28" t="s">
        <v>35</v>
      </c>
      <c r="E8696" s="26">
        <v>174.36384000000001</v>
      </c>
    </row>
    <row r="8697" spans="1:5" x14ac:dyDescent="0.35">
      <c r="A8697" s="22" t="s">
        <v>40</v>
      </c>
      <c r="B8697" s="22" t="s">
        <v>178</v>
      </c>
      <c r="C8697" s="22" t="s">
        <v>13</v>
      </c>
      <c r="D8697" s="22" t="s">
        <v>52</v>
      </c>
      <c r="E8697" s="20">
        <v>368.56598000000002</v>
      </c>
    </row>
    <row r="8698" spans="1:5" x14ac:dyDescent="0.35">
      <c r="A8698" s="22" t="s">
        <v>40</v>
      </c>
      <c r="B8698" s="22" t="s">
        <v>178</v>
      </c>
      <c r="C8698" s="22" t="s">
        <v>13</v>
      </c>
      <c r="D8698" s="22" t="s">
        <v>53</v>
      </c>
      <c r="E8698" s="20">
        <v>15.49309</v>
      </c>
    </row>
    <row r="8699" spans="1:5" x14ac:dyDescent="0.35">
      <c r="A8699" s="22" t="s">
        <v>40</v>
      </c>
      <c r="B8699" s="22" t="s">
        <v>178</v>
      </c>
      <c r="C8699" s="22" t="s">
        <v>13</v>
      </c>
      <c r="D8699" s="22" t="s">
        <v>27</v>
      </c>
      <c r="E8699" s="20">
        <v>421.07091000000003</v>
      </c>
    </row>
    <row r="8700" spans="1:5" x14ac:dyDescent="0.35">
      <c r="A8700" s="22" t="s">
        <v>40</v>
      </c>
      <c r="B8700" s="22" t="s">
        <v>178</v>
      </c>
      <c r="C8700" s="22" t="s">
        <v>13</v>
      </c>
      <c r="D8700" s="22" t="s">
        <v>28</v>
      </c>
      <c r="E8700" s="20">
        <v>281.69569999999999</v>
      </c>
    </row>
    <row r="8701" spans="1:5" x14ac:dyDescent="0.35">
      <c r="A8701" s="22" t="s">
        <v>40</v>
      </c>
      <c r="B8701" s="22" t="s">
        <v>178</v>
      </c>
      <c r="C8701" s="22" t="s">
        <v>13</v>
      </c>
      <c r="D8701" s="22" t="s">
        <v>55</v>
      </c>
      <c r="E8701" s="20">
        <v>1.0363899999999999</v>
      </c>
    </row>
    <row r="8702" spans="1:5" x14ac:dyDescent="0.35">
      <c r="A8702" s="22" t="s">
        <v>40</v>
      </c>
      <c r="B8702" s="22" t="s">
        <v>178</v>
      </c>
      <c r="C8702" s="22" t="s">
        <v>13</v>
      </c>
      <c r="D8702" s="22" t="s">
        <v>92</v>
      </c>
      <c r="E8702" s="20">
        <v>19.011520000000001</v>
      </c>
    </row>
    <row r="8703" spans="1:5" x14ac:dyDescent="0.35">
      <c r="A8703" s="22" t="s">
        <v>40</v>
      </c>
      <c r="B8703" s="22" t="s">
        <v>178</v>
      </c>
      <c r="C8703" s="22" t="s">
        <v>13</v>
      </c>
      <c r="D8703" s="22" t="s">
        <v>102</v>
      </c>
      <c r="E8703" s="20">
        <v>40.03716</v>
      </c>
    </row>
    <row r="8704" spans="1:5" x14ac:dyDescent="0.35">
      <c r="A8704" s="22" t="s">
        <v>40</v>
      </c>
      <c r="B8704" s="22" t="s">
        <v>178</v>
      </c>
      <c r="C8704" s="22" t="s">
        <v>13</v>
      </c>
      <c r="D8704" s="22" t="s">
        <v>107</v>
      </c>
      <c r="E8704" s="20">
        <v>5.5272500000000004</v>
      </c>
    </row>
    <row r="8705" spans="1:5" x14ac:dyDescent="0.35">
      <c r="A8705" s="22" t="s">
        <v>40</v>
      </c>
      <c r="B8705" s="22" t="s">
        <v>178</v>
      </c>
      <c r="C8705" s="22" t="s">
        <v>13</v>
      </c>
      <c r="D8705" s="22" t="s">
        <v>160</v>
      </c>
      <c r="E8705" s="20">
        <v>66.599310000000003</v>
      </c>
    </row>
    <row r="8706" spans="1:5" x14ac:dyDescent="0.35">
      <c r="A8706" s="22" t="s">
        <v>40</v>
      </c>
      <c r="B8706" s="22" t="s">
        <v>178</v>
      </c>
      <c r="C8706" s="22" t="s">
        <v>13</v>
      </c>
      <c r="D8706" s="22" t="s">
        <v>30</v>
      </c>
      <c r="E8706" s="20">
        <v>49.200319999999998</v>
      </c>
    </row>
    <row r="8707" spans="1:5" x14ac:dyDescent="0.35">
      <c r="A8707" s="22" t="s">
        <v>40</v>
      </c>
      <c r="B8707" s="22" t="s">
        <v>178</v>
      </c>
      <c r="C8707" s="22" t="s">
        <v>13</v>
      </c>
      <c r="D8707" s="22" t="s">
        <v>112</v>
      </c>
      <c r="E8707" s="20">
        <v>5.3619199999999996</v>
      </c>
    </row>
    <row r="8708" spans="1:5" x14ac:dyDescent="0.35">
      <c r="A8708" s="22" t="s">
        <v>40</v>
      </c>
      <c r="B8708" s="22" t="s">
        <v>178</v>
      </c>
      <c r="C8708" s="22" t="s">
        <v>13</v>
      </c>
      <c r="D8708" s="22" t="s">
        <v>31</v>
      </c>
      <c r="E8708" s="20">
        <v>28.479209999999998</v>
      </c>
    </row>
    <row r="8709" spans="1:5" x14ac:dyDescent="0.35">
      <c r="A8709" s="22" t="s">
        <v>40</v>
      </c>
      <c r="B8709" s="22" t="s">
        <v>178</v>
      </c>
      <c r="C8709" s="22" t="s">
        <v>13</v>
      </c>
      <c r="D8709" s="28" t="s">
        <v>35</v>
      </c>
      <c r="E8709" s="26">
        <v>1302.0787600000001</v>
      </c>
    </row>
    <row r="8710" spans="1:5" x14ac:dyDescent="0.35">
      <c r="A8710" s="22" t="s">
        <v>40</v>
      </c>
      <c r="B8710" s="22" t="s">
        <v>178</v>
      </c>
      <c r="C8710" s="22" t="s">
        <v>55</v>
      </c>
      <c r="D8710" s="22" t="s">
        <v>52</v>
      </c>
      <c r="E8710" s="20">
        <v>69.575770000000006</v>
      </c>
    </row>
    <row r="8711" spans="1:5" x14ac:dyDescent="0.35">
      <c r="A8711" s="22" t="s">
        <v>40</v>
      </c>
      <c r="B8711" s="22" t="s">
        <v>178</v>
      </c>
      <c r="C8711" s="22" t="s">
        <v>55</v>
      </c>
      <c r="D8711" s="22" t="s">
        <v>53</v>
      </c>
      <c r="E8711" s="20">
        <v>4.4582800000000002</v>
      </c>
    </row>
    <row r="8712" spans="1:5" x14ac:dyDescent="0.35">
      <c r="A8712" s="22" t="s">
        <v>40</v>
      </c>
      <c r="B8712" s="22" t="s">
        <v>178</v>
      </c>
      <c r="C8712" s="22" t="s">
        <v>55</v>
      </c>
      <c r="D8712" s="22" t="s">
        <v>95</v>
      </c>
      <c r="E8712" s="20">
        <v>13.128729999999999</v>
      </c>
    </row>
    <row r="8713" spans="1:5" x14ac:dyDescent="0.35">
      <c r="A8713" s="22" t="s">
        <v>40</v>
      </c>
      <c r="B8713" s="22" t="s">
        <v>178</v>
      </c>
      <c r="C8713" s="22" t="s">
        <v>55</v>
      </c>
      <c r="D8713" s="22" t="s">
        <v>28</v>
      </c>
      <c r="E8713" s="20">
        <v>1.69794</v>
      </c>
    </row>
    <row r="8714" spans="1:5" x14ac:dyDescent="0.35">
      <c r="A8714" s="22" t="s">
        <v>40</v>
      </c>
      <c r="B8714" s="22" t="s">
        <v>178</v>
      </c>
      <c r="C8714" s="22" t="s">
        <v>55</v>
      </c>
      <c r="D8714" s="22" t="s">
        <v>55</v>
      </c>
      <c r="E8714" s="20">
        <v>16.274180000000001</v>
      </c>
    </row>
    <row r="8715" spans="1:5" x14ac:dyDescent="0.35">
      <c r="A8715" s="22" t="s">
        <v>40</v>
      </c>
      <c r="B8715" s="22" t="s">
        <v>178</v>
      </c>
      <c r="C8715" s="22" t="s">
        <v>55</v>
      </c>
      <c r="D8715" s="22" t="s">
        <v>92</v>
      </c>
      <c r="E8715" s="20">
        <v>0.36545</v>
      </c>
    </row>
    <row r="8716" spans="1:5" x14ac:dyDescent="0.35">
      <c r="A8716" s="22" t="s">
        <v>40</v>
      </c>
      <c r="B8716" s="22" t="s">
        <v>178</v>
      </c>
      <c r="C8716" s="22" t="s">
        <v>55</v>
      </c>
      <c r="D8716" s="22" t="s">
        <v>102</v>
      </c>
      <c r="E8716" s="20">
        <v>12.088200000000001</v>
      </c>
    </row>
    <row r="8717" spans="1:5" x14ac:dyDescent="0.35">
      <c r="A8717" s="22" t="s">
        <v>40</v>
      </c>
      <c r="B8717" s="22" t="s">
        <v>178</v>
      </c>
      <c r="C8717" s="22" t="s">
        <v>55</v>
      </c>
      <c r="D8717" s="22" t="s">
        <v>160</v>
      </c>
      <c r="E8717" s="20">
        <v>11.40493</v>
      </c>
    </row>
    <row r="8718" spans="1:5" x14ac:dyDescent="0.35">
      <c r="A8718" s="22" t="s">
        <v>40</v>
      </c>
      <c r="B8718" s="22" t="s">
        <v>178</v>
      </c>
      <c r="C8718" s="22" t="s">
        <v>55</v>
      </c>
      <c r="D8718" s="22" t="s">
        <v>30</v>
      </c>
      <c r="E8718" s="20">
        <v>14.74497</v>
      </c>
    </row>
    <row r="8719" spans="1:5" x14ac:dyDescent="0.35">
      <c r="A8719" s="22" t="s">
        <v>40</v>
      </c>
      <c r="B8719" s="22" t="s">
        <v>178</v>
      </c>
      <c r="C8719" s="22" t="s">
        <v>55</v>
      </c>
      <c r="D8719" s="22" t="s">
        <v>110</v>
      </c>
      <c r="E8719" s="20">
        <v>9.0316100000000006</v>
      </c>
    </row>
    <row r="8720" spans="1:5" x14ac:dyDescent="0.35">
      <c r="A8720" s="22" t="s">
        <v>40</v>
      </c>
      <c r="B8720" s="22" t="s">
        <v>178</v>
      </c>
      <c r="C8720" s="22" t="s">
        <v>55</v>
      </c>
      <c r="D8720" s="22" t="s">
        <v>112</v>
      </c>
      <c r="E8720" s="20">
        <v>1.4538599999999999</v>
      </c>
    </row>
    <row r="8721" spans="1:5" x14ac:dyDescent="0.35">
      <c r="A8721" s="22" t="s">
        <v>40</v>
      </c>
      <c r="B8721" s="22" t="s">
        <v>178</v>
      </c>
      <c r="C8721" s="22" t="s">
        <v>55</v>
      </c>
      <c r="D8721" s="22" t="s">
        <v>97</v>
      </c>
      <c r="E8721" s="20">
        <v>0.95033999999999996</v>
      </c>
    </row>
    <row r="8722" spans="1:5" x14ac:dyDescent="0.35">
      <c r="A8722" s="22" t="s">
        <v>40</v>
      </c>
      <c r="B8722" s="22" t="s">
        <v>178</v>
      </c>
      <c r="C8722" s="22" t="s">
        <v>55</v>
      </c>
      <c r="D8722" s="22" t="s">
        <v>31</v>
      </c>
      <c r="E8722" s="20">
        <v>8.0454899999999991</v>
      </c>
    </row>
    <row r="8723" spans="1:5" x14ac:dyDescent="0.35">
      <c r="A8723" s="22" t="s">
        <v>40</v>
      </c>
      <c r="B8723" s="22" t="s">
        <v>178</v>
      </c>
      <c r="C8723" s="22" t="s">
        <v>55</v>
      </c>
      <c r="D8723" s="28" t="s">
        <v>35</v>
      </c>
      <c r="E8723" s="26">
        <v>163.21975</v>
      </c>
    </row>
    <row r="8724" spans="1:5" x14ac:dyDescent="0.35">
      <c r="A8724" s="22" t="s">
        <v>40</v>
      </c>
      <c r="B8724" s="22" t="s">
        <v>178</v>
      </c>
      <c r="C8724" s="22" t="s">
        <v>56</v>
      </c>
      <c r="D8724" s="22" t="s">
        <v>52</v>
      </c>
      <c r="E8724" s="20">
        <v>139.87145000000001</v>
      </c>
    </row>
    <row r="8725" spans="1:5" x14ac:dyDescent="0.35">
      <c r="A8725" s="22" t="s">
        <v>40</v>
      </c>
      <c r="B8725" s="22" t="s">
        <v>178</v>
      </c>
      <c r="C8725" s="22" t="s">
        <v>56</v>
      </c>
      <c r="D8725" s="22" t="s">
        <v>53</v>
      </c>
      <c r="E8725" s="20">
        <v>1.1353899999999999</v>
      </c>
    </row>
    <row r="8726" spans="1:5" x14ac:dyDescent="0.35">
      <c r="A8726" s="22" t="s">
        <v>40</v>
      </c>
      <c r="B8726" s="22" t="s">
        <v>178</v>
      </c>
      <c r="C8726" s="22" t="s">
        <v>56</v>
      </c>
      <c r="D8726" s="22" t="s">
        <v>92</v>
      </c>
      <c r="E8726" s="20">
        <v>379.68392</v>
      </c>
    </row>
    <row r="8727" spans="1:5" x14ac:dyDescent="0.35">
      <c r="A8727" s="22" t="s">
        <v>40</v>
      </c>
      <c r="B8727" s="22" t="s">
        <v>178</v>
      </c>
      <c r="C8727" s="22" t="s">
        <v>56</v>
      </c>
      <c r="D8727" s="22" t="s">
        <v>96</v>
      </c>
      <c r="E8727" s="20">
        <v>14.44617</v>
      </c>
    </row>
    <row r="8728" spans="1:5" x14ac:dyDescent="0.35">
      <c r="A8728" s="22" t="s">
        <v>40</v>
      </c>
      <c r="B8728" s="22" t="s">
        <v>178</v>
      </c>
      <c r="C8728" s="22" t="s">
        <v>56</v>
      </c>
      <c r="D8728" s="22" t="s">
        <v>31</v>
      </c>
      <c r="E8728" s="20">
        <v>2.7390400000000001</v>
      </c>
    </row>
    <row r="8729" spans="1:5" x14ac:dyDescent="0.35">
      <c r="A8729" s="22" t="s">
        <v>40</v>
      </c>
      <c r="B8729" s="22" t="s">
        <v>178</v>
      </c>
      <c r="C8729" s="22" t="s">
        <v>56</v>
      </c>
      <c r="D8729" s="28" t="s">
        <v>35</v>
      </c>
      <c r="E8729" s="26">
        <v>537.87597000000005</v>
      </c>
    </row>
    <row r="8730" spans="1:5" x14ac:dyDescent="0.35">
      <c r="A8730" s="22" t="s">
        <v>40</v>
      </c>
      <c r="B8730" s="22" t="s">
        <v>178</v>
      </c>
      <c r="C8730" s="22" t="s">
        <v>57</v>
      </c>
      <c r="D8730" s="22" t="s">
        <v>52</v>
      </c>
      <c r="E8730" s="20">
        <v>590.41673000000003</v>
      </c>
    </row>
    <row r="8731" spans="1:5" x14ac:dyDescent="0.35">
      <c r="A8731" s="22" t="s">
        <v>40</v>
      </c>
      <c r="B8731" s="22" t="s">
        <v>178</v>
      </c>
      <c r="C8731" s="22" t="s">
        <v>57</v>
      </c>
      <c r="D8731" s="22" t="s">
        <v>53</v>
      </c>
      <c r="E8731" s="20">
        <v>75.546729999999997</v>
      </c>
    </row>
    <row r="8732" spans="1:5" x14ac:dyDescent="0.35">
      <c r="A8732" s="22" t="s">
        <v>40</v>
      </c>
      <c r="B8732" s="22" t="s">
        <v>178</v>
      </c>
      <c r="C8732" s="22" t="s">
        <v>57</v>
      </c>
      <c r="D8732" s="22" t="s">
        <v>95</v>
      </c>
      <c r="E8732" s="20">
        <v>0.65298</v>
      </c>
    </row>
    <row r="8733" spans="1:5" x14ac:dyDescent="0.35">
      <c r="A8733" s="22" t="s">
        <v>40</v>
      </c>
      <c r="B8733" s="22" t="s">
        <v>178</v>
      </c>
      <c r="C8733" s="22" t="s">
        <v>57</v>
      </c>
      <c r="D8733" s="22" t="s">
        <v>28</v>
      </c>
      <c r="E8733" s="20">
        <v>2.4604900000000001</v>
      </c>
    </row>
    <row r="8734" spans="1:5" x14ac:dyDescent="0.35">
      <c r="A8734" s="22" t="s">
        <v>40</v>
      </c>
      <c r="B8734" s="22" t="s">
        <v>178</v>
      </c>
      <c r="C8734" s="22" t="s">
        <v>57</v>
      </c>
      <c r="D8734" s="22" t="s">
        <v>55</v>
      </c>
      <c r="E8734" s="20">
        <v>8.7462099999999996</v>
      </c>
    </row>
    <row r="8735" spans="1:5" x14ac:dyDescent="0.35">
      <c r="A8735" s="22" t="s">
        <v>40</v>
      </c>
      <c r="B8735" s="22" t="s">
        <v>178</v>
      </c>
      <c r="C8735" s="22" t="s">
        <v>57</v>
      </c>
      <c r="D8735" s="22" t="s">
        <v>92</v>
      </c>
      <c r="E8735" s="20">
        <v>651.34960999999998</v>
      </c>
    </row>
    <row r="8736" spans="1:5" x14ac:dyDescent="0.35">
      <c r="A8736" s="22" t="s">
        <v>40</v>
      </c>
      <c r="B8736" s="22" t="s">
        <v>178</v>
      </c>
      <c r="C8736" s="22" t="s">
        <v>57</v>
      </c>
      <c r="D8736" s="22" t="s">
        <v>102</v>
      </c>
      <c r="E8736" s="20">
        <v>469.46994999999998</v>
      </c>
    </row>
    <row r="8737" spans="1:5" x14ac:dyDescent="0.35">
      <c r="A8737" s="22" t="s">
        <v>40</v>
      </c>
      <c r="B8737" s="22" t="s">
        <v>178</v>
      </c>
      <c r="C8737" s="22" t="s">
        <v>57</v>
      </c>
      <c r="D8737" s="22" t="s">
        <v>107</v>
      </c>
      <c r="E8737" s="20">
        <v>4.0557699999999999</v>
      </c>
    </row>
    <row r="8738" spans="1:5" x14ac:dyDescent="0.35">
      <c r="A8738" s="22" t="s">
        <v>40</v>
      </c>
      <c r="B8738" s="22" t="s">
        <v>178</v>
      </c>
      <c r="C8738" s="22" t="s">
        <v>57</v>
      </c>
      <c r="D8738" s="22" t="s">
        <v>93</v>
      </c>
      <c r="E8738" s="20">
        <v>255.31444999999999</v>
      </c>
    </row>
    <row r="8739" spans="1:5" x14ac:dyDescent="0.35">
      <c r="A8739" s="22" t="s">
        <v>40</v>
      </c>
      <c r="B8739" s="22" t="s">
        <v>178</v>
      </c>
      <c r="C8739" s="22" t="s">
        <v>57</v>
      </c>
      <c r="D8739" s="22" t="s">
        <v>160</v>
      </c>
      <c r="E8739" s="20">
        <v>72.047849999999997</v>
      </c>
    </row>
    <row r="8740" spans="1:5" x14ac:dyDescent="0.35">
      <c r="A8740" s="22" t="s">
        <v>40</v>
      </c>
      <c r="B8740" s="22" t="s">
        <v>178</v>
      </c>
      <c r="C8740" s="22" t="s">
        <v>57</v>
      </c>
      <c r="D8740" s="22" t="s">
        <v>30</v>
      </c>
      <c r="E8740" s="20">
        <v>1187.70534</v>
      </c>
    </row>
    <row r="8741" spans="1:5" x14ac:dyDescent="0.35">
      <c r="A8741" s="22" t="s">
        <v>40</v>
      </c>
      <c r="B8741" s="22" t="s">
        <v>178</v>
      </c>
      <c r="C8741" s="22" t="s">
        <v>57</v>
      </c>
      <c r="D8741" s="22" t="s">
        <v>96</v>
      </c>
      <c r="E8741" s="20">
        <v>10.56551</v>
      </c>
    </row>
    <row r="8742" spans="1:5" x14ac:dyDescent="0.35">
      <c r="A8742" s="22" t="s">
        <v>40</v>
      </c>
      <c r="B8742" s="22" t="s">
        <v>178</v>
      </c>
      <c r="C8742" s="22" t="s">
        <v>57</v>
      </c>
      <c r="D8742" s="22" t="s">
        <v>110</v>
      </c>
      <c r="E8742" s="20">
        <v>16.940190000000001</v>
      </c>
    </row>
    <row r="8743" spans="1:5" x14ac:dyDescent="0.35">
      <c r="A8743" s="22" t="s">
        <v>40</v>
      </c>
      <c r="B8743" s="22" t="s">
        <v>178</v>
      </c>
      <c r="C8743" s="22" t="s">
        <v>57</v>
      </c>
      <c r="D8743" s="22" t="s">
        <v>112</v>
      </c>
      <c r="E8743" s="20">
        <v>262.05732</v>
      </c>
    </row>
    <row r="8744" spans="1:5" x14ac:dyDescent="0.35">
      <c r="A8744" s="22" t="s">
        <v>40</v>
      </c>
      <c r="B8744" s="22" t="s">
        <v>178</v>
      </c>
      <c r="C8744" s="22" t="s">
        <v>57</v>
      </c>
      <c r="D8744" s="22" t="s">
        <v>31</v>
      </c>
      <c r="E8744" s="20">
        <v>246.58027999999999</v>
      </c>
    </row>
    <row r="8745" spans="1:5" x14ac:dyDescent="0.35">
      <c r="A8745" s="22" t="s">
        <v>40</v>
      </c>
      <c r="B8745" s="22" t="s">
        <v>178</v>
      </c>
      <c r="C8745" s="22" t="s">
        <v>57</v>
      </c>
      <c r="D8745" s="22" t="s">
        <v>32</v>
      </c>
      <c r="E8745" s="20">
        <v>1.4665299999999999</v>
      </c>
    </row>
    <row r="8746" spans="1:5" x14ac:dyDescent="0.35">
      <c r="A8746" s="22" t="s">
        <v>40</v>
      </c>
      <c r="B8746" s="22" t="s">
        <v>178</v>
      </c>
      <c r="C8746" s="22" t="s">
        <v>57</v>
      </c>
      <c r="D8746" s="28" t="s">
        <v>35</v>
      </c>
      <c r="E8746" s="26">
        <v>3855.3759399999999</v>
      </c>
    </row>
    <row r="8747" spans="1:5" x14ac:dyDescent="0.35">
      <c r="A8747" s="22" t="s">
        <v>40</v>
      </c>
      <c r="B8747" s="22" t="s">
        <v>178</v>
      </c>
      <c r="C8747" s="22" t="s">
        <v>58</v>
      </c>
      <c r="D8747" s="22" t="s">
        <v>52</v>
      </c>
      <c r="E8747" s="20">
        <v>0.11439000000000001</v>
      </c>
    </row>
    <row r="8748" spans="1:5" x14ac:dyDescent="0.35">
      <c r="A8748" s="22" t="s">
        <v>40</v>
      </c>
      <c r="B8748" s="22" t="s">
        <v>178</v>
      </c>
      <c r="C8748" s="22" t="s">
        <v>58</v>
      </c>
      <c r="D8748" s="22" t="s">
        <v>102</v>
      </c>
      <c r="E8748" s="20">
        <v>3.5717699999999999</v>
      </c>
    </row>
    <row r="8749" spans="1:5" x14ac:dyDescent="0.35">
      <c r="A8749" s="22" t="s">
        <v>40</v>
      </c>
      <c r="B8749" s="22" t="s">
        <v>178</v>
      </c>
      <c r="C8749" s="22" t="s">
        <v>58</v>
      </c>
      <c r="D8749" s="28" t="s">
        <v>35</v>
      </c>
      <c r="E8749" s="26">
        <v>3.6861600000000001</v>
      </c>
    </row>
    <row r="8750" spans="1:5" x14ac:dyDescent="0.35">
      <c r="A8750" s="22" t="s">
        <v>40</v>
      </c>
      <c r="B8750" s="22" t="s">
        <v>178</v>
      </c>
      <c r="C8750" s="22" t="s">
        <v>158</v>
      </c>
      <c r="D8750" s="22" t="s">
        <v>160</v>
      </c>
      <c r="E8750" s="20">
        <v>552.73406</v>
      </c>
    </row>
    <row r="8751" spans="1:5" x14ac:dyDescent="0.35">
      <c r="A8751" s="22" t="s">
        <v>40</v>
      </c>
      <c r="B8751" s="22" t="s">
        <v>178</v>
      </c>
      <c r="C8751" s="22" t="s">
        <v>158</v>
      </c>
      <c r="D8751" s="28" t="s">
        <v>35</v>
      </c>
      <c r="E8751" s="26">
        <v>552.73406</v>
      </c>
    </row>
    <row r="8752" spans="1:5" x14ac:dyDescent="0.35">
      <c r="A8752" s="22" t="s">
        <v>40</v>
      </c>
      <c r="B8752" s="22" t="s">
        <v>178</v>
      </c>
      <c r="C8752" s="22" t="s">
        <v>14</v>
      </c>
      <c r="D8752" s="22" t="s">
        <v>52</v>
      </c>
      <c r="E8752" s="20">
        <v>10.945209999999999</v>
      </c>
    </row>
    <row r="8753" spans="1:5" x14ac:dyDescent="0.35">
      <c r="A8753" s="22" t="s">
        <v>40</v>
      </c>
      <c r="B8753" s="22" t="s">
        <v>178</v>
      </c>
      <c r="C8753" s="22" t="s">
        <v>14</v>
      </c>
      <c r="D8753" s="22" t="s">
        <v>92</v>
      </c>
      <c r="E8753" s="20">
        <v>232.20609999999999</v>
      </c>
    </row>
    <row r="8754" spans="1:5" x14ac:dyDescent="0.35">
      <c r="A8754" s="22" t="s">
        <v>40</v>
      </c>
      <c r="B8754" s="22" t="s">
        <v>178</v>
      </c>
      <c r="C8754" s="22" t="s">
        <v>14</v>
      </c>
      <c r="D8754" s="22" t="s">
        <v>102</v>
      </c>
      <c r="E8754" s="20">
        <v>5.8483200000000002</v>
      </c>
    </row>
    <row r="8755" spans="1:5" x14ac:dyDescent="0.35">
      <c r="A8755" s="22" t="s">
        <v>40</v>
      </c>
      <c r="B8755" s="22" t="s">
        <v>178</v>
      </c>
      <c r="C8755" s="22" t="s">
        <v>14</v>
      </c>
      <c r="D8755" s="22" t="s">
        <v>112</v>
      </c>
      <c r="E8755" s="20">
        <v>0.31996999999999998</v>
      </c>
    </row>
    <row r="8756" spans="1:5" x14ac:dyDescent="0.35">
      <c r="A8756" s="22" t="s">
        <v>40</v>
      </c>
      <c r="B8756" s="22" t="s">
        <v>178</v>
      </c>
      <c r="C8756" s="22" t="s">
        <v>14</v>
      </c>
      <c r="D8756" s="22" t="s">
        <v>31</v>
      </c>
      <c r="E8756" s="20">
        <v>39.630450000000003</v>
      </c>
    </row>
    <row r="8757" spans="1:5" x14ac:dyDescent="0.35">
      <c r="A8757" s="22" t="s">
        <v>40</v>
      </c>
      <c r="B8757" s="22" t="s">
        <v>178</v>
      </c>
      <c r="C8757" s="22" t="s">
        <v>14</v>
      </c>
      <c r="D8757" s="22" t="s">
        <v>32</v>
      </c>
      <c r="E8757" s="20">
        <v>314.66757000000001</v>
      </c>
    </row>
    <row r="8758" spans="1:5" x14ac:dyDescent="0.35">
      <c r="A8758" s="22" t="s">
        <v>40</v>
      </c>
      <c r="B8758" s="22" t="s">
        <v>178</v>
      </c>
      <c r="C8758" s="22" t="s">
        <v>14</v>
      </c>
      <c r="D8758" s="28" t="s">
        <v>35</v>
      </c>
      <c r="E8758" s="26">
        <v>603.61761999999999</v>
      </c>
    </row>
    <row r="8759" spans="1:5" x14ac:dyDescent="0.35">
      <c r="A8759" s="22" t="s">
        <v>40</v>
      </c>
      <c r="B8759" s="22" t="s">
        <v>178</v>
      </c>
      <c r="C8759" s="22" t="s">
        <v>15</v>
      </c>
      <c r="D8759" s="22" t="s">
        <v>52</v>
      </c>
      <c r="E8759" s="20">
        <v>999.57065999999998</v>
      </c>
    </row>
    <row r="8760" spans="1:5" x14ac:dyDescent="0.35">
      <c r="A8760" s="22" t="s">
        <v>40</v>
      </c>
      <c r="B8760" s="22" t="s">
        <v>178</v>
      </c>
      <c r="C8760" s="22" t="s">
        <v>15</v>
      </c>
      <c r="D8760" s="22" t="s">
        <v>156</v>
      </c>
      <c r="E8760" s="20">
        <v>1798.1751999999999</v>
      </c>
    </row>
    <row r="8761" spans="1:5" x14ac:dyDescent="0.35">
      <c r="A8761" s="22" t="s">
        <v>40</v>
      </c>
      <c r="B8761" s="22" t="s">
        <v>178</v>
      </c>
      <c r="C8761" s="22" t="s">
        <v>15</v>
      </c>
      <c r="D8761" s="22" t="s">
        <v>113</v>
      </c>
      <c r="E8761" s="20">
        <v>41.018979999999999</v>
      </c>
    </row>
    <row r="8762" spans="1:5" x14ac:dyDescent="0.35">
      <c r="A8762" s="22" t="s">
        <v>40</v>
      </c>
      <c r="B8762" s="22" t="s">
        <v>178</v>
      </c>
      <c r="C8762" s="22" t="s">
        <v>15</v>
      </c>
      <c r="D8762" s="22" t="s">
        <v>53</v>
      </c>
      <c r="E8762" s="20">
        <v>184.89185000000001</v>
      </c>
    </row>
    <row r="8763" spans="1:5" x14ac:dyDescent="0.35">
      <c r="A8763" s="22" t="s">
        <v>40</v>
      </c>
      <c r="B8763" s="22" t="s">
        <v>178</v>
      </c>
      <c r="C8763" s="22" t="s">
        <v>15</v>
      </c>
      <c r="D8763" s="22" t="s">
        <v>28</v>
      </c>
      <c r="E8763" s="20">
        <v>50.619480000000003</v>
      </c>
    </row>
    <row r="8764" spans="1:5" x14ac:dyDescent="0.35">
      <c r="A8764" s="22" t="s">
        <v>40</v>
      </c>
      <c r="B8764" s="22" t="s">
        <v>178</v>
      </c>
      <c r="C8764" s="22" t="s">
        <v>15</v>
      </c>
      <c r="D8764" s="22" t="s">
        <v>55</v>
      </c>
      <c r="E8764" s="20">
        <v>45.606180000000002</v>
      </c>
    </row>
    <row r="8765" spans="1:5" x14ac:dyDescent="0.35">
      <c r="A8765" s="22" t="s">
        <v>40</v>
      </c>
      <c r="B8765" s="22" t="s">
        <v>178</v>
      </c>
      <c r="C8765" s="22" t="s">
        <v>15</v>
      </c>
      <c r="D8765" s="22" t="s">
        <v>92</v>
      </c>
      <c r="E8765" s="20">
        <v>3073.7859600000002</v>
      </c>
    </row>
    <row r="8766" spans="1:5" x14ac:dyDescent="0.35">
      <c r="A8766" s="22" t="s">
        <v>40</v>
      </c>
      <c r="B8766" s="22" t="s">
        <v>178</v>
      </c>
      <c r="C8766" s="22" t="s">
        <v>15</v>
      </c>
      <c r="D8766" s="22" t="s">
        <v>102</v>
      </c>
      <c r="E8766" s="20">
        <v>532.37413000000004</v>
      </c>
    </row>
    <row r="8767" spans="1:5" x14ac:dyDescent="0.35">
      <c r="A8767" s="22" t="s">
        <v>40</v>
      </c>
      <c r="B8767" s="22" t="s">
        <v>178</v>
      </c>
      <c r="C8767" s="22" t="s">
        <v>15</v>
      </c>
      <c r="D8767" s="22" t="s">
        <v>107</v>
      </c>
      <c r="E8767" s="20">
        <v>16.33051</v>
      </c>
    </row>
    <row r="8768" spans="1:5" x14ac:dyDescent="0.35">
      <c r="A8768" s="22" t="s">
        <v>40</v>
      </c>
      <c r="B8768" s="22" t="s">
        <v>178</v>
      </c>
      <c r="C8768" s="22" t="s">
        <v>15</v>
      </c>
      <c r="D8768" s="22" t="s">
        <v>93</v>
      </c>
      <c r="E8768" s="20">
        <v>137.21853999999999</v>
      </c>
    </row>
    <row r="8769" spans="1:5" x14ac:dyDescent="0.35">
      <c r="A8769" s="22" t="s">
        <v>40</v>
      </c>
      <c r="B8769" s="22" t="s">
        <v>178</v>
      </c>
      <c r="C8769" s="22" t="s">
        <v>15</v>
      </c>
      <c r="D8769" s="22" t="s">
        <v>160</v>
      </c>
      <c r="E8769" s="20">
        <v>371.12574000000001</v>
      </c>
    </row>
    <row r="8770" spans="1:5" x14ac:dyDescent="0.35">
      <c r="A8770" s="22" t="s">
        <v>40</v>
      </c>
      <c r="B8770" s="22" t="s">
        <v>178</v>
      </c>
      <c r="C8770" s="22" t="s">
        <v>15</v>
      </c>
      <c r="D8770" s="22" t="s">
        <v>30</v>
      </c>
      <c r="E8770" s="20">
        <v>17354.33755</v>
      </c>
    </row>
    <row r="8771" spans="1:5" x14ac:dyDescent="0.35">
      <c r="A8771" s="22" t="s">
        <v>40</v>
      </c>
      <c r="B8771" s="22" t="s">
        <v>178</v>
      </c>
      <c r="C8771" s="22" t="s">
        <v>15</v>
      </c>
      <c r="D8771" s="22" t="s">
        <v>96</v>
      </c>
      <c r="E8771" s="20">
        <v>69.516739999999999</v>
      </c>
    </row>
    <row r="8772" spans="1:5" x14ac:dyDescent="0.35">
      <c r="A8772" s="22" t="s">
        <v>40</v>
      </c>
      <c r="B8772" s="22" t="s">
        <v>178</v>
      </c>
      <c r="C8772" s="22" t="s">
        <v>15</v>
      </c>
      <c r="D8772" s="22" t="s">
        <v>110</v>
      </c>
      <c r="E8772" s="20">
        <v>86.802300000000002</v>
      </c>
    </row>
    <row r="8773" spans="1:5" x14ac:dyDescent="0.35">
      <c r="A8773" s="22" t="s">
        <v>40</v>
      </c>
      <c r="B8773" s="22" t="s">
        <v>178</v>
      </c>
      <c r="C8773" s="22" t="s">
        <v>15</v>
      </c>
      <c r="D8773" s="22" t="s">
        <v>112</v>
      </c>
      <c r="E8773" s="20">
        <v>1474.41911</v>
      </c>
    </row>
    <row r="8774" spans="1:5" x14ac:dyDescent="0.35">
      <c r="A8774" s="22" t="s">
        <v>40</v>
      </c>
      <c r="B8774" s="22" t="s">
        <v>178</v>
      </c>
      <c r="C8774" s="22" t="s">
        <v>15</v>
      </c>
      <c r="D8774" s="22" t="s">
        <v>31</v>
      </c>
      <c r="E8774" s="20">
        <v>9445.4165300000004</v>
      </c>
    </row>
    <row r="8775" spans="1:5" x14ac:dyDescent="0.35">
      <c r="A8775" s="22" t="s">
        <v>40</v>
      </c>
      <c r="B8775" s="22" t="s">
        <v>178</v>
      </c>
      <c r="C8775" s="22" t="s">
        <v>15</v>
      </c>
      <c r="D8775" s="22" t="s">
        <v>32</v>
      </c>
      <c r="E8775" s="20">
        <v>76.358199999999997</v>
      </c>
    </row>
    <row r="8776" spans="1:5" x14ac:dyDescent="0.35">
      <c r="A8776" s="22" t="s">
        <v>40</v>
      </c>
      <c r="B8776" s="22" t="s">
        <v>178</v>
      </c>
      <c r="C8776" s="22" t="s">
        <v>15</v>
      </c>
      <c r="D8776" s="28" t="s">
        <v>35</v>
      </c>
      <c r="E8776" s="26">
        <v>35757.567660000001</v>
      </c>
    </row>
    <row r="8777" spans="1:5" x14ac:dyDescent="0.35">
      <c r="A8777" s="22" t="s">
        <v>40</v>
      </c>
      <c r="B8777" s="22" t="s">
        <v>178</v>
      </c>
      <c r="C8777" s="22" t="s">
        <v>159</v>
      </c>
      <c r="D8777" s="22" t="s">
        <v>52</v>
      </c>
      <c r="E8777" s="20">
        <v>311.96228000000002</v>
      </c>
    </row>
    <row r="8778" spans="1:5" x14ac:dyDescent="0.35">
      <c r="A8778" s="22" t="s">
        <v>40</v>
      </c>
      <c r="B8778" s="22" t="s">
        <v>178</v>
      </c>
      <c r="C8778" s="22" t="s">
        <v>159</v>
      </c>
      <c r="D8778" s="22" t="s">
        <v>156</v>
      </c>
      <c r="E8778" s="20">
        <v>3.2855300000000001</v>
      </c>
    </row>
    <row r="8779" spans="1:5" x14ac:dyDescent="0.35">
      <c r="A8779" s="22" t="s">
        <v>40</v>
      </c>
      <c r="B8779" s="22" t="s">
        <v>178</v>
      </c>
      <c r="C8779" s="22" t="s">
        <v>159</v>
      </c>
      <c r="D8779" s="22" t="s">
        <v>53</v>
      </c>
      <c r="E8779" s="20">
        <v>4.5763800000000003</v>
      </c>
    </row>
    <row r="8780" spans="1:5" x14ac:dyDescent="0.35">
      <c r="A8780" s="22" t="s">
        <v>40</v>
      </c>
      <c r="B8780" s="22" t="s">
        <v>178</v>
      </c>
      <c r="C8780" s="22" t="s">
        <v>159</v>
      </c>
      <c r="D8780" s="22" t="s">
        <v>27</v>
      </c>
      <c r="E8780" s="20">
        <v>75.924250000000001</v>
      </c>
    </row>
    <row r="8781" spans="1:5" x14ac:dyDescent="0.35">
      <c r="A8781" s="22" t="s">
        <v>40</v>
      </c>
      <c r="B8781" s="22" t="s">
        <v>178</v>
      </c>
      <c r="C8781" s="22" t="s">
        <v>159</v>
      </c>
      <c r="D8781" s="22" t="s">
        <v>95</v>
      </c>
      <c r="E8781" s="20">
        <v>31.697120000000002</v>
      </c>
    </row>
    <row r="8782" spans="1:5" x14ac:dyDescent="0.35">
      <c r="A8782" s="22" t="s">
        <v>40</v>
      </c>
      <c r="B8782" s="22" t="s">
        <v>178</v>
      </c>
      <c r="C8782" s="22" t="s">
        <v>159</v>
      </c>
      <c r="D8782" s="22" t="s">
        <v>28</v>
      </c>
      <c r="E8782" s="20">
        <v>33.082949999999997</v>
      </c>
    </row>
    <row r="8783" spans="1:5" x14ac:dyDescent="0.35">
      <c r="A8783" s="22" t="s">
        <v>40</v>
      </c>
      <c r="B8783" s="22" t="s">
        <v>178</v>
      </c>
      <c r="C8783" s="22" t="s">
        <v>159</v>
      </c>
      <c r="D8783" s="22" t="s">
        <v>55</v>
      </c>
      <c r="E8783" s="20">
        <v>3.90509</v>
      </c>
    </row>
    <row r="8784" spans="1:5" x14ac:dyDescent="0.35">
      <c r="A8784" s="22" t="s">
        <v>40</v>
      </c>
      <c r="B8784" s="22" t="s">
        <v>178</v>
      </c>
      <c r="C8784" s="22" t="s">
        <v>159</v>
      </c>
      <c r="D8784" s="22" t="s">
        <v>92</v>
      </c>
      <c r="E8784" s="20">
        <v>121.21482</v>
      </c>
    </row>
    <row r="8785" spans="1:5" x14ac:dyDescent="0.35">
      <c r="A8785" s="22" t="s">
        <v>40</v>
      </c>
      <c r="B8785" s="22" t="s">
        <v>178</v>
      </c>
      <c r="C8785" s="22" t="s">
        <v>159</v>
      </c>
      <c r="D8785" s="22" t="s">
        <v>102</v>
      </c>
      <c r="E8785" s="20">
        <v>46.943770000000001</v>
      </c>
    </row>
    <row r="8786" spans="1:5" x14ac:dyDescent="0.35">
      <c r="A8786" s="22" t="s">
        <v>40</v>
      </c>
      <c r="B8786" s="22" t="s">
        <v>178</v>
      </c>
      <c r="C8786" s="22" t="s">
        <v>159</v>
      </c>
      <c r="D8786" s="22" t="s">
        <v>107</v>
      </c>
      <c r="E8786" s="20">
        <v>15.72969</v>
      </c>
    </row>
    <row r="8787" spans="1:5" x14ac:dyDescent="0.35">
      <c r="A8787" s="22" t="s">
        <v>40</v>
      </c>
      <c r="B8787" s="22" t="s">
        <v>178</v>
      </c>
      <c r="C8787" s="22" t="s">
        <v>159</v>
      </c>
      <c r="D8787" s="22" t="s">
        <v>93</v>
      </c>
      <c r="E8787" s="20">
        <v>1.3624400000000001</v>
      </c>
    </row>
    <row r="8788" spans="1:5" x14ac:dyDescent="0.35">
      <c r="A8788" s="22" t="s">
        <v>40</v>
      </c>
      <c r="B8788" s="22" t="s">
        <v>178</v>
      </c>
      <c r="C8788" s="22" t="s">
        <v>159</v>
      </c>
      <c r="D8788" s="22" t="s">
        <v>160</v>
      </c>
      <c r="E8788" s="20">
        <v>159.33264</v>
      </c>
    </row>
    <row r="8789" spans="1:5" x14ac:dyDescent="0.35">
      <c r="A8789" s="22" t="s">
        <v>40</v>
      </c>
      <c r="B8789" s="22" t="s">
        <v>178</v>
      </c>
      <c r="C8789" s="22" t="s">
        <v>159</v>
      </c>
      <c r="D8789" s="22" t="s">
        <v>30</v>
      </c>
      <c r="E8789" s="20">
        <v>90.289190000000005</v>
      </c>
    </row>
    <row r="8790" spans="1:5" x14ac:dyDescent="0.35">
      <c r="A8790" s="22" t="s">
        <v>40</v>
      </c>
      <c r="B8790" s="22" t="s">
        <v>178</v>
      </c>
      <c r="C8790" s="22" t="s">
        <v>159</v>
      </c>
      <c r="D8790" s="22" t="s">
        <v>96</v>
      </c>
      <c r="E8790" s="20">
        <v>4.3400100000000004</v>
      </c>
    </row>
    <row r="8791" spans="1:5" x14ac:dyDescent="0.35">
      <c r="A8791" s="22" t="s">
        <v>40</v>
      </c>
      <c r="B8791" s="22" t="s">
        <v>178</v>
      </c>
      <c r="C8791" s="22" t="s">
        <v>159</v>
      </c>
      <c r="D8791" s="22" t="s">
        <v>110</v>
      </c>
      <c r="E8791" s="20">
        <v>16.17916</v>
      </c>
    </row>
    <row r="8792" spans="1:5" x14ac:dyDescent="0.35">
      <c r="A8792" s="22" t="s">
        <v>40</v>
      </c>
      <c r="B8792" s="22" t="s">
        <v>178</v>
      </c>
      <c r="C8792" s="22" t="s">
        <v>159</v>
      </c>
      <c r="D8792" s="22" t="s">
        <v>112</v>
      </c>
      <c r="E8792" s="20">
        <v>37.120930000000001</v>
      </c>
    </row>
    <row r="8793" spans="1:5" x14ac:dyDescent="0.35">
      <c r="A8793" s="22" t="s">
        <v>40</v>
      </c>
      <c r="B8793" s="22" t="s">
        <v>178</v>
      </c>
      <c r="C8793" s="22" t="s">
        <v>159</v>
      </c>
      <c r="D8793" s="22" t="s">
        <v>31</v>
      </c>
      <c r="E8793" s="20">
        <v>100.95508</v>
      </c>
    </row>
    <row r="8794" spans="1:5" x14ac:dyDescent="0.35">
      <c r="A8794" s="22" t="s">
        <v>40</v>
      </c>
      <c r="B8794" s="22" t="s">
        <v>178</v>
      </c>
      <c r="C8794" s="22" t="s">
        <v>159</v>
      </c>
      <c r="D8794" s="28" t="s">
        <v>35</v>
      </c>
      <c r="E8794" s="26">
        <v>1057.9013299999999</v>
      </c>
    </row>
    <row r="8795" spans="1:5" x14ac:dyDescent="0.35">
      <c r="A8795" s="22" t="s">
        <v>40</v>
      </c>
      <c r="B8795" s="22" t="s">
        <v>178</v>
      </c>
      <c r="C8795" s="22" t="s">
        <v>59</v>
      </c>
      <c r="D8795" s="22" t="s">
        <v>52</v>
      </c>
      <c r="E8795" s="20">
        <v>70.435730000000007</v>
      </c>
    </row>
    <row r="8796" spans="1:5" x14ac:dyDescent="0.35">
      <c r="A8796" s="22" t="s">
        <v>40</v>
      </c>
      <c r="B8796" s="22" t="s">
        <v>178</v>
      </c>
      <c r="C8796" s="22" t="s">
        <v>59</v>
      </c>
      <c r="D8796" s="22" t="s">
        <v>92</v>
      </c>
      <c r="E8796" s="20">
        <v>9.5357000000000003</v>
      </c>
    </row>
    <row r="8797" spans="1:5" x14ac:dyDescent="0.35">
      <c r="A8797" s="22" t="s">
        <v>40</v>
      </c>
      <c r="B8797" s="22" t="s">
        <v>178</v>
      </c>
      <c r="C8797" s="22" t="s">
        <v>59</v>
      </c>
      <c r="D8797" s="22" t="s">
        <v>102</v>
      </c>
      <c r="E8797" s="20">
        <v>164.98103</v>
      </c>
    </row>
    <row r="8798" spans="1:5" x14ac:dyDescent="0.35">
      <c r="A8798" s="22" t="s">
        <v>40</v>
      </c>
      <c r="B8798" s="22" t="s">
        <v>178</v>
      </c>
      <c r="C8798" s="22" t="s">
        <v>59</v>
      </c>
      <c r="D8798" s="28" t="s">
        <v>35</v>
      </c>
      <c r="E8798" s="26">
        <v>244.95246</v>
      </c>
    </row>
    <row r="8799" spans="1:5" x14ac:dyDescent="0.35">
      <c r="A8799" s="22" t="s">
        <v>40</v>
      </c>
      <c r="B8799" s="22" t="s">
        <v>178</v>
      </c>
      <c r="C8799" s="22" t="s">
        <v>16</v>
      </c>
      <c r="D8799" s="22" t="s">
        <v>52</v>
      </c>
      <c r="E8799" s="20">
        <v>791.97067000000004</v>
      </c>
    </row>
    <row r="8800" spans="1:5" x14ac:dyDescent="0.35">
      <c r="A8800" s="22" t="s">
        <v>40</v>
      </c>
      <c r="B8800" s="22" t="s">
        <v>178</v>
      </c>
      <c r="C8800" s="22" t="s">
        <v>16</v>
      </c>
      <c r="D8800" s="22" t="s">
        <v>156</v>
      </c>
      <c r="E8800" s="20">
        <v>32.934080000000002</v>
      </c>
    </row>
    <row r="8801" spans="1:5" x14ac:dyDescent="0.35">
      <c r="A8801" s="22" t="s">
        <v>40</v>
      </c>
      <c r="B8801" s="22" t="s">
        <v>178</v>
      </c>
      <c r="C8801" s="22" t="s">
        <v>16</v>
      </c>
      <c r="D8801" s="22" t="s">
        <v>53</v>
      </c>
      <c r="E8801" s="20">
        <v>24.324439999999999</v>
      </c>
    </row>
    <row r="8802" spans="1:5" x14ac:dyDescent="0.35">
      <c r="A8802" s="22" t="s">
        <v>40</v>
      </c>
      <c r="B8802" s="22" t="s">
        <v>178</v>
      </c>
      <c r="C8802" s="22" t="s">
        <v>16</v>
      </c>
      <c r="D8802" s="22" t="s">
        <v>27</v>
      </c>
      <c r="E8802" s="20">
        <v>18.399170000000002</v>
      </c>
    </row>
    <row r="8803" spans="1:5" x14ac:dyDescent="0.35">
      <c r="A8803" s="22" t="s">
        <v>40</v>
      </c>
      <c r="B8803" s="22" t="s">
        <v>178</v>
      </c>
      <c r="C8803" s="22" t="s">
        <v>16</v>
      </c>
      <c r="D8803" s="22" t="s">
        <v>28</v>
      </c>
      <c r="E8803" s="20">
        <v>270.60903000000002</v>
      </c>
    </row>
    <row r="8804" spans="1:5" x14ac:dyDescent="0.35">
      <c r="A8804" s="22" t="s">
        <v>40</v>
      </c>
      <c r="B8804" s="22" t="s">
        <v>178</v>
      </c>
      <c r="C8804" s="22" t="s">
        <v>16</v>
      </c>
      <c r="D8804" s="22" t="s">
        <v>55</v>
      </c>
      <c r="E8804" s="20">
        <v>23.142990000000001</v>
      </c>
    </row>
    <row r="8805" spans="1:5" x14ac:dyDescent="0.35">
      <c r="A8805" s="22" t="s">
        <v>40</v>
      </c>
      <c r="B8805" s="22" t="s">
        <v>178</v>
      </c>
      <c r="C8805" s="22" t="s">
        <v>16</v>
      </c>
      <c r="D8805" s="22" t="s">
        <v>92</v>
      </c>
      <c r="E8805" s="20">
        <v>58.186770000000003</v>
      </c>
    </row>
    <row r="8806" spans="1:5" x14ac:dyDescent="0.35">
      <c r="A8806" s="22" t="s">
        <v>40</v>
      </c>
      <c r="B8806" s="22" t="s">
        <v>178</v>
      </c>
      <c r="C8806" s="22" t="s">
        <v>16</v>
      </c>
      <c r="D8806" s="22" t="s">
        <v>102</v>
      </c>
      <c r="E8806" s="20">
        <v>39.037680000000002</v>
      </c>
    </row>
    <row r="8807" spans="1:5" x14ac:dyDescent="0.35">
      <c r="A8807" s="22" t="s">
        <v>40</v>
      </c>
      <c r="B8807" s="22" t="s">
        <v>178</v>
      </c>
      <c r="C8807" s="22" t="s">
        <v>16</v>
      </c>
      <c r="D8807" s="22" t="s">
        <v>107</v>
      </c>
      <c r="E8807" s="20">
        <v>1.63375</v>
      </c>
    </row>
    <row r="8808" spans="1:5" x14ac:dyDescent="0.35">
      <c r="A8808" s="22" t="s">
        <v>40</v>
      </c>
      <c r="B8808" s="22" t="s">
        <v>178</v>
      </c>
      <c r="C8808" s="22" t="s">
        <v>16</v>
      </c>
      <c r="D8808" s="22" t="s">
        <v>93</v>
      </c>
      <c r="E8808" s="20">
        <v>2.8740999999999999</v>
      </c>
    </row>
    <row r="8809" spans="1:5" x14ac:dyDescent="0.35">
      <c r="A8809" s="22" t="s">
        <v>40</v>
      </c>
      <c r="B8809" s="22" t="s">
        <v>178</v>
      </c>
      <c r="C8809" s="22" t="s">
        <v>16</v>
      </c>
      <c r="D8809" s="22" t="s">
        <v>160</v>
      </c>
      <c r="E8809" s="20">
        <v>464.04074000000003</v>
      </c>
    </row>
    <row r="8810" spans="1:5" x14ac:dyDescent="0.35">
      <c r="A8810" s="22" t="s">
        <v>40</v>
      </c>
      <c r="B8810" s="22" t="s">
        <v>178</v>
      </c>
      <c r="C8810" s="22" t="s">
        <v>16</v>
      </c>
      <c r="D8810" s="22" t="s">
        <v>30</v>
      </c>
      <c r="E8810" s="20">
        <v>573.47176000000002</v>
      </c>
    </row>
    <row r="8811" spans="1:5" x14ac:dyDescent="0.35">
      <c r="A8811" s="22" t="s">
        <v>40</v>
      </c>
      <c r="B8811" s="22" t="s">
        <v>178</v>
      </c>
      <c r="C8811" s="22" t="s">
        <v>16</v>
      </c>
      <c r="D8811" s="22" t="s">
        <v>96</v>
      </c>
      <c r="E8811" s="20">
        <v>1.4404699999999999</v>
      </c>
    </row>
    <row r="8812" spans="1:5" x14ac:dyDescent="0.35">
      <c r="A8812" s="22" t="s">
        <v>40</v>
      </c>
      <c r="B8812" s="22" t="s">
        <v>178</v>
      </c>
      <c r="C8812" s="22" t="s">
        <v>16</v>
      </c>
      <c r="D8812" s="22" t="s">
        <v>110</v>
      </c>
      <c r="E8812" s="20">
        <v>96.240830000000003</v>
      </c>
    </row>
    <row r="8813" spans="1:5" x14ac:dyDescent="0.35">
      <c r="A8813" s="22" t="s">
        <v>40</v>
      </c>
      <c r="B8813" s="22" t="s">
        <v>178</v>
      </c>
      <c r="C8813" s="22" t="s">
        <v>16</v>
      </c>
      <c r="D8813" s="22" t="s">
        <v>112</v>
      </c>
      <c r="E8813" s="20">
        <v>148.59153000000001</v>
      </c>
    </row>
    <row r="8814" spans="1:5" x14ac:dyDescent="0.35">
      <c r="A8814" s="22" t="s">
        <v>40</v>
      </c>
      <c r="B8814" s="22" t="s">
        <v>178</v>
      </c>
      <c r="C8814" s="22" t="s">
        <v>16</v>
      </c>
      <c r="D8814" s="22" t="s">
        <v>31</v>
      </c>
      <c r="E8814" s="20">
        <v>2691.2064500000001</v>
      </c>
    </row>
    <row r="8815" spans="1:5" x14ac:dyDescent="0.35">
      <c r="A8815" s="22" t="s">
        <v>40</v>
      </c>
      <c r="B8815" s="22" t="s">
        <v>178</v>
      </c>
      <c r="C8815" s="22" t="s">
        <v>16</v>
      </c>
      <c r="D8815" s="28" t="s">
        <v>35</v>
      </c>
      <c r="E8815" s="26">
        <v>5238.1044599999996</v>
      </c>
    </row>
    <row r="8816" spans="1:5" x14ac:dyDescent="0.35">
      <c r="A8816" s="22" t="s">
        <v>40</v>
      </c>
      <c r="B8816" s="22" t="s">
        <v>178</v>
      </c>
      <c r="C8816" s="22" t="s">
        <v>17</v>
      </c>
      <c r="D8816" s="22" t="s">
        <v>52</v>
      </c>
      <c r="E8816" s="20">
        <v>183.32477</v>
      </c>
    </row>
    <row r="8817" spans="1:5" x14ac:dyDescent="0.35">
      <c r="A8817" s="22" t="s">
        <v>40</v>
      </c>
      <c r="B8817" s="22" t="s">
        <v>178</v>
      </c>
      <c r="C8817" s="22" t="s">
        <v>17</v>
      </c>
      <c r="D8817" s="22" t="s">
        <v>156</v>
      </c>
      <c r="E8817" s="20">
        <v>170.75865999999999</v>
      </c>
    </row>
    <row r="8818" spans="1:5" x14ac:dyDescent="0.35">
      <c r="A8818" s="22" t="s">
        <v>40</v>
      </c>
      <c r="B8818" s="22" t="s">
        <v>178</v>
      </c>
      <c r="C8818" s="22" t="s">
        <v>17</v>
      </c>
      <c r="D8818" s="22" t="s">
        <v>53</v>
      </c>
      <c r="E8818" s="20">
        <v>13.30795</v>
      </c>
    </row>
    <row r="8819" spans="1:5" x14ac:dyDescent="0.35">
      <c r="A8819" s="22" t="s">
        <v>40</v>
      </c>
      <c r="B8819" s="22" t="s">
        <v>178</v>
      </c>
      <c r="C8819" s="22" t="s">
        <v>17</v>
      </c>
      <c r="D8819" s="22" t="s">
        <v>27</v>
      </c>
      <c r="E8819" s="20">
        <v>18.026230000000002</v>
      </c>
    </row>
    <row r="8820" spans="1:5" x14ac:dyDescent="0.35">
      <c r="A8820" s="22" t="s">
        <v>40</v>
      </c>
      <c r="B8820" s="22" t="s">
        <v>178</v>
      </c>
      <c r="C8820" s="22" t="s">
        <v>17</v>
      </c>
      <c r="D8820" s="22" t="s">
        <v>28</v>
      </c>
      <c r="E8820" s="20">
        <v>92.051209999999998</v>
      </c>
    </row>
    <row r="8821" spans="1:5" x14ac:dyDescent="0.35">
      <c r="A8821" s="22" t="s">
        <v>40</v>
      </c>
      <c r="B8821" s="22" t="s">
        <v>178</v>
      </c>
      <c r="C8821" s="22" t="s">
        <v>17</v>
      </c>
      <c r="D8821" s="22" t="s">
        <v>92</v>
      </c>
      <c r="E8821" s="20">
        <v>12.0686</v>
      </c>
    </row>
    <row r="8822" spans="1:5" x14ac:dyDescent="0.35">
      <c r="A8822" s="22" t="s">
        <v>40</v>
      </c>
      <c r="B8822" s="22" t="s">
        <v>178</v>
      </c>
      <c r="C8822" s="22" t="s">
        <v>17</v>
      </c>
      <c r="D8822" s="22" t="s">
        <v>102</v>
      </c>
      <c r="E8822" s="20">
        <v>7.7980900000000002</v>
      </c>
    </row>
    <row r="8823" spans="1:5" x14ac:dyDescent="0.35">
      <c r="A8823" s="22" t="s">
        <v>40</v>
      </c>
      <c r="B8823" s="22" t="s">
        <v>178</v>
      </c>
      <c r="C8823" s="22" t="s">
        <v>17</v>
      </c>
      <c r="D8823" s="22" t="s">
        <v>107</v>
      </c>
      <c r="E8823" s="20">
        <v>31.47842</v>
      </c>
    </row>
    <row r="8824" spans="1:5" x14ac:dyDescent="0.35">
      <c r="A8824" s="22" t="s">
        <v>40</v>
      </c>
      <c r="B8824" s="22" t="s">
        <v>178</v>
      </c>
      <c r="C8824" s="22" t="s">
        <v>17</v>
      </c>
      <c r="D8824" s="22" t="s">
        <v>93</v>
      </c>
      <c r="E8824" s="20">
        <v>4.83331</v>
      </c>
    </row>
    <row r="8825" spans="1:5" x14ac:dyDescent="0.35">
      <c r="A8825" s="22" t="s">
        <v>40</v>
      </c>
      <c r="B8825" s="22" t="s">
        <v>178</v>
      </c>
      <c r="C8825" s="22" t="s">
        <v>17</v>
      </c>
      <c r="D8825" s="22" t="s">
        <v>160</v>
      </c>
      <c r="E8825" s="20">
        <v>15.796749999999999</v>
      </c>
    </row>
    <row r="8826" spans="1:5" x14ac:dyDescent="0.35">
      <c r="A8826" s="22" t="s">
        <v>40</v>
      </c>
      <c r="B8826" s="22" t="s">
        <v>178</v>
      </c>
      <c r="C8826" s="22" t="s">
        <v>17</v>
      </c>
      <c r="D8826" s="22" t="s">
        <v>30</v>
      </c>
      <c r="E8826" s="20">
        <v>101.99401</v>
      </c>
    </row>
    <row r="8827" spans="1:5" x14ac:dyDescent="0.35">
      <c r="A8827" s="22" t="s">
        <v>40</v>
      </c>
      <c r="B8827" s="22" t="s">
        <v>178</v>
      </c>
      <c r="C8827" s="22" t="s">
        <v>17</v>
      </c>
      <c r="D8827" s="22" t="s">
        <v>110</v>
      </c>
      <c r="E8827" s="20">
        <v>18.46285</v>
      </c>
    </row>
    <row r="8828" spans="1:5" x14ac:dyDescent="0.35">
      <c r="A8828" s="22" t="s">
        <v>40</v>
      </c>
      <c r="B8828" s="22" t="s">
        <v>178</v>
      </c>
      <c r="C8828" s="22" t="s">
        <v>17</v>
      </c>
      <c r="D8828" s="22" t="s">
        <v>112</v>
      </c>
      <c r="E8828" s="20">
        <v>41.011949999999999</v>
      </c>
    </row>
    <row r="8829" spans="1:5" x14ac:dyDescent="0.35">
      <c r="A8829" s="22" t="s">
        <v>40</v>
      </c>
      <c r="B8829" s="22" t="s">
        <v>178</v>
      </c>
      <c r="C8829" s="22" t="s">
        <v>17</v>
      </c>
      <c r="D8829" s="22" t="s">
        <v>31</v>
      </c>
      <c r="E8829" s="20">
        <v>2173.91192</v>
      </c>
    </row>
    <row r="8830" spans="1:5" x14ac:dyDescent="0.35">
      <c r="A8830" s="22" t="s">
        <v>40</v>
      </c>
      <c r="B8830" s="22" t="s">
        <v>178</v>
      </c>
      <c r="C8830" s="22" t="s">
        <v>17</v>
      </c>
      <c r="D8830" s="22" t="s">
        <v>32</v>
      </c>
      <c r="E8830" s="20">
        <v>16.16638</v>
      </c>
    </row>
    <row r="8831" spans="1:5" x14ac:dyDescent="0.35">
      <c r="A8831" s="22" t="s">
        <v>40</v>
      </c>
      <c r="B8831" s="22" t="s">
        <v>178</v>
      </c>
      <c r="C8831" s="22" t="s">
        <v>17</v>
      </c>
      <c r="D8831" s="28" t="s">
        <v>35</v>
      </c>
      <c r="E8831" s="26">
        <v>2900.9911000000002</v>
      </c>
    </row>
    <row r="8832" spans="1:5" x14ac:dyDescent="0.35">
      <c r="A8832" s="22" t="s">
        <v>40</v>
      </c>
      <c r="B8832" s="22" t="s">
        <v>178</v>
      </c>
      <c r="C8832" s="22" t="s">
        <v>18</v>
      </c>
      <c r="D8832" s="22" t="s">
        <v>52</v>
      </c>
      <c r="E8832" s="20">
        <v>179.68723</v>
      </c>
    </row>
    <row r="8833" spans="1:5" x14ac:dyDescent="0.35">
      <c r="A8833" s="22" t="s">
        <v>40</v>
      </c>
      <c r="B8833" s="22" t="s">
        <v>178</v>
      </c>
      <c r="C8833" s="22" t="s">
        <v>18</v>
      </c>
      <c r="D8833" s="22" t="s">
        <v>53</v>
      </c>
      <c r="E8833" s="20">
        <v>2.5574499999999998</v>
      </c>
    </row>
    <row r="8834" spans="1:5" x14ac:dyDescent="0.35">
      <c r="A8834" s="22" t="s">
        <v>40</v>
      </c>
      <c r="B8834" s="22" t="s">
        <v>178</v>
      </c>
      <c r="C8834" s="22" t="s">
        <v>18</v>
      </c>
      <c r="D8834" s="22" t="s">
        <v>27</v>
      </c>
      <c r="E8834" s="20">
        <v>75.917490000000001</v>
      </c>
    </row>
    <row r="8835" spans="1:5" x14ac:dyDescent="0.35">
      <c r="A8835" s="22" t="s">
        <v>40</v>
      </c>
      <c r="B8835" s="22" t="s">
        <v>178</v>
      </c>
      <c r="C8835" s="22" t="s">
        <v>18</v>
      </c>
      <c r="D8835" s="22" t="s">
        <v>92</v>
      </c>
      <c r="E8835" s="20">
        <v>80.788079999999994</v>
      </c>
    </row>
    <row r="8836" spans="1:5" x14ac:dyDescent="0.35">
      <c r="A8836" s="22" t="s">
        <v>40</v>
      </c>
      <c r="B8836" s="22" t="s">
        <v>178</v>
      </c>
      <c r="C8836" s="22" t="s">
        <v>18</v>
      </c>
      <c r="D8836" s="22" t="s">
        <v>102</v>
      </c>
      <c r="E8836" s="20">
        <v>686.61181999999997</v>
      </c>
    </row>
    <row r="8837" spans="1:5" x14ac:dyDescent="0.35">
      <c r="A8837" s="22" t="s">
        <v>40</v>
      </c>
      <c r="B8837" s="22" t="s">
        <v>178</v>
      </c>
      <c r="C8837" s="22" t="s">
        <v>18</v>
      </c>
      <c r="D8837" s="22" t="s">
        <v>93</v>
      </c>
      <c r="E8837" s="20">
        <v>0.28017999999999998</v>
      </c>
    </row>
    <row r="8838" spans="1:5" x14ac:dyDescent="0.35">
      <c r="A8838" s="22" t="s">
        <v>40</v>
      </c>
      <c r="B8838" s="22" t="s">
        <v>178</v>
      </c>
      <c r="C8838" s="22" t="s">
        <v>18</v>
      </c>
      <c r="D8838" s="22" t="s">
        <v>160</v>
      </c>
      <c r="E8838" s="20">
        <v>0.74173</v>
      </c>
    </row>
    <row r="8839" spans="1:5" x14ac:dyDescent="0.35">
      <c r="A8839" s="22" t="s">
        <v>40</v>
      </c>
      <c r="B8839" s="22" t="s">
        <v>178</v>
      </c>
      <c r="C8839" s="22" t="s">
        <v>18</v>
      </c>
      <c r="D8839" s="22" t="s">
        <v>30</v>
      </c>
      <c r="E8839" s="20">
        <v>6.2114099999999999</v>
      </c>
    </row>
    <row r="8840" spans="1:5" x14ac:dyDescent="0.35">
      <c r="A8840" s="22" t="s">
        <v>40</v>
      </c>
      <c r="B8840" s="22" t="s">
        <v>178</v>
      </c>
      <c r="C8840" s="22" t="s">
        <v>18</v>
      </c>
      <c r="D8840" s="22" t="s">
        <v>110</v>
      </c>
      <c r="E8840" s="20">
        <v>15.45871</v>
      </c>
    </row>
    <row r="8841" spans="1:5" x14ac:dyDescent="0.35">
      <c r="A8841" s="22" t="s">
        <v>40</v>
      </c>
      <c r="B8841" s="22" t="s">
        <v>178</v>
      </c>
      <c r="C8841" s="22" t="s">
        <v>18</v>
      </c>
      <c r="D8841" s="22" t="s">
        <v>31</v>
      </c>
      <c r="E8841" s="20">
        <v>101.63330000000001</v>
      </c>
    </row>
    <row r="8842" spans="1:5" x14ac:dyDescent="0.35">
      <c r="A8842" s="22" t="s">
        <v>40</v>
      </c>
      <c r="B8842" s="22" t="s">
        <v>178</v>
      </c>
      <c r="C8842" s="22" t="s">
        <v>18</v>
      </c>
      <c r="D8842" s="22" t="s">
        <v>32</v>
      </c>
      <c r="E8842" s="20">
        <v>8.7246199999999998</v>
      </c>
    </row>
    <row r="8843" spans="1:5" x14ac:dyDescent="0.35">
      <c r="A8843" s="22" t="s">
        <v>40</v>
      </c>
      <c r="B8843" s="22" t="s">
        <v>178</v>
      </c>
      <c r="C8843" s="22" t="s">
        <v>18</v>
      </c>
      <c r="D8843" s="28" t="s">
        <v>35</v>
      </c>
      <c r="E8843" s="26">
        <v>1158.61202</v>
      </c>
    </row>
    <row r="8844" spans="1:5" x14ac:dyDescent="0.35">
      <c r="A8844" s="22" t="s">
        <v>40</v>
      </c>
      <c r="B8844" s="22" t="s">
        <v>178</v>
      </c>
      <c r="C8844" s="22" t="s">
        <v>19</v>
      </c>
      <c r="D8844" s="22" t="s">
        <v>52</v>
      </c>
      <c r="E8844" s="20">
        <v>1.6637299999999999</v>
      </c>
    </row>
    <row r="8845" spans="1:5" x14ac:dyDescent="0.35">
      <c r="A8845" s="22" t="s">
        <v>40</v>
      </c>
      <c r="B8845" s="22" t="s">
        <v>178</v>
      </c>
      <c r="C8845" s="22" t="s">
        <v>19</v>
      </c>
      <c r="D8845" s="22" t="s">
        <v>102</v>
      </c>
      <c r="E8845" s="20">
        <v>131.71941000000001</v>
      </c>
    </row>
    <row r="8846" spans="1:5" x14ac:dyDescent="0.35">
      <c r="A8846" s="22" t="s">
        <v>40</v>
      </c>
      <c r="B8846" s="22" t="s">
        <v>178</v>
      </c>
      <c r="C8846" s="22" t="s">
        <v>19</v>
      </c>
      <c r="D8846" s="22" t="s">
        <v>107</v>
      </c>
      <c r="E8846" s="20">
        <v>60.616930000000004</v>
      </c>
    </row>
    <row r="8847" spans="1:5" x14ac:dyDescent="0.35">
      <c r="A8847" s="22" t="s">
        <v>40</v>
      </c>
      <c r="B8847" s="22" t="s">
        <v>178</v>
      </c>
      <c r="C8847" s="22" t="s">
        <v>19</v>
      </c>
      <c r="D8847" s="22" t="s">
        <v>30</v>
      </c>
      <c r="E8847" s="20">
        <v>63.90457</v>
      </c>
    </row>
    <row r="8848" spans="1:5" x14ac:dyDescent="0.35">
      <c r="A8848" s="22" t="s">
        <v>40</v>
      </c>
      <c r="B8848" s="22" t="s">
        <v>178</v>
      </c>
      <c r="C8848" s="22" t="s">
        <v>19</v>
      </c>
      <c r="D8848" s="22" t="s">
        <v>112</v>
      </c>
      <c r="E8848" s="20">
        <v>-13.707739999999999</v>
      </c>
    </row>
    <row r="8849" spans="1:5" x14ac:dyDescent="0.35">
      <c r="A8849" s="22" t="s">
        <v>40</v>
      </c>
      <c r="B8849" s="22" t="s">
        <v>178</v>
      </c>
      <c r="C8849" s="22" t="s">
        <v>19</v>
      </c>
      <c r="D8849" s="22" t="s">
        <v>31</v>
      </c>
      <c r="E8849" s="20">
        <v>24.848569999999999</v>
      </c>
    </row>
    <row r="8850" spans="1:5" x14ac:dyDescent="0.35">
      <c r="A8850" s="22" t="s">
        <v>40</v>
      </c>
      <c r="B8850" s="22" t="s">
        <v>178</v>
      </c>
      <c r="C8850" s="22" t="s">
        <v>19</v>
      </c>
      <c r="D8850" s="22" t="s">
        <v>32</v>
      </c>
      <c r="E8850" s="20">
        <v>117.92191</v>
      </c>
    </row>
    <row r="8851" spans="1:5" x14ac:dyDescent="0.35">
      <c r="A8851" s="22" t="s">
        <v>40</v>
      </c>
      <c r="B8851" s="22" t="s">
        <v>178</v>
      </c>
      <c r="C8851" s="22" t="s">
        <v>19</v>
      </c>
      <c r="D8851" s="28" t="s">
        <v>35</v>
      </c>
      <c r="E8851" s="26">
        <v>386.96737999999999</v>
      </c>
    </row>
    <row r="8852" spans="1:5" x14ac:dyDescent="0.35">
      <c r="A8852" s="22" t="s">
        <v>40</v>
      </c>
      <c r="B8852" s="22" t="s">
        <v>178</v>
      </c>
      <c r="C8852" s="120" t="s">
        <v>35</v>
      </c>
      <c r="D8852" s="347"/>
      <c r="E8852" s="26">
        <v>63672.052830000001</v>
      </c>
    </row>
    <row r="8853" spans="1:5" x14ac:dyDescent="0.35">
      <c r="A8853" s="22" t="s">
        <v>41</v>
      </c>
      <c r="B8853" s="22" t="s">
        <v>169</v>
      </c>
      <c r="C8853" s="22" t="s">
        <v>52</v>
      </c>
      <c r="D8853" s="22" t="s">
        <v>52</v>
      </c>
      <c r="E8853" s="20">
        <v>208.53582</v>
      </c>
    </row>
    <row r="8854" spans="1:5" x14ac:dyDescent="0.35">
      <c r="A8854" s="22" t="s">
        <v>41</v>
      </c>
      <c r="B8854" s="22" t="s">
        <v>169</v>
      </c>
      <c r="C8854" s="22" t="s">
        <v>52</v>
      </c>
      <c r="D8854" s="22" t="s">
        <v>104</v>
      </c>
      <c r="E8854" s="20">
        <v>95.225899999999996</v>
      </c>
    </row>
    <row r="8855" spans="1:5" x14ac:dyDescent="0.35">
      <c r="A8855" s="22" t="s">
        <v>41</v>
      </c>
      <c r="B8855" s="22" t="s">
        <v>169</v>
      </c>
      <c r="C8855" s="22" t="s">
        <v>52</v>
      </c>
      <c r="D8855" s="22" t="s">
        <v>156</v>
      </c>
      <c r="E8855" s="20">
        <v>2.7128299999999999</v>
      </c>
    </row>
    <row r="8856" spans="1:5" x14ac:dyDescent="0.35">
      <c r="A8856" s="22" t="s">
        <v>41</v>
      </c>
      <c r="B8856" s="22" t="s">
        <v>169</v>
      </c>
      <c r="C8856" s="22" t="s">
        <v>52</v>
      </c>
      <c r="D8856" s="22" t="s">
        <v>113</v>
      </c>
      <c r="E8856" s="20">
        <v>154.32642000000001</v>
      </c>
    </row>
    <row r="8857" spans="1:5" x14ac:dyDescent="0.35">
      <c r="A8857" s="22" t="s">
        <v>41</v>
      </c>
      <c r="B8857" s="22" t="s">
        <v>169</v>
      </c>
      <c r="C8857" s="22" t="s">
        <v>52</v>
      </c>
      <c r="D8857" s="22" t="s">
        <v>53</v>
      </c>
      <c r="E8857" s="20">
        <v>20.938980000000001</v>
      </c>
    </row>
    <row r="8858" spans="1:5" x14ac:dyDescent="0.35">
      <c r="A8858" s="22" t="s">
        <v>41</v>
      </c>
      <c r="B8858" s="22" t="s">
        <v>169</v>
      </c>
      <c r="C8858" s="22" t="s">
        <v>52</v>
      </c>
      <c r="D8858" s="22" t="s">
        <v>27</v>
      </c>
      <c r="E8858" s="20">
        <v>2.7090900000000002</v>
      </c>
    </row>
    <row r="8859" spans="1:5" x14ac:dyDescent="0.35">
      <c r="A8859" s="22" t="s">
        <v>41</v>
      </c>
      <c r="B8859" s="22" t="s">
        <v>169</v>
      </c>
      <c r="C8859" s="22" t="s">
        <v>52</v>
      </c>
      <c r="D8859" s="22" t="s">
        <v>92</v>
      </c>
      <c r="E8859" s="20">
        <v>28.34742</v>
      </c>
    </row>
    <row r="8860" spans="1:5" x14ac:dyDescent="0.35">
      <c r="A8860" s="22" t="s">
        <v>41</v>
      </c>
      <c r="B8860" s="22" t="s">
        <v>169</v>
      </c>
      <c r="C8860" s="22" t="s">
        <v>52</v>
      </c>
      <c r="D8860" s="22" t="s">
        <v>102</v>
      </c>
      <c r="E8860" s="20">
        <v>643.66132000000005</v>
      </c>
    </row>
    <row r="8861" spans="1:5" x14ac:dyDescent="0.35">
      <c r="A8861" s="22" t="s">
        <v>41</v>
      </c>
      <c r="B8861" s="22" t="s">
        <v>169</v>
      </c>
      <c r="C8861" s="22" t="s">
        <v>52</v>
      </c>
      <c r="D8861" s="22" t="s">
        <v>107</v>
      </c>
      <c r="E8861" s="20">
        <v>6.2919</v>
      </c>
    </row>
    <row r="8862" spans="1:5" x14ac:dyDescent="0.35">
      <c r="A8862" s="22" t="s">
        <v>41</v>
      </c>
      <c r="B8862" s="22" t="s">
        <v>169</v>
      </c>
      <c r="C8862" s="22" t="s">
        <v>52</v>
      </c>
      <c r="D8862" s="22" t="s">
        <v>93</v>
      </c>
      <c r="E8862" s="20">
        <v>32.842779999999998</v>
      </c>
    </row>
    <row r="8863" spans="1:5" x14ac:dyDescent="0.35">
      <c r="A8863" s="22" t="s">
        <v>41</v>
      </c>
      <c r="B8863" s="22" t="s">
        <v>169</v>
      </c>
      <c r="C8863" s="22" t="s">
        <v>52</v>
      </c>
      <c r="D8863" s="22" t="s">
        <v>160</v>
      </c>
      <c r="E8863" s="20">
        <v>9.2241700000000009</v>
      </c>
    </row>
    <row r="8864" spans="1:5" x14ac:dyDescent="0.35">
      <c r="A8864" s="22" t="s">
        <v>41</v>
      </c>
      <c r="B8864" s="22" t="s">
        <v>169</v>
      </c>
      <c r="C8864" s="22" t="s">
        <v>52</v>
      </c>
      <c r="D8864" s="22" t="s">
        <v>30</v>
      </c>
      <c r="E8864" s="20">
        <v>28.866720000000001</v>
      </c>
    </row>
    <row r="8865" spans="1:5" x14ac:dyDescent="0.35">
      <c r="A8865" s="22" t="s">
        <v>41</v>
      </c>
      <c r="B8865" s="22" t="s">
        <v>169</v>
      </c>
      <c r="C8865" s="22" t="s">
        <v>52</v>
      </c>
      <c r="D8865" s="22" t="s">
        <v>110</v>
      </c>
      <c r="E8865" s="20">
        <v>0.75853999999999999</v>
      </c>
    </row>
    <row r="8866" spans="1:5" x14ac:dyDescent="0.35">
      <c r="A8866" s="22" t="s">
        <v>41</v>
      </c>
      <c r="B8866" s="22" t="s">
        <v>169</v>
      </c>
      <c r="C8866" s="22" t="s">
        <v>52</v>
      </c>
      <c r="D8866" s="22" t="s">
        <v>31</v>
      </c>
      <c r="E8866" s="20">
        <v>268.04462999999998</v>
      </c>
    </row>
    <row r="8867" spans="1:5" x14ac:dyDescent="0.35">
      <c r="A8867" s="22" t="s">
        <v>41</v>
      </c>
      <c r="B8867" s="22" t="s">
        <v>169</v>
      </c>
      <c r="C8867" s="22" t="s">
        <v>52</v>
      </c>
      <c r="D8867" s="28" t="s">
        <v>35</v>
      </c>
      <c r="E8867" s="26">
        <v>1502.4865199999999</v>
      </c>
    </row>
    <row r="8868" spans="1:5" x14ac:dyDescent="0.35">
      <c r="A8868" s="22" t="s">
        <v>41</v>
      </c>
      <c r="B8868" s="22" t="s">
        <v>169</v>
      </c>
      <c r="C8868" s="22" t="s">
        <v>53</v>
      </c>
      <c r="D8868" s="22" t="s">
        <v>52</v>
      </c>
      <c r="E8868" s="20">
        <v>399.51573999999999</v>
      </c>
    </row>
    <row r="8869" spans="1:5" x14ac:dyDescent="0.35">
      <c r="A8869" s="22" t="s">
        <v>41</v>
      </c>
      <c r="B8869" s="22" t="s">
        <v>169</v>
      </c>
      <c r="C8869" s="22" t="s">
        <v>53</v>
      </c>
      <c r="D8869" s="22" t="s">
        <v>104</v>
      </c>
      <c r="E8869" s="20">
        <v>6.3752500000000003</v>
      </c>
    </row>
    <row r="8870" spans="1:5" x14ac:dyDescent="0.35">
      <c r="A8870" s="22" t="s">
        <v>41</v>
      </c>
      <c r="B8870" s="22" t="s">
        <v>169</v>
      </c>
      <c r="C8870" s="22" t="s">
        <v>53</v>
      </c>
      <c r="D8870" s="22" t="s">
        <v>115</v>
      </c>
      <c r="E8870" s="20">
        <v>15.436730000000001</v>
      </c>
    </row>
    <row r="8871" spans="1:5" x14ac:dyDescent="0.35">
      <c r="A8871" s="22" t="s">
        <v>41</v>
      </c>
      <c r="B8871" s="22" t="s">
        <v>169</v>
      </c>
      <c r="C8871" s="22" t="s">
        <v>53</v>
      </c>
      <c r="D8871" s="22" t="s">
        <v>156</v>
      </c>
      <c r="E8871" s="20">
        <v>2.2824399999999998</v>
      </c>
    </row>
    <row r="8872" spans="1:5" x14ac:dyDescent="0.35">
      <c r="A8872" s="22" t="s">
        <v>41</v>
      </c>
      <c r="B8872" s="22" t="s">
        <v>169</v>
      </c>
      <c r="C8872" s="22" t="s">
        <v>53</v>
      </c>
      <c r="D8872" s="22" t="s">
        <v>53</v>
      </c>
      <c r="E8872" s="20">
        <v>20.773009999999999</v>
      </c>
    </row>
    <row r="8873" spans="1:5" x14ac:dyDescent="0.35">
      <c r="A8873" s="22" t="s">
        <v>41</v>
      </c>
      <c r="B8873" s="22" t="s">
        <v>169</v>
      </c>
      <c r="C8873" s="22" t="s">
        <v>53</v>
      </c>
      <c r="D8873" s="22" t="s">
        <v>27</v>
      </c>
      <c r="E8873" s="20">
        <v>36.751289999999997</v>
      </c>
    </row>
    <row r="8874" spans="1:5" x14ac:dyDescent="0.35">
      <c r="A8874" s="22" t="s">
        <v>41</v>
      </c>
      <c r="B8874" s="22" t="s">
        <v>169</v>
      </c>
      <c r="C8874" s="22" t="s">
        <v>53</v>
      </c>
      <c r="D8874" s="22" t="s">
        <v>95</v>
      </c>
      <c r="E8874" s="20">
        <v>24.568110000000001</v>
      </c>
    </row>
    <row r="8875" spans="1:5" x14ac:dyDescent="0.35">
      <c r="A8875" s="22" t="s">
        <v>41</v>
      </c>
      <c r="B8875" s="22" t="s">
        <v>169</v>
      </c>
      <c r="C8875" s="22" t="s">
        <v>53</v>
      </c>
      <c r="D8875" s="22" t="s">
        <v>28</v>
      </c>
      <c r="E8875" s="20">
        <v>50.481859999999998</v>
      </c>
    </row>
    <row r="8876" spans="1:5" x14ac:dyDescent="0.35">
      <c r="A8876" s="22" t="s">
        <v>41</v>
      </c>
      <c r="B8876" s="22" t="s">
        <v>169</v>
      </c>
      <c r="C8876" s="22" t="s">
        <v>53</v>
      </c>
      <c r="D8876" s="22" t="s">
        <v>55</v>
      </c>
      <c r="E8876" s="20">
        <v>4.1114300000000004</v>
      </c>
    </row>
    <row r="8877" spans="1:5" x14ac:dyDescent="0.35">
      <c r="A8877" s="22" t="s">
        <v>41</v>
      </c>
      <c r="B8877" s="22" t="s">
        <v>169</v>
      </c>
      <c r="C8877" s="22" t="s">
        <v>53</v>
      </c>
      <c r="D8877" s="22" t="s">
        <v>92</v>
      </c>
      <c r="E8877" s="20">
        <v>479.10527000000002</v>
      </c>
    </row>
    <row r="8878" spans="1:5" x14ac:dyDescent="0.35">
      <c r="A8878" s="22" t="s">
        <v>41</v>
      </c>
      <c r="B8878" s="22" t="s">
        <v>169</v>
      </c>
      <c r="C8878" s="22" t="s">
        <v>53</v>
      </c>
      <c r="D8878" s="22" t="s">
        <v>102</v>
      </c>
      <c r="E8878" s="20">
        <v>15.85164</v>
      </c>
    </row>
    <row r="8879" spans="1:5" x14ac:dyDescent="0.35">
      <c r="A8879" s="22" t="s">
        <v>41</v>
      </c>
      <c r="B8879" s="22" t="s">
        <v>169</v>
      </c>
      <c r="C8879" s="22" t="s">
        <v>53</v>
      </c>
      <c r="D8879" s="22" t="s">
        <v>107</v>
      </c>
      <c r="E8879" s="20">
        <v>45.705280000000002</v>
      </c>
    </row>
    <row r="8880" spans="1:5" x14ac:dyDescent="0.35">
      <c r="A8880" s="22" t="s">
        <v>41</v>
      </c>
      <c r="B8880" s="22" t="s">
        <v>169</v>
      </c>
      <c r="C8880" s="22" t="s">
        <v>53</v>
      </c>
      <c r="D8880" s="22" t="s">
        <v>93</v>
      </c>
      <c r="E8880" s="20">
        <v>34.09507</v>
      </c>
    </row>
    <row r="8881" spans="1:5" x14ac:dyDescent="0.35">
      <c r="A8881" s="22" t="s">
        <v>41</v>
      </c>
      <c r="B8881" s="22" t="s">
        <v>169</v>
      </c>
      <c r="C8881" s="22" t="s">
        <v>53</v>
      </c>
      <c r="D8881" s="22" t="s">
        <v>160</v>
      </c>
      <c r="E8881" s="20">
        <v>50.188780000000001</v>
      </c>
    </row>
    <row r="8882" spans="1:5" x14ac:dyDescent="0.35">
      <c r="A8882" s="22" t="s">
        <v>41</v>
      </c>
      <c r="B8882" s="22" t="s">
        <v>169</v>
      </c>
      <c r="C8882" s="22" t="s">
        <v>53</v>
      </c>
      <c r="D8882" s="22" t="s">
        <v>30</v>
      </c>
      <c r="E8882" s="20">
        <v>247.44044</v>
      </c>
    </row>
    <row r="8883" spans="1:5" x14ac:dyDescent="0.35">
      <c r="A8883" s="22" t="s">
        <v>41</v>
      </c>
      <c r="B8883" s="22" t="s">
        <v>169</v>
      </c>
      <c r="C8883" s="22" t="s">
        <v>53</v>
      </c>
      <c r="D8883" s="22" t="s">
        <v>110</v>
      </c>
      <c r="E8883" s="20">
        <v>74.772639999999996</v>
      </c>
    </row>
    <row r="8884" spans="1:5" x14ac:dyDescent="0.35">
      <c r="A8884" s="22" t="s">
        <v>41</v>
      </c>
      <c r="B8884" s="22" t="s">
        <v>169</v>
      </c>
      <c r="C8884" s="22" t="s">
        <v>53</v>
      </c>
      <c r="D8884" s="22" t="s">
        <v>31</v>
      </c>
      <c r="E8884" s="20">
        <v>371.71507000000003</v>
      </c>
    </row>
    <row r="8885" spans="1:5" x14ac:dyDescent="0.35">
      <c r="A8885" s="22" t="s">
        <v>41</v>
      </c>
      <c r="B8885" s="22" t="s">
        <v>169</v>
      </c>
      <c r="C8885" s="22" t="s">
        <v>53</v>
      </c>
      <c r="D8885" s="28" t="s">
        <v>35</v>
      </c>
      <c r="E8885" s="26">
        <v>1879.1700499999999</v>
      </c>
    </row>
    <row r="8886" spans="1:5" x14ac:dyDescent="0.35">
      <c r="A8886" s="22" t="s">
        <v>41</v>
      </c>
      <c r="B8886" s="22" t="s">
        <v>169</v>
      </c>
      <c r="C8886" s="22" t="s">
        <v>12</v>
      </c>
      <c r="D8886" s="22" t="s">
        <v>52</v>
      </c>
      <c r="E8886" s="20">
        <v>1599.7138600000001</v>
      </c>
    </row>
    <row r="8887" spans="1:5" x14ac:dyDescent="0.35">
      <c r="A8887" s="22" t="s">
        <v>41</v>
      </c>
      <c r="B8887" s="22" t="s">
        <v>169</v>
      </c>
      <c r="C8887" s="22" t="s">
        <v>12</v>
      </c>
      <c r="D8887" s="22" t="s">
        <v>104</v>
      </c>
      <c r="E8887" s="20">
        <v>30.82206</v>
      </c>
    </row>
    <row r="8888" spans="1:5" x14ac:dyDescent="0.35">
      <c r="A8888" s="22" t="s">
        <v>41</v>
      </c>
      <c r="B8888" s="22" t="s">
        <v>169</v>
      </c>
      <c r="C8888" s="22" t="s">
        <v>12</v>
      </c>
      <c r="D8888" s="22" t="s">
        <v>53</v>
      </c>
      <c r="E8888" s="20">
        <v>4.3226699999999996</v>
      </c>
    </row>
    <row r="8889" spans="1:5" x14ac:dyDescent="0.35">
      <c r="A8889" s="22" t="s">
        <v>41</v>
      </c>
      <c r="B8889" s="22" t="s">
        <v>169</v>
      </c>
      <c r="C8889" s="22" t="s">
        <v>12</v>
      </c>
      <c r="D8889" s="22" t="s">
        <v>27</v>
      </c>
      <c r="E8889" s="20">
        <v>831.97450000000003</v>
      </c>
    </row>
    <row r="8890" spans="1:5" x14ac:dyDescent="0.35">
      <c r="A8890" s="22" t="s">
        <v>41</v>
      </c>
      <c r="B8890" s="22" t="s">
        <v>169</v>
      </c>
      <c r="C8890" s="22" t="s">
        <v>12</v>
      </c>
      <c r="D8890" s="22" t="s">
        <v>28</v>
      </c>
      <c r="E8890" s="20">
        <v>2.9888599999999999</v>
      </c>
    </row>
    <row r="8891" spans="1:5" x14ac:dyDescent="0.35">
      <c r="A8891" s="22" t="s">
        <v>41</v>
      </c>
      <c r="B8891" s="22" t="s">
        <v>169</v>
      </c>
      <c r="C8891" s="22" t="s">
        <v>12</v>
      </c>
      <c r="D8891" s="22" t="s">
        <v>92</v>
      </c>
      <c r="E8891" s="20">
        <v>81.446340000000006</v>
      </c>
    </row>
    <row r="8892" spans="1:5" x14ac:dyDescent="0.35">
      <c r="A8892" s="22" t="s">
        <v>41</v>
      </c>
      <c r="B8892" s="22" t="s">
        <v>169</v>
      </c>
      <c r="C8892" s="22" t="s">
        <v>12</v>
      </c>
      <c r="D8892" s="22" t="s">
        <v>102</v>
      </c>
      <c r="E8892" s="20">
        <v>86.316379999999995</v>
      </c>
    </row>
    <row r="8893" spans="1:5" x14ac:dyDescent="0.35">
      <c r="A8893" s="22" t="s">
        <v>41</v>
      </c>
      <c r="B8893" s="22" t="s">
        <v>169</v>
      </c>
      <c r="C8893" s="22" t="s">
        <v>12</v>
      </c>
      <c r="D8893" s="22" t="s">
        <v>93</v>
      </c>
      <c r="E8893" s="20">
        <v>5.75556</v>
      </c>
    </row>
    <row r="8894" spans="1:5" x14ac:dyDescent="0.35">
      <c r="A8894" s="22" t="s">
        <v>41</v>
      </c>
      <c r="B8894" s="22" t="s">
        <v>169</v>
      </c>
      <c r="C8894" s="22" t="s">
        <v>12</v>
      </c>
      <c r="D8894" s="22" t="s">
        <v>160</v>
      </c>
      <c r="E8894" s="20">
        <v>10.145390000000001</v>
      </c>
    </row>
    <row r="8895" spans="1:5" x14ac:dyDescent="0.35">
      <c r="A8895" s="22" t="s">
        <v>41</v>
      </c>
      <c r="B8895" s="22" t="s">
        <v>169</v>
      </c>
      <c r="C8895" s="22" t="s">
        <v>12</v>
      </c>
      <c r="D8895" s="22" t="s">
        <v>30</v>
      </c>
      <c r="E8895" s="20">
        <v>3.4624299999999999</v>
      </c>
    </row>
    <row r="8896" spans="1:5" x14ac:dyDescent="0.35">
      <c r="A8896" s="22" t="s">
        <v>41</v>
      </c>
      <c r="B8896" s="22" t="s">
        <v>169</v>
      </c>
      <c r="C8896" s="22" t="s">
        <v>12</v>
      </c>
      <c r="D8896" s="22" t="s">
        <v>31</v>
      </c>
      <c r="E8896" s="20">
        <v>176.60838000000001</v>
      </c>
    </row>
    <row r="8897" spans="1:5" x14ac:dyDescent="0.35">
      <c r="A8897" s="22" t="s">
        <v>41</v>
      </c>
      <c r="B8897" s="22" t="s">
        <v>169</v>
      </c>
      <c r="C8897" s="22" t="s">
        <v>12</v>
      </c>
      <c r="D8897" s="28" t="s">
        <v>35</v>
      </c>
      <c r="E8897" s="26">
        <v>2833.5564300000001</v>
      </c>
    </row>
    <row r="8898" spans="1:5" x14ac:dyDescent="0.35">
      <c r="A8898" s="22" t="s">
        <v>41</v>
      </c>
      <c r="B8898" s="22" t="s">
        <v>169</v>
      </c>
      <c r="C8898" s="22" t="s">
        <v>54</v>
      </c>
      <c r="D8898" s="22" t="s">
        <v>52</v>
      </c>
      <c r="E8898" s="20">
        <v>54.432000000000002</v>
      </c>
    </row>
    <row r="8899" spans="1:5" x14ac:dyDescent="0.35">
      <c r="A8899" s="22" t="s">
        <v>41</v>
      </c>
      <c r="B8899" s="22" t="s">
        <v>169</v>
      </c>
      <c r="C8899" s="22" t="s">
        <v>54</v>
      </c>
      <c r="D8899" s="22" t="s">
        <v>160</v>
      </c>
      <c r="E8899" s="20">
        <v>1026.011</v>
      </c>
    </row>
    <row r="8900" spans="1:5" x14ac:dyDescent="0.35">
      <c r="A8900" s="22" t="s">
        <v>41</v>
      </c>
      <c r="B8900" s="22" t="s">
        <v>169</v>
      </c>
      <c r="C8900" s="22" t="s">
        <v>54</v>
      </c>
      <c r="D8900" s="22" t="s">
        <v>30</v>
      </c>
      <c r="E8900" s="20">
        <v>7.8504800000000001</v>
      </c>
    </row>
    <row r="8901" spans="1:5" x14ac:dyDescent="0.35">
      <c r="A8901" s="22" t="s">
        <v>41</v>
      </c>
      <c r="B8901" s="22" t="s">
        <v>169</v>
      </c>
      <c r="C8901" s="22" t="s">
        <v>54</v>
      </c>
      <c r="D8901" s="22" t="s">
        <v>96</v>
      </c>
      <c r="E8901" s="20">
        <v>32.012520000000002</v>
      </c>
    </row>
    <row r="8902" spans="1:5" x14ac:dyDescent="0.35">
      <c r="A8902" s="22" t="s">
        <v>41</v>
      </c>
      <c r="B8902" s="22" t="s">
        <v>169</v>
      </c>
      <c r="C8902" s="22" t="s">
        <v>54</v>
      </c>
      <c r="D8902" s="28" t="s">
        <v>35</v>
      </c>
      <c r="E8902" s="26">
        <v>1120.306</v>
      </c>
    </row>
    <row r="8903" spans="1:5" x14ac:dyDescent="0.35">
      <c r="A8903" s="22" t="s">
        <v>41</v>
      </c>
      <c r="B8903" s="22" t="s">
        <v>169</v>
      </c>
      <c r="C8903" s="22" t="s">
        <v>13</v>
      </c>
      <c r="D8903" s="22" t="s">
        <v>52</v>
      </c>
      <c r="E8903" s="20">
        <v>110.69020999999999</v>
      </c>
    </row>
    <row r="8904" spans="1:5" x14ac:dyDescent="0.35">
      <c r="A8904" s="22" t="s">
        <v>41</v>
      </c>
      <c r="B8904" s="22" t="s">
        <v>169</v>
      </c>
      <c r="C8904" s="22" t="s">
        <v>13</v>
      </c>
      <c r="D8904" s="22" t="s">
        <v>27</v>
      </c>
      <c r="E8904" s="20">
        <v>5583.8792599999997</v>
      </c>
    </row>
    <row r="8905" spans="1:5" x14ac:dyDescent="0.35">
      <c r="A8905" s="22" t="s">
        <v>41</v>
      </c>
      <c r="B8905" s="22" t="s">
        <v>169</v>
      </c>
      <c r="C8905" s="22" t="s">
        <v>13</v>
      </c>
      <c r="D8905" s="22" t="s">
        <v>28</v>
      </c>
      <c r="E8905" s="20">
        <v>541.08932000000004</v>
      </c>
    </row>
    <row r="8906" spans="1:5" x14ac:dyDescent="0.35">
      <c r="A8906" s="22" t="s">
        <v>41</v>
      </c>
      <c r="B8906" s="22" t="s">
        <v>169</v>
      </c>
      <c r="C8906" s="22" t="s">
        <v>13</v>
      </c>
      <c r="D8906" s="22" t="s">
        <v>92</v>
      </c>
      <c r="E8906" s="20">
        <v>1.0435099999999999</v>
      </c>
    </row>
    <row r="8907" spans="1:5" x14ac:dyDescent="0.35">
      <c r="A8907" s="22" t="s">
        <v>41</v>
      </c>
      <c r="B8907" s="22" t="s">
        <v>169</v>
      </c>
      <c r="C8907" s="22" t="s">
        <v>13</v>
      </c>
      <c r="D8907" s="22" t="s">
        <v>102</v>
      </c>
      <c r="E8907" s="20">
        <v>3.4270000000000002E-2</v>
      </c>
    </row>
    <row r="8908" spans="1:5" x14ac:dyDescent="0.35">
      <c r="A8908" s="22" t="s">
        <v>41</v>
      </c>
      <c r="B8908" s="22" t="s">
        <v>169</v>
      </c>
      <c r="C8908" s="22" t="s">
        <v>13</v>
      </c>
      <c r="D8908" s="22" t="s">
        <v>93</v>
      </c>
      <c r="E8908" s="20">
        <v>2.5158299999999998</v>
      </c>
    </row>
    <row r="8909" spans="1:5" x14ac:dyDescent="0.35">
      <c r="A8909" s="22" t="s">
        <v>41</v>
      </c>
      <c r="B8909" s="22" t="s">
        <v>169</v>
      </c>
      <c r="C8909" s="22" t="s">
        <v>13</v>
      </c>
      <c r="D8909" s="22" t="s">
        <v>30</v>
      </c>
      <c r="E8909" s="20">
        <v>0.91503000000000001</v>
      </c>
    </row>
    <row r="8910" spans="1:5" x14ac:dyDescent="0.35">
      <c r="A8910" s="22" t="s">
        <v>41</v>
      </c>
      <c r="B8910" s="22" t="s">
        <v>169</v>
      </c>
      <c r="C8910" s="22" t="s">
        <v>13</v>
      </c>
      <c r="D8910" s="22" t="s">
        <v>31</v>
      </c>
      <c r="E8910" s="20">
        <v>86.002520000000004</v>
      </c>
    </row>
    <row r="8911" spans="1:5" x14ac:dyDescent="0.35">
      <c r="A8911" s="22" t="s">
        <v>41</v>
      </c>
      <c r="B8911" s="22" t="s">
        <v>169</v>
      </c>
      <c r="C8911" s="22" t="s">
        <v>13</v>
      </c>
      <c r="D8911" s="28" t="s">
        <v>35</v>
      </c>
      <c r="E8911" s="26">
        <v>6326.1699500000004</v>
      </c>
    </row>
    <row r="8912" spans="1:5" x14ac:dyDescent="0.35">
      <c r="A8912" s="22" t="s">
        <v>41</v>
      </c>
      <c r="B8912" s="22" t="s">
        <v>169</v>
      </c>
      <c r="C8912" s="22" t="s">
        <v>55</v>
      </c>
      <c r="D8912" s="22" t="s">
        <v>52</v>
      </c>
      <c r="E8912" s="20">
        <v>4.1087400000000001</v>
      </c>
    </row>
    <row r="8913" spans="1:5" x14ac:dyDescent="0.35">
      <c r="A8913" s="22" t="s">
        <v>41</v>
      </c>
      <c r="B8913" s="22" t="s">
        <v>169</v>
      </c>
      <c r="C8913" s="22" t="s">
        <v>55</v>
      </c>
      <c r="D8913" s="22" t="s">
        <v>156</v>
      </c>
      <c r="E8913" s="20">
        <v>5.2027099999999997</v>
      </c>
    </row>
    <row r="8914" spans="1:5" x14ac:dyDescent="0.35">
      <c r="A8914" s="22" t="s">
        <v>41</v>
      </c>
      <c r="B8914" s="22" t="s">
        <v>169</v>
      </c>
      <c r="C8914" s="22" t="s">
        <v>55</v>
      </c>
      <c r="D8914" s="22" t="s">
        <v>55</v>
      </c>
      <c r="E8914" s="20">
        <v>0.61899999999999999</v>
      </c>
    </row>
    <row r="8915" spans="1:5" x14ac:dyDescent="0.35">
      <c r="A8915" s="22" t="s">
        <v>41</v>
      </c>
      <c r="B8915" s="22" t="s">
        <v>169</v>
      </c>
      <c r="C8915" s="22" t="s">
        <v>55</v>
      </c>
      <c r="D8915" s="22" t="s">
        <v>107</v>
      </c>
      <c r="E8915" s="20">
        <v>1.2620800000000001</v>
      </c>
    </row>
    <row r="8916" spans="1:5" x14ac:dyDescent="0.35">
      <c r="A8916" s="22" t="s">
        <v>41</v>
      </c>
      <c r="B8916" s="22" t="s">
        <v>169</v>
      </c>
      <c r="C8916" s="22" t="s">
        <v>55</v>
      </c>
      <c r="D8916" s="22" t="s">
        <v>160</v>
      </c>
      <c r="E8916" s="20">
        <v>3194.93244</v>
      </c>
    </row>
    <row r="8917" spans="1:5" x14ac:dyDescent="0.35">
      <c r="A8917" s="22" t="s">
        <v>41</v>
      </c>
      <c r="B8917" s="22" t="s">
        <v>169</v>
      </c>
      <c r="C8917" s="22" t="s">
        <v>55</v>
      </c>
      <c r="D8917" s="22" t="s">
        <v>31</v>
      </c>
      <c r="E8917" s="20">
        <v>294.41960999999998</v>
      </c>
    </row>
    <row r="8918" spans="1:5" x14ac:dyDescent="0.35">
      <c r="A8918" s="22" t="s">
        <v>41</v>
      </c>
      <c r="B8918" s="22" t="s">
        <v>169</v>
      </c>
      <c r="C8918" s="22" t="s">
        <v>55</v>
      </c>
      <c r="D8918" s="28" t="s">
        <v>35</v>
      </c>
      <c r="E8918" s="26">
        <v>3500.5445800000002</v>
      </c>
    </row>
    <row r="8919" spans="1:5" x14ac:dyDescent="0.35">
      <c r="A8919" s="22" t="s">
        <v>41</v>
      </c>
      <c r="B8919" s="22" t="s">
        <v>169</v>
      </c>
      <c r="C8919" s="22" t="s">
        <v>56</v>
      </c>
      <c r="D8919" s="22" t="s">
        <v>52</v>
      </c>
      <c r="E8919" s="20">
        <v>1.3811</v>
      </c>
    </row>
    <row r="8920" spans="1:5" x14ac:dyDescent="0.35">
      <c r="A8920" s="22" t="s">
        <v>41</v>
      </c>
      <c r="B8920" s="22" t="s">
        <v>169</v>
      </c>
      <c r="C8920" s="22" t="s">
        <v>56</v>
      </c>
      <c r="D8920" s="22" t="s">
        <v>28</v>
      </c>
      <c r="E8920" s="20">
        <v>3.9235899999999999</v>
      </c>
    </row>
    <row r="8921" spans="1:5" x14ac:dyDescent="0.35">
      <c r="A8921" s="22" t="s">
        <v>41</v>
      </c>
      <c r="B8921" s="22" t="s">
        <v>169</v>
      </c>
      <c r="C8921" s="22" t="s">
        <v>56</v>
      </c>
      <c r="D8921" s="22" t="s">
        <v>107</v>
      </c>
      <c r="E8921" s="20">
        <v>0.22522</v>
      </c>
    </row>
    <row r="8922" spans="1:5" x14ac:dyDescent="0.35">
      <c r="A8922" s="22" t="s">
        <v>41</v>
      </c>
      <c r="B8922" s="22" t="s">
        <v>169</v>
      </c>
      <c r="C8922" s="22" t="s">
        <v>56</v>
      </c>
      <c r="D8922" s="22" t="s">
        <v>110</v>
      </c>
      <c r="E8922" s="20">
        <v>2.7257699999999998</v>
      </c>
    </row>
    <row r="8923" spans="1:5" x14ac:dyDescent="0.35">
      <c r="A8923" s="22" t="s">
        <v>41</v>
      </c>
      <c r="B8923" s="22" t="s">
        <v>169</v>
      </c>
      <c r="C8923" s="22" t="s">
        <v>56</v>
      </c>
      <c r="D8923" s="22" t="s">
        <v>100</v>
      </c>
      <c r="E8923" s="20">
        <v>399.84737999999999</v>
      </c>
    </row>
    <row r="8924" spans="1:5" x14ac:dyDescent="0.35">
      <c r="A8924" s="22" t="s">
        <v>41</v>
      </c>
      <c r="B8924" s="22" t="s">
        <v>169</v>
      </c>
      <c r="C8924" s="22" t="s">
        <v>56</v>
      </c>
      <c r="D8924" s="22" t="s">
        <v>31</v>
      </c>
      <c r="E8924" s="20">
        <v>26.000389999999999</v>
      </c>
    </row>
    <row r="8925" spans="1:5" x14ac:dyDescent="0.35">
      <c r="A8925" s="22" t="s">
        <v>41</v>
      </c>
      <c r="B8925" s="22" t="s">
        <v>169</v>
      </c>
      <c r="C8925" s="22" t="s">
        <v>56</v>
      </c>
      <c r="D8925" s="28" t="s">
        <v>35</v>
      </c>
      <c r="E8925" s="26">
        <v>434.10345000000001</v>
      </c>
    </row>
    <row r="8926" spans="1:5" x14ac:dyDescent="0.35">
      <c r="A8926" s="22" t="s">
        <v>41</v>
      </c>
      <c r="B8926" s="22" t="s">
        <v>169</v>
      </c>
      <c r="C8926" s="22" t="s">
        <v>57</v>
      </c>
      <c r="D8926" s="22" t="s">
        <v>52</v>
      </c>
      <c r="E8926" s="20">
        <v>237.40525</v>
      </c>
    </row>
    <row r="8927" spans="1:5" x14ac:dyDescent="0.35">
      <c r="A8927" s="22" t="s">
        <v>41</v>
      </c>
      <c r="B8927" s="22" t="s">
        <v>169</v>
      </c>
      <c r="C8927" s="22" t="s">
        <v>57</v>
      </c>
      <c r="D8927" s="22" t="s">
        <v>104</v>
      </c>
      <c r="E8927" s="20">
        <v>88.403300000000002</v>
      </c>
    </row>
    <row r="8928" spans="1:5" x14ac:dyDescent="0.35">
      <c r="A8928" s="22" t="s">
        <v>41</v>
      </c>
      <c r="B8928" s="22" t="s">
        <v>169</v>
      </c>
      <c r="C8928" s="22" t="s">
        <v>57</v>
      </c>
      <c r="D8928" s="22" t="s">
        <v>156</v>
      </c>
      <c r="E8928" s="20">
        <v>2.5076200000000002</v>
      </c>
    </row>
    <row r="8929" spans="1:5" x14ac:dyDescent="0.35">
      <c r="A8929" s="22" t="s">
        <v>41</v>
      </c>
      <c r="B8929" s="22" t="s">
        <v>169</v>
      </c>
      <c r="C8929" s="22" t="s">
        <v>57</v>
      </c>
      <c r="D8929" s="22" t="s">
        <v>27</v>
      </c>
      <c r="E8929" s="20">
        <v>1.575</v>
      </c>
    </row>
    <row r="8930" spans="1:5" x14ac:dyDescent="0.35">
      <c r="A8930" s="22" t="s">
        <v>41</v>
      </c>
      <c r="B8930" s="22" t="s">
        <v>169</v>
      </c>
      <c r="C8930" s="22" t="s">
        <v>57</v>
      </c>
      <c r="D8930" s="22" t="s">
        <v>92</v>
      </c>
      <c r="E8930" s="20">
        <v>283.46346</v>
      </c>
    </row>
    <row r="8931" spans="1:5" x14ac:dyDescent="0.35">
      <c r="A8931" s="22" t="s">
        <v>41</v>
      </c>
      <c r="B8931" s="22" t="s">
        <v>169</v>
      </c>
      <c r="C8931" s="22" t="s">
        <v>57</v>
      </c>
      <c r="D8931" s="22" t="s">
        <v>107</v>
      </c>
      <c r="E8931" s="20">
        <v>42.624000000000002</v>
      </c>
    </row>
    <row r="8932" spans="1:5" x14ac:dyDescent="0.35">
      <c r="A8932" s="22" t="s">
        <v>41</v>
      </c>
      <c r="B8932" s="22" t="s">
        <v>169</v>
      </c>
      <c r="C8932" s="22" t="s">
        <v>57</v>
      </c>
      <c r="D8932" s="22" t="s">
        <v>93</v>
      </c>
      <c r="E8932" s="20">
        <v>4.6322099999999997</v>
      </c>
    </row>
    <row r="8933" spans="1:5" x14ac:dyDescent="0.35">
      <c r="A8933" s="22" t="s">
        <v>41</v>
      </c>
      <c r="B8933" s="22" t="s">
        <v>169</v>
      </c>
      <c r="C8933" s="22" t="s">
        <v>57</v>
      </c>
      <c r="D8933" s="22" t="s">
        <v>160</v>
      </c>
      <c r="E8933" s="20">
        <v>265.07873000000001</v>
      </c>
    </row>
    <row r="8934" spans="1:5" x14ac:dyDescent="0.35">
      <c r="A8934" s="22" t="s">
        <v>41</v>
      </c>
      <c r="B8934" s="22" t="s">
        <v>169</v>
      </c>
      <c r="C8934" s="22" t="s">
        <v>57</v>
      </c>
      <c r="D8934" s="22" t="s">
        <v>30</v>
      </c>
      <c r="E8934" s="20">
        <v>132.12835999999999</v>
      </c>
    </row>
    <row r="8935" spans="1:5" x14ac:dyDescent="0.35">
      <c r="A8935" s="22" t="s">
        <v>41</v>
      </c>
      <c r="B8935" s="22" t="s">
        <v>169</v>
      </c>
      <c r="C8935" s="22" t="s">
        <v>57</v>
      </c>
      <c r="D8935" s="22" t="s">
        <v>96</v>
      </c>
      <c r="E8935" s="20">
        <v>2.1873499999999999</v>
      </c>
    </row>
    <row r="8936" spans="1:5" x14ac:dyDescent="0.35">
      <c r="A8936" s="22" t="s">
        <v>41</v>
      </c>
      <c r="B8936" s="22" t="s">
        <v>169</v>
      </c>
      <c r="C8936" s="22" t="s">
        <v>57</v>
      </c>
      <c r="D8936" s="22" t="s">
        <v>31</v>
      </c>
      <c r="E8936" s="20">
        <v>318.91228999999998</v>
      </c>
    </row>
    <row r="8937" spans="1:5" x14ac:dyDescent="0.35">
      <c r="A8937" s="22" t="s">
        <v>41</v>
      </c>
      <c r="B8937" s="22" t="s">
        <v>169</v>
      </c>
      <c r="C8937" s="22" t="s">
        <v>57</v>
      </c>
      <c r="D8937" s="28" t="s">
        <v>35</v>
      </c>
      <c r="E8937" s="26">
        <v>1378.9175700000001</v>
      </c>
    </row>
    <row r="8938" spans="1:5" x14ac:dyDescent="0.35">
      <c r="A8938" s="22" t="s">
        <v>41</v>
      </c>
      <c r="B8938" s="22" t="s">
        <v>169</v>
      </c>
      <c r="C8938" s="22" t="s">
        <v>58</v>
      </c>
      <c r="D8938" s="22" t="s">
        <v>52</v>
      </c>
      <c r="E8938" s="20">
        <v>484.43187</v>
      </c>
    </row>
    <row r="8939" spans="1:5" x14ac:dyDescent="0.35">
      <c r="A8939" s="22" t="s">
        <v>41</v>
      </c>
      <c r="B8939" s="22" t="s">
        <v>169</v>
      </c>
      <c r="C8939" s="22" t="s">
        <v>58</v>
      </c>
      <c r="D8939" s="22" t="s">
        <v>31</v>
      </c>
      <c r="E8939" s="20">
        <v>135.62152</v>
      </c>
    </row>
    <row r="8940" spans="1:5" x14ac:dyDescent="0.35">
      <c r="A8940" s="22" t="s">
        <v>41</v>
      </c>
      <c r="B8940" s="22" t="s">
        <v>169</v>
      </c>
      <c r="C8940" s="22" t="s">
        <v>58</v>
      </c>
      <c r="D8940" s="28" t="s">
        <v>35</v>
      </c>
      <c r="E8940" s="26">
        <v>620.05339000000004</v>
      </c>
    </row>
    <row r="8941" spans="1:5" x14ac:dyDescent="0.35">
      <c r="A8941" s="22" t="s">
        <v>41</v>
      </c>
      <c r="B8941" s="22" t="s">
        <v>169</v>
      </c>
      <c r="C8941" s="22" t="s">
        <v>14</v>
      </c>
      <c r="D8941" s="22" t="s">
        <v>52</v>
      </c>
      <c r="E8941" s="20">
        <v>62.181379999999997</v>
      </c>
    </row>
    <row r="8942" spans="1:5" x14ac:dyDescent="0.35">
      <c r="A8942" s="22" t="s">
        <v>41</v>
      </c>
      <c r="B8942" s="22" t="s">
        <v>169</v>
      </c>
      <c r="C8942" s="22" t="s">
        <v>14</v>
      </c>
      <c r="D8942" s="22" t="s">
        <v>104</v>
      </c>
      <c r="E8942" s="20">
        <v>3.4500000000000003E-2</v>
      </c>
    </row>
    <row r="8943" spans="1:5" x14ac:dyDescent="0.35">
      <c r="A8943" s="22" t="s">
        <v>41</v>
      </c>
      <c r="B8943" s="22" t="s">
        <v>169</v>
      </c>
      <c r="C8943" s="22" t="s">
        <v>14</v>
      </c>
      <c r="D8943" s="22" t="s">
        <v>156</v>
      </c>
      <c r="E8943" s="20">
        <v>2.9770000000000001E-2</v>
      </c>
    </row>
    <row r="8944" spans="1:5" x14ac:dyDescent="0.35">
      <c r="A8944" s="22" t="s">
        <v>41</v>
      </c>
      <c r="B8944" s="22" t="s">
        <v>169</v>
      </c>
      <c r="C8944" s="22" t="s">
        <v>14</v>
      </c>
      <c r="D8944" s="22" t="s">
        <v>92</v>
      </c>
      <c r="E8944" s="20">
        <v>5.5006899999999996</v>
      </c>
    </row>
    <row r="8945" spans="1:5" x14ac:dyDescent="0.35">
      <c r="A8945" s="22" t="s">
        <v>41</v>
      </c>
      <c r="B8945" s="22" t="s">
        <v>169</v>
      </c>
      <c r="C8945" s="22" t="s">
        <v>14</v>
      </c>
      <c r="D8945" s="22" t="s">
        <v>102</v>
      </c>
      <c r="E8945" s="20">
        <v>57.954129999999999</v>
      </c>
    </row>
    <row r="8946" spans="1:5" x14ac:dyDescent="0.35">
      <c r="A8946" s="22" t="s">
        <v>41</v>
      </c>
      <c r="B8946" s="22" t="s">
        <v>169</v>
      </c>
      <c r="C8946" s="22" t="s">
        <v>14</v>
      </c>
      <c r="D8946" s="22" t="s">
        <v>31</v>
      </c>
      <c r="E8946" s="20">
        <v>5.5022700000000002</v>
      </c>
    </row>
    <row r="8947" spans="1:5" x14ac:dyDescent="0.35">
      <c r="A8947" s="22" t="s">
        <v>41</v>
      </c>
      <c r="B8947" s="22" t="s">
        <v>169</v>
      </c>
      <c r="C8947" s="22" t="s">
        <v>14</v>
      </c>
      <c r="D8947" s="28" t="s">
        <v>35</v>
      </c>
      <c r="E8947" s="26">
        <v>131.20274000000001</v>
      </c>
    </row>
    <row r="8948" spans="1:5" x14ac:dyDescent="0.35">
      <c r="A8948" s="22" t="s">
        <v>41</v>
      </c>
      <c r="B8948" s="22" t="s">
        <v>169</v>
      </c>
      <c r="C8948" s="22" t="s">
        <v>15</v>
      </c>
      <c r="D8948" s="22" t="s">
        <v>52</v>
      </c>
      <c r="E8948" s="20">
        <v>8846.6871200000005</v>
      </c>
    </row>
    <row r="8949" spans="1:5" x14ac:dyDescent="0.35">
      <c r="A8949" s="22" t="s">
        <v>41</v>
      </c>
      <c r="B8949" s="22" t="s">
        <v>169</v>
      </c>
      <c r="C8949" s="22" t="s">
        <v>15</v>
      </c>
      <c r="D8949" s="22" t="s">
        <v>104</v>
      </c>
      <c r="E8949" s="20">
        <v>923.01936000000001</v>
      </c>
    </row>
    <row r="8950" spans="1:5" x14ac:dyDescent="0.35">
      <c r="A8950" s="22" t="s">
        <v>41</v>
      </c>
      <c r="B8950" s="22" t="s">
        <v>169</v>
      </c>
      <c r="C8950" s="22" t="s">
        <v>15</v>
      </c>
      <c r="D8950" s="22" t="s">
        <v>115</v>
      </c>
      <c r="E8950" s="20">
        <v>1.35412</v>
      </c>
    </row>
    <row r="8951" spans="1:5" x14ac:dyDescent="0.35">
      <c r="A8951" s="22" t="s">
        <v>41</v>
      </c>
      <c r="B8951" s="22" t="s">
        <v>169</v>
      </c>
      <c r="C8951" s="22" t="s">
        <v>15</v>
      </c>
      <c r="D8951" s="22" t="s">
        <v>156</v>
      </c>
      <c r="E8951" s="20">
        <v>1.2363599999999999</v>
      </c>
    </row>
    <row r="8952" spans="1:5" x14ac:dyDescent="0.35">
      <c r="A8952" s="22" t="s">
        <v>41</v>
      </c>
      <c r="B8952" s="22" t="s">
        <v>169</v>
      </c>
      <c r="C8952" s="22" t="s">
        <v>15</v>
      </c>
      <c r="D8952" s="22" t="s">
        <v>53</v>
      </c>
      <c r="E8952" s="20">
        <v>18.958480000000002</v>
      </c>
    </row>
    <row r="8953" spans="1:5" x14ac:dyDescent="0.35">
      <c r="A8953" s="22" t="s">
        <v>41</v>
      </c>
      <c r="B8953" s="22" t="s">
        <v>169</v>
      </c>
      <c r="C8953" s="22" t="s">
        <v>15</v>
      </c>
      <c r="D8953" s="22" t="s">
        <v>27</v>
      </c>
      <c r="E8953" s="20">
        <v>265.43801000000002</v>
      </c>
    </row>
    <row r="8954" spans="1:5" x14ac:dyDescent="0.35">
      <c r="A8954" s="22" t="s">
        <v>41</v>
      </c>
      <c r="B8954" s="22" t="s">
        <v>169</v>
      </c>
      <c r="C8954" s="22" t="s">
        <v>15</v>
      </c>
      <c r="D8954" s="22" t="s">
        <v>28</v>
      </c>
      <c r="E8954" s="20">
        <v>331.16190999999998</v>
      </c>
    </row>
    <row r="8955" spans="1:5" x14ac:dyDescent="0.35">
      <c r="A8955" s="22" t="s">
        <v>41</v>
      </c>
      <c r="B8955" s="22" t="s">
        <v>169</v>
      </c>
      <c r="C8955" s="22" t="s">
        <v>15</v>
      </c>
      <c r="D8955" s="22" t="s">
        <v>55</v>
      </c>
      <c r="E8955" s="20">
        <v>425.13936000000001</v>
      </c>
    </row>
    <row r="8956" spans="1:5" x14ac:dyDescent="0.35">
      <c r="A8956" s="22" t="s">
        <v>41</v>
      </c>
      <c r="B8956" s="22" t="s">
        <v>169</v>
      </c>
      <c r="C8956" s="22" t="s">
        <v>15</v>
      </c>
      <c r="D8956" s="22" t="s">
        <v>92</v>
      </c>
      <c r="E8956" s="20">
        <v>16885.355769999998</v>
      </c>
    </row>
    <row r="8957" spans="1:5" x14ac:dyDescent="0.35">
      <c r="A8957" s="22" t="s">
        <v>41</v>
      </c>
      <c r="B8957" s="22" t="s">
        <v>169</v>
      </c>
      <c r="C8957" s="22" t="s">
        <v>15</v>
      </c>
      <c r="D8957" s="22" t="s">
        <v>102</v>
      </c>
      <c r="E8957" s="20">
        <v>1670.2855500000001</v>
      </c>
    </row>
    <row r="8958" spans="1:5" x14ac:dyDescent="0.35">
      <c r="A8958" s="22" t="s">
        <v>41</v>
      </c>
      <c r="B8958" s="22" t="s">
        <v>169</v>
      </c>
      <c r="C8958" s="22" t="s">
        <v>15</v>
      </c>
      <c r="D8958" s="22" t="s">
        <v>107</v>
      </c>
      <c r="E8958" s="20">
        <v>129.93471</v>
      </c>
    </row>
    <row r="8959" spans="1:5" x14ac:dyDescent="0.35">
      <c r="A8959" s="22" t="s">
        <v>41</v>
      </c>
      <c r="B8959" s="22" t="s">
        <v>169</v>
      </c>
      <c r="C8959" s="22" t="s">
        <v>15</v>
      </c>
      <c r="D8959" s="22" t="s">
        <v>93</v>
      </c>
      <c r="E8959" s="20">
        <v>343.22426999999999</v>
      </c>
    </row>
    <row r="8960" spans="1:5" x14ac:dyDescent="0.35">
      <c r="A8960" s="22" t="s">
        <v>41</v>
      </c>
      <c r="B8960" s="22" t="s">
        <v>169</v>
      </c>
      <c r="C8960" s="22" t="s">
        <v>15</v>
      </c>
      <c r="D8960" s="22" t="s">
        <v>160</v>
      </c>
      <c r="E8960" s="20">
        <v>3233.0109499999999</v>
      </c>
    </row>
    <row r="8961" spans="1:5" x14ac:dyDescent="0.35">
      <c r="A8961" s="22" t="s">
        <v>41</v>
      </c>
      <c r="B8961" s="22" t="s">
        <v>169</v>
      </c>
      <c r="C8961" s="22" t="s">
        <v>15</v>
      </c>
      <c r="D8961" s="22" t="s">
        <v>30</v>
      </c>
      <c r="E8961" s="20">
        <v>12583.58894</v>
      </c>
    </row>
    <row r="8962" spans="1:5" x14ac:dyDescent="0.35">
      <c r="A8962" s="22" t="s">
        <v>41</v>
      </c>
      <c r="B8962" s="22" t="s">
        <v>169</v>
      </c>
      <c r="C8962" s="22" t="s">
        <v>15</v>
      </c>
      <c r="D8962" s="22" t="s">
        <v>96</v>
      </c>
      <c r="E8962" s="20">
        <v>24.600470000000001</v>
      </c>
    </row>
    <row r="8963" spans="1:5" x14ac:dyDescent="0.35">
      <c r="A8963" s="22" t="s">
        <v>41</v>
      </c>
      <c r="B8963" s="22" t="s">
        <v>169</v>
      </c>
      <c r="C8963" s="22" t="s">
        <v>15</v>
      </c>
      <c r="D8963" s="22" t="s">
        <v>110</v>
      </c>
      <c r="E8963" s="20">
        <v>92.070779999999999</v>
      </c>
    </row>
    <row r="8964" spans="1:5" x14ac:dyDescent="0.35">
      <c r="A8964" s="22" t="s">
        <v>41</v>
      </c>
      <c r="B8964" s="22" t="s">
        <v>169</v>
      </c>
      <c r="C8964" s="22" t="s">
        <v>15</v>
      </c>
      <c r="D8964" s="22" t="s">
        <v>100</v>
      </c>
      <c r="E8964" s="20">
        <v>452.08775000000003</v>
      </c>
    </row>
    <row r="8965" spans="1:5" x14ac:dyDescent="0.35">
      <c r="A8965" s="22" t="s">
        <v>41</v>
      </c>
      <c r="B8965" s="22" t="s">
        <v>169</v>
      </c>
      <c r="C8965" s="22" t="s">
        <v>15</v>
      </c>
      <c r="D8965" s="22" t="s">
        <v>97</v>
      </c>
      <c r="E8965" s="20">
        <v>3.9668899999999998</v>
      </c>
    </row>
    <row r="8966" spans="1:5" x14ac:dyDescent="0.35">
      <c r="A8966" s="22" t="s">
        <v>41</v>
      </c>
      <c r="B8966" s="22" t="s">
        <v>169</v>
      </c>
      <c r="C8966" s="22" t="s">
        <v>15</v>
      </c>
      <c r="D8966" s="22" t="s">
        <v>31</v>
      </c>
      <c r="E8966" s="20">
        <v>14543.988300000001</v>
      </c>
    </row>
    <row r="8967" spans="1:5" x14ac:dyDescent="0.35">
      <c r="A8967" s="22" t="s">
        <v>41</v>
      </c>
      <c r="B8967" s="22" t="s">
        <v>169</v>
      </c>
      <c r="C8967" s="22" t="s">
        <v>15</v>
      </c>
      <c r="D8967" s="22" t="s">
        <v>32</v>
      </c>
      <c r="E8967" s="20">
        <v>38.477339999999998</v>
      </c>
    </row>
    <row r="8968" spans="1:5" x14ac:dyDescent="0.35">
      <c r="A8968" s="22" t="s">
        <v>41</v>
      </c>
      <c r="B8968" s="22" t="s">
        <v>169</v>
      </c>
      <c r="C8968" s="22" t="s">
        <v>15</v>
      </c>
      <c r="D8968" s="22" t="s">
        <v>161</v>
      </c>
      <c r="E8968" s="20">
        <v>4.6613100000000003</v>
      </c>
    </row>
    <row r="8969" spans="1:5" x14ac:dyDescent="0.35">
      <c r="A8969" s="22" t="s">
        <v>41</v>
      </c>
      <c r="B8969" s="22" t="s">
        <v>169</v>
      </c>
      <c r="C8969" s="22" t="s">
        <v>15</v>
      </c>
      <c r="D8969" s="28" t="s">
        <v>35</v>
      </c>
      <c r="E8969" s="26">
        <v>60818.247750000002</v>
      </c>
    </row>
    <row r="8970" spans="1:5" x14ac:dyDescent="0.35">
      <c r="A8970" s="22" t="s">
        <v>41</v>
      </c>
      <c r="B8970" s="22" t="s">
        <v>169</v>
      </c>
      <c r="C8970" s="22" t="s">
        <v>159</v>
      </c>
      <c r="D8970" s="22" t="s">
        <v>52</v>
      </c>
      <c r="E8970" s="20">
        <v>845.25872000000004</v>
      </c>
    </row>
    <row r="8971" spans="1:5" x14ac:dyDescent="0.35">
      <c r="A8971" s="22" t="s">
        <v>41</v>
      </c>
      <c r="B8971" s="22" t="s">
        <v>169</v>
      </c>
      <c r="C8971" s="22" t="s">
        <v>159</v>
      </c>
      <c r="D8971" s="22" t="s">
        <v>104</v>
      </c>
      <c r="E8971" s="20">
        <v>46.782969999999999</v>
      </c>
    </row>
    <row r="8972" spans="1:5" x14ac:dyDescent="0.35">
      <c r="A8972" s="22" t="s">
        <v>41</v>
      </c>
      <c r="B8972" s="22" t="s">
        <v>169</v>
      </c>
      <c r="C8972" s="22" t="s">
        <v>159</v>
      </c>
      <c r="D8972" s="22" t="s">
        <v>156</v>
      </c>
      <c r="E8972" s="20">
        <v>29.732749999999999</v>
      </c>
    </row>
    <row r="8973" spans="1:5" x14ac:dyDescent="0.35">
      <c r="A8973" s="22" t="s">
        <v>41</v>
      </c>
      <c r="B8973" s="22" t="s">
        <v>169</v>
      </c>
      <c r="C8973" s="22" t="s">
        <v>159</v>
      </c>
      <c r="D8973" s="22" t="s">
        <v>27</v>
      </c>
      <c r="E8973" s="20">
        <v>144.99121</v>
      </c>
    </row>
    <row r="8974" spans="1:5" x14ac:dyDescent="0.35">
      <c r="A8974" s="22" t="s">
        <v>41</v>
      </c>
      <c r="B8974" s="22" t="s">
        <v>169</v>
      </c>
      <c r="C8974" s="22" t="s">
        <v>159</v>
      </c>
      <c r="D8974" s="22" t="s">
        <v>28</v>
      </c>
      <c r="E8974" s="20">
        <v>211.59531000000001</v>
      </c>
    </row>
    <row r="8975" spans="1:5" x14ac:dyDescent="0.35">
      <c r="A8975" s="22" t="s">
        <v>41</v>
      </c>
      <c r="B8975" s="22" t="s">
        <v>169</v>
      </c>
      <c r="C8975" s="22" t="s">
        <v>159</v>
      </c>
      <c r="D8975" s="22" t="s">
        <v>55</v>
      </c>
      <c r="E8975" s="20">
        <v>13.264239999999999</v>
      </c>
    </row>
    <row r="8976" spans="1:5" x14ac:dyDescent="0.35">
      <c r="A8976" s="22" t="s">
        <v>41</v>
      </c>
      <c r="B8976" s="22" t="s">
        <v>169</v>
      </c>
      <c r="C8976" s="22" t="s">
        <v>159</v>
      </c>
      <c r="D8976" s="22" t="s">
        <v>92</v>
      </c>
      <c r="E8976" s="20">
        <v>75.252799999999993</v>
      </c>
    </row>
    <row r="8977" spans="1:5" x14ac:dyDescent="0.35">
      <c r="A8977" s="22" t="s">
        <v>41</v>
      </c>
      <c r="B8977" s="22" t="s">
        <v>169</v>
      </c>
      <c r="C8977" s="22" t="s">
        <v>159</v>
      </c>
      <c r="D8977" s="22" t="s">
        <v>102</v>
      </c>
      <c r="E8977" s="20">
        <v>4.7111200000000002</v>
      </c>
    </row>
    <row r="8978" spans="1:5" x14ac:dyDescent="0.35">
      <c r="A8978" s="22" t="s">
        <v>41</v>
      </c>
      <c r="B8978" s="22" t="s">
        <v>169</v>
      </c>
      <c r="C8978" s="22" t="s">
        <v>159</v>
      </c>
      <c r="D8978" s="22" t="s">
        <v>107</v>
      </c>
      <c r="E8978" s="20">
        <v>27.250139999999998</v>
      </c>
    </row>
    <row r="8979" spans="1:5" x14ac:dyDescent="0.35">
      <c r="A8979" s="22" t="s">
        <v>41</v>
      </c>
      <c r="B8979" s="22" t="s">
        <v>169</v>
      </c>
      <c r="C8979" s="22" t="s">
        <v>159</v>
      </c>
      <c r="D8979" s="22" t="s">
        <v>93</v>
      </c>
      <c r="E8979" s="20">
        <v>47.708649999999999</v>
      </c>
    </row>
    <row r="8980" spans="1:5" x14ac:dyDescent="0.35">
      <c r="A8980" s="22" t="s">
        <v>41</v>
      </c>
      <c r="B8980" s="22" t="s">
        <v>169</v>
      </c>
      <c r="C8980" s="22" t="s">
        <v>159</v>
      </c>
      <c r="D8980" s="22" t="s">
        <v>160</v>
      </c>
      <c r="E8980" s="20">
        <v>778.02225999999996</v>
      </c>
    </row>
    <row r="8981" spans="1:5" x14ac:dyDescent="0.35">
      <c r="A8981" s="22" t="s">
        <v>41</v>
      </c>
      <c r="B8981" s="22" t="s">
        <v>169</v>
      </c>
      <c r="C8981" s="22" t="s">
        <v>159</v>
      </c>
      <c r="D8981" s="22" t="s">
        <v>30</v>
      </c>
      <c r="E8981" s="20">
        <v>46.164940000000001</v>
      </c>
    </row>
    <row r="8982" spans="1:5" x14ac:dyDescent="0.35">
      <c r="A8982" s="22" t="s">
        <v>41</v>
      </c>
      <c r="B8982" s="22" t="s">
        <v>169</v>
      </c>
      <c r="C8982" s="22" t="s">
        <v>159</v>
      </c>
      <c r="D8982" s="22" t="s">
        <v>100</v>
      </c>
      <c r="E8982" s="20">
        <v>266.59082999999998</v>
      </c>
    </row>
    <row r="8983" spans="1:5" x14ac:dyDescent="0.35">
      <c r="A8983" s="22" t="s">
        <v>41</v>
      </c>
      <c r="B8983" s="22" t="s">
        <v>169</v>
      </c>
      <c r="C8983" s="22" t="s">
        <v>159</v>
      </c>
      <c r="D8983" s="22" t="s">
        <v>31</v>
      </c>
      <c r="E8983" s="20">
        <v>1008.55567</v>
      </c>
    </row>
    <row r="8984" spans="1:5" x14ac:dyDescent="0.35">
      <c r="A8984" s="22" t="s">
        <v>41</v>
      </c>
      <c r="B8984" s="22" t="s">
        <v>169</v>
      </c>
      <c r="C8984" s="22" t="s">
        <v>159</v>
      </c>
      <c r="D8984" s="28" t="s">
        <v>35</v>
      </c>
      <c r="E8984" s="26">
        <v>3545.8816099999999</v>
      </c>
    </row>
    <row r="8985" spans="1:5" x14ac:dyDescent="0.35">
      <c r="A8985" s="22" t="s">
        <v>41</v>
      </c>
      <c r="B8985" s="22" t="s">
        <v>169</v>
      </c>
      <c r="C8985" s="22" t="s">
        <v>59</v>
      </c>
      <c r="D8985" s="22" t="s">
        <v>104</v>
      </c>
      <c r="E8985" s="20">
        <v>78.262039999999999</v>
      </c>
    </row>
    <row r="8986" spans="1:5" x14ac:dyDescent="0.35">
      <c r="A8986" s="22" t="s">
        <v>41</v>
      </c>
      <c r="B8986" s="22" t="s">
        <v>169</v>
      </c>
      <c r="C8986" s="22" t="s">
        <v>59</v>
      </c>
      <c r="D8986" s="22" t="s">
        <v>92</v>
      </c>
      <c r="E8986" s="20">
        <v>8.2295700000000007</v>
      </c>
    </row>
    <row r="8987" spans="1:5" x14ac:dyDescent="0.35">
      <c r="A8987" s="22" t="s">
        <v>41</v>
      </c>
      <c r="B8987" s="22" t="s">
        <v>169</v>
      </c>
      <c r="C8987" s="22" t="s">
        <v>59</v>
      </c>
      <c r="D8987" s="22" t="s">
        <v>102</v>
      </c>
      <c r="E8987" s="20">
        <v>1.1281300000000001</v>
      </c>
    </row>
    <row r="8988" spans="1:5" x14ac:dyDescent="0.35">
      <c r="A8988" s="22" t="s">
        <v>41</v>
      </c>
      <c r="B8988" s="22" t="s">
        <v>169</v>
      </c>
      <c r="C8988" s="22" t="s">
        <v>59</v>
      </c>
      <c r="D8988" s="22" t="s">
        <v>30</v>
      </c>
      <c r="E8988" s="20">
        <v>2.5339999999999998</v>
      </c>
    </row>
    <row r="8989" spans="1:5" x14ac:dyDescent="0.35">
      <c r="A8989" s="22" t="s">
        <v>41</v>
      </c>
      <c r="B8989" s="22" t="s">
        <v>169</v>
      </c>
      <c r="C8989" s="22" t="s">
        <v>59</v>
      </c>
      <c r="D8989" s="22" t="s">
        <v>161</v>
      </c>
      <c r="E8989" s="20">
        <v>1.57281</v>
      </c>
    </row>
    <row r="8990" spans="1:5" x14ac:dyDescent="0.35">
      <c r="A8990" s="22" t="s">
        <v>41</v>
      </c>
      <c r="B8990" s="22" t="s">
        <v>169</v>
      </c>
      <c r="C8990" s="22" t="s">
        <v>59</v>
      </c>
      <c r="D8990" s="28" t="s">
        <v>35</v>
      </c>
      <c r="E8990" s="26">
        <v>91.726550000000003</v>
      </c>
    </row>
    <row r="8991" spans="1:5" x14ac:dyDescent="0.35">
      <c r="A8991" s="22" t="s">
        <v>41</v>
      </c>
      <c r="B8991" s="22" t="s">
        <v>169</v>
      </c>
      <c r="C8991" s="22" t="s">
        <v>16</v>
      </c>
      <c r="D8991" s="22" t="s">
        <v>52</v>
      </c>
      <c r="E8991" s="20">
        <v>527.67917999999997</v>
      </c>
    </row>
    <row r="8992" spans="1:5" x14ac:dyDescent="0.35">
      <c r="A8992" s="22" t="s">
        <v>41</v>
      </c>
      <c r="B8992" s="22" t="s">
        <v>169</v>
      </c>
      <c r="C8992" s="22" t="s">
        <v>16</v>
      </c>
      <c r="D8992" s="22" t="s">
        <v>104</v>
      </c>
      <c r="E8992" s="20">
        <v>11.586410000000001</v>
      </c>
    </row>
    <row r="8993" spans="1:5" x14ac:dyDescent="0.35">
      <c r="A8993" s="22" t="s">
        <v>41</v>
      </c>
      <c r="B8993" s="22" t="s">
        <v>169</v>
      </c>
      <c r="C8993" s="22" t="s">
        <v>16</v>
      </c>
      <c r="D8993" s="22" t="s">
        <v>27</v>
      </c>
      <c r="E8993" s="20">
        <v>26.527940000000001</v>
      </c>
    </row>
    <row r="8994" spans="1:5" x14ac:dyDescent="0.35">
      <c r="A8994" s="22" t="s">
        <v>41</v>
      </c>
      <c r="B8994" s="22" t="s">
        <v>169</v>
      </c>
      <c r="C8994" s="22" t="s">
        <v>16</v>
      </c>
      <c r="D8994" s="22" t="s">
        <v>28</v>
      </c>
      <c r="E8994" s="20">
        <v>8.3915100000000002</v>
      </c>
    </row>
    <row r="8995" spans="1:5" x14ac:dyDescent="0.35">
      <c r="A8995" s="22" t="s">
        <v>41</v>
      </c>
      <c r="B8995" s="22" t="s">
        <v>169</v>
      </c>
      <c r="C8995" s="22" t="s">
        <v>16</v>
      </c>
      <c r="D8995" s="22" t="s">
        <v>92</v>
      </c>
      <c r="E8995" s="20">
        <v>39.355699999999999</v>
      </c>
    </row>
    <row r="8996" spans="1:5" x14ac:dyDescent="0.35">
      <c r="A8996" s="22" t="s">
        <v>41</v>
      </c>
      <c r="B8996" s="22" t="s">
        <v>169</v>
      </c>
      <c r="C8996" s="22" t="s">
        <v>16</v>
      </c>
      <c r="D8996" s="22" t="s">
        <v>102</v>
      </c>
      <c r="E8996" s="20">
        <v>288.66876000000002</v>
      </c>
    </row>
    <row r="8997" spans="1:5" x14ac:dyDescent="0.35">
      <c r="A8997" s="22" t="s">
        <v>41</v>
      </c>
      <c r="B8997" s="22" t="s">
        <v>169</v>
      </c>
      <c r="C8997" s="22" t="s">
        <v>16</v>
      </c>
      <c r="D8997" s="22" t="s">
        <v>107</v>
      </c>
      <c r="E8997" s="20">
        <v>433.76670999999999</v>
      </c>
    </row>
    <row r="8998" spans="1:5" x14ac:dyDescent="0.35">
      <c r="A8998" s="22" t="s">
        <v>41</v>
      </c>
      <c r="B8998" s="22" t="s">
        <v>169</v>
      </c>
      <c r="C8998" s="22" t="s">
        <v>16</v>
      </c>
      <c r="D8998" s="22" t="s">
        <v>93</v>
      </c>
      <c r="E8998" s="20">
        <v>78.248329999999996</v>
      </c>
    </row>
    <row r="8999" spans="1:5" x14ac:dyDescent="0.35">
      <c r="A8999" s="22" t="s">
        <v>41</v>
      </c>
      <c r="B8999" s="22" t="s">
        <v>169</v>
      </c>
      <c r="C8999" s="22" t="s">
        <v>16</v>
      </c>
      <c r="D8999" s="22" t="s">
        <v>160</v>
      </c>
      <c r="E8999" s="20">
        <v>113.57114</v>
      </c>
    </row>
    <row r="9000" spans="1:5" x14ac:dyDescent="0.35">
      <c r="A9000" s="22" t="s">
        <v>41</v>
      </c>
      <c r="B9000" s="22" t="s">
        <v>169</v>
      </c>
      <c r="C9000" s="22" t="s">
        <v>16</v>
      </c>
      <c r="D9000" s="22" t="s">
        <v>30</v>
      </c>
      <c r="E9000" s="20">
        <v>587.70118000000002</v>
      </c>
    </row>
    <row r="9001" spans="1:5" x14ac:dyDescent="0.35">
      <c r="A9001" s="22" t="s">
        <v>41</v>
      </c>
      <c r="B9001" s="22" t="s">
        <v>169</v>
      </c>
      <c r="C9001" s="22" t="s">
        <v>16</v>
      </c>
      <c r="D9001" s="22" t="s">
        <v>31</v>
      </c>
      <c r="E9001" s="20">
        <v>1268.69939</v>
      </c>
    </row>
    <row r="9002" spans="1:5" x14ac:dyDescent="0.35">
      <c r="A9002" s="22" t="s">
        <v>41</v>
      </c>
      <c r="B9002" s="22" t="s">
        <v>169</v>
      </c>
      <c r="C9002" s="22" t="s">
        <v>16</v>
      </c>
      <c r="D9002" s="28" t="s">
        <v>35</v>
      </c>
      <c r="E9002" s="26">
        <v>3384.19625</v>
      </c>
    </row>
    <row r="9003" spans="1:5" x14ac:dyDescent="0.35">
      <c r="A9003" s="22" t="s">
        <v>41</v>
      </c>
      <c r="B9003" s="22" t="s">
        <v>169</v>
      </c>
      <c r="C9003" s="22" t="s">
        <v>17</v>
      </c>
      <c r="D9003" s="22" t="s">
        <v>52</v>
      </c>
      <c r="E9003" s="20">
        <v>2904.1274600000002</v>
      </c>
    </row>
    <row r="9004" spans="1:5" x14ac:dyDescent="0.35">
      <c r="A9004" s="22" t="s">
        <v>41</v>
      </c>
      <c r="B9004" s="22" t="s">
        <v>169</v>
      </c>
      <c r="C9004" s="22" t="s">
        <v>17</v>
      </c>
      <c r="D9004" s="22" t="s">
        <v>104</v>
      </c>
      <c r="E9004" s="20">
        <v>1.42479</v>
      </c>
    </row>
    <row r="9005" spans="1:5" x14ac:dyDescent="0.35">
      <c r="A9005" s="22" t="s">
        <v>41</v>
      </c>
      <c r="B9005" s="22" t="s">
        <v>169</v>
      </c>
      <c r="C9005" s="22" t="s">
        <v>17</v>
      </c>
      <c r="D9005" s="22" t="s">
        <v>27</v>
      </c>
      <c r="E9005" s="20">
        <v>3.14283</v>
      </c>
    </row>
    <row r="9006" spans="1:5" x14ac:dyDescent="0.35">
      <c r="A9006" s="22" t="s">
        <v>41</v>
      </c>
      <c r="B9006" s="22" t="s">
        <v>169</v>
      </c>
      <c r="C9006" s="22" t="s">
        <v>17</v>
      </c>
      <c r="D9006" s="22" t="s">
        <v>92</v>
      </c>
      <c r="E9006" s="20">
        <v>7.4103300000000001</v>
      </c>
    </row>
    <row r="9007" spans="1:5" x14ac:dyDescent="0.35">
      <c r="A9007" s="22" t="s">
        <v>41</v>
      </c>
      <c r="B9007" s="22" t="s">
        <v>169</v>
      </c>
      <c r="C9007" s="22" t="s">
        <v>17</v>
      </c>
      <c r="D9007" s="22" t="s">
        <v>102</v>
      </c>
      <c r="E9007" s="20">
        <v>0.1084</v>
      </c>
    </row>
    <row r="9008" spans="1:5" x14ac:dyDescent="0.35">
      <c r="A9008" s="22" t="s">
        <v>41</v>
      </c>
      <c r="B9008" s="22" t="s">
        <v>169</v>
      </c>
      <c r="C9008" s="22" t="s">
        <v>17</v>
      </c>
      <c r="D9008" s="22" t="s">
        <v>107</v>
      </c>
      <c r="E9008" s="20">
        <v>1095.4077299999999</v>
      </c>
    </row>
    <row r="9009" spans="1:5" x14ac:dyDescent="0.35">
      <c r="A9009" s="22" t="s">
        <v>41</v>
      </c>
      <c r="B9009" s="22" t="s">
        <v>169</v>
      </c>
      <c r="C9009" s="22" t="s">
        <v>17</v>
      </c>
      <c r="D9009" s="22" t="s">
        <v>160</v>
      </c>
      <c r="E9009" s="20">
        <v>2.8360799999999999</v>
      </c>
    </row>
    <row r="9010" spans="1:5" x14ac:dyDescent="0.35">
      <c r="A9010" s="22" t="s">
        <v>41</v>
      </c>
      <c r="B9010" s="22" t="s">
        <v>169</v>
      </c>
      <c r="C9010" s="22" t="s">
        <v>17</v>
      </c>
      <c r="D9010" s="22" t="s">
        <v>30</v>
      </c>
      <c r="E9010" s="20">
        <v>33.159489999999998</v>
      </c>
    </row>
    <row r="9011" spans="1:5" x14ac:dyDescent="0.35">
      <c r="A9011" s="22" t="s">
        <v>41</v>
      </c>
      <c r="B9011" s="22" t="s">
        <v>169</v>
      </c>
      <c r="C9011" s="22" t="s">
        <v>17</v>
      </c>
      <c r="D9011" s="22" t="s">
        <v>31</v>
      </c>
      <c r="E9011" s="20">
        <v>328.96095000000003</v>
      </c>
    </row>
    <row r="9012" spans="1:5" x14ac:dyDescent="0.35">
      <c r="A9012" s="22" t="s">
        <v>41</v>
      </c>
      <c r="B9012" s="22" t="s">
        <v>169</v>
      </c>
      <c r="C9012" s="22" t="s">
        <v>17</v>
      </c>
      <c r="D9012" s="28" t="s">
        <v>35</v>
      </c>
      <c r="E9012" s="26">
        <v>4376.5780599999998</v>
      </c>
    </row>
    <row r="9013" spans="1:5" x14ac:dyDescent="0.35">
      <c r="A9013" s="22" t="s">
        <v>41</v>
      </c>
      <c r="B9013" s="22" t="s">
        <v>169</v>
      </c>
      <c r="C9013" s="22" t="s">
        <v>18</v>
      </c>
      <c r="D9013" s="22" t="s">
        <v>52</v>
      </c>
      <c r="E9013" s="20">
        <v>2.78546</v>
      </c>
    </row>
    <row r="9014" spans="1:5" x14ac:dyDescent="0.35">
      <c r="A9014" s="22" t="s">
        <v>41</v>
      </c>
      <c r="B9014" s="22" t="s">
        <v>169</v>
      </c>
      <c r="C9014" s="22" t="s">
        <v>18</v>
      </c>
      <c r="D9014" s="22" t="s">
        <v>104</v>
      </c>
      <c r="E9014" s="20">
        <v>182.46030999999999</v>
      </c>
    </row>
    <row r="9015" spans="1:5" x14ac:dyDescent="0.35">
      <c r="A9015" s="22" t="s">
        <v>41</v>
      </c>
      <c r="B9015" s="22" t="s">
        <v>169</v>
      </c>
      <c r="C9015" s="22" t="s">
        <v>18</v>
      </c>
      <c r="D9015" s="22" t="s">
        <v>27</v>
      </c>
      <c r="E9015" s="20">
        <v>0.39977000000000001</v>
      </c>
    </row>
    <row r="9016" spans="1:5" x14ac:dyDescent="0.35">
      <c r="A9016" s="22" t="s">
        <v>41</v>
      </c>
      <c r="B9016" s="22" t="s">
        <v>169</v>
      </c>
      <c r="C9016" s="22" t="s">
        <v>18</v>
      </c>
      <c r="D9016" s="22" t="s">
        <v>92</v>
      </c>
      <c r="E9016" s="20">
        <v>0.10122</v>
      </c>
    </row>
    <row r="9017" spans="1:5" x14ac:dyDescent="0.35">
      <c r="A9017" s="22" t="s">
        <v>41</v>
      </c>
      <c r="B9017" s="22" t="s">
        <v>169</v>
      </c>
      <c r="C9017" s="22" t="s">
        <v>18</v>
      </c>
      <c r="D9017" s="22" t="s">
        <v>102</v>
      </c>
      <c r="E9017" s="20">
        <v>974.36481000000003</v>
      </c>
    </row>
    <row r="9018" spans="1:5" x14ac:dyDescent="0.35">
      <c r="A9018" s="22" t="s">
        <v>41</v>
      </c>
      <c r="B9018" s="22" t="s">
        <v>169</v>
      </c>
      <c r="C9018" s="22" t="s">
        <v>18</v>
      </c>
      <c r="D9018" s="22" t="s">
        <v>160</v>
      </c>
      <c r="E9018" s="20">
        <v>0.32629000000000002</v>
      </c>
    </row>
    <row r="9019" spans="1:5" x14ac:dyDescent="0.35">
      <c r="A9019" s="22" t="s">
        <v>41</v>
      </c>
      <c r="B9019" s="22" t="s">
        <v>169</v>
      </c>
      <c r="C9019" s="22" t="s">
        <v>18</v>
      </c>
      <c r="D9019" s="22" t="s">
        <v>30</v>
      </c>
      <c r="E9019" s="20">
        <v>939.27731000000006</v>
      </c>
    </row>
    <row r="9020" spans="1:5" x14ac:dyDescent="0.35">
      <c r="A9020" s="22" t="s">
        <v>41</v>
      </c>
      <c r="B9020" s="22" t="s">
        <v>169</v>
      </c>
      <c r="C9020" s="22" t="s">
        <v>18</v>
      </c>
      <c r="D9020" s="22" t="s">
        <v>31</v>
      </c>
      <c r="E9020" s="20">
        <v>1303.97758</v>
      </c>
    </row>
    <row r="9021" spans="1:5" x14ac:dyDescent="0.35">
      <c r="A9021" s="22" t="s">
        <v>41</v>
      </c>
      <c r="B9021" s="22" t="s">
        <v>169</v>
      </c>
      <c r="C9021" s="22" t="s">
        <v>18</v>
      </c>
      <c r="D9021" s="22" t="s">
        <v>32</v>
      </c>
      <c r="E9021" s="20">
        <v>16.346139999999998</v>
      </c>
    </row>
    <row r="9022" spans="1:5" x14ac:dyDescent="0.35">
      <c r="A9022" s="22" t="s">
        <v>41</v>
      </c>
      <c r="B9022" s="22" t="s">
        <v>169</v>
      </c>
      <c r="C9022" s="22" t="s">
        <v>18</v>
      </c>
      <c r="D9022" s="22" t="s">
        <v>161</v>
      </c>
      <c r="E9022" s="20">
        <v>0.59211999999999998</v>
      </c>
    </row>
    <row r="9023" spans="1:5" x14ac:dyDescent="0.35">
      <c r="A9023" s="22" t="s">
        <v>41</v>
      </c>
      <c r="B9023" s="22" t="s">
        <v>169</v>
      </c>
      <c r="C9023" s="22" t="s">
        <v>18</v>
      </c>
      <c r="D9023" s="28" t="s">
        <v>35</v>
      </c>
      <c r="E9023" s="26">
        <v>3420.6310100000001</v>
      </c>
    </row>
    <row r="9024" spans="1:5" x14ac:dyDescent="0.35">
      <c r="A9024" s="22" t="s">
        <v>41</v>
      </c>
      <c r="B9024" s="22" t="s">
        <v>169</v>
      </c>
      <c r="C9024" s="22" t="s">
        <v>19</v>
      </c>
      <c r="D9024" s="22" t="s">
        <v>52</v>
      </c>
      <c r="E9024" s="20">
        <v>2.9184600000000001</v>
      </c>
    </row>
    <row r="9025" spans="1:5" x14ac:dyDescent="0.35">
      <c r="A9025" s="22" t="s">
        <v>41</v>
      </c>
      <c r="B9025" s="22" t="s">
        <v>169</v>
      </c>
      <c r="C9025" s="22" t="s">
        <v>19</v>
      </c>
      <c r="D9025" s="22" t="s">
        <v>104</v>
      </c>
      <c r="E9025" s="20">
        <v>147.29294999999999</v>
      </c>
    </row>
    <row r="9026" spans="1:5" x14ac:dyDescent="0.35">
      <c r="A9026" s="22" t="s">
        <v>41</v>
      </c>
      <c r="B9026" s="22" t="s">
        <v>169</v>
      </c>
      <c r="C9026" s="22" t="s">
        <v>19</v>
      </c>
      <c r="D9026" s="22" t="s">
        <v>156</v>
      </c>
      <c r="E9026" s="20">
        <v>577.04449</v>
      </c>
    </row>
    <row r="9027" spans="1:5" x14ac:dyDescent="0.35">
      <c r="A9027" s="22" t="s">
        <v>41</v>
      </c>
      <c r="B9027" s="22" t="s">
        <v>169</v>
      </c>
      <c r="C9027" s="22" t="s">
        <v>19</v>
      </c>
      <c r="D9027" s="22" t="s">
        <v>28</v>
      </c>
      <c r="E9027" s="20">
        <v>5.6208999999999998</v>
      </c>
    </row>
    <row r="9028" spans="1:5" x14ac:dyDescent="0.35">
      <c r="A9028" s="22" t="s">
        <v>41</v>
      </c>
      <c r="B9028" s="22" t="s">
        <v>169</v>
      </c>
      <c r="C9028" s="22" t="s">
        <v>19</v>
      </c>
      <c r="D9028" s="22" t="s">
        <v>92</v>
      </c>
      <c r="E9028" s="20">
        <v>259.61243999999999</v>
      </c>
    </row>
    <row r="9029" spans="1:5" x14ac:dyDescent="0.35">
      <c r="A9029" s="22" t="s">
        <v>41</v>
      </c>
      <c r="B9029" s="22" t="s">
        <v>169</v>
      </c>
      <c r="C9029" s="22" t="s">
        <v>19</v>
      </c>
      <c r="D9029" s="22" t="s">
        <v>102</v>
      </c>
      <c r="E9029" s="20">
        <v>89.041039999999995</v>
      </c>
    </row>
    <row r="9030" spans="1:5" x14ac:dyDescent="0.35">
      <c r="A9030" s="22" t="s">
        <v>41</v>
      </c>
      <c r="B9030" s="22" t="s">
        <v>169</v>
      </c>
      <c r="C9030" s="22" t="s">
        <v>19</v>
      </c>
      <c r="D9030" s="22" t="s">
        <v>93</v>
      </c>
      <c r="E9030" s="20">
        <v>40.157330000000002</v>
      </c>
    </row>
    <row r="9031" spans="1:5" x14ac:dyDescent="0.35">
      <c r="A9031" s="22" t="s">
        <v>41</v>
      </c>
      <c r="B9031" s="22" t="s">
        <v>169</v>
      </c>
      <c r="C9031" s="22" t="s">
        <v>19</v>
      </c>
      <c r="D9031" s="22" t="s">
        <v>160</v>
      </c>
      <c r="E9031" s="20">
        <v>0.11700000000000001</v>
      </c>
    </row>
    <row r="9032" spans="1:5" x14ac:dyDescent="0.35">
      <c r="A9032" s="22" t="s">
        <v>41</v>
      </c>
      <c r="B9032" s="22" t="s">
        <v>169</v>
      </c>
      <c r="C9032" s="22" t="s">
        <v>19</v>
      </c>
      <c r="D9032" s="22" t="s">
        <v>30</v>
      </c>
      <c r="E9032" s="20">
        <v>82.228849999999994</v>
      </c>
    </row>
    <row r="9033" spans="1:5" x14ac:dyDescent="0.35">
      <c r="A9033" s="22" t="s">
        <v>41</v>
      </c>
      <c r="B9033" s="22" t="s">
        <v>169</v>
      </c>
      <c r="C9033" s="22" t="s">
        <v>19</v>
      </c>
      <c r="D9033" s="22" t="s">
        <v>110</v>
      </c>
      <c r="E9033" s="20">
        <v>3.4983499999999998</v>
      </c>
    </row>
    <row r="9034" spans="1:5" x14ac:dyDescent="0.35">
      <c r="A9034" s="22" t="s">
        <v>41</v>
      </c>
      <c r="B9034" s="22" t="s">
        <v>169</v>
      </c>
      <c r="C9034" s="22" t="s">
        <v>19</v>
      </c>
      <c r="D9034" s="22" t="s">
        <v>31</v>
      </c>
      <c r="E9034" s="20">
        <v>1111.44433</v>
      </c>
    </row>
    <row r="9035" spans="1:5" x14ac:dyDescent="0.35">
      <c r="A9035" s="22" t="s">
        <v>41</v>
      </c>
      <c r="B9035" s="22" t="s">
        <v>169</v>
      </c>
      <c r="C9035" s="22" t="s">
        <v>19</v>
      </c>
      <c r="D9035" s="22" t="s">
        <v>32</v>
      </c>
      <c r="E9035" s="20">
        <v>70.443119999999993</v>
      </c>
    </row>
    <row r="9036" spans="1:5" x14ac:dyDescent="0.35">
      <c r="A9036" s="22" t="s">
        <v>41</v>
      </c>
      <c r="B9036" s="22" t="s">
        <v>169</v>
      </c>
      <c r="C9036" s="22" t="s">
        <v>19</v>
      </c>
      <c r="D9036" s="28" t="s">
        <v>35</v>
      </c>
      <c r="E9036" s="26">
        <v>2389.4192600000001</v>
      </c>
    </row>
    <row r="9037" spans="1:5" x14ac:dyDescent="0.35">
      <c r="A9037" s="22" t="s">
        <v>41</v>
      </c>
      <c r="B9037" s="22" t="s">
        <v>169</v>
      </c>
      <c r="C9037" s="120" t="s">
        <v>35</v>
      </c>
      <c r="D9037" s="347"/>
      <c r="E9037" s="26">
        <v>97753.191170000006</v>
      </c>
    </row>
    <row r="9038" spans="1:5" x14ac:dyDescent="0.35">
      <c r="A9038" s="22" t="s">
        <v>41</v>
      </c>
      <c r="B9038" s="22" t="s">
        <v>170</v>
      </c>
      <c r="C9038" s="22" t="s">
        <v>52</v>
      </c>
      <c r="D9038" s="22" t="s">
        <v>52</v>
      </c>
      <c r="E9038" s="20">
        <v>422.94409999999999</v>
      </c>
    </row>
    <row r="9039" spans="1:5" x14ac:dyDescent="0.35">
      <c r="A9039" s="22" t="s">
        <v>41</v>
      </c>
      <c r="B9039" s="22" t="s">
        <v>170</v>
      </c>
      <c r="C9039" s="22" t="s">
        <v>52</v>
      </c>
      <c r="D9039" s="22" t="s">
        <v>104</v>
      </c>
      <c r="E9039" s="20">
        <v>842.33001000000002</v>
      </c>
    </row>
    <row r="9040" spans="1:5" x14ac:dyDescent="0.35">
      <c r="A9040" s="22" t="s">
        <v>41</v>
      </c>
      <c r="B9040" s="22" t="s">
        <v>170</v>
      </c>
      <c r="C9040" s="22" t="s">
        <v>52</v>
      </c>
      <c r="D9040" s="22" t="s">
        <v>115</v>
      </c>
      <c r="E9040" s="20">
        <v>0.32177</v>
      </c>
    </row>
    <row r="9041" spans="1:5" x14ac:dyDescent="0.35">
      <c r="A9041" s="22" t="s">
        <v>41</v>
      </c>
      <c r="B9041" s="22" t="s">
        <v>170</v>
      </c>
      <c r="C9041" s="22" t="s">
        <v>52</v>
      </c>
      <c r="D9041" s="22" t="s">
        <v>156</v>
      </c>
      <c r="E9041" s="20">
        <v>1.5959000000000001</v>
      </c>
    </row>
    <row r="9042" spans="1:5" x14ac:dyDescent="0.35">
      <c r="A9042" s="22" t="s">
        <v>41</v>
      </c>
      <c r="B9042" s="22" t="s">
        <v>170</v>
      </c>
      <c r="C9042" s="22" t="s">
        <v>52</v>
      </c>
      <c r="D9042" s="22" t="s">
        <v>113</v>
      </c>
      <c r="E9042" s="20">
        <v>628.89336000000003</v>
      </c>
    </row>
    <row r="9043" spans="1:5" x14ac:dyDescent="0.35">
      <c r="A9043" s="22" t="s">
        <v>41</v>
      </c>
      <c r="B9043" s="22" t="s">
        <v>170</v>
      </c>
      <c r="C9043" s="22" t="s">
        <v>52</v>
      </c>
      <c r="D9043" s="22" t="s">
        <v>53</v>
      </c>
      <c r="E9043" s="20">
        <v>80.063389999999998</v>
      </c>
    </row>
    <row r="9044" spans="1:5" x14ac:dyDescent="0.35">
      <c r="A9044" s="22" t="s">
        <v>41</v>
      </c>
      <c r="B9044" s="22" t="s">
        <v>170</v>
      </c>
      <c r="C9044" s="22" t="s">
        <v>52</v>
      </c>
      <c r="D9044" s="22" t="s">
        <v>27</v>
      </c>
      <c r="E9044" s="20">
        <v>78.590040000000002</v>
      </c>
    </row>
    <row r="9045" spans="1:5" x14ac:dyDescent="0.35">
      <c r="A9045" s="22" t="s">
        <v>41</v>
      </c>
      <c r="B9045" s="22" t="s">
        <v>170</v>
      </c>
      <c r="C9045" s="22" t="s">
        <v>52</v>
      </c>
      <c r="D9045" s="22" t="s">
        <v>95</v>
      </c>
      <c r="E9045" s="20">
        <v>52.117460000000001</v>
      </c>
    </row>
    <row r="9046" spans="1:5" x14ac:dyDescent="0.35">
      <c r="A9046" s="22" t="s">
        <v>41</v>
      </c>
      <c r="B9046" s="22" t="s">
        <v>170</v>
      </c>
      <c r="C9046" s="22" t="s">
        <v>52</v>
      </c>
      <c r="D9046" s="22" t="s">
        <v>28</v>
      </c>
      <c r="E9046" s="20">
        <v>18.016780000000001</v>
      </c>
    </row>
    <row r="9047" spans="1:5" x14ac:dyDescent="0.35">
      <c r="A9047" s="22" t="s">
        <v>41</v>
      </c>
      <c r="B9047" s="22" t="s">
        <v>170</v>
      </c>
      <c r="C9047" s="22" t="s">
        <v>52</v>
      </c>
      <c r="D9047" s="22" t="s">
        <v>92</v>
      </c>
      <c r="E9047" s="20">
        <v>10.431480000000001</v>
      </c>
    </row>
    <row r="9048" spans="1:5" x14ac:dyDescent="0.35">
      <c r="A9048" s="22" t="s">
        <v>41</v>
      </c>
      <c r="B9048" s="22" t="s">
        <v>170</v>
      </c>
      <c r="C9048" s="22" t="s">
        <v>52</v>
      </c>
      <c r="D9048" s="22" t="s">
        <v>102</v>
      </c>
      <c r="E9048" s="20">
        <v>1815.3822399999999</v>
      </c>
    </row>
    <row r="9049" spans="1:5" x14ac:dyDescent="0.35">
      <c r="A9049" s="22" t="s">
        <v>41</v>
      </c>
      <c r="B9049" s="22" t="s">
        <v>170</v>
      </c>
      <c r="C9049" s="22" t="s">
        <v>52</v>
      </c>
      <c r="D9049" s="22" t="s">
        <v>107</v>
      </c>
      <c r="E9049" s="20">
        <v>5.7353699999999996</v>
      </c>
    </row>
    <row r="9050" spans="1:5" x14ac:dyDescent="0.35">
      <c r="A9050" s="22" t="s">
        <v>41</v>
      </c>
      <c r="B9050" s="22" t="s">
        <v>170</v>
      </c>
      <c r="C9050" s="22" t="s">
        <v>52</v>
      </c>
      <c r="D9050" s="22" t="s">
        <v>93</v>
      </c>
      <c r="E9050" s="20">
        <v>108.29697</v>
      </c>
    </row>
    <row r="9051" spans="1:5" x14ac:dyDescent="0.35">
      <c r="A9051" s="22" t="s">
        <v>41</v>
      </c>
      <c r="B9051" s="22" t="s">
        <v>170</v>
      </c>
      <c r="C9051" s="22" t="s">
        <v>52</v>
      </c>
      <c r="D9051" s="22" t="s">
        <v>160</v>
      </c>
      <c r="E9051" s="20">
        <v>37.407960000000003</v>
      </c>
    </row>
    <row r="9052" spans="1:5" x14ac:dyDescent="0.35">
      <c r="A9052" s="22" t="s">
        <v>41</v>
      </c>
      <c r="B9052" s="22" t="s">
        <v>170</v>
      </c>
      <c r="C9052" s="22" t="s">
        <v>52</v>
      </c>
      <c r="D9052" s="22" t="s">
        <v>30</v>
      </c>
      <c r="E9052" s="20">
        <v>342.10822999999999</v>
      </c>
    </row>
    <row r="9053" spans="1:5" x14ac:dyDescent="0.35">
      <c r="A9053" s="22" t="s">
        <v>41</v>
      </c>
      <c r="B9053" s="22" t="s">
        <v>170</v>
      </c>
      <c r="C9053" s="22" t="s">
        <v>52</v>
      </c>
      <c r="D9053" s="22" t="s">
        <v>96</v>
      </c>
      <c r="E9053" s="20">
        <v>0.70738000000000001</v>
      </c>
    </row>
    <row r="9054" spans="1:5" x14ac:dyDescent="0.35">
      <c r="A9054" s="22" t="s">
        <v>41</v>
      </c>
      <c r="B9054" s="22" t="s">
        <v>170</v>
      </c>
      <c r="C9054" s="22" t="s">
        <v>52</v>
      </c>
      <c r="D9054" s="22" t="s">
        <v>110</v>
      </c>
      <c r="E9054" s="20">
        <v>0.86816000000000004</v>
      </c>
    </row>
    <row r="9055" spans="1:5" x14ac:dyDescent="0.35">
      <c r="A9055" s="22" t="s">
        <v>41</v>
      </c>
      <c r="B9055" s="22" t="s">
        <v>170</v>
      </c>
      <c r="C9055" s="22" t="s">
        <v>52</v>
      </c>
      <c r="D9055" s="22" t="s">
        <v>100</v>
      </c>
      <c r="E9055" s="20">
        <v>146.33178000000001</v>
      </c>
    </row>
    <row r="9056" spans="1:5" x14ac:dyDescent="0.35">
      <c r="A9056" s="22" t="s">
        <v>41</v>
      </c>
      <c r="B9056" s="22" t="s">
        <v>170</v>
      </c>
      <c r="C9056" s="22" t="s">
        <v>52</v>
      </c>
      <c r="D9056" s="22" t="s">
        <v>97</v>
      </c>
      <c r="E9056" s="20">
        <v>14.074400000000001</v>
      </c>
    </row>
    <row r="9057" spans="1:5" x14ac:dyDescent="0.35">
      <c r="A9057" s="22" t="s">
        <v>41</v>
      </c>
      <c r="B9057" s="22" t="s">
        <v>170</v>
      </c>
      <c r="C9057" s="22" t="s">
        <v>52</v>
      </c>
      <c r="D9057" s="22" t="s">
        <v>31</v>
      </c>
      <c r="E9057" s="20">
        <v>877.22627999999997</v>
      </c>
    </row>
    <row r="9058" spans="1:5" x14ac:dyDescent="0.35">
      <c r="A9058" s="22" t="s">
        <v>41</v>
      </c>
      <c r="B9058" s="22" t="s">
        <v>170</v>
      </c>
      <c r="C9058" s="22" t="s">
        <v>52</v>
      </c>
      <c r="D9058" s="22" t="s">
        <v>32</v>
      </c>
      <c r="E9058" s="20">
        <v>1.4443900000000001</v>
      </c>
    </row>
    <row r="9059" spans="1:5" x14ac:dyDescent="0.35">
      <c r="A9059" s="22" t="s">
        <v>41</v>
      </c>
      <c r="B9059" s="22" t="s">
        <v>170</v>
      </c>
      <c r="C9059" s="22" t="s">
        <v>52</v>
      </c>
      <c r="D9059" s="28" t="s">
        <v>35</v>
      </c>
      <c r="E9059" s="26">
        <v>5484.8874500000002</v>
      </c>
    </row>
    <row r="9060" spans="1:5" x14ac:dyDescent="0.35">
      <c r="A9060" s="22" t="s">
        <v>41</v>
      </c>
      <c r="B9060" s="22" t="s">
        <v>170</v>
      </c>
      <c r="C9060" s="22" t="s">
        <v>53</v>
      </c>
      <c r="D9060" s="22" t="s">
        <v>52</v>
      </c>
      <c r="E9060" s="20">
        <v>577.01237000000003</v>
      </c>
    </row>
    <row r="9061" spans="1:5" x14ac:dyDescent="0.35">
      <c r="A9061" s="22" t="s">
        <v>41</v>
      </c>
      <c r="B9061" s="22" t="s">
        <v>170</v>
      </c>
      <c r="C9061" s="22" t="s">
        <v>53</v>
      </c>
      <c r="D9061" s="22" t="s">
        <v>104</v>
      </c>
      <c r="E9061" s="20">
        <v>8.2132400000000008</v>
      </c>
    </row>
    <row r="9062" spans="1:5" x14ac:dyDescent="0.35">
      <c r="A9062" s="22" t="s">
        <v>41</v>
      </c>
      <c r="B9062" s="22" t="s">
        <v>170</v>
      </c>
      <c r="C9062" s="22" t="s">
        <v>53</v>
      </c>
      <c r="D9062" s="22" t="s">
        <v>115</v>
      </c>
      <c r="E9062" s="20">
        <v>19.025829999999999</v>
      </c>
    </row>
    <row r="9063" spans="1:5" x14ac:dyDescent="0.35">
      <c r="A9063" s="22" t="s">
        <v>41</v>
      </c>
      <c r="B9063" s="22" t="s">
        <v>170</v>
      </c>
      <c r="C9063" s="22" t="s">
        <v>53</v>
      </c>
      <c r="D9063" s="22" t="s">
        <v>156</v>
      </c>
      <c r="E9063" s="20">
        <v>2.7420800000000001</v>
      </c>
    </row>
    <row r="9064" spans="1:5" x14ac:dyDescent="0.35">
      <c r="A9064" s="22" t="s">
        <v>41</v>
      </c>
      <c r="B9064" s="22" t="s">
        <v>170</v>
      </c>
      <c r="C9064" s="22" t="s">
        <v>53</v>
      </c>
      <c r="D9064" s="22" t="s">
        <v>53</v>
      </c>
      <c r="E9064" s="20">
        <v>19.350000000000001</v>
      </c>
    </row>
    <row r="9065" spans="1:5" x14ac:dyDescent="0.35">
      <c r="A9065" s="22" t="s">
        <v>41</v>
      </c>
      <c r="B9065" s="22" t="s">
        <v>170</v>
      </c>
      <c r="C9065" s="22" t="s">
        <v>53</v>
      </c>
      <c r="D9065" s="22" t="s">
        <v>27</v>
      </c>
      <c r="E9065" s="20">
        <v>74.841890000000006</v>
      </c>
    </row>
    <row r="9066" spans="1:5" x14ac:dyDescent="0.35">
      <c r="A9066" s="22" t="s">
        <v>41</v>
      </c>
      <c r="B9066" s="22" t="s">
        <v>170</v>
      </c>
      <c r="C9066" s="22" t="s">
        <v>53</v>
      </c>
      <c r="D9066" s="22" t="s">
        <v>95</v>
      </c>
      <c r="E9066" s="20">
        <v>24.803789999999999</v>
      </c>
    </row>
    <row r="9067" spans="1:5" x14ac:dyDescent="0.35">
      <c r="A9067" s="22" t="s">
        <v>41</v>
      </c>
      <c r="B9067" s="22" t="s">
        <v>170</v>
      </c>
      <c r="C9067" s="22" t="s">
        <v>53</v>
      </c>
      <c r="D9067" s="22" t="s">
        <v>28</v>
      </c>
      <c r="E9067" s="20">
        <v>4.1898799999999996</v>
      </c>
    </row>
    <row r="9068" spans="1:5" x14ac:dyDescent="0.35">
      <c r="A9068" s="22" t="s">
        <v>41</v>
      </c>
      <c r="B9068" s="22" t="s">
        <v>170</v>
      </c>
      <c r="C9068" s="22" t="s">
        <v>53</v>
      </c>
      <c r="D9068" s="22" t="s">
        <v>55</v>
      </c>
      <c r="E9068" s="20">
        <v>4.6163400000000001</v>
      </c>
    </row>
    <row r="9069" spans="1:5" x14ac:dyDescent="0.35">
      <c r="A9069" s="22" t="s">
        <v>41</v>
      </c>
      <c r="B9069" s="22" t="s">
        <v>170</v>
      </c>
      <c r="C9069" s="22" t="s">
        <v>53</v>
      </c>
      <c r="D9069" s="22" t="s">
        <v>92</v>
      </c>
      <c r="E9069" s="20">
        <v>556.73812999999996</v>
      </c>
    </row>
    <row r="9070" spans="1:5" x14ac:dyDescent="0.35">
      <c r="A9070" s="22" t="s">
        <v>41</v>
      </c>
      <c r="B9070" s="22" t="s">
        <v>170</v>
      </c>
      <c r="C9070" s="22" t="s">
        <v>53</v>
      </c>
      <c r="D9070" s="22" t="s">
        <v>102</v>
      </c>
      <c r="E9070" s="20">
        <v>-5.9699999999999996E-3</v>
      </c>
    </row>
    <row r="9071" spans="1:5" x14ac:dyDescent="0.35">
      <c r="A9071" s="22" t="s">
        <v>41</v>
      </c>
      <c r="B9071" s="22" t="s">
        <v>170</v>
      </c>
      <c r="C9071" s="22" t="s">
        <v>53</v>
      </c>
      <c r="D9071" s="22" t="s">
        <v>107</v>
      </c>
      <c r="E9071" s="20">
        <v>56.177979999999998</v>
      </c>
    </row>
    <row r="9072" spans="1:5" x14ac:dyDescent="0.35">
      <c r="A9072" s="22" t="s">
        <v>41</v>
      </c>
      <c r="B9072" s="22" t="s">
        <v>170</v>
      </c>
      <c r="C9072" s="22" t="s">
        <v>53</v>
      </c>
      <c r="D9072" s="22" t="s">
        <v>160</v>
      </c>
      <c r="E9072" s="20">
        <v>47.156469999999999</v>
      </c>
    </row>
    <row r="9073" spans="1:5" x14ac:dyDescent="0.35">
      <c r="A9073" s="22" t="s">
        <v>41</v>
      </c>
      <c r="B9073" s="22" t="s">
        <v>170</v>
      </c>
      <c r="C9073" s="22" t="s">
        <v>53</v>
      </c>
      <c r="D9073" s="22" t="s">
        <v>30</v>
      </c>
      <c r="E9073" s="20">
        <v>544.79109000000005</v>
      </c>
    </row>
    <row r="9074" spans="1:5" x14ac:dyDescent="0.35">
      <c r="A9074" s="22" t="s">
        <v>41</v>
      </c>
      <c r="B9074" s="22" t="s">
        <v>170</v>
      </c>
      <c r="C9074" s="22" t="s">
        <v>53</v>
      </c>
      <c r="D9074" s="22" t="s">
        <v>110</v>
      </c>
      <c r="E9074" s="20">
        <v>94.714619999999996</v>
      </c>
    </row>
    <row r="9075" spans="1:5" x14ac:dyDescent="0.35">
      <c r="A9075" s="22" t="s">
        <v>41</v>
      </c>
      <c r="B9075" s="22" t="s">
        <v>170</v>
      </c>
      <c r="C9075" s="22" t="s">
        <v>53</v>
      </c>
      <c r="D9075" s="22" t="s">
        <v>97</v>
      </c>
      <c r="E9075" s="20">
        <v>1.2842499999999999</v>
      </c>
    </row>
    <row r="9076" spans="1:5" x14ac:dyDescent="0.35">
      <c r="A9076" s="22" t="s">
        <v>41</v>
      </c>
      <c r="B9076" s="22" t="s">
        <v>170</v>
      </c>
      <c r="C9076" s="22" t="s">
        <v>53</v>
      </c>
      <c r="D9076" s="22" t="s">
        <v>31</v>
      </c>
      <c r="E9076" s="20">
        <v>280.65782000000002</v>
      </c>
    </row>
    <row r="9077" spans="1:5" x14ac:dyDescent="0.35">
      <c r="A9077" s="22" t="s">
        <v>41</v>
      </c>
      <c r="B9077" s="22" t="s">
        <v>170</v>
      </c>
      <c r="C9077" s="22" t="s">
        <v>53</v>
      </c>
      <c r="D9077" s="22" t="s">
        <v>161</v>
      </c>
      <c r="E9077" s="20">
        <v>5.6829900000000002</v>
      </c>
    </row>
    <row r="9078" spans="1:5" x14ac:dyDescent="0.35">
      <c r="A9078" s="22" t="s">
        <v>41</v>
      </c>
      <c r="B9078" s="22" t="s">
        <v>170</v>
      </c>
      <c r="C9078" s="22" t="s">
        <v>53</v>
      </c>
      <c r="D9078" s="28" t="s">
        <v>35</v>
      </c>
      <c r="E9078" s="26">
        <v>2321.9928</v>
      </c>
    </row>
    <row r="9079" spans="1:5" x14ac:dyDescent="0.35">
      <c r="A9079" s="22" t="s">
        <v>41</v>
      </c>
      <c r="B9079" s="22" t="s">
        <v>170</v>
      </c>
      <c r="C9079" s="22" t="s">
        <v>12</v>
      </c>
      <c r="D9079" s="22" t="s">
        <v>52</v>
      </c>
      <c r="E9079" s="20">
        <v>891.88234</v>
      </c>
    </row>
    <row r="9080" spans="1:5" x14ac:dyDescent="0.35">
      <c r="A9080" s="22" t="s">
        <v>41</v>
      </c>
      <c r="B9080" s="22" t="s">
        <v>170</v>
      </c>
      <c r="C9080" s="22" t="s">
        <v>12</v>
      </c>
      <c r="D9080" s="22" t="s">
        <v>104</v>
      </c>
      <c r="E9080" s="20">
        <v>5.9616699999999998</v>
      </c>
    </row>
    <row r="9081" spans="1:5" x14ac:dyDescent="0.35">
      <c r="A9081" s="22" t="s">
        <v>41</v>
      </c>
      <c r="B9081" s="22" t="s">
        <v>170</v>
      </c>
      <c r="C9081" s="22" t="s">
        <v>12</v>
      </c>
      <c r="D9081" s="22" t="s">
        <v>156</v>
      </c>
      <c r="E9081" s="20">
        <v>9716.1346099999992</v>
      </c>
    </row>
    <row r="9082" spans="1:5" x14ac:dyDescent="0.35">
      <c r="A9082" s="22" t="s">
        <v>41</v>
      </c>
      <c r="B9082" s="22" t="s">
        <v>170</v>
      </c>
      <c r="C9082" s="22" t="s">
        <v>12</v>
      </c>
      <c r="D9082" s="22" t="s">
        <v>53</v>
      </c>
      <c r="E9082" s="20">
        <v>5.5182399999999996</v>
      </c>
    </row>
    <row r="9083" spans="1:5" x14ac:dyDescent="0.35">
      <c r="A9083" s="22" t="s">
        <v>41</v>
      </c>
      <c r="B9083" s="22" t="s">
        <v>170</v>
      </c>
      <c r="C9083" s="22" t="s">
        <v>12</v>
      </c>
      <c r="D9083" s="22" t="s">
        <v>27</v>
      </c>
      <c r="E9083" s="20">
        <v>1554.8471</v>
      </c>
    </row>
    <row r="9084" spans="1:5" x14ac:dyDescent="0.35">
      <c r="A9084" s="22" t="s">
        <v>41</v>
      </c>
      <c r="B9084" s="22" t="s">
        <v>170</v>
      </c>
      <c r="C9084" s="22" t="s">
        <v>12</v>
      </c>
      <c r="D9084" s="22" t="s">
        <v>95</v>
      </c>
      <c r="E9084" s="20">
        <v>15.05593</v>
      </c>
    </row>
    <row r="9085" spans="1:5" x14ac:dyDescent="0.35">
      <c r="A9085" s="22" t="s">
        <v>41</v>
      </c>
      <c r="B9085" s="22" t="s">
        <v>170</v>
      </c>
      <c r="C9085" s="22" t="s">
        <v>12</v>
      </c>
      <c r="D9085" s="22" t="s">
        <v>28</v>
      </c>
      <c r="E9085" s="20">
        <v>6.8512000000000004</v>
      </c>
    </row>
    <row r="9086" spans="1:5" x14ac:dyDescent="0.35">
      <c r="A9086" s="22" t="s">
        <v>41</v>
      </c>
      <c r="B9086" s="22" t="s">
        <v>170</v>
      </c>
      <c r="C9086" s="22" t="s">
        <v>12</v>
      </c>
      <c r="D9086" s="22" t="s">
        <v>92</v>
      </c>
      <c r="E9086" s="20">
        <v>30.072120000000002</v>
      </c>
    </row>
    <row r="9087" spans="1:5" x14ac:dyDescent="0.35">
      <c r="A9087" s="22" t="s">
        <v>41</v>
      </c>
      <c r="B9087" s="22" t="s">
        <v>170</v>
      </c>
      <c r="C9087" s="22" t="s">
        <v>12</v>
      </c>
      <c r="D9087" s="22" t="s">
        <v>101</v>
      </c>
      <c r="E9087" s="20">
        <v>1.9269799999999999</v>
      </c>
    </row>
    <row r="9088" spans="1:5" x14ac:dyDescent="0.35">
      <c r="A9088" s="22" t="s">
        <v>41</v>
      </c>
      <c r="B9088" s="22" t="s">
        <v>170</v>
      </c>
      <c r="C9088" s="22" t="s">
        <v>12</v>
      </c>
      <c r="D9088" s="22" t="s">
        <v>102</v>
      </c>
      <c r="E9088" s="20">
        <v>21.759319999999999</v>
      </c>
    </row>
    <row r="9089" spans="1:5" x14ac:dyDescent="0.35">
      <c r="A9089" s="22" t="s">
        <v>41</v>
      </c>
      <c r="B9089" s="22" t="s">
        <v>170</v>
      </c>
      <c r="C9089" s="22" t="s">
        <v>12</v>
      </c>
      <c r="D9089" s="22" t="s">
        <v>107</v>
      </c>
      <c r="E9089" s="20">
        <v>0.47203000000000001</v>
      </c>
    </row>
    <row r="9090" spans="1:5" x14ac:dyDescent="0.35">
      <c r="A9090" s="22" t="s">
        <v>41</v>
      </c>
      <c r="B9090" s="22" t="s">
        <v>170</v>
      </c>
      <c r="C9090" s="22" t="s">
        <v>12</v>
      </c>
      <c r="D9090" s="22" t="s">
        <v>160</v>
      </c>
      <c r="E9090" s="20">
        <v>7.5770000000000004E-2</v>
      </c>
    </row>
    <row r="9091" spans="1:5" x14ac:dyDescent="0.35">
      <c r="A9091" s="22" t="s">
        <v>41</v>
      </c>
      <c r="B9091" s="22" t="s">
        <v>170</v>
      </c>
      <c r="C9091" s="22" t="s">
        <v>12</v>
      </c>
      <c r="D9091" s="22" t="s">
        <v>30</v>
      </c>
      <c r="E9091" s="20">
        <v>1.9190199999999999</v>
      </c>
    </row>
    <row r="9092" spans="1:5" x14ac:dyDescent="0.35">
      <c r="A9092" s="22" t="s">
        <v>41</v>
      </c>
      <c r="B9092" s="22" t="s">
        <v>170</v>
      </c>
      <c r="C9092" s="22" t="s">
        <v>12</v>
      </c>
      <c r="D9092" s="22" t="s">
        <v>112</v>
      </c>
      <c r="E9092" s="20">
        <v>0.66595000000000004</v>
      </c>
    </row>
    <row r="9093" spans="1:5" x14ac:dyDescent="0.35">
      <c r="A9093" s="22" t="s">
        <v>41</v>
      </c>
      <c r="B9093" s="22" t="s">
        <v>170</v>
      </c>
      <c r="C9093" s="22" t="s">
        <v>12</v>
      </c>
      <c r="D9093" s="22" t="s">
        <v>31</v>
      </c>
      <c r="E9093" s="20">
        <v>195.72183000000001</v>
      </c>
    </row>
    <row r="9094" spans="1:5" x14ac:dyDescent="0.35">
      <c r="A9094" s="22" t="s">
        <v>41</v>
      </c>
      <c r="B9094" s="22" t="s">
        <v>170</v>
      </c>
      <c r="C9094" s="22" t="s">
        <v>12</v>
      </c>
      <c r="D9094" s="28" t="s">
        <v>35</v>
      </c>
      <c r="E9094" s="26">
        <v>12448.86411</v>
      </c>
    </row>
    <row r="9095" spans="1:5" x14ac:dyDescent="0.35">
      <c r="A9095" s="22" t="s">
        <v>41</v>
      </c>
      <c r="B9095" s="22" t="s">
        <v>170</v>
      </c>
      <c r="C9095" s="22" t="s">
        <v>54</v>
      </c>
      <c r="D9095" s="22" t="s">
        <v>52</v>
      </c>
      <c r="E9095" s="20">
        <v>4.9749999999999996</v>
      </c>
    </row>
    <row r="9096" spans="1:5" x14ac:dyDescent="0.35">
      <c r="A9096" s="22" t="s">
        <v>41</v>
      </c>
      <c r="B9096" s="22" t="s">
        <v>170</v>
      </c>
      <c r="C9096" s="22" t="s">
        <v>54</v>
      </c>
      <c r="D9096" s="22" t="s">
        <v>160</v>
      </c>
      <c r="E9096" s="20">
        <v>572.75</v>
      </c>
    </row>
    <row r="9097" spans="1:5" x14ac:dyDescent="0.35">
      <c r="A9097" s="22" t="s">
        <v>41</v>
      </c>
      <c r="B9097" s="22" t="s">
        <v>170</v>
      </c>
      <c r="C9097" s="22" t="s">
        <v>54</v>
      </c>
      <c r="D9097" s="22" t="s">
        <v>30</v>
      </c>
      <c r="E9097" s="20">
        <v>31.961099999999998</v>
      </c>
    </row>
    <row r="9098" spans="1:5" x14ac:dyDescent="0.35">
      <c r="A9098" s="22" t="s">
        <v>41</v>
      </c>
      <c r="B9098" s="22" t="s">
        <v>170</v>
      </c>
      <c r="C9098" s="22" t="s">
        <v>54</v>
      </c>
      <c r="D9098" s="22" t="s">
        <v>96</v>
      </c>
      <c r="E9098" s="20">
        <v>38.61347</v>
      </c>
    </row>
    <row r="9099" spans="1:5" x14ac:dyDescent="0.35">
      <c r="A9099" s="22" t="s">
        <v>41</v>
      </c>
      <c r="B9099" s="22" t="s">
        <v>170</v>
      </c>
      <c r="C9099" s="22" t="s">
        <v>54</v>
      </c>
      <c r="D9099" s="28" t="s">
        <v>35</v>
      </c>
      <c r="E9099" s="26">
        <v>648.29957000000002</v>
      </c>
    </row>
    <row r="9100" spans="1:5" x14ac:dyDescent="0.35">
      <c r="A9100" s="22" t="s">
        <v>41</v>
      </c>
      <c r="B9100" s="22" t="s">
        <v>170</v>
      </c>
      <c r="C9100" s="22" t="s">
        <v>13</v>
      </c>
      <c r="D9100" s="22" t="s">
        <v>52</v>
      </c>
      <c r="E9100" s="20">
        <v>113.26833999999999</v>
      </c>
    </row>
    <row r="9101" spans="1:5" x14ac:dyDescent="0.35">
      <c r="A9101" s="22" t="s">
        <v>41</v>
      </c>
      <c r="B9101" s="22" t="s">
        <v>170</v>
      </c>
      <c r="C9101" s="22" t="s">
        <v>13</v>
      </c>
      <c r="D9101" s="22" t="s">
        <v>104</v>
      </c>
      <c r="E9101" s="20">
        <v>1.9584600000000001</v>
      </c>
    </row>
    <row r="9102" spans="1:5" x14ac:dyDescent="0.35">
      <c r="A9102" s="22" t="s">
        <v>41</v>
      </c>
      <c r="B9102" s="22" t="s">
        <v>170</v>
      </c>
      <c r="C9102" s="22" t="s">
        <v>13</v>
      </c>
      <c r="D9102" s="22" t="s">
        <v>27</v>
      </c>
      <c r="E9102" s="20">
        <v>4837.1262999999999</v>
      </c>
    </row>
    <row r="9103" spans="1:5" x14ac:dyDescent="0.35">
      <c r="A9103" s="22" t="s">
        <v>41</v>
      </c>
      <c r="B9103" s="22" t="s">
        <v>170</v>
      </c>
      <c r="C9103" s="22" t="s">
        <v>13</v>
      </c>
      <c r="D9103" s="22" t="s">
        <v>28</v>
      </c>
      <c r="E9103" s="20">
        <v>262.29599000000002</v>
      </c>
    </row>
    <row r="9104" spans="1:5" x14ac:dyDescent="0.35">
      <c r="A9104" s="22" t="s">
        <v>41</v>
      </c>
      <c r="B9104" s="22" t="s">
        <v>170</v>
      </c>
      <c r="C9104" s="22" t="s">
        <v>13</v>
      </c>
      <c r="D9104" s="22" t="s">
        <v>102</v>
      </c>
      <c r="E9104" s="20">
        <v>3.1596799999999998</v>
      </c>
    </row>
    <row r="9105" spans="1:5" x14ac:dyDescent="0.35">
      <c r="A9105" s="22" t="s">
        <v>41</v>
      </c>
      <c r="B9105" s="22" t="s">
        <v>170</v>
      </c>
      <c r="C9105" s="22" t="s">
        <v>13</v>
      </c>
      <c r="D9105" s="22" t="s">
        <v>160</v>
      </c>
      <c r="E9105" s="20">
        <v>2.8235299999999999</v>
      </c>
    </row>
    <row r="9106" spans="1:5" x14ac:dyDescent="0.35">
      <c r="A9106" s="22" t="s">
        <v>41</v>
      </c>
      <c r="B9106" s="22" t="s">
        <v>170</v>
      </c>
      <c r="C9106" s="22" t="s">
        <v>13</v>
      </c>
      <c r="D9106" s="22" t="s">
        <v>30</v>
      </c>
      <c r="E9106" s="20">
        <v>82.679770000000005</v>
      </c>
    </row>
    <row r="9107" spans="1:5" x14ac:dyDescent="0.35">
      <c r="A9107" s="22" t="s">
        <v>41</v>
      </c>
      <c r="B9107" s="22" t="s">
        <v>170</v>
      </c>
      <c r="C9107" s="22" t="s">
        <v>13</v>
      </c>
      <c r="D9107" s="22" t="s">
        <v>110</v>
      </c>
      <c r="E9107" s="20">
        <v>16.072929999999999</v>
      </c>
    </row>
    <row r="9108" spans="1:5" x14ac:dyDescent="0.35">
      <c r="A9108" s="22" t="s">
        <v>41</v>
      </c>
      <c r="B9108" s="22" t="s">
        <v>170</v>
      </c>
      <c r="C9108" s="22" t="s">
        <v>13</v>
      </c>
      <c r="D9108" s="22" t="s">
        <v>31</v>
      </c>
      <c r="E9108" s="20">
        <v>154.89356000000001</v>
      </c>
    </row>
    <row r="9109" spans="1:5" x14ac:dyDescent="0.35">
      <c r="A9109" s="22" t="s">
        <v>41</v>
      </c>
      <c r="B9109" s="22" t="s">
        <v>170</v>
      </c>
      <c r="C9109" s="22" t="s">
        <v>13</v>
      </c>
      <c r="D9109" s="28" t="s">
        <v>35</v>
      </c>
      <c r="E9109" s="26">
        <v>5474.2785599999997</v>
      </c>
    </row>
    <row r="9110" spans="1:5" x14ac:dyDescent="0.35">
      <c r="A9110" s="22" t="s">
        <v>41</v>
      </c>
      <c r="B9110" s="22" t="s">
        <v>170</v>
      </c>
      <c r="C9110" s="22" t="s">
        <v>55</v>
      </c>
      <c r="D9110" s="22" t="s">
        <v>52</v>
      </c>
      <c r="E9110" s="20">
        <v>1.7622899999999999</v>
      </c>
    </row>
    <row r="9111" spans="1:5" x14ac:dyDescent="0.35">
      <c r="A9111" s="22" t="s">
        <v>41</v>
      </c>
      <c r="B9111" s="22" t="s">
        <v>170</v>
      </c>
      <c r="C9111" s="22" t="s">
        <v>55</v>
      </c>
      <c r="D9111" s="22" t="s">
        <v>156</v>
      </c>
      <c r="E9111" s="20">
        <v>4.0918200000000002</v>
      </c>
    </row>
    <row r="9112" spans="1:5" x14ac:dyDescent="0.35">
      <c r="A9112" s="22" t="s">
        <v>41</v>
      </c>
      <c r="B9112" s="22" t="s">
        <v>170</v>
      </c>
      <c r="C9112" s="22" t="s">
        <v>55</v>
      </c>
      <c r="D9112" s="22" t="s">
        <v>27</v>
      </c>
      <c r="E9112" s="20">
        <v>1.8103</v>
      </c>
    </row>
    <row r="9113" spans="1:5" x14ac:dyDescent="0.35">
      <c r="A9113" s="22" t="s">
        <v>41</v>
      </c>
      <c r="B9113" s="22" t="s">
        <v>170</v>
      </c>
      <c r="C9113" s="22" t="s">
        <v>55</v>
      </c>
      <c r="D9113" s="22" t="s">
        <v>28</v>
      </c>
      <c r="E9113" s="20">
        <v>0.48898999999999998</v>
      </c>
    </row>
    <row r="9114" spans="1:5" x14ac:dyDescent="0.35">
      <c r="A9114" s="22" t="s">
        <v>41</v>
      </c>
      <c r="B9114" s="22" t="s">
        <v>170</v>
      </c>
      <c r="C9114" s="22" t="s">
        <v>55</v>
      </c>
      <c r="D9114" s="22" t="s">
        <v>107</v>
      </c>
      <c r="E9114" s="20">
        <v>1.2956099999999999</v>
      </c>
    </row>
    <row r="9115" spans="1:5" x14ac:dyDescent="0.35">
      <c r="A9115" s="22" t="s">
        <v>41</v>
      </c>
      <c r="B9115" s="22" t="s">
        <v>170</v>
      </c>
      <c r="C9115" s="22" t="s">
        <v>55</v>
      </c>
      <c r="D9115" s="22" t="s">
        <v>160</v>
      </c>
      <c r="E9115" s="20">
        <v>2140.1415900000002</v>
      </c>
    </row>
    <row r="9116" spans="1:5" x14ac:dyDescent="0.35">
      <c r="A9116" s="22" t="s">
        <v>41</v>
      </c>
      <c r="B9116" s="22" t="s">
        <v>170</v>
      </c>
      <c r="C9116" s="22" t="s">
        <v>55</v>
      </c>
      <c r="D9116" s="22" t="s">
        <v>30</v>
      </c>
      <c r="E9116" s="20">
        <v>26.208690000000001</v>
      </c>
    </row>
    <row r="9117" spans="1:5" x14ac:dyDescent="0.35">
      <c r="A9117" s="22" t="s">
        <v>41</v>
      </c>
      <c r="B9117" s="22" t="s">
        <v>170</v>
      </c>
      <c r="C9117" s="22" t="s">
        <v>55</v>
      </c>
      <c r="D9117" s="22" t="s">
        <v>31</v>
      </c>
      <c r="E9117" s="20">
        <v>20.591059999999999</v>
      </c>
    </row>
    <row r="9118" spans="1:5" x14ac:dyDescent="0.35">
      <c r="A9118" s="22" t="s">
        <v>41</v>
      </c>
      <c r="B9118" s="22" t="s">
        <v>170</v>
      </c>
      <c r="C9118" s="22" t="s">
        <v>55</v>
      </c>
      <c r="D9118" s="28" t="s">
        <v>35</v>
      </c>
      <c r="E9118" s="26">
        <v>2196.3903500000001</v>
      </c>
    </row>
    <row r="9119" spans="1:5" x14ac:dyDescent="0.35">
      <c r="A9119" s="22" t="s">
        <v>41</v>
      </c>
      <c r="B9119" s="22" t="s">
        <v>170</v>
      </c>
      <c r="C9119" s="22" t="s">
        <v>56</v>
      </c>
      <c r="D9119" s="22" t="s">
        <v>52</v>
      </c>
      <c r="E9119" s="20">
        <v>12.817729999999999</v>
      </c>
    </row>
    <row r="9120" spans="1:5" x14ac:dyDescent="0.35">
      <c r="A9120" s="22" t="s">
        <v>41</v>
      </c>
      <c r="B9120" s="22" t="s">
        <v>170</v>
      </c>
      <c r="C9120" s="22" t="s">
        <v>56</v>
      </c>
      <c r="D9120" s="22" t="s">
        <v>28</v>
      </c>
      <c r="E9120" s="20">
        <v>0.71608000000000005</v>
      </c>
    </row>
    <row r="9121" spans="1:5" x14ac:dyDescent="0.35">
      <c r="A9121" s="22" t="s">
        <v>41</v>
      </c>
      <c r="B9121" s="22" t="s">
        <v>170</v>
      </c>
      <c r="C9121" s="22" t="s">
        <v>56</v>
      </c>
      <c r="D9121" s="22" t="s">
        <v>107</v>
      </c>
      <c r="E9121" s="20">
        <v>4.5178799999999999</v>
      </c>
    </row>
    <row r="9122" spans="1:5" x14ac:dyDescent="0.35">
      <c r="A9122" s="22" t="s">
        <v>41</v>
      </c>
      <c r="B9122" s="22" t="s">
        <v>170</v>
      </c>
      <c r="C9122" s="22" t="s">
        <v>56</v>
      </c>
      <c r="D9122" s="22" t="s">
        <v>30</v>
      </c>
      <c r="E9122" s="20">
        <v>6.1642400000000004</v>
      </c>
    </row>
    <row r="9123" spans="1:5" x14ac:dyDescent="0.35">
      <c r="A9123" s="22" t="s">
        <v>41</v>
      </c>
      <c r="B9123" s="22" t="s">
        <v>170</v>
      </c>
      <c r="C9123" s="22" t="s">
        <v>56</v>
      </c>
      <c r="D9123" s="22" t="s">
        <v>100</v>
      </c>
      <c r="E9123" s="20">
        <v>600.57012999999995</v>
      </c>
    </row>
    <row r="9124" spans="1:5" x14ac:dyDescent="0.35">
      <c r="A9124" s="22" t="s">
        <v>41</v>
      </c>
      <c r="B9124" s="22" t="s">
        <v>170</v>
      </c>
      <c r="C9124" s="22" t="s">
        <v>56</v>
      </c>
      <c r="D9124" s="22" t="s">
        <v>31</v>
      </c>
      <c r="E9124" s="20">
        <v>102.94673</v>
      </c>
    </row>
    <row r="9125" spans="1:5" x14ac:dyDescent="0.35">
      <c r="A9125" s="22" t="s">
        <v>41</v>
      </c>
      <c r="B9125" s="22" t="s">
        <v>170</v>
      </c>
      <c r="C9125" s="22" t="s">
        <v>56</v>
      </c>
      <c r="D9125" s="28" t="s">
        <v>35</v>
      </c>
      <c r="E9125" s="26">
        <v>727.73279000000002</v>
      </c>
    </row>
    <row r="9126" spans="1:5" x14ac:dyDescent="0.35">
      <c r="A9126" s="22" t="s">
        <v>41</v>
      </c>
      <c r="B9126" s="22" t="s">
        <v>170</v>
      </c>
      <c r="C9126" s="22" t="s">
        <v>57</v>
      </c>
      <c r="D9126" s="22" t="s">
        <v>52</v>
      </c>
      <c r="E9126" s="20">
        <v>96.345110000000005</v>
      </c>
    </row>
    <row r="9127" spans="1:5" x14ac:dyDescent="0.35">
      <c r="A9127" s="22" t="s">
        <v>41</v>
      </c>
      <c r="B9127" s="22" t="s">
        <v>170</v>
      </c>
      <c r="C9127" s="22" t="s">
        <v>57</v>
      </c>
      <c r="D9127" s="22" t="s">
        <v>104</v>
      </c>
      <c r="E9127" s="20">
        <v>16.79016</v>
      </c>
    </row>
    <row r="9128" spans="1:5" x14ac:dyDescent="0.35">
      <c r="A9128" s="22" t="s">
        <v>41</v>
      </c>
      <c r="B9128" s="22" t="s">
        <v>170</v>
      </c>
      <c r="C9128" s="22" t="s">
        <v>57</v>
      </c>
      <c r="D9128" s="22" t="s">
        <v>156</v>
      </c>
      <c r="E9128" s="20">
        <v>4.1996399999999996</v>
      </c>
    </row>
    <row r="9129" spans="1:5" x14ac:dyDescent="0.35">
      <c r="A9129" s="22" t="s">
        <v>41</v>
      </c>
      <c r="B9129" s="22" t="s">
        <v>170</v>
      </c>
      <c r="C9129" s="22" t="s">
        <v>57</v>
      </c>
      <c r="D9129" s="22" t="s">
        <v>27</v>
      </c>
      <c r="E9129" s="20">
        <v>14.35643</v>
      </c>
    </row>
    <row r="9130" spans="1:5" x14ac:dyDescent="0.35">
      <c r="A9130" s="22" t="s">
        <v>41</v>
      </c>
      <c r="B9130" s="22" t="s">
        <v>170</v>
      </c>
      <c r="C9130" s="22" t="s">
        <v>57</v>
      </c>
      <c r="D9130" s="22" t="s">
        <v>92</v>
      </c>
      <c r="E9130" s="20">
        <v>751.61626999999999</v>
      </c>
    </row>
    <row r="9131" spans="1:5" x14ac:dyDescent="0.35">
      <c r="A9131" s="22" t="s">
        <v>41</v>
      </c>
      <c r="B9131" s="22" t="s">
        <v>170</v>
      </c>
      <c r="C9131" s="22" t="s">
        <v>57</v>
      </c>
      <c r="D9131" s="22" t="s">
        <v>102</v>
      </c>
      <c r="E9131" s="20">
        <v>31.504819999999999</v>
      </c>
    </row>
    <row r="9132" spans="1:5" x14ac:dyDescent="0.35">
      <c r="A9132" s="22" t="s">
        <v>41</v>
      </c>
      <c r="B9132" s="22" t="s">
        <v>170</v>
      </c>
      <c r="C9132" s="22" t="s">
        <v>57</v>
      </c>
      <c r="D9132" s="22" t="s">
        <v>107</v>
      </c>
      <c r="E9132" s="20">
        <v>7.0521000000000003</v>
      </c>
    </row>
    <row r="9133" spans="1:5" x14ac:dyDescent="0.35">
      <c r="A9133" s="22" t="s">
        <v>41</v>
      </c>
      <c r="B9133" s="22" t="s">
        <v>170</v>
      </c>
      <c r="C9133" s="22" t="s">
        <v>57</v>
      </c>
      <c r="D9133" s="22" t="s">
        <v>160</v>
      </c>
      <c r="E9133" s="20">
        <v>226.58142000000001</v>
      </c>
    </row>
    <row r="9134" spans="1:5" x14ac:dyDescent="0.35">
      <c r="A9134" s="22" t="s">
        <v>41</v>
      </c>
      <c r="B9134" s="22" t="s">
        <v>170</v>
      </c>
      <c r="C9134" s="22" t="s">
        <v>57</v>
      </c>
      <c r="D9134" s="22" t="s">
        <v>30</v>
      </c>
      <c r="E9134" s="20">
        <v>158.94941</v>
      </c>
    </row>
    <row r="9135" spans="1:5" x14ac:dyDescent="0.35">
      <c r="A9135" s="22" t="s">
        <v>41</v>
      </c>
      <c r="B9135" s="22" t="s">
        <v>170</v>
      </c>
      <c r="C9135" s="22" t="s">
        <v>57</v>
      </c>
      <c r="D9135" s="22" t="s">
        <v>110</v>
      </c>
      <c r="E9135" s="20">
        <v>0.21426000000000001</v>
      </c>
    </row>
    <row r="9136" spans="1:5" x14ac:dyDescent="0.35">
      <c r="A9136" s="22" t="s">
        <v>41</v>
      </c>
      <c r="B9136" s="22" t="s">
        <v>170</v>
      </c>
      <c r="C9136" s="22" t="s">
        <v>57</v>
      </c>
      <c r="D9136" s="22" t="s">
        <v>97</v>
      </c>
      <c r="E9136" s="20">
        <v>7.2330000000000005E-2</v>
      </c>
    </row>
    <row r="9137" spans="1:5" x14ac:dyDescent="0.35">
      <c r="A9137" s="22" t="s">
        <v>41</v>
      </c>
      <c r="B9137" s="22" t="s">
        <v>170</v>
      </c>
      <c r="C9137" s="22" t="s">
        <v>57</v>
      </c>
      <c r="D9137" s="22" t="s">
        <v>31</v>
      </c>
      <c r="E9137" s="20">
        <v>108.38391</v>
      </c>
    </row>
    <row r="9138" spans="1:5" x14ac:dyDescent="0.35">
      <c r="A9138" s="22" t="s">
        <v>41</v>
      </c>
      <c r="B9138" s="22" t="s">
        <v>170</v>
      </c>
      <c r="C9138" s="22" t="s">
        <v>57</v>
      </c>
      <c r="D9138" s="28" t="s">
        <v>35</v>
      </c>
      <c r="E9138" s="26">
        <v>1416.0658599999999</v>
      </c>
    </row>
    <row r="9139" spans="1:5" x14ac:dyDescent="0.35">
      <c r="A9139" s="22" t="s">
        <v>41</v>
      </c>
      <c r="B9139" s="22" t="s">
        <v>170</v>
      </c>
      <c r="C9139" s="22" t="s">
        <v>58</v>
      </c>
      <c r="D9139" s="22" t="s">
        <v>52</v>
      </c>
      <c r="E9139" s="20">
        <v>92.951340000000002</v>
      </c>
    </row>
    <row r="9140" spans="1:5" x14ac:dyDescent="0.35">
      <c r="A9140" s="22" t="s">
        <v>41</v>
      </c>
      <c r="B9140" s="22" t="s">
        <v>170</v>
      </c>
      <c r="C9140" s="22" t="s">
        <v>58</v>
      </c>
      <c r="D9140" s="22" t="s">
        <v>110</v>
      </c>
      <c r="E9140" s="20">
        <v>574.14418999999998</v>
      </c>
    </row>
    <row r="9141" spans="1:5" x14ac:dyDescent="0.35">
      <c r="A9141" s="22" t="s">
        <v>41</v>
      </c>
      <c r="B9141" s="22" t="s">
        <v>170</v>
      </c>
      <c r="C9141" s="22" t="s">
        <v>58</v>
      </c>
      <c r="D9141" s="28" t="s">
        <v>35</v>
      </c>
      <c r="E9141" s="26">
        <v>667.09553000000005</v>
      </c>
    </row>
    <row r="9142" spans="1:5" x14ac:dyDescent="0.35">
      <c r="A9142" s="22" t="s">
        <v>41</v>
      </c>
      <c r="B9142" s="22" t="s">
        <v>170</v>
      </c>
      <c r="C9142" s="22" t="s">
        <v>14</v>
      </c>
      <c r="D9142" s="22" t="s">
        <v>52</v>
      </c>
      <c r="E9142" s="20">
        <v>58.193330000000003</v>
      </c>
    </row>
    <row r="9143" spans="1:5" x14ac:dyDescent="0.35">
      <c r="A9143" s="22" t="s">
        <v>41</v>
      </c>
      <c r="B9143" s="22" t="s">
        <v>170</v>
      </c>
      <c r="C9143" s="22" t="s">
        <v>14</v>
      </c>
      <c r="D9143" s="22" t="s">
        <v>104</v>
      </c>
      <c r="E9143" s="20">
        <v>303.75727999999998</v>
      </c>
    </row>
    <row r="9144" spans="1:5" x14ac:dyDescent="0.35">
      <c r="A9144" s="22" t="s">
        <v>41</v>
      </c>
      <c r="B9144" s="22" t="s">
        <v>170</v>
      </c>
      <c r="C9144" s="22" t="s">
        <v>14</v>
      </c>
      <c r="D9144" s="22" t="s">
        <v>27</v>
      </c>
      <c r="E9144" s="20">
        <v>2.2695500000000002</v>
      </c>
    </row>
    <row r="9145" spans="1:5" x14ac:dyDescent="0.35">
      <c r="A9145" s="22" t="s">
        <v>41</v>
      </c>
      <c r="B9145" s="22" t="s">
        <v>170</v>
      </c>
      <c r="C9145" s="22" t="s">
        <v>14</v>
      </c>
      <c r="D9145" s="22" t="s">
        <v>102</v>
      </c>
      <c r="E9145" s="20">
        <v>139.81456</v>
      </c>
    </row>
    <row r="9146" spans="1:5" x14ac:dyDescent="0.35">
      <c r="A9146" s="22" t="s">
        <v>41</v>
      </c>
      <c r="B9146" s="22" t="s">
        <v>170</v>
      </c>
      <c r="C9146" s="22" t="s">
        <v>14</v>
      </c>
      <c r="D9146" s="22" t="s">
        <v>107</v>
      </c>
      <c r="E9146" s="20">
        <v>3.8507699999999998</v>
      </c>
    </row>
    <row r="9147" spans="1:5" x14ac:dyDescent="0.35">
      <c r="A9147" s="22" t="s">
        <v>41</v>
      </c>
      <c r="B9147" s="22" t="s">
        <v>170</v>
      </c>
      <c r="C9147" s="22" t="s">
        <v>14</v>
      </c>
      <c r="D9147" s="22" t="s">
        <v>160</v>
      </c>
      <c r="E9147" s="20">
        <v>15.145</v>
      </c>
    </row>
    <row r="9148" spans="1:5" x14ac:dyDescent="0.35">
      <c r="A9148" s="22" t="s">
        <v>41</v>
      </c>
      <c r="B9148" s="22" t="s">
        <v>170</v>
      </c>
      <c r="C9148" s="22" t="s">
        <v>14</v>
      </c>
      <c r="D9148" s="22" t="s">
        <v>30</v>
      </c>
      <c r="E9148" s="20">
        <v>5.9499999999999997E-2</v>
      </c>
    </row>
    <row r="9149" spans="1:5" x14ac:dyDescent="0.35">
      <c r="A9149" s="22" t="s">
        <v>41</v>
      </c>
      <c r="B9149" s="22" t="s">
        <v>170</v>
      </c>
      <c r="C9149" s="22" t="s">
        <v>14</v>
      </c>
      <c r="D9149" s="22" t="s">
        <v>110</v>
      </c>
      <c r="E9149" s="20">
        <v>1.1415500000000001</v>
      </c>
    </row>
    <row r="9150" spans="1:5" x14ac:dyDescent="0.35">
      <c r="A9150" s="22" t="s">
        <v>41</v>
      </c>
      <c r="B9150" s="22" t="s">
        <v>170</v>
      </c>
      <c r="C9150" s="22" t="s">
        <v>14</v>
      </c>
      <c r="D9150" s="22" t="s">
        <v>31</v>
      </c>
      <c r="E9150" s="20">
        <v>64.926810000000003</v>
      </c>
    </row>
    <row r="9151" spans="1:5" x14ac:dyDescent="0.35">
      <c r="A9151" s="22" t="s">
        <v>41</v>
      </c>
      <c r="B9151" s="22" t="s">
        <v>170</v>
      </c>
      <c r="C9151" s="22" t="s">
        <v>14</v>
      </c>
      <c r="D9151" s="28" t="s">
        <v>35</v>
      </c>
      <c r="E9151" s="26">
        <v>589.15835000000004</v>
      </c>
    </row>
    <row r="9152" spans="1:5" x14ac:dyDescent="0.35">
      <c r="A9152" s="22" t="s">
        <v>41</v>
      </c>
      <c r="B9152" s="22" t="s">
        <v>170</v>
      </c>
      <c r="C9152" s="22" t="s">
        <v>15</v>
      </c>
      <c r="D9152" s="22" t="s">
        <v>52</v>
      </c>
      <c r="E9152" s="20">
        <v>7278.3367799999996</v>
      </c>
    </row>
    <row r="9153" spans="1:5" x14ac:dyDescent="0.35">
      <c r="A9153" s="22" t="s">
        <v>41</v>
      </c>
      <c r="B9153" s="22" t="s">
        <v>170</v>
      </c>
      <c r="C9153" s="22" t="s">
        <v>15</v>
      </c>
      <c r="D9153" s="22" t="s">
        <v>104</v>
      </c>
      <c r="E9153" s="20">
        <v>498.41464000000002</v>
      </c>
    </row>
    <row r="9154" spans="1:5" x14ac:dyDescent="0.35">
      <c r="A9154" s="22" t="s">
        <v>41</v>
      </c>
      <c r="B9154" s="22" t="s">
        <v>170</v>
      </c>
      <c r="C9154" s="22" t="s">
        <v>15</v>
      </c>
      <c r="D9154" s="22" t="s">
        <v>115</v>
      </c>
      <c r="E9154" s="20">
        <v>20.53688</v>
      </c>
    </row>
    <row r="9155" spans="1:5" x14ac:dyDescent="0.35">
      <c r="A9155" s="22" t="s">
        <v>41</v>
      </c>
      <c r="B9155" s="22" t="s">
        <v>170</v>
      </c>
      <c r="C9155" s="22" t="s">
        <v>15</v>
      </c>
      <c r="D9155" s="22" t="s">
        <v>156</v>
      </c>
      <c r="E9155" s="20">
        <v>25.378260000000001</v>
      </c>
    </row>
    <row r="9156" spans="1:5" x14ac:dyDescent="0.35">
      <c r="A9156" s="22" t="s">
        <v>41</v>
      </c>
      <c r="B9156" s="22" t="s">
        <v>170</v>
      </c>
      <c r="C9156" s="22" t="s">
        <v>15</v>
      </c>
      <c r="D9156" s="22" t="s">
        <v>113</v>
      </c>
      <c r="E9156" s="20">
        <v>15.1708</v>
      </c>
    </row>
    <row r="9157" spans="1:5" x14ac:dyDescent="0.35">
      <c r="A9157" s="22" t="s">
        <v>41</v>
      </c>
      <c r="B9157" s="22" t="s">
        <v>170</v>
      </c>
      <c r="C9157" s="22" t="s">
        <v>15</v>
      </c>
      <c r="D9157" s="22" t="s">
        <v>53</v>
      </c>
      <c r="E9157" s="20">
        <v>60.45326</v>
      </c>
    </row>
    <row r="9158" spans="1:5" x14ac:dyDescent="0.35">
      <c r="A9158" s="22" t="s">
        <v>41</v>
      </c>
      <c r="B9158" s="22" t="s">
        <v>170</v>
      </c>
      <c r="C9158" s="22" t="s">
        <v>15</v>
      </c>
      <c r="D9158" s="22" t="s">
        <v>27</v>
      </c>
      <c r="E9158" s="20">
        <v>2015.87996</v>
      </c>
    </row>
    <row r="9159" spans="1:5" x14ac:dyDescent="0.35">
      <c r="A9159" s="22" t="s">
        <v>41</v>
      </c>
      <c r="B9159" s="22" t="s">
        <v>170</v>
      </c>
      <c r="C9159" s="22" t="s">
        <v>15</v>
      </c>
      <c r="D9159" s="22" t="s">
        <v>95</v>
      </c>
      <c r="E9159" s="20">
        <v>1.7185999999999999</v>
      </c>
    </row>
    <row r="9160" spans="1:5" x14ac:dyDescent="0.35">
      <c r="A9160" s="22" t="s">
        <v>41</v>
      </c>
      <c r="B9160" s="22" t="s">
        <v>170</v>
      </c>
      <c r="C9160" s="22" t="s">
        <v>15</v>
      </c>
      <c r="D9160" s="22" t="s">
        <v>28</v>
      </c>
      <c r="E9160" s="20">
        <v>457.23561999999998</v>
      </c>
    </row>
    <row r="9161" spans="1:5" x14ac:dyDescent="0.35">
      <c r="A9161" s="22" t="s">
        <v>41</v>
      </c>
      <c r="B9161" s="22" t="s">
        <v>170</v>
      </c>
      <c r="C9161" s="22" t="s">
        <v>15</v>
      </c>
      <c r="D9161" s="22" t="s">
        <v>55</v>
      </c>
      <c r="E9161" s="20">
        <v>65.082340000000002</v>
      </c>
    </row>
    <row r="9162" spans="1:5" x14ac:dyDescent="0.35">
      <c r="A9162" s="22" t="s">
        <v>41</v>
      </c>
      <c r="B9162" s="22" t="s">
        <v>170</v>
      </c>
      <c r="C9162" s="22" t="s">
        <v>15</v>
      </c>
      <c r="D9162" s="22" t="s">
        <v>92</v>
      </c>
      <c r="E9162" s="20">
        <v>6327.6499299999996</v>
      </c>
    </row>
    <row r="9163" spans="1:5" x14ac:dyDescent="0.35">
      <c r="A9163" s="22" t="s">
        <v>41</v>
      </c>
      <c r="B9163" s="22" t="s">
        <v>170</v>
      </c>
      <c r="C9163" s="22" t="s">
        <v>15</v>
      </c>
      <c r="D9163" s="22" t="s">
        <v>102</v>
      </c>
      <c r="E9163" s="20">
        <v>1271.3602699999999</v>
      </c>
    </row>
    <row r="9164" spans="1:5" x14ac:dyDescent="0.35">
      <c r="A9164" s="22" t="s">
        <v>41</v>
      </c>
      <c r="B9164" s="22" t="s">
        <v>170</v>
      </c>
      <c r="C9164" s="22" t="s">
        <v>15</v>
      </c>
      <c r="D9164" s="22" t="s">
        <v>107</v>
      </c>
      <c r="E9164" s="20">
        <v>303.74650000000003</v>
      </c>
    </row>
    <row r="9165" spans="1:5" x14ac:dyDescent="0.35">
      <c r="A9165" s="22" t="s">
        <v>41</v>
      </c>
      <c r="B9165" s="22" t="s">
        <v>170</v>
      </c>
      <c r="C9165" s="22" t="s">
        <v>15</v>
      </c>
      <c r="D9165" s="22" t="s">
        <v>93</v>
      </c>
      <c r="E9165" s="20">
        <v>333.3417</v>
      </c>
    </row>
    <row r="9166" spans="1:5" x14ac:dyDescent="0.35">
      <c r="A9166" s="22" t="s">
        <v>41</v>
      </c>
      <c r="B9166" s="22" t="s">
        <v>170</v>
      </c>
      <c r="C9166" s="22" t="s">
        <v>15</v>
      </c>
      <c r="D9166" s="22" t="s">
        <v>160</v>
      </c>
      <c r="E9166" s="20">
        <v>3228.03262</v>
      </c>
    </row>
    <row r="9167" spans="1:5" x14ac:dyDescent="0.35">
      <c r="A9167" s="22" t="s">
        <v>41</v>
      </c>
      <c r="B9167" s="22" t="s">
        <v>170</v>
      </c>
      <c r="C9167" s="22" t="s">
        <v>15</v>
      </c>
      <c r="D9167" s="22" t="s">
        <v>30</v>
      </c>
      <c r="E9167" s="20">
        <v>15734.97543</v>
      </c>
    </row>
    <row r="9168" spans="1:5" x14ac:dyDescent="0.35">
      <c r="A9168" s="22" t="s">
        <v>41</v>
      </c>
      <c r="B9168" s="22" t="s">
        <v>170</v>
      </c>
      <c r="C9168" s="22" t="s">
        <v>15</v>
      </c>
      <c r="D9168" s="22" t="s">
        <v>96</v>
      </c>
      <c r="E9168" s="20">
        <v>41.440240000000003</v>
      </c>
    </row>
    <row r="9169" spans="1:5" x14ac:dyDescent="0.35">
      <c r="A9169" s="22" t="s">
        <v>41</v>
      </c>
      <c r="B9169" s="22" t="s">
        <v>170</v>
      </c>
      <c r="C9169" s="22" t="s">
        <v>15</v>
      </c>
      <c r="D9169" s="22" t="s">
        <v>110</v>
      </c>
      <c r="E9169" s="20">
        <v>182.63306</v>
      </c>
    </row>
    <row r="9170" spans="1:5" x14ac:dyDescent="0.35">
      <c r="A9170" s="22" t="s">
        <v>41</v>
      </c>
      <c r="B9170" s="22" t="s">
        <v>170</v>
      </c>
      <c r="C9170" s="22" t="s">
        <v>15</v>
      </c>
      <c r="D9170" s="22" t="s">
        <v>112</v>
      </c>
      <c r="E9170" s="20">
        <v>0.76363999999999999</v>
      </c>
    </row>
    <row r="9171" spans="1:5" x14ac:dyDescent="0.35">
      <c r="A9171" s="22" t="s">
        <v>41</v>
      </c>
      <c r="B9171" s="22" t="s">
        <v>170</v>
      </c>
      <c r="C9171" s="22" t="s">
        <v>15</v>
      </c>
      <c r="D9171" s="22" t="s">
        <v>100</v>
      </c>
      <c r="E9171" s="20">
        <v>3119.8939</v>
      </c>
    </row>
    <row r="9172" spans="1:5" x14ac:dyDescent="0.35">
      <c r="A9172" s="22" t="s">
        <v>41</v>
      </c>
      <c r="B9172" s="22" t="s">
        <v>170</v>
      </c>
      <c r="C9172" s="22" t="s">
        <v>15</v>
      </c>
      <c r="D9172" s="22" t="s">
        <v>97</v>
      </c>
      <c r="E9172" s="20">
        <v>31.789210000000001</v>
      </c>
    </row>
    <row r="9173" spans="1:5" x14ac:dyDescent="0.35">
      <c r="A9173" s="22" t="s">
        <v>41</v>
      </c>
      <c r="B9173" s="22" t="s">
        <v>170</v>
      </c>
      <c r="C9173" s="22" t="s">
        <v>15</v>
      </c>
      <c r="D9173" s="22" t="s">
        <v>31</v>
      </c>
      <c r="E9173" s="20">
        <v>21110.81194</v>
      </c>
    </row>
    <row r="9174" spans="1:5" x14ac:dyDescent="0.35">
      <c r="A9174" s="22" t="s">
        <v>41</v>
      </c>
      <c r="B9174" s="22" t="s">
        <v>170</v>
      </c>
      <c r="C9174" s="22" t="s">
        <v>15</v>
      </c>
      <c r="D9174" s="22" t="s">
        <v>32</v>
      </c>
      <c r="E9174" s="20">
        <v>38.464939999999999</v>
      </c>
    </row>
    <row r="9175" spans="1:5" x14ac:dyDescent="0.35">
      <c r="A9175" s="22" t="s">
        <v>41</v>
      </c>
      <c r="B9175" s="22" t="s">
        <v>170</v>
      </c>
      <c r="C9175" s="22" t="s">
        <v>15</v>
      </c>
      <c r="D9175" s="22" t="s">
        <v>161</v>
      </c>
      <c r="E9175" s="20">
        <v>1.23421</v>
      </c>
    </row>
    <row r="9176" spans="1:5" x14ac:dyDescent="0.35">
      <c r="A9176" s="22" t="s">
        <v>41</v>
      </c>
      <c r="B9176" s="22" t="s">
        <v>170</v>
      </c>
      <c r="C9176" s="22" t="s">
        <v>15</v>
      </c>
      <c r="D9176" s="28" t="s">
        <v>35</v>
      </c>
      <c r="E9176" s="26">
        <v>62164.344729999997</v>
      </c>
    </row>
    <row r="9177" spans="1:5" x14ac:dyDescent="0.35">
      <c r="A9177" s="22" t="s">
        <v>41</v>
      </c>
      <c r="B9177" s="22" t="s">
        <v>170</v>
      </c>
      <c r="C9177" s="22" t="s">
        <v>159</v>
      </c>
      <c r="D9177" s="22" t="s">
        <v>52</v>
      </c>
      <c r="E9177" s="20">
        <v>1055.30735</v>
      </c>
    </row>
    <row r="9178" spans="1:5" x14ac:dyDescent="0.35">
      <c r="A9178" s="22" t="s">
        <v>41</v>
      </c>
      <c r="B9178" s="22" t="s">
        <v>170</v>
      </c>
      <c r="C9178" s="22" t="s">
        <v>159</v>
      </c>
      <c r="D9178" s="22" t="s">
        <v>104</v>
      </c>
      <c r="E9178" s="20">
        <v>51.079549999999998</v>
      </c>
    </row>
    <row r="9179" spans="1:5" x14ac:dyDescent="0.35">
      <c r="A9179" s="22" t="s">
        <v>41</v>
      </c>
      <c r="B9179" s="22" t="s">
        <v>170</v>
      </c>
      <c r="C9179" s="22" t="s">
        <v>159</v>
      </c>
      <c r="D9179" s="22" t="s">
        <v>156</v>
      </c>
      <c r="E9179" s="20">
        <v>6.2668999999999997</v>
      </c>
    </row>
    <row r="9180" spans="1:5" x14ac:dyDescent="0.35">
      <c r="A9180" s="22" t="s">
        <v>41</v>
      </c>
      <c r="B9180" s="22" t="s">
        <v>170</v>
      </c>
      <c r="C9180" s="22" t="s">
        <v>159</v>
      </c>
      <c r="D9180" s="22" t="s">
        <v>27</v>
      </c>
      <c r="E9180" s="20">
        <v>678.64590999999996</v>
      </c>
    </row>
    <row r="9181" spans="1:5" x14ac:dyDescent="0.35">
      <c r="A9181" s="22" t="s">
        <v>41</v>
      </c>
      <c r="B9181" s="22" t="s">
        <v>170</v>
      </c>
      <c r="C9181" s="22" t="s">
        <v>159</v>
      </c>
      <c r="D9181" s="22" t="s">
        <v>95</v>
      </c>
      <c r="E9181" s="20">
        <v>19.076270000000001</v>
      </c>
    </row>
    <row r="9182" spans="1:5" x14ac:dyDescent="0.35">
      <c r="A9182" s="22" t="s">
        <v>41</v>
      </c>
      <c r="B9182" s="22" t="s">
        <v>170</v>
      </c>
      <c r="C9182" s="22" t="s">
        <v>159</v>
      </c>
      <c r="D9182" s="22" t="s">
        <v>28</v>
      </c>
      <c r="E9182" s="20">
        <v>184.55971</v>
      </c>
    </row>
    <row r="9183" spans="1:5" x14ac:dyDescent="0.35">
      <c r="A9183" s="22" t="s">
        <v>41</v>
      </c>
      <c r="B9183" s="22" t="s">
        <v>170</v>
      </c>
      <c r="C9183" s="22" t="s">
        <v>159</v>
      </c>
      <c r="D9183" s="22" t="s">
        <v>55</v>
      </c>
      <c r="E9183" s="20">
        <v>21.278929999999999</v>
      </c>
    </row>
    <row r="9184" spans="1:5" x14ac:dyDescent="0.35">
      <c r="A9184" s="22" t="s">
        <v>41</v>
      </c>
      <c r="B9184" s="22" t="s">
        <v>170</v>
      </c>
      <c r="C9184" s="22" t="s">
        <v>159</v>
      </c>
      <c r="D9184" s="22" t="s">
        <v>92</v>
      </c>
      <c r="E9184" s="20">
        <v>432.98412000000002</v>
      </c>
    </row>
    <row r="9185" spans="1:5" x14ac:dyDescent="0.35">
      <c r="A9185" s="22" t="s">
        <v>41</v>
      </c>
      <c r="B9185" s="22" t="s">
        <v>170</v>
      </c>
      <c r="C9185" s="22" t="s">
        <v>159</v>
      </c>
      <c r="D9185" s="22" t="s">
        <v>102</v>
      </c>
      <c r="E9185" s="20">
        <v>13.239380000000001</v>
      </c>
    </row>
    <row r="9186" spans="1:5" x14ac:dyDescent="0.35">
      <c r="A9186" s="22" t="s">
        <v>41</v>
      </c>
      <c r="B9186" s="22" t="s">
        <v>170</v>
      </c>
      <c r="C9186" s="22" t="s">
        <v>159</v>
      </c>
      <c r="D9186" s="22" t="s">
        <v>107</v>
      </c>
      <c r="E9186" s="20">
        <v>25.511900000000001</v>
      </c>
    </row>
    <row r="9187" spans="1:5" x14ac:dyDescent="0.35">
      <c r="A9187" s="22" t="s">
        <v>41</v>
      </c>
      <c r="B9187" s="22" t="s">
        <v>170</v>
      </c>
      <c r="C9187" s="22" t="s">
        <v>159</v>
      </c>
      <c r="D9187" s="22" t="s">
        <v>160</v>
      </c>
      <c r="E9187" s="20">
        <v>841.55210999999997</v>
      </c>
    </row>
    <row r="9188" spans="1:5" x14ac:dyDescent="0.35">
      <c r="A9188" s="22" t="s">
        <v>41</v>
      </c>
      <c r="B9188" s="22" t="s">
        <v>170</v>
      </c>
      <c r="C9188" s="22" t="s">
        <v>159</v>
      </c>
      <c r="D9188" s="22" t="s">
        <v>30</v>
      </c>
      <c r="E9188" s="20">
        <v>138.27816999999999</v>
      </c>
    </row>
    <row r="9189" spans="1:5" x14ac:dyDescent="0.35">
      <c r="A9189" s="22" t="s">
        <v>41</v>
      </c>
      <c r="B9189" s="22" t="s">
        <v>170</v>
      </c>
      <c r="C9189" s="22" t="s">
        <v>159</v>
      </c>
      <c r="D9189" s="22" t="s">
        <v>162</v>
      </c>
      <c r="E9189" s="20">
        <v>1.6750700000000001</v>
      </c>
    </row>
    <row r="9190" spans="1:5" x14ac:dyDescent="0.35">
      <c r="A9190" s="22" t="s">
        <v>41</v>
      </c>
      <c r="B9190" s="22" t="s">
        <v>170</v>
      </c>
      <c r="C9190" s="22" t="s">
        <v>159</v>
      </c>
      <c r="D9190" s="22" t="s">
        <v>100</v>
      </c>
      <c r="E9190" s="20">
        <v>1019.89114</v>
      </c>
    </row>
    <row r="9191" spans="1:5" x14ac:dyDescent="0.35">
      <c r="A9191" s="22" t="s">
        <v>41</v>
      </c>
      <c r="B9191" s="22" t="s">
        <v>170</v>
      </c>
      <c r="C9191" s="22" t="s">
        <v>159</v>
      </c>
      <c r="D9191" s="22" t="s">
        <v>31</v>
      </c>
      <c r="E9191" s="20">
        <v>1037.9812999999999</v>
      </c>
    </row>
    <row r="9192" spans="1:5" x14ac:dyDescent="0.35">
      <c r="A9192" s="22" t="s">
        <v>41</v>
      </c>
      <c r="B9192" s="22" t="s">
        <v>170</v>
      </c>
      <c r="C9192" s="22" t="s">
        <v>159</v>
      </c>
      <c r="D9192" s="22" t="s">
        <v>161</v>
      </c>
      <c r="E9192" s="20">
        <v>7.8030000000000002E-2</v>
      </c>
    </row>
    <row r="9193" spans="1:5" x14ac:dyDescent="0.35">
      <c r="A9193" s="22" t="s">
        <v>41</v>
      </c>
      <c r="B9193" s="22" t="s">
        <v>170</v>
      </c>
      <c r="C9193" s="22" t="s">
        <v>159</v>
      </c>
      <c r="D9193" s="28" t="s">
        <v>35</v>
      </c>
      <c r="E9193" s="26">
        <v>5527.4058400000004</v>
      </c>
    </row>
    <row r="9194" spans="1:5" x14ac:dyDescent="0.35">
      <c r="A9194" s="22" t="s">
        <v>41</v>
      </c>
      <c r="B9194" s="22" t="s">
        <v>170</v>
      </c>
      <c r="C9194" s="22" t="s">
        <v>59</v>
      </c>
      <c r="D9194" s="22" t="s">
        <v>52</v>
      </c>
      <c r="E9194" s="20">
        <v>4.632E-2</v>
      </c>
    </row>
    <row r="9195" spans="1:5" x14ac:dyDescent="0.35">
      <c r="A9195" s="22" t="s">
        <v>41</v>
      </c>
      <c r="B9195" s="22" t="s">
        <v>170</v>
      </c>
      <c r="C9195" s="22" t="s">
        <v>59</v>
      </c>
      <c r="D9195" s="22" t="s">
        <v>104</v>
      </c>
      <c r="E9195" s="20">
        <v>41.494109999999999</v>
      </c>
    </row>
    <row r="9196" spans="1:5" x14ac:dyDescent="0.35">
      <c r="A9196" s="22" t="s">
        <v>41</v>
      </c>
      <c r="B9196" s="22" t="s">
        <v>170</v>
      </c>
      <c r="C9196" s="22" t="s">
        <v>59</v>
      </c>
      <c r="D9196" s="22" t="s">
        <v>156</v>
      </c>
      <c r="E9196" s="20">
        <v>4.5881800000000004</v>
      </c>
    </row>
    <row r="9197" spans="1:5" x14ac:dyDescent="0.35">
      <c r="A9197" s="22" t="s">
        <v>41</v>
      </c>
      <c r="B9197" s="22" t="s">
        <v>170</v>
      </c>
      <c r="C9197" s="22" t="s">
        <v>59</v>
      </c>
      <c r="D9197" s="22" t="s">
        <v>92</v>
      </c>
      <c r="E9197" s="20">
        <v>23.997620000000001</v>
      </c>
    </row>
    <row r="9198" spans="1:5" x14ac:dyDescent="0.35">
      <c r="A9198" s="22" t="s">
        <v>41</v>
      </c>
      <c r="B9198" s="22" t="s">
        <v>170</v>
      </c>
      <c r="C9198" s="22" t="s">
        <v>59</v>
      </c>
      <c r="D9198" s="22" t="s">
        <v>102</v>
      </c>
      <c r="E9198" s="20">
        <v>0.46568999999999999</v>
      </c>
    </row>
    <row r="9199" spans="1:5" x14ac:dyDescent="0.35">
      <c r="A9199" s="22" t="s">
        <v>41</v>
      </c>
      <c r="B9199" s="22" t="s">
        <v>170</v>
      </c>
      <c r="C9199" s="22" t="s">
        <v>59</v>
      </c>
      <c r="D9199" s="22" t="s">
        <v>30</v>
      </c>
      <c r="E9199" s="20">
        <v>0.34264</v>
      </c>
    </row>
    <row r="9200" spans="1:5" x14ac:dyDescent="0.35">
      <c r="A9200" s="22" t="s">
        <v>41</v>
      </c>
      <c r="B9200" s="22" t="s">
        <v>170</v>
      </c>
      <c r="C9200" s="22" t="s">
        <v>59</v>
      </c>
      <c r="D9200" s="22" t="s">
        <v>31</v>
      </c>
      <c r="E9200" s="20">
        <v>6.3875999999999999</v>
      </c>
    </row>
    <row r="9201" spans="1:5" x14ac:dyDescent="0.35">
      <c r="A9201" s="22" t="s">
        <v>41</v>
      </c>
      <c r="B9201" s="22" t="s">
        <v>170</v>
      </c>
      <c r="C9201" s="22" t="s">
        <v>59</v>
      </c>
      <c r="D9201" s="22" t="s">
        <v>161</v>
      </c>
      <c r="E9201" s="20">
        <v>32.335839999999997</v>
      </c>
    </row>
    <row r="9202" spans="1:5" x14ac:dyDescent="0.35">
      <c r="A9202" s="22" t="s">
        <v>41</v>
      </c>
      <c r="B9202" s="22" t="s">
        <v>170</v>
      </c>
      <c r="C9202" s="22" t="s">
        <v>59</v>
      </c>
      <c r="D9202" s="28" t="s">
        <v>35</v>
      </c>
      <c r="E9202" s="26">
        <v>109.658</v>
      </c>
    </row>
    <row r="9203" spans="1:5" x14ac:dyDescent="0.35">
      <c r="A9203" s="22" t="s">
        <v>41</v>
      </c>
      <c r="B9203" s="22" t="s">
        <v>170</v>
      </c>
      <c r="C9203" s="22" t="s">
        <v>16</v>
      </c>
      <c r="D9203" s="22" t="s">
        <v>52</v>
      </c>
      <c r="E9203" s="20">
        <v>613.18453999999997</v>
      </c>
    </row>
    <row r="9204" spans="1:5" x14ac:dyDescent="0.35">
      <c r="A9204" s="22" t="s">
        <v>41</v>
      </c>
      <c r="B9204" s="22" t="s">
        <v>170</v>
      </c>
      <c r="C9204" s="22" t="s">
        <v>16</v>
      </c>
      <c r="D9204" s="22" t="s">
        <v>27</v>
      </c>
      <c r="E9204" s="20">
        <v>582.09403999999995</v>
      </c>
    </row>
    <row r="9205" spans="1:5" x14ac:dyDescent="0.35">
      <c r="A9205" s="22" t="s">
        <v>41</v>
      </c>
      <c r="B9205" s="22" t="s">
        <v>170</v>
      </c>
      <c r="C9205" s="22" t="s">
        <v>16</v>
      </c>
      <c r="D9205" s="22" t="s">
        <v>28</v>
      </c>
      <c r="E9205" s="20">
        <v>74.852670000000003</v>
      </c>
    </row>
    <row r="9206" spans="1:5" x14ac:dyDescent="0.35">
      <c r="A9206" s="22" t="s">
        <v>41</v>
      </c>
      <c r="B9206" s="22" t="s">
        <v>170</v>
      </c>
      <c r="C9206" s="22" t="s">
        <v>16</v>
      </c>
      <c r="D9206" s="22" t="s">
        <v>55</v>
      </c>
      <c r="E9206" s="20">
        <v>0.62363000000000002</v>
      </c>
    </row>
    <row r="9207" spans="1:5" x14ac:dyDescent="0.35">
      <c r="A9207" s="22" t="s">
        <v>41</v>
      </c>
      <c r="B9207" s="22" t="s">
        <v>170</v>
      </c>
      <c r="C9207" s="22" t="s">
        <v>16</v>
      </c>
      <c r="D9207" s="22" t="s">
        <v>92</v>
      </c>
      <c r="E9207" s="20">
        <v>34.505360000000003</v>
      </c>
    </row>
    <row r="9208" spans="1:5" x14ac:dyDescent="0.35">
      <c r="A9208" s="22" t="s">
        <v>41</v>
      </c>
      <c r="B9208" s="22" t="s">
        <v>170</v>
      </c>
      <c r="C9208" s="22" t="s">
        <v>16</v>
      </c>
      <c r="D9208" s="22" t="s">
        <v>101</v>
      </c>
      <c r="E9208" s="20">
        <v>10.433059999999999</v>
      </c>
    </row>
    <row r="9209" spans="1:5" x14ac:dyDescent="0.35">
      <c r="A9209" s="22" t="s">
        <v>41</v>
      </c>
      <c r="B9209" s="22" t="s">
        <v>170</v>
      </c>
      <c r="C9209" s="22" t="s">
        <v>16</v>
      </c>
      <c r="D9209" s="22" t="s">
        <v>102</v>
      </c>
      <c r="E9209" s="20">
        <v>48.15531</v>
      </c>
    </row>
    <row r="9210" spans="1:5" x14ac:dyDescent="0.35">
      <c r="A9210" s="22" t="s">
        <v>41</v>
      </c>
      <c r="B9210" s="22" t="s">
        <v>170</v>
      </c>
      <c r="C9210" s="22" t="s">
        <v>16</v>
      </c>
      <c r="D9210" s="22" t="s">
        <v>107</v>
      </c>
      <c r="E9210" s="20">
        <v>329.41759000000002</v>
      </c>
    </row>
    <row r="9211" spans="1:5" x14ac:dyDescent="0.35">
      <c r="A9211" s="22" t="s">
        <v>41</v>
      </c>
      <c r="B9211" s="22" t="s">
        <v>170</v>
      </c>
      <c r="C9211" s="22" t="s">
        <v>16</v>
      </c>
      <c r="D9211" s="22" t="s">
        <v>160</v>
      </c>
      <c r="E9211" s="20">
        <v>171.90004999999999</v>
      </c>
    </row>
    <row r="9212" spans="1:5" x14ac:dyDescent="0.35">
      <c r="A9212" s="22" t="s">
        <v>41</v>
      </c>
      <c r="B9212" s="22" t="s">
        <v>170</v>
      </c>
      <c r="C9212" s="22" t="s">
        <v>16</v>
      </c>
      <c r="D9212" s="22" t="s">
        <v>30</v>
      </c>
      <c r="E9212" s="20">
        <v>938.49068999999997</v>
      </c>
    </row>
    <row r="9213" spans="1:5" x14ac:dyDescent="0.35">
      <c r="A9213" s="22" t="s">
        <v>41</v>
      </c>
      <c r="B9213" s="22" t="s">
        <v>170</v>
      </c>
      <c r="C9213" s="22" t="s">
        <v>16</v>
      </c>
      <c r="D9213" s="22" t="s">
        <v>162</v>
      </c>
      <c r="E9213" s="20">
        <v>1.46302</v>
      </c>
    </row>
    <row r="9214" spans="1:5" x14ac:dyDescent="0.35">
      <c r="A9214" s="22" t="s">
        <v>41</v>
      </c>
      <c r="B9214" s="22" t="s">
        <v>170</v>
      </c>
      <c r="C9214" s="22" t="s">
        <v>16</v>
      </c>
      <c r="D9214" s="22" t="s">
        <v>97</v>
      </c>
      <c r="E9214" s="20">
        <v>16.207889999999999</v>
      </c>
    </row>
    <row r="9215" spans="1:5" x14ac:dyDescent="0.35">
      <c r="A9215" s="22" t="s">
        <v>41</v>
      </c>
      <c r="B9215" s="22" t="s">
        <v>170</v>
      </c>
      <c r="C9215" s="22" t="s">
        <v>16</v>
      </c>
      <c r="D9215" s="22" t="s">
        <v>31</v>
      </c>
      <c r="E9215" s="20">
        <v>1183.1135999999999</v>
      </c>
    </row>
    <row r="9216" spans="1:5" x14ac:dyDescent="0.35">
      <c r="A9216" s="22" t="s">
        <v>41</v>
      </c>
      <c r="B9216" s="22" t="s">
        <v>170</v>
      </c>
      <c r="C9216" s="22" t="s">
        <v>16</v>
      </c>
      <c r="D9216" s="28" t="s">
        <v>35</v>
      </c>
      <c r="E9216" s="26">
        <v>4004.4414499999998</v>
      </c>
    </row>
    <row r="9217" spans="1:5" x14ac:dyDescent="0.35">
      <c r="A9217" s="22" t="s">
        <v>41</v>
      </c>
      <c r="B9217" s="22" t="s">
        <v>170</v>
      </c>
      <c r="C9217" s="22" t="s">
        <v>17</v>
      </c>
      <c r="D9217" s="22" t="s">
        <v>52</v>
      </c>
      <c r="E9217" s="20">
        <v>527.09771000000001</v>
      </c>
    </row>
    <row r="9218" spans="1:5" x14ac:dyDescent="0.35">
      <c r="A9218" s="22" t="s">
        <v>41</v>
      </c>
      <c r="B9218" s="22" t="s">
        <v>170</v>
      </c>
      <c r="C9218" s="22" t="s">
        <v>17</v>
      </c>
      <c r="D9218" s="22" t="s">
        <v>104</v>
      </c>
      <c r="E9218" s="20">
        <v>1.4293499999999999</v>
      </c>
    </row>
    <row r="9219" spans="1:5" x14ac:dyDescent="0.35">
      <c r="A9219" s="22" t="s">
        <v>41</v>
      </c>
      <c r="B9219" s="22" t="s">
        <v>170</v>
      </c>
      <c r="C9219" s="22" t="s">
        <v>17</v>
      </c>
      <c r="D9219" s="22" t="s">
        <v>27</v>
      </c>
      <c r="E9219" s="20">
        <v>401.66644000000002</v>
      </c>
    </row>
    <row r="9220" spans="1:5" x14ac:dyDescent="0.35">
      <c r="A9220" s="22" t="s">
        <v>41</v>
      </c>
      <c r="B9220" s="22" t="s">
        <v>170</v>
      </c>
      <c r="C9220" s="22" t="s">
        <v>17</v>
      </c>
      <c r="D9220" s="22" t="s">
        <v>28</v>
      </c>
      <c r="E9220" s="20">
        <v>0.48685</v>
      </c>
    </row>
    <row r="9221" spans="1:5" x14ac:dyDescent="0.35">
      <c r="A9221" s="22" t="s">
        <v>41</v>
      </c>
      <c r="B9221" s="22" t="s">
        <v>170</v>
      </c>
      <c r="C9221" s="22" t="s">
        <v>17</v>
      </c>
      <c r="D9221" s="22" t="s">
        <v>92</v>
      </c>
      <c r="E9221" s="20">
        <v>4.0920699999999997</v>
      </c>
    </row>
    <row r="9222" spans="1:5" x14ac:dyDescent="0.35">
      <c r="A9222" s="22" t="s">
        <v>41</v>
      </c>
      <c r="B9222" s="22" t="s">
        <v>170</v>
      </c>
      <c r="C9222" s="22" t="s">
        <v>17</v>
      </c>
      <c r="D9222" s="22" t="s">
        <v>102</v>
      </c>
      <c r="E9222" s="20">
        <v>0.42942999999999998</v>
      </c>
    </row>
    <row r="9223" spans="1:5" x14ac:dyDescent="0.35">
      <c r="A9223" s="22" t="s">
        <v>41</v>
      </c>
      <c r="B9223" s="22" t="s">
        <v>170</v>
      </c>
      <c r="C9223" s="22" t="s">
        <v>17</v>
      </c>
      <c r="D9223" s="22" t="s">
        <v>107</v>
      </c>
      <c r="E9223" s="20">
        <v>550.63942999999995</v>
      </c>
    </row>
    <row r="9224" spans="1:5" x14ac:dyDescent="0.35">
      <c r="A9224" s="22" t="s">
        <v>41</v>
      </c>
      <c r="B9224" s="22" t="s">
        <v>170</v>
      </c>
      <c r="C9224" s="22" t="s">
        <v>17</v>
      </c>
      <c r="D9224" s="22" t="s">
        <v>160</v>
      </c>
      <c r="E9224" s="20">
        <v>21.183589999999999</v>
      </c>
    </row>
    <row r="9225" spans="1:5" x14ac:dyDescent="0.35">
      <c r="A9225" s="22" t="s">
        <v>41</v>
      </c>
      <c r="B9225" s="22" t="s">
        <v>170</v>
      </c>
      <c r="C9225" s="22" t="s">
        <v>17</v>
      </c>
      <c r="D9225" s="22" t="s">
        <v>30</v>
      </c>
      <c r="E9225" s="20">
        <v>64.166089999999997</v>
      </c>
    </row>
    <row r="9226" spans="1:5" x14ac:dyDescent="0.35">
      <c r="A9226" s="22" t="s">
        <v>41</v>
      </c>
      <c r="B9226" s="22" t="s">
        <v>170</v>
      </c>
      <c r="C9226" s="22" t="s">
        <v>17</v>
      </c>
      <c r="D9226" s="22" t="s">
        <v>31</v>
      </c>
      <c r="E9226" s="20">
        <v>4307.6446800000003</v>
      </c>
    </row>
    <row r="9227" spans="1:5" x14ac:dyDescent="0.35">
      <c r="A9227" s="22" t="s">
        <v>41</v>
      </c>
      <c r="B9227" s="22" t="s">
        <v>170</v>
      </c>
      <c r="C9227" s="22" t="s">
        <v>17</v>
      </c>
      <c r="D9227" s="28" t="s">
        <v>35</v>
      </c>
      <c r="E9227" s="26">
        <v>5878.8356400000002</v>
      </c>
    </row>
    <row r="9228" spans="1:5" x14ac:dyDescent="0.35">
      <c r="A9228" s="22" t="s">
        <v>41</v>
      </c>
      <c r="B9228" s="22" t="s">
        <v>170</v>
      </c>
      <c r="C9228" s="22" t="s">
        <v>18</v>
      </c>
      <c r="D9228" s="22" t="s">
        <v>52</v>
      </c>
      <c r="E9228" s="20">
        <v>284.81171000000001</v>
      </c>
    </row>
    <row r="9229" spans="1:5" x14ac:dyDescent="0.35">
      <c r="A9229" s="22" t="s">
        <v>41</v>
      </c>
      <c r="B9229" s="22" t="s">
        <v>170</v>
      </c>
      <c r="C9229" s="22" t="s">
        <v>18</v>
      </c>
      <c r="D9229" s="22" t="s">
        <v>104</v>
      </c>
      <c r="E9229" s="20">
        <v>747.10509999999999</v>
      </c>
    </row>
    <row r="9230" spans="1:5" x14ac:dyDescent="0.35">
      <c r="A9230" s="22" t="s">
        <v>41</v>
      </c>
      <c r="B9230" s="22" t="s">
        <v>170</v>
      </c>
      <c r="C9230" s="22" t="s">
        <v>18</v>
      </c>
      <c r="D9230" s="22" t="s">
        <v>27</v>
      </c>
      <c r="E9230" s="20">
        <v>20.358930000000001</v>
      </c>
    </row>
    <row r="9231" spans="1:5" x14ac:dyDescent="0.35">
      <c r="A9231" s="22" t="s">
        <v>41</v>
      </c>
      <c r="B9231" s="22" t="s">
        <v>170</v>
      </c>
      <c r="C9231" s="22" t="s">
        <v>18</v>
      </c>
      <c r="D9231" s="22" t="s">
        <v>28</v>
      </c>
      <c r="E9231" s="20">
        <v>4.3321399999999999</v>
      </c>
    </row>
    <row r="9232" spans="1:5" x14ac:dyDescent="0.35">
      <c r="A9232" s="22" t="s">
        <v>41</v>
      </c>
      <c r="B9232" s="22" t="s">
        <v>170</v>
      </c>
      <c r="C9232" s="22" t="s">
        <v>18</v>
      </c>
      <c r="D9232" s="22" t="s">
        <v>102</v>
      </c>
      <c r="E9232" s="20">
        <v>3580.9154800000001</v>
      </c>
    </row>
    <row r="9233" spans="1:5" x14ac:dyDescent="0.35">
      <c r="A9233" s="22" t="s">
        <v>41</v>
      </c>
      <c r="B9233" s="22" t="s">
        <v>170</v>
      </c>
      <c r="C9233" s="22" t="s">
        <v>18</v>
      </c>
      <c r="D9233" s="22" t="s">
        <v>107</v>
      </c>
      <c r="E9233" s="20">
        <v>3.5229200000000001</v>
      </c>
    </row>
    <row r="9234" spans="1:5" x14ac:dyDescent="0.35">
      <c r="A9234" s="22" t="s">
        <v>41</v>
      </c>
      <c r="B9234" s="22" t="s">
        <v>170</v>
      </c>
      <c r="C9234" s="22" t="s">
        <v>18</v>
      </c>
      <c r="D9234" s="22" t="s">
        <v>160</v>
      </c>
      <c r="E9234" s="20">
        <v>16.314520000000002</v>
      </c>
    </row>
    <row r="9235" spans="1:5" x14ac:dyDescent="0.35">
      <c r="A9235" s="22" t="s">
        <v>41</v>
      </c>
      <c r="B9235" s="22" t="s">
        <v>170</v>
      </c>
      <c r="C9235" s="22" t="s">
        <v>18</v>
      </c>
      <c r="D9235" s="22" t="s">
        <v>30</v>
      </c>
      <c r="E9235" s="20">
        <v>208.44710000000001</v>
      </c>
    </row>
    <row r="9236" spans="1:5" x14ac:dyDescent="0.35">
      <c r="A9236" s="22" t="s">
        <v>41</v>
      </c>
      <c r="B9236" s="22" t="s">
        <v>170</v>
      </c>
      <c r="C9236" s="22" t="s">
        <v>18</v>
      </c>
      <c r="D9236" s="22" t="s">
        <v>96</v>
      </c>
      <c r="E9236" s="20">
        <v>4.8232699999999999</v>
      </c>
    </row>
    <row r="9237" spans="1:5" x14ac:dyDescent="0.35">
      <c r="A9237" s="22" t="s">
        <v>41</v>
      </c>
      <c r="B9237" s="22" t="s">
        <v>170</v>
      </c>
      <c r="C9237" s="22" t="s">
        <v>18</v>
      </c>
      <c r="D9237" s="22" t="s">
        <v>110</v>
      </c>
      <c r="E9237" s="20">
        <v>16.644369999999999</v>
      </c>
    </row>
    <row r="9238" spans="1:5" x14ac:dyDescent="0.35">
      <c r="A9238" s="22" t="s">
        <v>41</v>
      </c>
      <c r="B9238" s="22" t="s">
        <v>170</v>
      </c>
      <c r="C9238" s="22" t="s">
        <v>18</v>
      </c>
      <c r="D9238" s="22" t="s">
        <v>31</v>
      </c>
      <c r="E9238" s="20">
        <v>983.30555000000004</v>
      </c>
    </row>
    <row r="9239" spans="1:5" x14ac:dyDescent="0.35">
      <c r="A9239" s="22" t="s">
        <v>41</v>
      </c>
      <c r="B9239" s="22" t="s">
        <v>170</v>
      </c>
      <c r="C9239" s="22" t="s">
        <v>18</v>
      </c>
      <c r="D9239" s="22" t="s">
        <v>32</v>
      </c>
      <c r="E9239" s="20">
        <v>42.67615</v>
      </c>
    </row>
    <row r="9240" spans="1:5" x14ac:dyDescent="0.35">
      <c r="A9240" s="22" t="s">
        <v>41</v>
      </c>
      <c r="B9240" s="22" t="s">
        <v>170</v>
      </c>
      <c r="C9240" s="22" t="s">
        <v>18</v>
      </c>
      <c r="D9240" s="28" t="s">
        <v>35</v>
      </c>
      <c r="E9240" s="26">
        <v>5913.2572399999999</v>
      </c>
    </row>
    <row r="9241" spans="1:5" x14ac:dyDescent="0.35">
      <c r="A9241" s="22" t="s">
        <v>41</v>
      </c>
      <c r="B9241" s="22" t="s">
        <v>170</v>
      </c>
      <c r="C9241" s="22" t="s">
        <v>19</v>
      </c>
      <c r="D9241" s="22" t="s">
        <v>52</v>
      </c>
      <c r="E9241" s="20">
        <v>38.969889999999999</v>
      </c>
    </row>
    <row r="9242" spans="1:5" x14ac:dyDescent="0.35">
      <c r="A9242" s="22" t="s">
        <v>41</v>
      </c>
      <c r="B9242" s="22" t="s">
        <v>170</v>
      </c>
      <c r="C9242" s="22" t="s">
        <v>19</v>
      </c>
      <c r="D9242" s="22" t="s">
        <v>104</v>
      </c>
      <c r="E9242" s="20">
        <v>101.76927999999999</v>
      </c>
    </row>
    <row r="9243" spans="1:5" x14ac:dyDescent="0.35">
      <c r="A9243" s="22" t="s">
        <v>41</v>
      </c>
      <c r="B9243" s="22" t="s">
        <v>170</v>
      </c>
      <c r="C9243" s="22" t="s">
        <v>19</v>
      </c>
      <c r="D9243" s="22" t="s">
        <v>156</v>
      </c>
      <c r="E9243" s="20">
        <v>-568.33587999999997</v>
      </c>
    </row>
    <row r="9244" spans="1:5" x14ac:dyDescent="0.35">
      <c r="A9244" s="22" t="s">
        <v>41</v>
      </c>
      <c r="B9244" s="22" t="s">
        <v>170</v>
      </c>
      <c r="C9244" s="22" t="s">
        <v>19</v>
      </c>
      <c r="D9244" s="22" t="s">
        <v>27</v>
      </c>
      <c r="E9244" s="20">
        <v>12.278130000000001</v>
      </c>
    </row>
    <row r="9245" spans="1:5" x14ac:dyDescent="0.35">
      <c r="A9245" s="22" t="s">
        <v>41</v>
      </c>
      <c r="B9245" s="22" t="s">
        <v>170</v>
      </c>
      <c r="C9245" s="22" t="s">
        <v>19</v>
      </c>
      <c r="D9245" s="22" t="s">
        <v>28</v>
      </c>
      <c r="E9245" s="20">
        <v>12.998810000000001</v>
      </c>
    </row>
    <row r="9246" spans="1:5" x14ac:dyDescent="0.35">
      <c r="A9246" s="22" t="s">
        <v>41</v>
      </c>
      <c r="B9246" s="22" t="s">
        <v>170</v>
      </c>
      <c r="C9246" s="22" t="s">
        <v>19</v>
      </c>
      <c r="D9246" s="22" t="s">
        <v>92</v>
      </c>
      <c r="E9246" s="20">
        <v>637.29808000000003</v>
      </c>
    </row>
    <row r="9247" spans="1:5" x14ac:dyDescent="0.35">
      <c r="A9247" s="22" t="s">
        <v>41</v>
      </c>
      <c r="B9247" s="22" t="s">
        <v>170</v>
      </c>
      <c r="C9247" s="22" t="s">
        <v>19</v>
      </c>
      <c r="D9247" s="22" t="s">
        <v>102</v>
      </c>
      <c r="E9247" s="20">
        <v>559.84014000000002</v>
      </c>
    </row>
    <row r="9248" spans="1:5" x14ac:dyDescent="0.35">
      <c r="A9248" s="22" t="s">
        <v>41</v>
      </c>
      <c r="B9248" s="22" t="s">
        <v>170</v>
      </c>
      <c r="C9248" s="22" t="s">
        <v>19</v>
      </c>
      <c r="D9248" s="22" t="s">
        <v>160</v>
      </c>
      <c r="E9248" s="20">
        <v>6.1081599999999998</v>
      </c>
    </row>
    <row r="9249" spans="1:5" x14ac:dyDescent="0.35">
      <c r="A9249" s="22" t="s">
        <v>41</v>
      </c>
      <c r="B9249" s="22" t="s">
        <v>170</v>
      </c>
      <c r="C9249" s="22" t="s">
        <v>19</v>
      </c>
      <c r="D9249" s="22" t="s">
        <v>30</v>
      </c>
      <c r="E9249" s="20">
        <v>11.35492</v>
      </c>
    </row>
    <row r="9250" spans="1:5" x14ac:dyDescent="0.35">
      <c r="A9250" s="22" t="s">
        <v>41</v>
      </c>
      <c r="B9250" s="22" t="s">
        <v>170</v>
      </c>
      <c r="C9250" s="22" t="s">
        <v>19</v>
      </c>
      <c r="D9250" s="22" t="s">
        <v>31</v>
      </c>
      <c r="E9250" s="20">
        <v>764.34802999999999</v>
      </c>
    </row>
    <row r="9251" spans="1:5" x14ac:dyDescent="0.35">
      <c r="A9251" s="22" t="s">
        <v>41</v>
      </c>
      <c r="B9251" s="22" t="s">
        <v>170</v>
      </c>
      <c r="C9251" s="22" t="s">
        <v>19</v>
      </c>
      <c r="D9251" s="28" t="s">
        <v>35</v>
      </c>
      <c r="E9251" s="26">
        <v>1576.6295600000001</v>
      </c>
    </row>
    <row r="9252" spans="1:5" x14ac:dyDescent="0.35">
      <c r="A9252" s="22" t="s">
        <v>41</v>
      </c>
      <c r="B9252" s="22" t="s">
        <v>170</v>
      </c>
      <c r="C9252" s="120" t="s">
        <v>35</v>
      </c>
      <c r="D9252" s="347"/>
      <c r="E9252" s="26">
        <v>117149.33783</v>
      </c>
    </row>
    <row r="9253" spans="1:5" x14ac:dyDescent="0.35">
      <c r="A9253" s="22" t="s">
        <v>41</v>
      </c>
      <c r="B9253" s="22" t="s">
        <v>171</v>
      </c>
      <c r="C9253" s="22" t="s">
        <v>52</v>
      </c>
      <c r="D9253" s="22" t="s">
        <v>52</v>
      </c>
      <c r="E9253" s="20">
        <v>185.43407999999999</v>
      </c>
    </row>
    <row r="9254" spans="1:5" x14ac:dyDescent="0.35">
      <c r="A9254" s="22" t="s">
        <v>41</v>
      </c>
      <c r="B9254" s="22" t="s">
        <v>171</v>
      </c>
      <c r="C9254" s="22" t="s">
        <v>52</v>
      </c>
      <c r="D9254" s="22" t="s">
        <v>104</v>
      </c>
      <c r="E9254" s="20">
        <v>725.72469999999998</v>
      </c>
    </row>
    <row r="9255" spans="1:5" x14ac:dyDescent="0.35">
      <c r="A9255" s="22" t="s">
        <v>41</v>
      </c>
      <c r="B9255" s="22" t="s">
        <v>171</v>
      </c>
      <c r="C9255" s="22" t="s">
        <v>52</v>
      </c>
      <c r="D9255" s="22" t="s">
        <v>115</v>
      </c>
      <c r="E9255" s="20">
        <v>7.61707</v>
      </c>
    </row>
    <row r="9256" spans="1:5" x14ac:dyDescent="0.35">
      <c r="A9256" s="22" t="s">
        <v>41</v>
      </c>
      <c r="B9256" s="22" t="s">
        <v>171</v>
      </c>
      <c r="C9256" s="22" t="s">
        <v>52</v>
      </c>
      <c r="D9256" s="22" t="s">
        <v>156</v>
      </c>
      <c r="E9256" s="20">
        <v>2.2638600000000002</v>
      </c>
    </row>
    <row r="9257" spans="1:5" x14ac:dyDescent="0.35">
      <c r="A9257" s="22" t="s">
        <v>41</v>
      </c>
      <c r="B9257" s="22" t="s">
        <v>171</v>
      </c>
      <c r="C9257" s="22" t="s">
        <v>52</v>
      </c>
      <c r="D9257" s="22" t="s">
        <v>113</v>
      </c>
      <c r="E9257" s="20">
        <v>601.44984999999997</v>
      </c>
    </row>
    <row r="9258" spans="1:5" x14ac:dyDescent="0.35">
      <c r="A9258" s="22" t="s">
        <v>41</v>
      </c>
      <c r="B9258" s="22" t="s">
        <v>171</v>
      </c>
      <c r="C9258" s="22" t="s">
        <v>52</v>
      </c>
      <c r="D9258" s="22" t="s">
        <v>53</v>
      </c>
      <c r="E9258" s="20">
        <v>412.72557999999998</v>
      </c>
    </row>
    <row r="9259" spans="1:5" x14ac:dyDescent="0.35">
      <c r="A9259" s="22" t="s">
        <v>41</v>
      </c>
      <c r="B9259" s="22" t="s">
        <v>171</v>
      </c>
      <c r="C9259" s="22" t="s">
        <v>52</v>
      </c>
      <c r="D9259" s="22" t="s">
        <v>27</v>
      </c>
      <c r="E9259" s="20">
        <v>102.55126</v>
      </c>
    </row>
    <row r="9260" spans="1:5" x14ac:dyDescent="0.35">
      <c r="A9260" s="22" t="s">
        <v>41</v>
      </c>
      <c r="B9260" s="22" t="s">
        <v>171</v>
      </c>
      <c r="C9260" s="22" t="s">
        <v>52</v>
      </c>
      <c r="D9260" s="22" t="s">
        <v>95</v>
      </c>
      <c r="E9260" s="20">
        <v>80.716340000000002</v>
      </c>
    </row>
    <row r="9261" spans="1:5" x14ac:dyDescent="0.35">
      <c r="A9261" s="22" t="s">
        <v>41</v>
      </c>
      <c r="B9261" s="22" t="s">
        <v>171</v>
      </c>
      <c r="C9261" s="22" t="s">
        <v>52</v>
      </c>
      <c r="D9261" s="22" t="s">
        <v>28</v>
      </c>
      <c r="E9261" s="20">
        <v>231.53907000000001</v>
      </c>
    </row>
    <row r="9262" spans="1:5" x14ac:dyDescent="0.35">
      <c r="A9262" s="22" t="s">
        <v>41</v>
      </c>
      <c r="B9262" s="22" t="s">
        <v>171</v>
      </c>
      <c r="C9262" s="22" t="s">
        <v>52</v>
      </c>
      <c r="D9262" s="22" t="s">
        <v>55</v>
      </c>
      <c r="E9262" s="20">
        <v>0.52581</v>
      </c>
    </row>
    <row r="9263" spans="1:5" x14ac:dyDescent="0.35">
      <c r="A9263" s="22" t="s">
        <v>41</v>
      </c>
      <c r="B9263" s="22" t="s">
        <v>171</v>
      </c>
      <c r="C9263" s="22" t="s">
        <v>52</v>
      </c>
      <c r="D9263" s="22" t="s">
        <v>92</v>
      </c>
      <c r="E9263" s="20">
        <v>87.423119999999997</v>
      </c>
    </row>
    <row r="9264" spans="1:5" x14ac:dyDescent="0.35">
      <c r="A9264" s="22" t="s">
        <v>41</v>
      </c>
      <c r="B9264" s="22" t="s">
        <v>171</v>
      </c>
      <c r="C9264" s="22" t="s">
        <v>52</v>
      </c>
      <c r="D9264" s="22" t="s">
        <v>102</v>
      </c>
      <c r="E9264" s="20">
        <v>1921.2649699999999</v>
      </c>
    </row>
    <row r="9265" spans="1:5" x14ac:dyDescent="0.35">
      <c r="A9265" s="22" t="s">
        <v>41</v>
      </c>
      <c r="B9265" s="22" t="s">
        <v>171</v>
      </c>
      <c r="C9265" s="22" t="s">
        <v>52</v>
      </c>
      <c r="D9265" s="22" t="s">
        <v>107</v>
      </c>
      <c r="E9265" s="20">
        <v>27.21585</v>
      </c>
    </row>
    <row r="9266" spans="1:5" x14ac:dyDescent="0.35">
      <c r="A9266" s="22" t="s">
        <v>41</v>
      </c>
      <c r="B9266" s="22" t="s">
        <v>171</v>
      </c>
      <c r="C9266" s="22" t="s">
        <v>52</v>
      </c>
      <c r="D9266" s="22" t="s">
        <v>93</v>
      </c>
      <c r="E9266" s="20">
        <v>449.35449999999997</v>
      </c>
    </row>
    <row r="9267" spans="1:5" x14ac:dyDescent="0.35">
      <c r="A9267" s="22" t="s">
        <v>41</v>
      </c>
      <c r="B9267" s="22" t="s">
        <v>171</v>
      </c>
      <c r="C9267" s="22" t="s">
        <v>52</v>
      </c>
      <c r="D9267" s="22" t="s">
        <v>160</v>
      </c>
      <c r="E9267" s="20">
        <v>65.109909999999999</v>
      </c>
    </row>
    <row r="9268" spans="1:5" x14ac:dyDescent="0.35">
      <c r="A9268" s="22" t="s">
        <v>41</v>
      </c>
      <c r="B9268" s="22" t="s">
        <v>171</v>
      </c>
      <c r="C9268" s="22" t="s">
        <v>52</v>
      </c>
      <c r="D9268" s="22" t="s">
        <v>30</v>
      </c>
      <c r="E9268" s="20">
        <v>703.61255000000006</v>
      </c>
    </row>
    <row r="9269" spans="1:5" x14ac:dyDescent="0.35">
      <c r="A9269" s="22" t="s">
        <v>41</v>
      </c>
      <c r="B9269" s="22" t="s">
        <v>171</v>
      </c>
      <c r="C9269" s="22" t="s">
        <v>52</v>
      </c>
      <c r="D9269" s="22" t="s">
        <v>96</v>
      </c>
      <c r="E9269" s="20">
        <v>54.411720000000003</v>
      </c>
    </row>
    <row r="9270" spans="1:5" x14ac:dyDescent="0.35">
      <c r="A9270" s="22" t="s">
        <v>41</v>
      </c>
      <c r="B9270" s="22" t="s">
        <v>171</v>
      </c>
      <c r="C9270" s="22" t="s">
        <v>52</v>
      </c>
      <c r="D9270" s="22" t="s">
        <v>110</v>
      </c>
      <c r="E9270" s="20">
        <v>3.7233100000000001</v>
      </c>
    </row>
    <row r="9271" spans="1:5" x14ac:dyDescent="0.35">
      <c r="A9271" s="22" t="s">
        <v>41</v>
      </c>
      <c r="B9271" s="22" t="s">
        <v>171</v>
      </c>
      <c r="C9271" s="22" t="s">
        <v>52</v>
      </c>
      <c r="D9271" s="22" t="s">
        <v>163</v>
      </c>
      <c r="E9271" s="20">
        <v>4.16</v>
      </c>
    </row>
    <row r="9272" spans="1:5" x14ac:dyDescent="0.35">
      <c r="A9272" s="22" t="s">
        <v>41</v>
      </c>
      <c r="B9272" s="22" t="s">
        <v>171</v>
      </c>
      <c r="C9272" s="22" t="s">
        <v>52</v>
      </c>
      <c r="D9272" s="22" t="s">
        <v>100</v>
      </c>
      <c r="E9272" s="20">
        <v>41.358249999999998</v>
      </c>
    </row>
    <row r="9273" spans="1:5" x14ac:dyDescent="0.35">
      <c r="A9273" s="22" t="s">
        <v>41</v>
      </c>
      <c r="B9273" s="22" t="s">
        <v>171</v>
      </c>
      <c r="C9273" s="22" t="s">
        <v>52</v>
      </c>
      <c r="D9273" s="22" t="s">
        <v>97</v>
      </c>
      <c r="E9273" s="20">
        <v>71.781480000000002</v>
      </c>
    </row>
    <row r="9274" spans="1:5" x14ac:dyDescent="0.35">
      <c r="A9274" s="22" t="s">
        <v>41</v>
      </c>
      <c r="B9274" s="22" t="s">
        <v>171</v>
      </c>
      <c r="C9274" s="22" t="s">
        <v>52</v>
      </c>
      <c r="D9274" s="22" t="s">
        <v>31</v>
      </c>
      <c r="E9274" s="20">
        <v>905.64296999999999</v>
      </c>
    </row>
    <row r="9275" spans="1:5" x14ac:dyDescent="0.35">
      <c r="A9275" s="22" t="s">
        <v>41</v>
      </c>
      <c r="B9275" s="22" t="s">
        <v>171</v>
      </c>
      <c r="C9275" s="22" t="s">
        <v>52</v>
      </c>
      <c r="D9275" s="22" t="s">
        <v>32</v>
      </c>
      <c r="E9275" s="20">
        <v>2.36815</v>
      </c>
    </row>
    <row r="9276" spans="1:5" x14ac:dyDescent="0.35">
      <c r="A9276" s="22" t="s">
        <v>41</v>
      </c>
      <c r="B9276" s="22" t="s">
        <v>171</v>
      </c>
      <c r="C9276" s="22" t="s">
        <v>52</v>
      </c>
      <c r="D9276" s="28" t="s">
        <v>35</v>
      </c>
      <c r="E9276" s="26">
        <v>6687.9744000000001</v>
      </c>
    </row>
    <row r="9277" spans="1:5" x14ac:dyDescent="0.35">
      <c r="A9277" s="22" t="s">
        <v>41</v>
      </c>
      <c r="B9277" s="22" t="s">
        <v>171</v>
      </c>
      <c r="C9277" s="22" t="s">
        <v>53</v>
      </c>
      <c r="D9277" s="22" t="s">
        <v>52</v>
      </c>
      <c r="E9277" s="20">
        <v>718.45435999999995</v>
      </c>
    </row>
    <row r="9278" spans="1:5" x14ac:dyDescent="0.35">
      <c r="A9278" s="22" t="s">
        <v>41</v>
      </c>
      <c r="B9278" s="22" t="s">
        <v>171</v>
      </c>
      <c r="C9278" s="22" t="s">
        <v>53</v>
      </c>
      <c r="D9278" s="22" t="s">
        <v>104</v>
      </c>
      <c r="E9278" s="20">
        <v>7.8229600000000001</v>
      </c>
    </row>
    <row r="9279" spans="1:5" x14ac:dyDescent="0.35">
      <c r="A9279" s="22" t="s">
        <v>41</v>
      </c>
      <c r="B9279" s="22" t="s">
        <v>171</v>
      </c>
      <c r="C9279" s="22" t="s">
        <v>53</v>
      </c>
      <c r="D9279" s="22" t="s">
        <v>115</v>
      </c>
      <c r="E9279" s="20">
        <v>21.701879999999999</v>
      </c>
    </row>
    <row r="9280" spans="1:5" x14ac:dyDescent="0.35">
      <c r="A9280" s="22" t="s">
        <v>41</v>
      </c>
      <c r="B9280" s="22" t="s">
        <v>171</v>
      </c>
      <c r="C9280" s="22" t="s">
        <v>53</v>
      </c>
      <c r="D9280" s="22" t="s">
        <v>156</v>
      </c>
      <c r="E9280" s="20">
        <v>1.0601</v>
      </c>
    </row>
    <row r="9281" spans="1:5" x14ac:dyDescent="0.35">
      <c r="A9281" s="22" t="s">
        <v>41</v>
      </c>
      <c r="B9281" s="22" t="s">
        <v>171</v>
      </c>
      <c r="C9281" s="22" t="s">
        <v>53</v>
      </c>
      <c r="D9281" s="22" t="s">
        <v>53</v>
      </c>
      <c r="E9281" s="20">
        <v>45.149679999999996</v>
      </c>
    </row>
    <row r="9282" spans="1:5" x14ac:dyDescent="0.35">
      <c r="A9282" s="22" t="s">
        <v>41</v>
      </c>
      <c r="B9282" s="22" t="s">
        <v>171</v>
      </c>
      <c r="C9282" s="22" t="s">
        <v>53</v>
      </c>
      <c r="D9282" s="22" t="s">
        <v>27</v>
      </c>
      <c r="E9282" s="20">
        <v>88.927949999999996</v>
      </c>
    </row>
    <row r="9283" spans="1:5" x14ac:dyDescent="0.35">
      <c r="A9283" s="22" t="s">
        <v>41</v>
      </c>
      <c r="B9283" s="22" t="s">
        <v>171</v>
      </c>
      <c r="C9283" s="22" t="s">
        <v>53</v>
      </c>
      <c r="D9283" s="22" t="s">
        <v>95</v>
      </c>
      <c r="E9283" s="20">
        <v>21.598839999999999</v>
      </c>
    </row>
    <row r="9284" spans="1:5" x14ac:dyDescent="0.35">
      <c r="A9284" s="22" t="s">
        <v>41</v>
      </c>
      <c r="B9284" s="22" t="s">
        <v>171</v>
      </c>
      <c r="C9284" s="22" t="s">
        <v>53</v>
      </c>
      <c r="D9284" s="22" t="s">
        <v>28</v>
      </c>
      <c r="E9284" s="20">
        <v>50.696469999999998</v>
      </c>
    </row>
    <row r="9285" spans="1:5" x14ac:dyDescent="0.35">
      <c r="A9285" s="22" t="s">
        <v>41</v>
      </c>
      <c r="B9285" s="22" t="s">
        <v>171</v>
      </c>
      <c r="C9285" s="22" t="s">
        <v>53</v>
      </c>
      <c r="D9285" s="22" t="s">
        <v>55</v>
      </c>
      <c r="E9285" s="20">
        <v>9.0162099999999992</v>
      </c>
    </row>
    <row r="9286" spans="1:5" x14ac:dyDescent="0.35">
      <c r="A9286" s="22" t="s">
        <v>41</v>
      </c>
      <c r="B9286" s="22" t="s">
        <v>171</v>
      </c>
      <c r="C9286" s="22" t="s">
        <v>53</v>
      </c>
      <c r="D9286" s="22" t="s">
        <v>92</v>
      </c>
      <c r="E9286" s="20">
        <v>329.01929000000001</v>
      </c>
    </row>
    <row r="9287" spans="1:5" x14ac:dyDescent="0.35">
      <c r="A9287" s="22" t="s">
        <v>41</v>
      </c>
      <c r="B9287" s="22" t="s">
        <v>171</v>
      </c>
      <c r="C9287" s="22" t="s">
        <v>53</v>
      </c>
      <c r="D9287" s="22" t="s">
        <v>107</v>
      </c>
      <c r="E9287" s="20">
        <v>73.201580000000007</v>
      </c>
    </row>
    <row r="9288" spans="1:5" x14ac:dyDescent="0.35">
      <c r="A9288" s="22" t="s">
        <v>41</v>
      </c>
      <c r="B9288" s="22" t="s">
        <v>171</v>
      </c>
      <c r="C9288" s="22" t="s">
        <v>53</v>
      </c>
      <c r="D9288" s="22" t="s">
        <v>160</v>
      </c>
      <c r="E9288" s="20">
        <v>54.118360000000003</v>
      </c>
    </row>
    <row r="9289" spans="1:5" x14ac:dyDescent="0.35">
      <c r="A9289" s="22" t="s">
        <v>41</v>
      </c>
      <c r="B9289" s="22" t="s">
        <v>171</v>
      </c>
      <c r="C9289" s="22" t="s">
        <v>53</v>
      </c>
      <c r="D9289" s="22" t="s">
        <v>30</v>
      </c>
      <c r="E9289" s="20">
        <v>540.07790999999997</v>
      </c>
    </row>
    <row r="9290" spans="1:5" x14ac:dyDescent="0.35">
      <c r="A9290" s="22" t="s">
        <v>41</v>
      </c>
      <c r="B9290" s="22" t="s">
        <v>171</v>
      </c>
      <c r="C9290" s="22" t="s">
        <v>53</v>
      </c>
      <c r="D9290" s="22" t="s">
        <v>96</v>
      </c>
      <c r="E9290" s="20">
        <v>0.50824999999999998</v>
      </c>
    </row>
    <row r="9291" spans="1:5" x14ac:dyDescent="0.35">
      <c r="A9291" s="22" t="s">
        <v>41</v>
      </c>
      <c r="B9291" s="22" t="s">
        <v>171</v>
      </c>
      <c r="C9291" s="22" t="s">
        <v>53</v>
      </c>
      <c r="D9291" s="22" t="s">
        <v>110</v>
      </c>
      <c r="E9291" s="20">
        <v>91.894530000000003</v>
      </c>
    </row>
    <row r="9292" spans="1:5" x14ac:dyDescent="0.35">
      <c r="A9292" s="22" t="s">
        <v>41</v>
      </c>
      <c r="B9292" s="22" t="s">
        <v>171</v>
      </c>
      <c r="C9292" s="22" t="s">
        <v>53</v>
      </c>
      <c r="D9292" s="22" t="s">
        <v>31</v>
      </c>
      <c r="E9292" s="20">
        <v>370.85536000000002</v>
      </c>
    </row>
    <row r="9293" spans="1:5" x14ac:dyDescent="0.35">
      <c r="A9293" s="22" t="s">
        <v>41</v>
      </c>
      <c r="B9293" s="22" t="s">
        <v>171</v>
      </c>
      <c r="C9293" s="22" t="s">
        <v>53</v>
      </c>
      <c r="D9293" s="28" t="s">
        <v>35</v>
      </c>
      <c r="E9293" s="26">
        <v>2424.1037299999998</v>
      </c>
    </row>
    <row r="9294" spans="1:5" x14ac:dyDescent="0.35">
      <c r="A9294" s="22" t="s">
        <v>41</v>
      </c>
      <c r="B9294" s="22" t="s">
        <v>171</v>
      </c>
      <c r="C9294" s="22" t="s">
        <v>12</v>
      </c>
      <c r="D9294" s="22" t="s">
        <v>52</v>
      </c>
      <c r="E9294" s="20">
        <v>929.74145999999996</v>
      </c>
    </row>
    <row r="9295" spans="1:5" x14ac:dyDescent="0.35">
      <c r="A9295" s="22" t="s">
        <v>41</v>
      </c>
      <c r="B9295" s="22" t="s">
        <v>171</v>
      </c>
      <c r="C9295" s="22" t="s">
        <v>12</v>
      </c>
      <c r="D9295" s="22" t="s">
        <v>104</v>
      </c>
      <c r="E9295" s="20">
        <v>18.12172</v>
      </c>
    </row>
    <row r="9296" spans="1:5" x14ac:dyDescent="0.35">
      <c r="A9296" s="22" t="s">
        <v>41</v>
      </c>
      <c r="B9296" s="22" t="s">
        <v>171</v>
      </c>
      <c r="C9296" s="22" t="s">
        <v>12</v>
      </c>
      <c r="D9296" s="22" t="s">
        <v>115</v>
      </c>
      <c r="E9296" s="20">
        <v>5.4260900000000003</v>
      </c>
    </row>
    <row r="9297" spans="1:5" x14ac:dyDescent="0.35">
      <c r="A9297" s="22" t="s">
        <v>41</v>
      </c>
      <c r="B9297" s="22" t="s">
        <v>171</v>
      </c>
      <c r="C9297" s="22" t="s">
        <v>12</v>
      </c>
      <c r="D9297" s="22" t="s">
        <v>156</v>
      </c>
      <c r="E9297" s="20">
        <v>109.94757</v>
      </c>
    </row>
    <row r="9298" spans="1:5" x14ac:dyDescent="0.35">
      <c r="A9298" s="22" t="s">
        <v>41</v>
      </c>
      <c r="B9298" s="22" t="s">
        <v>171</v>
      </c>
      <c r="C9298" s="22" t="s">
        <v>12</v>
      </c>
      <c r="D9298" s="22" t="s">
        <v>53</v>
      </c>
      <c r="E9298" s="20">
        <v>13.87707</v>
      </c>
    </row>
    <row r="9299" spans="1:5" x14ac:dyDescent="0.35">
      <c r="A9299" s="22" t="s">
        <v>41</v>
      </c>
      <c r="B9299" s="22" t="s">
        <v>171</v>
      </c>
      <c r="C9299" s="22" t="s">
        <v>12</v>
      </c>
      <c r="D9299" s="22" t="s">
        <v>27</v>
      </c>
      <c r="E9299" s="20">
        <v>4631.3138399999998</v>
      </c>
    </row>
    <row r="9300" spans="1:5" x14ac:dyDescent="0.35">
      <c r="A9300" s="22" t="s">
        <v>41</v>
      </c>
      <c r="B9300" s="22" t="s">
        <v>171</v>
      </c>
      <c r="C9300" s="22" t="s">
        <v>12</v>
      </c>
      <c r="D9300" s="22" t="s">
        <v>95</v>
      </c>
      <c r="E9300" s="20">
        <v>0.52785000000000004</v>
      </c>
    </row>
    <row r="9301" spans="1:5" x14ac:dyDescent="0.35">
      <c r="A9301" s="22" t="s">
        <v>41</v>
      </c>
      <c r="B9301" s="22" t="s">
        <v>171</v>
      </c>
      <c r="C9301" s="22" t="s">
        <v>12</v>
      </c>
      <c r="D9301" s="22" t="s">
        <v>28</v>
      </c>
      <c r="E9301" s="20">
        <v>83.472629999999995</v>
      </c>
    </row>
    <row r="9302" spans="1:5" x14ac:dyDescent="0.35">
      <c r="A9302" s="22" t="s">
        <v>41</v>
      </c>
      <c r="B9302" s="22" t="s">
        <v>171</v>
      </c>
      <c r="C9302" s="22" t="s">
        <v>12</v>
      </c>
      <c r="D9302" s="22" t="s">
        <v>92</v>
      </c>
      <c r="E9302" s="20">
        <v>119.04519000000001</v>
      </c>
    </row>
    <row r="9303" spans="1:5" x14ac:dyDescent="0.35">
      <c r="A9303" s="22" t="s">
        <v>41</v>
      </c>
      <c r="B9303" s="22" t="s">
        <v>171</v>
      </c>
      <c r="C9303" s="22" t="s">
        <v>12</v>
      </c>
      <c r="D9303" s="22" t="s">
        <v>101</v>
      </c>
      <c r="E9303" s="20">
        <v>0.56037000000000003</v>
      </c>
    </row>
    <row r="9304" spans="1:5" x14ac:dyDescent="0.35">
      <c r="A9304" s="22" t="s">
        <v>41</v>
      </c>
      <c r="B9304" s="22" t="s">
        <v>171</v>
      </c>
      <c r="C9304" s="22" t="s">
        <v>12</v>
      </c>
      <c r="D9304" s="22" t="s">
        <v>102</v>
      </c>
      <c r="E9304" s="20">
        <v>87.324340000000007</v>
      </c>
    </row>
    <row r="9305" spans="1:5" x14ac:dyDescent="0.35">
      <c r="A9305" s="22" t="s">
        <v>41</v>
      </c>
      <c r="B9305" s="22" t="s">
        <v>171</v>
      </c>
      <c r="C9305" s="22" t="s">
        <v>12</v>
      </c>
      <c r="D9305" s="22" t="s">
        <v>107</v>
      </c>
      <c r="E9305" s="20">
        <v>8.2960499999999993</v>
      </c>
    </row>
    <row r="9306" spans="1:5" x14ac:dyDescent="0.35">
      <c r="A9306" s="22" t="s">
        <v>41</v>
      </c>
      <c r="B9306" s="22" t="s">
        <v>171</v>
      </c>
      <c r="C9306" s="22" t="s">
        <v>12</v>
      </c>
      <c r="D9306" s="22" t="s">
        <v>160</v>
      </c>
      <c r="E9306" s="20">
        <v>11.11736</v>
      </c>
    </row>
    <row r="9307" spans="1:5" x14ac:dyDescent="0.35">
      <c r="A9307" s="22" t="s">
        <v>41</v>
      </c>
      <c r="B9307" s="22" t="s">
        <v>171</v>
      </c>
      <c r="C9307" s="22" t="s">
        <v>12</v>
      </c>
      <c r="D9307" s="22" t="s">
        <v>30</v>
      </c>
      <c r="E9307" s="20">
        <v>18.366569999999999</v>
      </c>
    </row>
    <row r="9308" spans="1:5" x14ac:dyDescent="0.35">
      <c r="A9308" s="22" t="s">
        <v>41</v>
      </c>
      <c r="B9308" s="22" t="s">
        <v>171</v>
      </c>
      <c r="C9308" s="22" t="s">
        <v>12</v>
      </c>
      <c r="D9308" s="22" t="s">
        <v>31</v>
      </c>
      <c r="E9308" s="20">
        <v>718.00627999999995</v>
      </c>
    </row>
    <row r="9309" spans="1:5" x14ac:dyDescent="0.35">
      <c r="A9309" s="22" t="s">
        <v>41</v>
      </c>
      <c r="B9309" s="22" t="s">
        <v>171</v>
      </c>
      <c r="C9309" s="22" t="s">
        <v>12</v>
      </c>
      <c r="D9309" s="22" t="s">
        <v>32</v>
      </c>
      <c r="E9309" s="20">
        <v>64.417829999999995</v>
      </c>
    </row>
    <row r="9310" spans="1:5" x14ac:dyDescent="0.35">
      <c r="A9310" s="22" t="s">
        <v>41</v>
      </c>
      <c r="B9310" s="22" t="s">
        <v>171</v>
      </c>
      <c r="C9310" s="22" t="s">
        <v>12</v>
      </c>
      <c r="D9310" s="28" t="s">
        <v>35</v>
      </c>
      <c r="E9310" s="26">
        <v>6819.5622199999998</v>
      </c>
    </row>
    <row r="9311" spans="1:5" x14ac:dyDescent="0.35">
      <c r="A9311" s="22" t="s">
        <v>41</v>
      </c>
      <c r="B9311" s="22" t="s">
        <v>171</v>
      </c>
      <c r="C9311" s="22" t="s">
        <v>54</v>
      </c>
      <c r="D9311" s="22" t="s">
        <v>52</v>
      </c>
      <c r="E9311" s="20">
        <v>13.943289999999999</v>
      </c>
    </row>
    <row r="9312" spans="1:5" x14ac:dyDescent="0.35">
      <c r="A9312" s="22" t="s">
        <v>41</v>
      </c>
      <c r="B9312" s="22" t="s">
        <v>171</v>
      </c>
      <c r="C9312" s="22" t="s">
        <v>54</v>
      </c>
      <c r="D9312" s="22" t="s">
        <v>53</v>
      </c>
      <c r="E9312" s="20">
        <v>169.57835</v>
      </c>
    </row>
    <row r="9313" spans="1:5" x14ac:dyDescent="0.35">
      <c r="A9313" s="22" t="s">
        <v>41</v>
      </c>
      <c r="B9313" s="22" t="s">
        <v>171</v>
      </c>
      <c r="C9313" s="22" t="s">
        <v>54</v>
      </c>
      <c r="D9313" s="22" t="s">
        <v>95</v>
      </c>
      <c r="E9313" s="20">
        <v>98.687669999999997</v>
      </c>
    </row>
    <row r="9314" spans="1:5" x14ac:dyDescent="0.35">
      <c r="A9314" s="22" t="s">
        <v>41</v>
      </c>
      <c r="B9314" s="22" t="s">
        <v>171</v>
      </c>
      <c r="C9314" s="22" t="s">
        <v>54</v>
      </c>
      <c r="D9314" s="22" t="s">
        <v>55</v>
      </c>
      <c r="E9314" s="20">
        <v>638.51278000000002</v>
      </c>
    </row>
    <row r="9315" spans="1:5" x14ac:dyDescent="0.35">
      <c r="A9315" s="22" t="s">
        <v>41</v>
      </c>
      <c r="B9315" s="22" t="s">
        <v>171</v>
      </c>
      <c r="C9315" s="22" t="s">
        <v>54</v>
      </c>
      <c r="D9315" s="22" t="s">
        <v>92</v>
      </c>
      <c r="E9315" s="20">
        <v>50.263539999999999</v>
      </c>
    </row>
    <row r="9316" spans="1:5" x14ac:dyDescent="0.35">
      <c r="A9316" s="22" t="s">
        <v>41</v>
      </c>
      <c r="B9316" s="22" t="s">
        <v>171</v>
      </c>
      <c r="C9316" s="22" t="s">
        <v>54</v>
      </c>
      <c r="D9316" s="22" t="s">
        <v>102</v>
      </c>
      <c r="E9316" s="20">
        <v>11.95707</v>
      </c>
    </row>
    <row r="9317" spans="1:5" x14ac:dyDescent="0.35">
      <c r="A9317" s="22" t="s">
        <v>41</v>
      </c>
      <c r="B9317" s="22" t="s">
        <v>171</v>
      </c>
      <c r="C9317" s="22" t="s">
        <v>54</v>
      </c>
      <c r="D9317" s="22" t="s">
        <v>107</v>
      </c>
      <c r="E9317" s="20">
        <v>113.3573</v>
      </c>
    </row>
    <row r="9318" spans="1:5" x14ac:dyDescent="0.35">
      <c r="A9318" s="22" t="s">
        <v>41</v>
      </c>
      <c r="B9318" s="22" t="s">
        <v>171</v>
      </c>
      <c r="C9318" s="22" t="s">
        <v>54</v>
      </c>
      <c r="D9318" s="22" t="s">
        <v>160</v>
      </c>
      <c r="E9318" s="20">
        <v>659.40733999999998</v>
      </c>
    </row>
    <row r="9319" spans="1:5" x14ac:dyDescent="0.35">
      <c r="A9319" s="22" t="s">
        <v>41</v>
      </c>
      <c r="B9319" s="22" t="s">
        <v>171</v>
      </c>
      <c r="C9319" s="22" t="s">
        <v>54</v>
      </c>
      <c r="D9319" s="22" t="s">
        <v>30</v>
      </c>
      <c r="E9319" s="20">
        <v>2.181</v>
      </c>
    </row>
    <row r="9320" spans="1:5" x14ac:dyDescent="0.35">
      <c r="A9320" s="22" t="s">
        <v>41</v>
      </c>
      <c r="B9320" s="22" t="s">
        <v>171</v>
      </c>
      <c r="C9320" s="22" t="s">
        <v>54</v>
      </c>
      <c r="D9320" s="22" t="s">
        <v>96</v>
      </c>
      <c r="E9320" s="20">
        <v>28.858899999999998</v>
      </c>
    </row>
    <row r="9321" spans="1:5" x14ac:dyDescent="0.35">
      <c r="A9321" s="22" t="s">
        <v>41</v>
      </c>
      <c r="B9321" s="22" t="s">
        <v>171</v>
      </c>
      <c r="C9321" s="22" t="s">
        <v>54</v>
      </c>
      <c r="D9321" s="22" t="s">
        <v>163</v>
      </c>
      <c r="E9321" s="20">
        <v>6.5397299999999996</v>
      </c>
    </row>
    <row r="9322" spans="1:5" x14ac:dyDescent="0.35">
      <c r="A9322" s="22" t="s">
        <v>41</v>
      </c>
      <c r="B9322" s="22" t="s">
        <v>171</v>
      </c>
      <c r="C9322" s="22" t="s">
        <v>54</v>
      </c>
      <c r="D9322" s="22" t="s">
        <v>100</v>
      </c>
      <c r="E9322" s="20">
        <v>15.221640000000001</v>
      </c>
    </row>
    <row r="9323" spans="1:5" x14ac:dyDescent="0.35">
      <c r="A9323" s="22" t="s">
        <v>41</v>
      </c>
      <c r="B9323" s="22" t="s">
        <v>171</v>
      </c>
      <c r="C9323" s="22" t="s">
        <v>54</v>
      </c>
      <c r="D9323" s="22" t="s">
        <v>97</v>
      </c>
      <c r="E9323" s="20">
        <v>1124.8006700000001</v>
      </c>
    </row>
    <row r="9324" spans="1:5" x14ac:dyDescent="0.35">
      <c r="A9324" s="22" t="s">
        <v>41</v>
      </c>
      <c r="B9324" s="22" t="s">
        <v>171</v>
      </c>
      <c r="C9324" s="22" t="s">
        <v>54</v>
      </c>
      <c r="D9324" s="22" t="s">
        <v>31</v>
      </c>
      <c r="E9324" s="20">
        <v>1.06281</v>
      </c>
    </row>
    <row r="9325" spans="1:5" x14ac:dyDescent="0.35">
      <c r="A9325" s="22" t="s">
        <v>41</v>
      </c>
      <c r="B9325" s="22" t="s">
        <v>171</v>
      </c>
      <c r="C9325" s="22" t="s">
        <v>54</v>
      </c>
      <c r="D9325" s="28" t="s">
        <v>35</v>
      </c>
      <c r="E9325" s="26">
        <v>2934.3720899999998</v>
      </c>
    </row>
    <row r="9326" spans="1:5" x14ac:dyDescent="0.35">
      <c r="A9326" s="22" t="s">
        <v>41</v>
      </c>
      <c r="B9326" s="22" t="s">
        <v>171</v>
      </c>
      <c r="C9326" s="22" t="s">
        <v>13</v>
      </c>
      <c r="D9326" s="22" t="s">
        <v>52</v>
      </c>
      <c r="E9326" s="20">
        <v>168.25561999999999</v>
      </c>
    </row>
    <row r="9327" spans="1:5" x14ac:dyDescent="0.35">
      <c r="A9327" s="22" t="s">
        <v>41</v>
      </c>
      <c r="B9327" s="22" t="s">
        <v>171</v>
      </c>
      <c r="C9327" s="22" t="s">
        <v>13</v>
      </c>
      <c r="D9327" s="22" t="s">
        <v>104</v>
      </c>
      <c r="E9327" s="20">
        <v>156.15832</v>
      </c>
    </row>
    <row r="9328" spans="1:5" x14ac:dyDescent="0.35">
      <c r="A9328" s="22" t="s">
        <v>41</v>
      </c>
      <c r="B9328" s="22" t="s">
        <v>171</v>
      </c>
      <c r="C9328" s="22" t="s">
        <v>13</v>
      </c>
      <c r="D9328" s="22" t="s">
        <v>27</v>
      </c>
      <c r="E9328" s="20">
        <v>5877.2274200000002</v>
      </c>
    </row>
    <row r="9329" spans="1:5" x14ac:dyDescent="0.35">
      <c r="A9329" s="22" t="s">
        <v>41</v>
      </c>
      <c r="B9329" s="22" t="s">
        <v>171</v>
      </c>
      <c r="C9329" s="22" t="s">
        <v>13</v>
      </c>
      <c r="D9329" s="22" t="s">
        <v>28</v>
      </c>
      <c r="E9329" s="20">
        <v>414.33215000000001</v>
      </c>
    </row>
    <row r="9330" spans="1:5" x14ac:dyDescent="0.35">
      <c r="A9330" s="22" t="s">
        <v>41</v>
      </c>
      <c r="B9330" s="22" t="s">
        <v>171</v>
      </c>
      <c r="C9330" s="22" t="s">
        <v>13</v>
      </c>
      <c r="D9330" s="22" t="s">
        <v>102</v>
      </c>
      <c r="E9330" s="20">
        <v>136.03059999999999</v>
      </c>
    </row>
    <row r="9331" spans="1:5" x14ac:dyDescent="0.35">
      <c r="A9331" s="22" t="s">
        <v>41</v>
      </c>
      <c r="B9331" s="22" t="s">
        <v>171</v>
      </c>
      <c r="C9331" s="22" t="s">
        <v>13</v>
      </c>
      <c r="D9331" s="22" t="s">
        <v>107</v>
      </c>
      <c r="E9331" s="20">
        <v>17.460290000000001</v>
      </c>
    </row>
    <row r="9332" spans="1:5" x14ac:dyDescent="0.35">
      <c r="A9332" s="22" t="s">
        <v>41</v>
      </c>
      <c r="B9332" s="22" t="s">
        <v>171</v>
      </c>
      <c r="C9332" s="22" t="s">
        <v>13</v>
      </c>
      <c r="D9332" s="22" t="s">
        <v>160</v>
      </c>
      <c r="E9332" s="20">
        <v>198.93270000000001</v>
      </c>
    </row>
    <row r="9333" spans="1:5" x14ac:dyDescent="0.35">
      <c r="A9333" s="22" t="s">
        <v>41</v>
      </c>
      <c r="B9333" s="22" t="s">
        <v>171</v>
      </c>
      <c r="C9333" s="22" t="s">
        <v>13</v>
      </c>
      <c r="D9333" s="22" t="s">
        <v>30</v>
      </c>
      <c r="E9333" s="20">
        <v>445.95663000000002</v>
      </c>
    </row>
    <row r="9334" spans="1:5" x14ac:dyDescent="0.35">
      <c r="A9334" s="22" t="s">
        <v>41</v>
      </c>
      <c r="B9334" s="22" t="s">
        <v>171</v>
      </c>
      <c r="C9334" s="22" t="s">
        <v>13</v>
      </c>
      <c r="D9334" s="22" t="s">
        <v>110</v>
      </c>
      <c r="E9334" s="20">
        <v>15.263299999999999</v>
      </c>
    </row>
    <row r="9335" spans="1:5" x14ac:dyDescent="0.35">
      <c r="A9335" s="22" t="s">
        <v>41</v>
      </c>
      <c r="B9335" s="22" t="s">
        <v>171</v>
      </c>
      <c r="C9335" s="22" t="s">
        <v>13</v>
      </c>
      <c r="D9335" s="22" t="s">
        <v>31</v>
      </c>
      <c r="E9335" s="20">
        <v>137.93036000000001</v>
      </c>
    </row>
    <row r="9336" spans="1:5" x14ac:dyDescent="0.35">
      <c r="A9336" s="22" t="s">
        <v>41</v>
      </c>
      <c r="B9336" s="22" t="s">
        <v>171</v>
      </c>
      <c r="C9336" s="22" t="s">
        <v>13</v>
      </c>
      <c r="D9336" s="22" t="s">
        <v>32</v>
      </c>
      <c r="E9336" s="20">
        <v>0.38029000000000002</v>
      </c>
    </row>
    <row r="9337" spans="1:5" x14ac:dyDescent="0.35">
      <c r="A9337" s="22" t="s">
        <v>41</v>
      </c>
      <c r="B9337" s="22" t="s">
        <v>171</v>
      </c>
      <c r="C9337" s="22" t="s">
        <v>13</v>
      </c>
      <c r="D9337" s="28" t="s">
        <v>35</v>
      </c>
      <c r="E9337" s="26">
        <v>7567.9276799999998</v>
      </c>
    </row>
    <row r="9338" spans="1:5" x14ac:dyDescent="0.35">
      <c r="A9338" s="22" t="s">
        <v>41</v>
      </c>
      <c r="B9338" s="22" t="s">
        <v>171</v>
      </c>
      <c r="C9338" s="22" t="s">
        <v>55</v>
      </c>
      <c r="D9338" s="22" t="s">
        <v>52</v>
      </c>
      <c r="E9338" s="20">
        <v>10.388730000000001</v>
      </c>
    </row>
    <row r="9339" spans="1:5" x14ac:dyDescent="0.35">
      <c r="A9339" s="22" t="s">
        <v>41</v>
      </c>
      <c r="B9339" s="22" t="s">
        <v>171</v>
      </c>
      <c r="C9339" s="22" t="s">
        <v>55</v>
      </c>
      <c r="D9339" s="22" t="s">
        <v>104</v>
      </c>
      <c r="E9339" s="20">
        <v>0.67479</v>
      </c>
    </row>
    <row r="9340" spans="1:5" x14ac:dyDescent="0.35">
      <c r="A9340" s="22" t="s">
        <v>41</v>
      </c>
      <c r="B9340" s="22" t="s">
        <v>171</v>
      </c>
      <c r="C9340" s="22" t="s">
        <v>55</v>
      </c>
      <c r="D9340" s="22" t="s">
        <v>115</v>
      </c>
      <c r="E9340" s="20">
        <v>2.4252199999999999</v>
      </c>
    </row>
    <row r="9341" spans="1:5" x14ac:dyDescent="0.35">
      <c r="A9341" s="22" t="s">
        <v>41</v>
      </c>
      <c r="B9341" s="22" t="s">
        <v>171</v>
      </c>
      <c r="C9341" s="22" t="s">
        <v>55</v>
      </c>
      <c r="D9341" s="22" t="s">
        <v>156</v>
      </c>
      <c r="E9341" s="20">
        <v>1.2851999999999999</v>
      </c>
    </row>
    <row r="9342" spans="1:5" x14ac:dyDescent="0.35">
      <c r="A9342" s="22" t="s">
        <v>41</v>
      </c>
      <c r="B9342" s="22" t="s">
        <v>171</v>
      </c>
      <c r="C9342" s="22" t="s">
        <v>55</v>
      </c>
      <c r="D9342" s="22" t="s">
        <v>53</v>
      </c>
      <c r="E9342" s="20">
        <v>29.902380000000001</v>
      </c>
    </row>
    <row r="9343" spans="1:5" x14ac:dyDescent="0.35">
      <c r="A9343" s="22" t="s">
        <v>41</v>
      </c>
      <c r="B9343" s="22" t="s">
        <v>171</v>
      </c>
      <c r="C9343" s="22" t="s">
        <v>55</v>
      </c>
      <c r="D9343" s="22" t="s">
        <v>27</v>
      </c>
      <c r="E9343" s="20">
        <v>6.9249000000000001</v>
      </c>
    </row>
    <row r="9344" spans="1:5" x14ac:dyDescent="0.35">
      <c r="A9344" s="22" t="s">
        <v>41</v>
      </c>
      <c r="B9344" s="22" t="s">
        <v>171</v>
      </c>
      <c r="C9344" s="22" t="s">
        <v>55</v>
      </c>
      <c r="D9344" s="22" t="s">
        <v>95</v>
      </c>
      <c r="E9344" s="20">
        <v>12.104469999999999</v>
      </c>
    </row>
    <row r="9345" spans="1:5" x14ac:dyDescent="0.35">
      <c r="A9345" s="22" t="s">
        <v>41</v>
      </c>
      <c r="B9345" s="22" t="s">
        <v>171</v>
      </c>
      <c r="C9345" s="22" t="s">
        <v>55</v>
      </c>
      <c r="D9345" s="22" t="s">
        <v>28</v>
      </c>
      <c r="E9345" s="20">
        <v>4.3757000000000001</v>
      </c>
    </row>
    <row r="9346" spans="1:5" x14ac:dyDescent="0.35">
      <c r="A9346" s="22" t="s">
        <v>41</v>
      </c>
      <c r="B9346" s="22" t="s">
        <v>171</v>
      </c>
      <c r="C9346" s="22" t="s">
        <v>55</v>
      </c>
      <c r="D9346" s="22" t="s">
        <v>55</v>
      </c>
      <c r="E9346" s="20">
        <v>23.489100000000001</v>
      </c>
    </row>
    <row r="9347" spans="1:5" x14ac:dyDescent="0.35">
      <c r="A9347" s="22" t="s">
        <v>41</v>
      </c>
      <c r="B9347" s="22" t="s">
        <v>171</v>
      </c>
      <c r="C9347" s="22" t="s">
        <v>55</v>
      </c>
      <c r="D9347" s="22" t="s">
        <v>107</v>
      </c>
      <c r="E9347" s="20">
        <v>201.17393000000001</v>
      </c>
    </row>
    <row r="9348" spans="1:5" x14ac:dyDescent="0.35">
      <c r="A9348" s="22" t="s">
        <v>41</v>
      </c>
      <c r="B9348" s="22" t="s">
        <v>171</v>
      </c>
      <c r="C9348" s="22" t="s">
        <v>55</v>
      </c>
      <c r="D9348" s="22" t="s">
        <v>93</v>
      </c>
      <c r="E9348" s="20">
        <v>2.74248</v>
      </c>
    </row>
    <row r="9349" spans="1:5" x14ac:dyDescent="0.35">
      <c r="A9349" s="22" t="s">
        <v>41</v>
      </c>
      <c r="B9349" s="22" t="s">
        <v>171</v>
      </c>
      <c r="C9349" s="22" t="s">
        <v>55</v>
      </c>
      <c r="D9349" s="22" t="s">
        <v>160</v>
      </c>
      <c r="E9349" s="20">
        <v>1754.3101300000001</v>
      </c>
    </row>
    <row r="9350" spans="1:5" x14ac:dyDescent="0.35">
      <c r="A9350" s="22" t="s">
        <v>41</v>
      </c>
      <c r="B9350" s="22" t="s">
        <v>171</v>
      </c>
      <c r="C9350" s="22" t="s">
        <v>55</v>
      </c>
      <c r="D9350" s="22" t="s">
        <v>30</v>
      </c>
      <c r="E9350" s="20">
        <v>16.917249999999999</v>
      </c>
    </row>
    <row r="9351" spans="1:5" x14ac:dyDescent="0.35">
      <c r="A9351" s="22" t="s">
        <v>41</v>
      </c>
      <c r="B9351" s="22" t="s">
        <v>171</v>
      </c>
      <c r="C9351" s="22" t="s">
        <v>55</v>
      </c>
      <c r="D9351" s="22" t="s">
        <v>96</v>
      </c>
      <c r="E9351" s="20">
        <v>6.0240000000000002E-2</v>
      </c>
    </row>
    <row r="9352" spans="1:5" x14ac:dyDescent="0.35">
      <c r="A9352" s="22" t="s">
        <v>41</v>
      </c>
      <c r="B9352" s="22" t="s">
        <v>171</v>
      </c>
      <c r="C9352" s="22" t="s">
        <v>55</v>
      </c>
      <c r="D9352" s="22" t="s">
        <v>100</v>
      </c>
      <c r="E9352" s="20">
        <v>9.0039800000000003</v>
      </c>
    </row>
    <row r="9353" spans="1:5" x14ac:dyDescent="0.35">
      <c r="A9353" s="22" t="s">
        <v>41</v>
      </c>
      <c r="B9353" s="22" t="s">
        <v>171</v>
      </c>
      <c r="C9353" s="22" t="s">
        <v>55</v>
      </c>
      <c r="D9353" s="22" t="s">
        <v>97</v>
      </c>
      <c r="E9353" s="20">
        <v>36.451070000000001</v>
      </c>
    </row>
    <row r="9354" spans="1:5" x14ac:dyDescent="0.35">
      <c r="A9354" s="22" t="s">
        <v>41</v>
      </c>
      <c r="B9354" s="22" t="s">
        <v>171</v>
      </c>
      <c r="C9354" s="22" t="s">
        <v>55</v>
      </c>
      <c r="D9354" s="22" t="s">
        <v>31</v>
      </c>
      <c r="E9354" s="20">
        <v>64.118030000000005</v>
      </c>
    </row>
    <row r="9355" spans="1:5" x14ac:dyDescent="0.35">
      <c r="A9355" s="22" t="s">
        <v>41</v>
      </c>
      <c r="B9355" s="22" t="s">
        <v>171</v>
      </c>
      <c r="C9355" s="22" t="s">
        <v>55</v>
      </c>
      <c r="D9355" s="28" t="s">
        <v>35</v>
      </c>
      <c r="E9355" s="26">
        <v>2176.3476000000001</v>
      </c>
    </row>
    <row r="9356" spans="1:5" x14ac:dyDescent="0.35">
      <c r="A9356" s="22" t="s">
        <v>41</v>
      </c>
      <c r="B9356" s="22" t="s">
        <v>171</v>
      </c>
      <c r="C9356" s="22" t="s">
        <v>56</v>
      </c>
      <c r="D9356" s="22" t="s">
        <v>92</v>
      </c>
      <c r="E9356" s="20">
        <v>0.44372</v>
      </c>
    </row>
    <row r="9357" spans="1:5" x14ac:dyDescent="0.35">
      <c r="A9357" s="22" t="s">
        <v>41</v>
      </c>
      <c r="B9357" s="22" t="s">
        <v>171</v>
      </c>
      <c r="C9357" s="22" t="s">
        <v>56</v>
      </c>
      <c r="D9357" s="22" t="s">
        <v>107</v>
      </c>
      <c r="E9357" s="20">
        <v>0.81864000000000003</v>
      </c>
    </row>
    <row r="9358" spans="1:5" x14ac:dyDescent="0.35">
      <c r="A9358" s="22" t="s">
        <v>41</v>
      </c>
      <c r="B9358" s="22" t="s">
        <v>171</v>
      </c>
      <c r="C9358" s="22" t="s">
        <v>56</v>
      </c>
      <c r="D9358" s="22" t="s">
        <v>160</v>
      </c>
      <c r="E9358" s="20">
        <v>1.1344399999999999</v>
      </c>
    </row>
    <row r="9359" spans="1:5" x14ac:dyDescent="0.35">
      <c r="A9359" s="22" t="s">
        <v>41</v>
      </c>
      <c r="B9359" s="22" t="s">
        <v>171</v>
      </c>
      <c r="C9359" s="22" t="s">
        <v>56</v>
      </c>
      <c r="D9359" s="22" t="s">
        <v>100</v>
      </c>
      <c r="E9359" s="20">
        <v>1033.76755</v>
      </c>
    </row>
    <row r="9360" spans="1:5" x14ac:dyDescent="0.35">
      <c r="A9360" s="22" t="s">
        <v>41</v>
      </c>
      <c r="B9360" s="22" t="s">
        <v>171</v>
      </c>
      <c r="C9360" s="22" t="s">
        <v>56</v>
      </c>
      <c r="D9360" s="22" t="s">
        <v>97</v>
      </c>
      <c r="E9360" s="20">
        <v>5.5237499999999997</v>
      </c>
    </row>
    <row r="9361" spans="1:5" x14ac:dyDescent="0.35">
      <c r="A9361" s="22" t="s">
        <v>41</v>
      </c>
      <c r="B9361" s="22" t="s">
        <v>171</v>
      </c>
      <c r="C9361" s="22" t="s">
        <v>56</v>
      </c>
      <c r="D9361" s="22" t="s">
        <v>31</v>
      </c>
      <c r="E9361" s="20">
        <v>16.96114</v>
      </c>
    </row>
    <row r="9362" spans="1:5" x14ac:dyDescent="0.35">
      <c r="A9362" s="22" t="s">
        <v>41</v>
      </c>
      <c r="B9362" s="22" t="s">
        <v>171</v>
      </c>
      <c r="C9362" s="22" t="s">
        <v>56</v>
      </c>
      <c r="D9362" s="28" t="s">
        <v>35</v>
      </c>
      <c r="E9362" s="26">
        <v>1058.64924</v>
      </c>
    </row>
    <row r="9363" spans="1:5" x14ac:dyDescent="0.35">
      <c r="A9363" s="22" t="s">
        <v>41</v>
      </c>
      <c r="B9363" s="22" t="s">
        <v>171</v>
      </c>
      <c r="C9363" s="22" t="s">
        <v>57</v>
      </c>
      <c r="D9363" s="22" t="s">
        <v>52</v>
      </c>
      <c r="E9363" s="20">
        <v>370.94072999999997</v>
      </c>
    </row>
    <row r="9364" spans="1:5" x14ac:dyDescent="0.35">
      <c r="A9364" s="22" t="s">
        <v>41</v>
      </c>
      <c r="B9364" s="22" t="s">
        <v>171</v>
      </c>
      <c r="C9364" s="22" t="s">
        <v>57</v>
      </c>
      <c r="D9364" s="22" t="s">
        <v>104</v>
      </c>
      <c r="E9364" s="20">
        <v>43.547469999999997</v>
      </c>
    </row>
    <row r="9365" spans="1:5" x14ac:dyDescent="0.35">
      <c r="A9365" s="22" t="s">
        <v>41</v>
      </c>
      <c r="B9365" s="22" t="s">
        <v>171</v>
      </c>
      <c r="C9365" s="22" t="s">
        <v>57</v>
      </c>
      <c r="D9365" s="22" t="s">
        <v>115</v>
      </c>
      <c r="E9365" s="20">
        <v>0.31380999999999998</v>
      </c>
    </row>
    <row r="9366" spans="1:5" x14ac:dyDescent="0.35">
      <c r="A9366" s="22" t="s">
        <v>41</v>
      </c>
      <c r="B9366" s="22" t="s">
        <v>171</v>
      </c>
      <c r="C9366" s="22" t="s">
        <v>57</v>
      </c>
      <c r="D9366" s="22" t="s">
        <v>156</v>
      </c>
      <c r="E9366" s="20">
        <v>16.52816</v>
      </c>
    </row>
    <row r="9367" spans="1:5" x14ac:dyDescent="0.35">
      <c r="A9367" s="22" t="s">
        <v>41</v>
      </c>
      <c r="B9367" s="22" t="s">
        <v>171</v>
      </c>
      <c r="C9367" s="22" t="s">
        <v>57</v>
      </c>
      <c r="D9367" s="22" t="s">
        <v>113</v>
      </c>
      <c r="E9367" s="20">
        <v>11.94699</v>
      </c>
    </row>
    <row r="9368" spans="1:5" x14ac:dyDescent="0.35">
      <c r="A9368" s="22" t="s">
        <v>41</v>
      </c>
      <c r="B9368" s="22" t="s">
        <v>171</v>
      </c>
      <c r="C9368" s="22" t="s">
        <v>57</v>
      </c>
      <c r="D9368" s="22" t="s">
        <v>27</v>
      </c>
      <c r="E9368" s="20">
        <v>17.451440000000002</v>
      </c>
    </row>
    <row r="9369" spans="1:5" x14ac:dyDescent="0.35">
      <c r="A9369" s="22" t="s">
        <v>41</v>
      </c>
      <c r="B9369" s="22" t="s">
        <v>171</v>
      </c>
      <c r="C9369" s="22" t="s">
        <v>57</v>
      </c>
      <c r="D9369" s="22" t="s">
        <v>95</v>
      </c>
      <c r="E9369" s="20">
        <v>143.98966999999999</v>
      </c>
    </row>
    <row r="9370" spans="1:5" x14ac:dyDescent="0.35">
      <c r="A9370" s="22" t="s">
        <v>41</v>
      </c>
      <c r="B9370" s="22" t="s">
        <v>171</v>
      </c>
      <c r="C9370" s="22" t="s">
        <v>57</v>
      </c>
      <c r="D9370" s="22" t="s">
        <v>28</v>
      </c>
      <c r="E9370" s="20">
        <v>0.38605</v>
      </c>
    </row>
    <row r="9371" spans="1:5" x14ac:dyDescent="0.35">
      <c r="A9371" s="22" t="s">
        <v>41</v>
      </c>
      <c r="B9371" s="22" t="s">
        <v>171</v>
      </c>
      <c r="C9371" s="22" t="s">
        <v>57</v>
      </c>
      <c r="D9371" s="22" t="s">
        <v>55</v>
      </c>
      <c r="E9371" s="20">
        <v>20.026230000000002</v>
      </c>
    </row>
    <row r="9372" spans="1:5" x14ac:dyDescent="0.35">
      <c r="A9372" s="22" t="s">
        <v>41</v>
      </c>
      <c r="B9372" s="22" t="s">
        <v>171</v>
      </c>
      <c r="C9372" s="22" t="s">
        <v>57</v>
      </c>
      <c r="D9372" s="22" t="s">
        <v>92</v>
      </c>
      <c r="E9372" s="20">
        <v>518.18687</v>
      </c>
    </row>
    <row r="9373" spans="1:5" x14ac:dyDescent="0.35">
      <c r="A9373" s="22" t="s">
        <v>41</v>
      </c>
      <c r="B9373" s="22" t="s">
        <v>171</v>
      </c>
      <c r="C9373" s="22" t="s">
        <v>57</v>
      </c>
      <c r="D9373" s="22" t="s">
        <v>102</v>
      </c>
      <c r="E9373" s="20">
        <v>334.42023999999998</v>
      </c>
    </row>
    <row r="9374" spans="1:5" x14ac:dyDescent="0.35">
      <c r="A9374" s="22" t="s">
        <v>41</v>
      </c>
      <c r="B9374" s="22" t="s">
        <v>171</v>
      </c>
      <c r="C9374" s="22" t="s">
        <v>57</v>
      </c>
      <c r="D9374" s="22" t="s">
        <v>107</v>
      </c>
      <c r="E9374" s="20">
        <v>18.738959999999999</v>
      </c>
    </row>
    <row r="9375" spans="1:5" x14ac:dyDescent="0.35">
      <c r="A9375" s="22" t="s">
        <v>41</v>
      </c>
      <c r="B9375" s="22" t="s">
        <v>171</v>
      </c>
      <c r="C9375" s="22" t="s">
        <v>57</v>
      </c>
      <c r="D9375" s="22" t="s">
        <v>160</v>
      </c>
      <c r="E9375" s="20">
        <v>271.12558000000001</v>
      </c>
    </row>
    <row r="9376" spans="1:5" x14ac:dyDescent="0.35">
      <c r="A9376" s="22" t="s">
        <v>41</v>
      </c>
      <c r="B9376" s="22" t="s">
        <v>171</v>
      </c>
      <c r="C9376" s="22" t="s">
        <v>57</v>
      </c>
      <c r="D9376" s="22" t="s">
        <v>30</v>
      </c>
      <c r="E9376" s="20">
        <v>84.289249999999996</v>
      </c>
    </row>
    <row r="9377" spans="1:5" x14ac:dyDescent="0.35">
      <c r="A9377" s="22" t="s">
        <v>41</v>
      </c>
      <c r="B9377" s="22" t="s">
        <v>171</v>
      </c>
      <c r="C9377" s="22" t="s">
        <v>57</v>
      </c>
      <c r="D9377" s="22" t="s">
        <v>96</v>
      </c>
      <c r="E9377" s="20">
        <v>2.6817600000000001</v>
      </c>
    </row>
    <row r="9378" spans="1:5" x14ac:dyDescent="0.35">
      <c r="A9378" s="22" t="s">
        <v>41</v>
      </c>
      <c r="B9378" s="22" t="s">
        <v>171</v>
      </c>
      <c r="C9378" s="22" t="s">
        <v>57</v>
      </c>
      <c r="D9378" s="22" t="s">
        <v>110</v>
      </c>
      <c r="E9378" s="20">
        <v>0.62958000000000003</v>
      </c>
    </row>
    <row r="9379" spans="1:5" x14ac:dyDescent="0.35">
      <c r="A9379" s="22" t="s">
        <v>41</v>
      </c>
      <c r="B9379" s="22" t="s">
        <v>171</v>
      </c>
      <c r="C9379" s="22" t="s">
        <v>57</v>
      </c>
      <c r="D9379" s="22" t="s">
        <v>100</v>
      </c>
      <c r="E9379" s="20">
        <v>655.56605999999999</v>
      </c>
    </row>
    <row r="9380" spans="1:5" x14ac:dyDescent="0.35">
      <c r="A9380" s="22" t="s">
        <v>41</v>
      </c>
      <c r="B9380" s="22" t="s">
        <v>171</v>
      </c>
      <c r="C9380" s="22" t="s">
        <v>57</v>
      </c>
      <c r="D9380" s="22" t="s">
        <v>97</v>
      </c>
      <c r="E9380" s="20">
        <v>11.360709999999999</v>
      </c>
    </row>
    <row r="9381" spans="1:5" x14ac:dyDescent="0.35">
      <c r="A9381" s="22" t="s">
        <v>41</v>
      </c>
      <c r="B9381" s="22" t="s">
        <v>171</v>
      </c>
      <c r="C9381" s="22" t="s">
        <v>57</v>
      </c>
      <c r="D9381" s="22" t="s">
        <v>31</v>
      </c>
      <c r="E9381" s="20">
        <v>1300.76144</v>
      </c>
    </row>
    <row r="9382" spans="1:5" x14ac:dyDescent="0.35">
      <c r="A9382" s="22" t="s">
        <v>41</v>
      </c>
      <c r="B9382" s="22" t="s">
        <v>171</v>
      </c>
      <c r="C9382" s="22" t="s">
        <v>57</v>
      </c>
      <c r="D9382" s="28" t="s">
        <v>35</v>
      </c>
      <c r="E9382" s="26">
        <v>3822.8910000000001</v>
      </c>
    </row>
    <row r="9383" spans="1:5" x14ac:dyDescent="0.35">
      <c r="A9383" s="22" t="s">
        <v>41</v>
      </c>
      <c r="B9383" s="22" t="s">
        <v>171</v>
      </c>
      <c r="C9383" s="22" t="s">
        <v>58</v>
      </c>
      <c r="D9383" s="22" t="s">
        <v>52</v>
      </c>
      <c r="E9383" s="20">
        <v>75.17389</v>
      </c>
    </row>
    <row r="9384" spans="1:5" x14ac:dyDescent="0.35">
      <c r="A9384" s="22" t="s">
        <v>41</v>
      </c>
      <c r="B9384" s="22" t="s">
        <v>171</v>
      </c>
      <c r="C9384" s="22" t="s">
        <v>58</v>
      </c>
      <c r="D9384" s="22" t="s">
        <v>27</v>
      </c>
      <c r="E9384" s="20">
        <v>10.121420000000001</v>
      </c>
    </row>
    <row r="9385" spans="1:5" x14ac:dyDescent="0.35">
      <c r="A9385" s="22" t="s">
        <v>41</v>
      </c>
      <c r="B9385" s="22" t="s">
        <v>171</v>
      </c>
      <c r="C9385" s="22" t="s">
        <v>58</v>
      </c>
      <c r="D9385" s="22" t="s">
        <v>30</v>
      </c>
      <c r="E9385" s="20">
        <v>8.1982999999999997</v>
      </c>
    </row>
    <row r="9386" spans="1:5" x14ac:dyDescent="0.35">
      <c r="A9386" s="22" t="s">
        <v>41</v>
      </c>
      <c r="B9386" s="22" t="s">
        <v>171</v>
      </c>
      <c r="C9386" s="22" t="s">
        <v>58</v>
      </c>
      <c r="D9386" s="22" t="s">
        <v>110</v>
      </c>
      <c r="E9386" s="20">
        <v>97.919110000000003</v>
      </c>
    </row>
    <row r="9387" spans="1:5" x14ac:dyDescent="0.35">
      <c r="A9387" s="22" t="s">
        <v>41</v>
      </c>
      <c r="B9387" s="22" t="s">
        <v>171</v>
      </c>
      <c r="C9387" s="22" t="s">
        <v>58</v>
      </c>
      <c r="D9387" s="22" t="s">
        <v>31</v>
      </c>
      <c r="E9387" s="20">
        <v>11.02759</v>
      </c>
    </row>
    <row r="9388" spans="1:5" x14ac:dyDescent="0.35">
      <c r="A9388" s="22" t="s">
        <v>41</v>
      </c>
      <c r="B9388" s="22" t="s">
        <v>171</v>
      </c>
      <c r="C9388" s="22" t="s">
        <v>58</v>
      </c>
      <c r="D9388" s="28" t="s">
        <v>35</v>
      </c>
      <c r="E9388" s="26">
        <v>202.44031000000001</v>
      </c>
    </row>
    <row r="9389" spans="1:5" x14ac:dyDescent="0.35">
      <c r="A9389" s="22" t="s">
        <v>41</v>
      </c>
      <c r="B9389" s="22" t="s">
        <v>171</v>
      </c>
      <c r="C9389" s="22" t="s">
        <v>158</v>
      </c>
      <c r="D9389" s="22" t="s">
        <v>52</v>
      </c>
      <c r="E9389" s="20">
        <v>1.6550100000000001</v>
      </c>
    </row>
    <row r="9390" spans="1:5" x14ac:dyDescent="0.35">
      <c r="A9390" s="22" t="s">
        <v>41</v>
      </c>
      <c r="B9390" s="22" t="s">
        <v>171</v>
      </c>
      <c r="C9390" s="22" t="s">
        <v>158</v>
      </c>
      <c r="D9390" s="22" t="s">
        <v>160</v>
      </c>
      <c r="E9390" s="20">
        <v>14.22311</v>
      </c>
    </row>
    <row r="9391" spans="1:5" x14ac:dyDescent="0.35">
      <c r="A9391" s="22" t="s">
        <v>41</v>
      </c>
      <c r="B9391" s="22" t="s">
        <v>171</v>
      </c>
      <c r="C9391" s="22" t="s">
        <v>158</v>
      </c>
      <c r="D9391" s="28" t="s">
        <v>35</v>
      </c>
      <c r="E9391" s="26">
        <v>15.878119999999999</v>
      </c>
    </row>
    <row r="9392" spans="1:5" x14ac:dyDescent="0.35">
      <c r="A9392" s="22" t="s">
        <v>41</v>
      </c>
      <c r="B9392" s="22" t="s">
        <v>171</v>
      </c>
      <c r="C9392" s="22" t="s">
        <v>14</v>
      </c>
      <c r="D9392" s="22" t="s">
        <v>52</v>
      </c>
      <c r="E9392" s="20">
        <v>773.44763999999998</v>
      </c>
    </row>
    <row r="9393" spans="1:5" x14ac:dyDescent="0.35">
      <c r="A9393" s="22" t="s">
        <v>41</v>
      </c>
      <c r="B9393" s="22" t="s">
        <v>171</v>
      </c>
      <c r="C9393" s="22" t="s">
        <v>14</v>
      </c>
      <c r="D9393" s="22" t="s">
        <v>104</v>
      </c>
      <c r="E9393" s="20">
        <v>6.515E-2</v>
      </c>
    </row>
    <row r="9394" spans="1:5" x14ac:dyDescent="0.35">
      <c r="A9394" s="22" t="s">
        <v>41</v>
      </c>
      <c r="B9394" s="22" t="s">
        <v>171</v>
      </c>
      <c r="C9394" s="22" t="s">
        <v>14</v>
      </c>
      <c r="D9394" s="22" t="s">
        <v>115</v>
      </c>
      <c r="E9394" s="20">
        <v>19.70402</v>
      </c>
    </row>
    <row r="9395" spans="1:5" x14ac:dyDescent="0.35">
      <c r="A9395" s="22" t="s">
        <v>41</v>
      </c>
      <c r="B9395" s="22" t="s">
        <v>171</v>
      </c>
      <c r="C9395" s="22" t="s">
        <v>14</v>
      </c>
      <c r="D9395" s="22" t="s">
        <v>156</v>
      </c>
      <c r="E9395" s="20">
        <v>59.021850000000001</v>
      </c>
    </row>
    <row r="9396" spans="1:5" x14ac:dyDescent="0.35">
      <c r="A9396" s="22" t="s">
        <v>41</v>
      </c>
      <c r="B9396" s="22" t="s">
        <v>171</v>
      </c>
      <c r="C9396" s="22" t="s">
        <v>14</v>
      </c>
      <c r="D9396" s="22" t="s">
        <v>53</v>
      </c>
      <c r="E9396" s="20">
        <v>1.1389199999999999</v>
      </c>
    </row>
    <row r="9397" spans="1:5" x14ac:dyDescent="0.35">
      <c r="A9397" s="22" t="s">
        <v>41</v>
      </c>
      <c r="B9397" s="22" t="s">
        <v>171</v>
      </c>
      <c r="C9397" s="22" t="s">
        <v>14</v>
      </c>
      <c r="D9397" s="22" t="s">
        <v>27</v>
      </c>
      <c r="E9397" s="20">
        <v>0.68127000000000004</v>
      </c>
    </row>
    <row r="9398" spans="1:5" x14ac:dyDescent="0.35">
      <c r="A9398" s="22" t="s">
        <v>41</v>
      </c>
      <c r="B9398" s="22" t="s">
        <v>171</v>
      </c>
      <c r="C9398" s="22" t="s">
        <v>14</v>
      </c>
      <c r="D9398" s="22" t="s">
        <v>95</v>
      </c>
      <c r="E9398" s="20">
        <v>977.73163</v>
      </c>
    </row>
    <row r="9399" spans="1:5" x14ac:dyDescent="0.35">
      <c r="A9399" s="22" t="s">
        <v>41</v>
      </c>
      <c r="B9399" s="22" t="s">
        <v>171</v>
      </c>
      <c r="C9399" s="22" t="s">
        <v>14</v>
      </c>
      <c r="D9399" s="22" t="s">
        <v>55</v>
      </c>
      <c r="E9399" s="20">
        <v>138.00077999999999</v>
      </c>
    </row>
    <row r="9400" spans="1:5" x14ac:dyDescent="0.35">
      <c r="A9400" s="22" t="s">
        <v>41</v>
      </c>
      <c r="B9400" s="22" t="s">
        <v>171</v>
      </c>
      <c r="C9400" s="22" t="s">
        <v>14</v>
      </c>
      <c r="D9400" s="22" t="s">
        <v>92</v>
      </c>
      <c r="E9400" s="20">
        <v>319.67633000000001</v>
      </c>
    </row>
    <row r="9401" spans="1:5" x14ac:dyDescent="0.35">
      <c r="A9401" s="22" t="s">
        <v>41</v>
      </c>
      <c r="B9401" s="22" t="s">
        <v>171</v>
      </c>
      <c r="C9401" s="22" t="s">
        <v>14</v>
      </c>
      <c r="D9401" s="22" t="s">
        <v>102</v>
      </c>
      <c r="E9401" s="20">
        <v>448.56029999999998</v>
      </c>
    </row>
    <row r="9402" spans="1:5" x14ac:dyDescent="0.35">
      <c r="A9402" s="22" t="s">
        <v>41</v>
      </c>
      <c r="B9402" s="22" t="s">
        <v>171</v>
      </c>
      <c r="C9402" s="22" t="s">
        <v>14</v>
      </c>
      <c r="D9402" s="22" t="s">
        <v>107</v>
      </c>
      <c r="E9402" s="20">
        <v>0.60150999999999999</v>
      </c>
    </row>
    <row r="9403" spans="1:5" x14ac:dyDescent="0.35">
      <c r="A9403" s="22" t="s">
        <v>41</v>
      </c>
      <c r="B9403" s="22" t="s">
        <v>171</v>
      </c>
      <c r="C9403" s="22" t="s">
        <v>14</v>
      </c>
      <c r="D9403" s="22" t="s">
        <v>160</v>
      </c>
      <c r="E9403" s="20">
        <v>39.236429999999999</v>
      </c>
    </row>
    <row r="9404" spans="1:5" x14ac:dyDescent="0.35">
      <c r="A9404" s="22" t="s">
        <v>41</v>
      </c>
      <c r="B9404" s="22" t="s">
        <v>171</v>
      </c>
      <c r="C9404" s="22" t="s">
        <v>14</v>
      </c>
      <c r="D9404" s="22" t="s">
        <v>30</v>
      </c>
      <c r="E9404" s="20">
        <v>0.26717999999999997</v>
      </c>
    </row>
    <row r="9405" spans="1:5" x14ac:dyDescent="0.35">
      <c r="A9405" s="22" t="s">
        <v>41</v>
      </c>
      <c r="B9405" s="22" t="s">
        <v>171</v>
      </c>
      <c r="C9405" s="22" t="s">
        <v>14</v>
      </c>
      <c r="D9405" s="22" t="s">
        <v>96</v>
      </c>
      <c r="E9405" s="20">
        <v>946.94102999999996</v>
      </c>
    </row>
    <row r="9406" spans="1:5" x14ac:dyDescent="0.35">
      <c r="A9406" s="22" t="s">
        <v>41</v>
      </c>
      <c r="B9406" s="22" t="s">
        <v>171</v>
      </c>
      <c r="C9406" s="22" t="s">
        <v>14</v>
      </c>
      <c r="D9406" s="22" t="s">
        <v>110</v>
      </c>
      <c r="E9406" s="20">
        <v>12.04759</v>
      </c>
    </row>
    <row r="9407" spans="1:5" x14ac:dyDescent="0.35">
      <c r="A9407" s="22" t="s">
        <v>41</v>
      </c>
      <c r="B9407" s="22" t="s">
        <v>171</v>
      </c>
      <c r="C9407" s="22" t="s">
        <v>14</v>
      </c>
      <c r="D9407" s="22" t="s">
        <v>100</v>
      </c>
      <c r="E9407" s="20">
        <v>0.36497000000000002</v>
      </c>
    </row>
    <row r="9408" spans="1:5" x14ac:dyDescent="0.35">
      <c r="A9408" s="22" t="s">
        <v>41</v>
      </c>
      <c r="B9408" s="22" t="s">
        <v>171</v>
      </c>
      <c r="C9408" s="22" t="s">
        <v>14</v>
      </c>
      <c r="D9408" s="22" t="s">
        <v>97</v>
      </c>
      <c r="E9408" s="20">
        <v>116.09488</v>
      </c>
    </row>
    <row r="9409" spans="1:5" x14ac:dyDescent="0.35">
      <c r="A9409" s="22" t="s">
        <v>41</v>
      </c>
      <c r="B9409" s="22" t="s">
        <v>171</v>
      </c>
      <c r="C9409" s="22" t="s">
        <v>14</v>
      </c>
      <c r="D9409" s="22" t="s">
        <v>31</v>
      </c>
      <c r="E9409" s="20">
        <v>518.67232999999999</v>
      </c>
    </row>
    <row r="9410" spans="1:5" x14ac:dyDescent="0.35">
      <c r="A9410" s="22" t="s">
        <v>41</v>
      </c>
      <c r="B9410" s="22" t="s">
        <v>171</v>
      </c>
      <c r="C9410" s="22" t="s">
        <v>14</v>
      </c>
      <c r="D9410" s="28" t="s">
        <v>35</v>
      </c>
      <c r="E9410" s="26">
        <v>4372.2538100000002</v>
      </c>
    </row>
    <row r="9411" spans="1:5" x14ac:dyDescent="0.35">
      <c r="A9411" s="22" t="s">
        <v>41</v>
      </c>
      <c r="B9411" s="22" t="s">
        <v>171</v>
      </c>
      <c r="C9411" s="22" t="s">
        <v>15</v>
      </c>
      <c r="D9411" s="22" t="s">
        <v>52</v>
      </c>
      <c r="E9411" s="20">
        <v>7643.2387600000002</v>
      </c>
    </row>
    <row r="9412" spans="1:5" x14ac:dyDescent="0.35">
      <c r="A9412" s="22" t="s">
        <v>41</v>
      </c>
      <c r="B9412" s="22" t="s">
        <v>171</v>
      </c>
      <c r="C9412" s="22" t="s">
        <v>15</v>
      </c>
      <c r="D9412" s="22" t="s">
        <v>104</v>
      </c>
      <c r="E9412" s="20">
        <v>259.28575999999998</v>
      </c>
    </row>
    <row r="9413" spans="1:5" x14ac:dyDescent="0.35">
      <c r="A9413" s="22" t="s">
        <v>41</v>
      </c>
      <c r="B9413" s="22" t="s">
        <v>171</v>
      </c>
      <c r="C9413" s="22" t="s">
        <v>15</v>
      </c>
      <c r="D9413" s="22" t="s">
        <v>115</v>
      </c>
      <c r="E9413" s="20">
        <v>85.092849999999999</v>
      </c>
    </row>
    <row r="9414" spans="1:5" x14ac:dyDescent="0.35">
      <c r="A9414" s="22" t="s">
        <v>41</v>
      </c>
      <c r="B9414" s="22" t="s">
        <v>171</v>
      </c>
      <c r="C9414" s="22" t="s">
        <v>15</v>
      </c>
      <c r="D9414" s="22" t="s">
        <v>156</v>
      </c>
      <c r="E9414" s="20">
        <v>213.26755</v>
      </c>
    </row>
    <row r="9415" spans="1:5" x14ac:dyDescent="0.35">
      <c r="A9415" s="22" t="s">
        <v>41</v>
      </c>
      <c r="B9415" s="22" t="s">
        <v>171</v>
      </c>
      <c r="C9415" s="22" t="s">
        <v>15</v>
      </c>
      <c r="D9415" s="22" t="s">
        <v>113</v>
      </c>
      <c r="E9415" s="20">
        <v>27.411940000000001</v>
      </c>
    </row>
    <row r="9416" spans="1:5" x14ac:dyDescent="0.35">
      <c r="A9416" s="22" t="s">
        <v>41</v>
      </c>
      <c r="B9416" s="22" t="s">
        <v>171</v>
      </c>
      <c r="C9416" s="22" t="s">
        <v>15</v>
      </c>
      <c r="D9416" s="22" t="s">
        <v>53</v>
      </c>
      <c r="E9416" s="20">
        <v>1287.2864400000001</v>
      </c>
    </row>
    <row r="9417" spans="1:5" x14ac:dyDescent="0.35">
      <c r="A9417" s="22" t="s">
        <v>41</v>
      </c>
      <c r="B9417" s="22" t="s">
        <v>171</v>
      </c>
      <c r="C9417" s="22" t="s">
        <v>15</v>
      </c>
      <c r="D9417" s="22" t="s">
        <v>27</v>
      </c>
      <c r="E9417" s="20">
        <v>854.88680999999997</v>
      </c>
    </row>
    <row r="9418" spans="1:5" x14ac:dyDescent="0.35">
      <c r="A9418" s="22" t="s">
        <v>41</v>
      </c>
      <c r="B9418" s="22" t="s">
        <v>171</v>
      </c>
      <c r="C9418" s="22" t="s">
        <v>15</v>
      </c>
      <c r="D9418" s="22" t="s">
        <v>95</v>
      </c>
      <c r="E9418" s="20">
        <v>10.368589999999999</v>
      </c>
    </row>
    <row r="9419" spans="1:5" x14ac:dyDescent="0.35">
      <c r="A9419" s="22" t="s">
        <v>41</v>
      </c>
      <c r="B9419" s="22" t="s">
        <v>171</v>
      </c>
      <c r="C9419" s="22" t="s">
        <v>15</v>
      </c>
      <c r="D9419" s="22" t="s">
        <v>28</v>
      </c>
      <c r="E9419" s="20">
        <v>1228.07152</v>
      </c>
    </row>
    <row r="9420" spans="1:5" x14ac:dyDescent="0.35">
      <c r="A9420" s="22" t="s">
        <v>41</v>
      </c>
      <c r="B9420" s="22" t="s">
        <v>171</v>
      </c>
      <c r="C9420" s="22" t="s">
        <v>15</v>
      </c>
      <c r="D9420" s="22" t="s">
        <v>55</v>
      </c>
      <c r="E9420" s="20">
        <v>624.73539000000005</v>
      </c>
    </row>
    <row r="9421" spans="1:5" x14ac:dyDescent="0.35">
      <c r="A9421" s="22" t="s">
        <v>41</v>
      </c>
      <c r="B9421" s="22" t="s">
        <v>171</v>
      </c>
      <c r="C9421" s="22" t="s">
        <v>15</v>
      </c>
      <c r="D9421" s="22" t="s">
        <v>92</v>
      </c>
      <c r="E9421" s="20">
        <v>5432.5448100000003</v>
      </c>
    </row>
    <row r="9422" spans="1:5" x14ac:dyDescent="0.35">
      <c r="A9422" s="22" t="s">
        <v>41</v>
      </c>
      <c r="B9422" s="22" t="s">
        <v>171</v>
      </c>
      <c r="C9422" s="22" t="s">
        <v>15</v>
      </c>
      <c r="D9422" s="22" t="s">
        <v>102</v>
      </c>
      <c r="E9422" s="20">
        <v>1570.2983200000001</v>
      </c>
    </row>
    <row r="9423" spans="1:5" x14ac:dyDescent="0.35">
      <c r="A9423" s="22" t="s">
        <v>41</v>
      </c>
      <c r="B9423" s="22" t="s">
        <v>171</v>
      </c>
      <c r="C9423" s="22" t="s">
        <v>15</v>
      </c>
      <c r="D9423" s="22" t="s">
        <v>107</v>
      </c>
      <c r="E9423" s="20">
        <v>76.000489999999999</v>
      </c>
    </row>
    <row r="9424" spans="1:5" x14ac:dyDescent="0.35">
      <c r="A9424" s="22" t="s">
        <v>41</v>
      </c>
      <c r="B9424" s="22" t="s">
        <v>171</v>
      </c>
      <c r="C9424" s="22" t="s">
        <v>15</v>
      </c>
      <c r="D9424" s="22" t="s">
        <v>93</v>
      </c>
      <c r="E9424" s="20">
        <v>862.70402999999999</v>
      </c>
    </row>
    <row r="9425" spans="1:5" x14ac:dyDescent="0.35">
      <c r="A9425" s="22" t="s">
        <v>41</v>
      </c>
      <c r="B9425" s="22" t="s">
        <v>171</v>
      </c>
      <c r="C9425" s="22" t="s">
        <v>15</v>
      </c>
      <c r="D9425" s="22" t="s">
        <v>160</v>
      </c>
      <c r="E9425" s="20">
        <v>3255.1121899999998</v>
      </c>
    </row>
    <row r="9426" spans="1:5" x14ac:dyDescent="0.35">
      <c r="A9426" s="22" t="s">
        <v>41</v>
      </c>
      <c r="B9426" s="22" t="s">
        <v>171</v>
      </c>
      <c r="C9426" s="22" t="s">
        <v>15</v>
      </c>
      <c r="D9426" s="22" t="s">
        <v>30</v>
      </c>
      <c r="E9426" s="20">
        <v>19019.868689999999</v>
      </c>
    </row>
    <row r="9427" spans="1:5" x14ac:dyDescent="0.35">
      <c r="A9427" s="22" t="s">
        <v>41</v>
      </c>
      <c r="B9427" s="22" t="s">
        <v>171</v>
      </c>
      <c r="C9427" s="22" t="s">
        <v>15</v>
      </c>
      <c r="D9427" s="22" t="s">
        <v>96</v>
      </c>
      <c r="E9427" s="20">
        <v>342.04473000000002</v>
      </c>
    </row>
    <row r="9428" spans="1:5" x14ac:dyDescent="0.35">
      <c r="A9428" s="22" t="s">
        <v>41</v>
      </c>
      <c r="B9428" s="22" t="s">
        <v>171</v>
      </c>
      <c r="C9428" s="22" t="s">
        <v>15</v>
      </c>
      <c r="D9428" s="22" t="s">
        <v>110</v>
      </c>
      <c r="E9428" s="20">
        <v>187.10928999999999</v>
      </c>
    </row>
    <row r="9429" spans="1:5" x14ac:dyDescent="0.35">
      <c r="A9429" s="22" t="s">
        <v>41</v>
      </c>
      <c r="B9429" s="22" t="s">
        <v>171</v>
      </c>
      <c r="C9429" s="22" t="s">
        <v>15</v>
      </c>
      <c r="D9429" s="22" t="s">
        <v>112</v>
      </c>
      <c r="E9429" s="20">
        <v>24.21686</v>
      </c>
    </row>
    <row r="9430" spans="1:5" x14ac:dyDescent="0.35">
      <c r="A9430" s="22" t="s">
        <v>41</v>
      </c>
      <c r="B9430" s="22" t="s">
        <v>171</v>
      </c>
      <c r="C9430" s="22" t="s">
        <v>15</v>
      </c>
      <c r="D9430" s="22" t="s">
        <v>100</v>
      </c>
      <c r="E9430" s="20">
        <v>4112.8947799999996</v>
      </c>
    </row>
    <row r="9431" spans="1:5" x14ac:dyDescent="0.35">
      <c r="A9431" s="22" t="s">
        <v>41</v>
      </c>
      <c r="B9431" s="22" t="s">
        <v>171</v>
      </c>
      <c r="C9431" s="22" t="s">
        <v>15</v>
      </c>
      <c r="D9431" s="22" t="s">
        <v>97</v>
      </c>
      <c r="E9431" s="20">
        <v>107.56037999999999</v>
      </c>
    </row>
    <row r="9432" spans="1:5" x14ac:dyDescent="0.35">
      <c r="A9432" s="22" t="s">
        <v>41</v>
      </c>
      <c r="B9432" s="22" t="s">
        <v>171</v>
      </c>
      <c r="C9432" s="22" t="s">
        <v>15</v>
      </c>
      <c r="D9432" s="22" t="s">
        <v>31</v>
      </c>
      <c r="E9432" s="20">
        <v>30325.736339999999</v>
      </c>
    </row>
    <row r="9433" spans="1:5" x14ac:dyDescent="0.35">
      <c r="A9433" s="22" t="s">
        <v>41</v>
      </c>
      <c r="B9433" s="22" t="s">
        <v>171</v>
      </c>
      <c r="C9433" s="22" t="s">
        <v>15</v>
      </c>
      <c r="D9433" s="22" t="s">
        <v>32</v>
      </c>
      <c r="E9433" s="20">
        <v>161.91382999999999</v>
      </c>
    </row>
    <row r="9434" spans="1:5" x14ac:dyDescent="0.35">
      <c r="A9434" s="22" t="s">
        <v>41</v>
      </c>
      <c r="B9434" s="22" t="s">
        <v>171</v>
      </c>
      <c r="C9434" s="22" t="s">
        <v>15</v>
      </c>
      <c r="D9434" s="28" t="s">
        <v>35</v>
      </c>
      <c r="E9434" s="26">
        <v>77711.650349999996</v>
      </c>
    </row>
    <row r="9435" spans="1:5" x14ac:dyDescent="0.35">
      <c r="A9435" s="22" t="s">
        <v>41</v>
      </c>
      <c r="B9435" s="22" t="s">
        <v>171</v>
      </c>
      <c r="C9435" s="22" t="s">
        <v>159</v>
      </c>
      <c r="D9435" s="22" t="s">
        <v>52</v>
      </c>
      <c r="E9435" s="20">
        <v>1012.96357</v>
      </c>
    </row>
    <row r="9436" spans="1:5" x14ac:dyDescent="0.35">
      <c r="A9436" s="22" t="s">
        <v>41</v>
      </c>
      <c r="B9436" s="22" t="s">
        <v>171</v>
      </c>
      <c r="C9436" s="22" t="s">
        <v>159</v>
      </c>
      <c r="D9436" s="22" t="s">
        <v>104</v>
      </c>
      <c r="E9436" s="20">
        <v>72.367999999999995</v>
      </c>
    </row>
    <row r="9437" spans="1:5" x14ac:dyDescent="0.35">
      <c r="A9437" s="22" t="s">
        <v>41</v>
      </c>
      <c r="B9437" s="22" t="s">
        <v>171</v>
      </c>
      <c r="C9437" s="22" t="s">
        <v>159</v>
      </c>
      <c r="D9437" s="22" t="s">
        <v>115</v>
      </c>
      <c r="E9437" s="20">
        <v>2.7211599999999998</v>
      </c>
    </row>
    <row r="9438" spans="1:5" x14ac:dyDescent="0.35">
      <c r="A9438" s="22" t="s">
        <v>41</v>
      </c>
      <c r="B9438" s="22" t="s">
        <v>171</v>
      </c>
      <c r="C9438" s="22" t="s">
        <v>159</v>
      </c>
      <c r="D9438" s="22" t="s">
        <v>156</v>
      </c>
      <c r="E9438" s="20">
        <v>11.416650000000001</v>
      </c>
    </row>
    <row r="9439" spans="1:5" x14ac:dyDescent="0.35">
      <c r="A9439" s="22" t="s">
        <v>41</v>
      </c>
      <c r="B9439" s="22" t="s">
        <v>171</v>
      </c>
      <c r="C9439" s="22" t="s">
        <v>159</v>
      </c>
      <c r="D9439" s="22" t="s">
        <v>27</v>
      </c>
      <c r="E9439" s="20">
        <v>694.24237000000005</v>
      </c>
    </row>
    <row r="9440" spans="1:5" x14ac:dyDescent="0.35">
      <c r="A9440" s="22" t="s">
        <v>41</v>
      </c>
      <c r="B9440" s="22" t="s">
        <v>171</v>
      </c>
      <c r="C9440" s="22" t="s">
        <v>159</v>
      </c>
      <c r="D9440" s="22" t="s">
        <v>95</v>
      </c>
      <c r="E9440" s="20">
        <v>16.772970000000001</v>
      </c>
    </row>
    <row r="9441" spans="1:5" x14ac:dyDescent="0.35">
      <c r="A9441" s="22" t="s">
        <v>41</v>
      </c>
      <c r="B9441" s="22" t="s">
        <v>171</v>
      </c>
      <c r="C9441" s="22" t="s">
        <v>159</v>
      </c>
      <c r="D9441" s="22" t="s">
        <v>28</v>
      </c>
      <c r="E9441" s="20">
        <v>920.81723999999997</v>
      </c>
    </row>
    <row r="9442" spans="1:5" x14ac:dyDescent="0.35">
      <c r="A9442" s="22" t="s">
        <v>41</v>
      </c>
      <c r="B9442" s="22" t="s">
        <v>171</v>
      </c>
      <c r="C9442" s="22" t="s">
        <v>159</v>
      </c>
      <c r="D9442" s="22" t="s">
        <v>55</v>
      </c>
      <c r="E9442" s="20">
        <v>83.089150000000004</v>
      </c>
    </row>
    <row r="9443" spans="1:5" x14ac:dyDescent="0.35">
      <c r="A9443" s="22" t="s">
        <v>41</v>
      </c>
      <c r="B9443" s="22" t="s">
        <v>171</v>
      </c>
      <c r="C9443" s="22" t="s">
        <v>159</v>
      </c>
      <c r="D9443" s="22" t="s">
        <v>92</v>
      </c>
      <c r="E9443" s="20">
        <v>69.134820000000005</v>
      </c>
    </row>
    <row r="9444" spans="1:5" x14ac:dyDescent="0.35">
      <c r="A9444" s="22" t="s">
        <v>41</v>
      </c>
      <c r="B9444" s="22" t="s">
        <v>171</v>
      </c>
      <c r="C9444" s="22" t="s">
        <v>159</v>
      </c>
      <c r="D9444" s="22" t="s">
        <v>101</v>
      </c>
      <c r="E9444" s="20">
        <v>5.6415499999999996</v>
      </c>
    </row>
    <row r="9445" spans="1:5" x14ac:dyDescent="0.35">
      <c r="A9445" s="22" t="s">
        <v>41</v>
      </c>
      <c r="B9445" s="22" t="s">
        <v>171</v>
      </c>
      <c r="C9445" s="22" t="s">
        <v>159</v>
      </c>
      <c r="D9445" s="22" t="s">
        <v>102</v>
      </c>
      <c r="E9445" s="20">
        <v>305.18247000000002</v>
      </c>
    </row>
    <row r="9446" spans="1:5" x14ac:dyDescent="0.35">
      <c r="A9446" s="22" t="s">
        <v>41</v>
      </c>
      <c r="B9446" s="22" t="s">
        <v>171</v>
      </c>
      <c r="C9446" s="22" t="s">
        <v>159</v>
      </c>
      <c r="D9446" s="22" t="s">
        <v>107</v>
      </c>
      <c r="E9446" s="20">
        <v>56.215209999999999</v>
      </c>
    </row>
    <row r="9447" spans="1:5" x14ac:dyDescent="0.35">
      <c r="A9447" s="22" t="s">
        <v>41</v>
      </c>
      <c r="B9447" s="22" t="s">
        <v>171</v>
      </c>
      <c r="C9447" s="22" t="s">
        <v>159</v>
      </c>
      <c r="D9447" s="22" t="s">
        <v>93</v>
      </c>
      <c r="E9447" s="20">
        <v>0.37130000000000002</v>
      </c>
    </row>
    <row r="9448" spans="1:5" x14ac:dyDescent="0.35">
      <c r="A9448" s="22" t="s">
        <v>41</v>
      </c>
      <c r="B9448" s="22" t="s">
        <v>171</v>
      </c>
      <c r="C9448" s="22" t="s">
        <v>159</v>
      </c>
      <c r="D9448" s="22" t="s">
        <v>160</v>
      </c>
      <c r="E9448" s="20">
        <v>2229.4176299999999</v>
      </c>
    </row>
    <row r="9449" spans="1:5" x14ac:dyDescent="0.35">
      <c r="A9449" s="22" t="s">
        <v>41</v>
      </c>
      <c r="B9449" s="22" t="s">
        <v>171</v>
      </c>
      <c r="C9449" s="22" t="s">
        <v>159</v>
      </c>
      <c r="D9449" s="22" t="s">
        <v>30</v>
      </c>
      <c r="E9449" s="20">
        <v>278.89084000000003</v>
      </c>
    </row>
    <row r="9450" spans="1:5" x14ac:dyDescent="0.35">
      <c r="A9450" s="22" t="s">
        <v>41</v>
      </c>
      <c r="B9450" s="22" t="s">
        <v>171</v>
      </c>
      <c r="C9450" s="22" t="s">
        <v>159</v>
      </c>
      <c r="D9450" s="22" t="s">
        <v>96</v>
      </c>
      <c r="E9450" s="20">
        <v>7.8577700000000004</v>
      </c>
    </row>
    <row r="9451" spans="1:5" x14ac:dyDescent="0.35">
      <c r="A9451" s="22" t="s">
        <v>41</v>
      </c>
      <c r="B9451" s="22" t="s">
        <v>171</v>
      </c>
      <c r="C9451" s="22" t="s">
        <v>159</v>
      </c>
      <c r="D9451" s="22" t="s">
        <v>110</v>
      </c>
      <c r="E9451" s="20">
        <v>2.9942700000000002</v>
      </c>
    </row>
    <row r="9452" spans="1:5" x14ac:dyDescent="0.35">
      <c r="A9452" s="22" t="s">
        <v>41</v>
      </c>
      <c r="B9452" s="22" t="s">
        <v>171</v>
      </c>
      <c r="C9452" s="22" t="s">
        <v>159</v>
      </c>
      <c r="D9452" s="22" t="s">
        <v>162</v>
      </c>
      <c r="E9452" s="20">
        <v>4.7075800000000001</v>
      </c>
    </row>
    <row r="9453" spans="1:5" x14ac:dyDescent="0.35">
      <c r="A9453" s="22" t="s">
        <v>41</v>
      </c>
      <c r="B9453" s="22" t="s">
        <v>171</v>
      </c>
      <c r="C9453" s="22" t="s">
        <v>159</v>
      </c>
      <c r="D9453" s="22" t="s">
        <v>100</v>
      </c>
      <c r="E9453" s="20">
        <v>505.54917</v>
      </c>
    </row>
    <row r="9454" spans="1:5" x14ac:dyDescent="0.35">
      <c r="A9454" s="22" t="s">
        <v>41</v>
      </c>
      <c r="B9454" s="22" t="s">
        <v>171</v>
      </c>
      <c r="C9454" s="22" t="s">
        <v>159</v>
      </c>
      <c r="D9454" s="22" t="s">
        <v>97</v>
      </c>
      <c r="E9454" s="20">
        <v>16.054120000000001</v>
      </c>
    </row>
    <row r="9455" spans="1:5" x14ac:dyDescent="0.35">
      <c r="A9455" s="22" t="s">
        <v>41</v>
      </c>
      <c r="B9455" s="22" t="s">
        <v>171</v>
      </c>
      <c r="C9455" s="22" t="s">
        <v>159</v>
      </c>
      <c r="D9455" s="22" t="s">
        <v>31</v>
      </c>
      <c r="E9455" s="20">
        <v>1589.4293600000001</v>
      </c>
    </row>
    <row r="9456" spans="1:5" x14ac:dyDescent="0.35">
      <c r="A9456" s="22" t="s">
        <v>41</v>
      </c>
      <c r="B9456" s="22" t="s">
        <v>171</v>
      </c>
      <c r="C9456" s="22" t="s">
        <v>159</v>
      </c>
      <c r="D9456" s="22" t="s">
        <v>32</v>
      </c>
      <c r="E9456" s="20">
        <v>0.73497000000000001</v>
      </c>
    </row>
    <row r="9457" spans="1:5" x14ac:dyDescent="0.35">
      <c r="A9457" s="22" t="s">
        <v>41</v>
      </c>
      <c r="B9457" s="22" t="s">
        <v>171</v>
      </c>
      <c r="C9457" s="22" t="s">
        <v>159</v>
      </c>
      <c r="D9457" s="28" t="s">
        <v>35</v>
      </c>
      <c r="E9457" s="26">
        <v>7886.5721700000004</v>
      </c>
    </row>
    <row r="9458" spans="1:5" x14ac:dyDescent="0.35">
      <c r="A9458" s="22" t="s">
        <v>41</v>
      </c>
      <c r="B9458" s="22" t="s">
        <v>171</v>
      </c>
      <c r="C9458" s="22" t="s">
        <v>59</v>
      </c>
      <c r="D9458" s="22" t="s">
        <v>52</v>
      </c>
      <c r="E9458" s="20">
        <v>1956.6796099999999</v>
      </c>
    </row>
    <row r="9459" spans="1:5" x14ac:dyDescent="0.35">
      <c r="A9459" s="22" t="s">
        <v>41</v>
      </c>
      <c r="B9459" s="22" t="s">
        <v>171</v>
      </c>
      <c r="C9459" s="22" t="s">
        <v>59</v>
      </c>
      <c r="D9459" s="22" t="s">
        <v>115</v>
      </c>
      <c r="E9459" s="20">
        <v>0.10206</v>
      </c>
    </row>
    <row r="9460" spans="1:5" x14ac:dyDescent="0.35">
      <c r="A9460" s="22" t="s">
        <v>41</v>
      </c>
      <c r="B9460" s="22" t="s">
        <v>171</v>
      </c>
      <c r="C9460" s="22" t="s">
        <v>59</v>
      </c>
      <c r="D9460" s="22" t="s">
        <v>156</v>
      </c>
      <c r="E9460" s="20">
        <v>51.003070000000001</v>
      </c>
    </row>
    <row r="9461" spans="1:5" x14ac:dyDescent="0.35">
      <c r="A9461" s="22" t="s">
        <v>41</v>
      </c>
      <c r="B9461" s="22" t="s">
        <v>171</v>
      </c>
      <c r="C9461" s="22" t="s">
        <v>59</v>
      </c>
      <c r="D9461" s="22" t="s">
        <v>95</v>
      </c>
      <c r="E9461" s="20">
        <v>1886.2577799999999</v>
      </c>
    </row>
    <row r="9462" spans="1:5" x14ac:dyDescent="0.35">
      <c r="A9462" s="22" t="s">
        <v>41</v>
      </c>
      <c r="B9462" s="22" t="s">
        <v>171</v>
      </c>
      <c r="C9462" s="22" t="s">
        <v>59</v>
      </c>
      <c r="D9462" s="22" t="s">
        <v>55</v>
      </c>
      <c r="E9462" s="20">
        <v>0.65910000000000002</v>
      </c>
    </row>
    <row r="9463" spans="1:5" x14ac:dyDescent="0.35">
      <c r="A9463" s="22" t="s">
        <v>41</v>
      </c>
      <c r="B9463" s="22" t="s">
        <v>171</v>
      </c>
      <c r="C9463" s="22" t="s">
        <v>59</v>
      </c>
      <c r="D9463" s="22" t="s">
        <v>92</v>
      </c>
      <c r="E9463" s="20">
        <v>1199.4721400000001</v>
      </c>
    </row>
    <row r="9464" spans="1:5" x14ac:dyDescent="0.35">
      <c r="A9464" s="22" t="s">
        <v>41</v>
      </c>
      <c r="B9464" s="22" t="s">
        <v>171</v>
      </c>
      <c r="C9464" s="22" t="s">
        <v>59</v>
      </c>
      <c r="D9464" s="22" t="s">
        <v>101</v>
      </c>
      <c r="E9464" s="20">
        <v>0.12942999999999999</v>
      </c>
    </row>
    <row r="9465" spans="1:5" x14ac:dyDescent="0.35">
      <c r="A9465" s="22" t="s">
        <v>41</v>
      </c>
      <c r="B9465" s="22" t="s">
        <v>171</v>
      </c>
      <c r="C9465" s="22" t="s">
        <v>59</v>
      </c>
      <c r="D9465" s="22" t="s">
        <v>102</v>
      </c>
      <c r="E9465" s="20">
        <v>109.16179</v>
      </c>
    </row>
    <row r="9466" spans="1:5" x14ac:dyDescent="0.35">
      <c r="A9466" s="22" t="s">
        <v>41</v>
      </c>
      <c r="B9466" s="22" t="s">
        <v>171</v>
      </c>
      <c r="C9466" s="22" t="s">
        <v>59</v>
      </c>
      <c r="D9466" s="22" t="s">
        <v>107</v>
      </c>
      <c r="E9466" s="20">
        <v>1.31196</v>
      </c>
    </row>
    <row r="9467" spans="1:5" x14ac:dyDescent="0.35">
      <c r="A9467" s="22" t="s">
        <v>41</v>
      </c>
      <c r="B9467" s="22" t="s">
        <v>171</v>
      </c>
      <c r="C9467" s="22" t="s">
        <v>59</v>
      </c>
      <c r="D9467" s="22" t="s">
        <v>160</v>
      </c>
      <c r="E9467" s="20">
        <v>92.002210000000005</v>
      </c>
    </row>
    <row r="9468" spans="1:5" x14ac:dyDescent="0.35">
      <c r="A9468" s="22" t="s">
        <v>41</v>
      </c>
      <c r="B9468" s="22" t="s">
        <v>171</v>
      </c>
      <c r="C9468" s="22" t="s">
        <v>59</v>
      </c>
      <c r="D9468" s="22" t="s">
        <v>30</v>
      </c>
      <c r="E9468" s="20">
        <v>16.218489999999999</v>
      </c>
    </row>
    <row r="9469" spans="1:5" x14ac:dyDescent="0.35">
      <c r="A9469" s="22" t="s">
        <v>41</v>
      </c>
      <c r="B9469" s="22" t="s">
        <v>171</v>
      </c>
      <c r="C9469" s="22" t="s">
        <v>59</v>
      </c>
      <c r="D9469" s="22" t="s">
        <v>100</v>
      </c>
      <c r="E9469" s="20">
        <v>0.25463000000000002</v>
      </c>
    </row>
    <row r="9470" spans="1:5" x14ac:dyDescent="0.35">
      <c r="A9470" s="22" t="s">
        <v>41</v>
      </c>
      <c r="B9470" s="22" t="s">
        <v>171</v>
      </c>
      <c r="C9470" s="22" t="s">
        <v>59</v>
      </c>
      <c r="D9470" s="22" t="s">
        <v>97</v>
      </c>
      <c r="E9470" s="20">
        <v>202.42617000000001</v>
      </c>
    </row>
    <row r="9471" spans="1:5" x14ac:dyDescent="0.35">
      <c r="A9471" s="22" t="s">
        <v>41</v>
      </c>
      <c r="B9471" s="22" t="s">
        <v>171</v>
      </c>
      <c r="C9471" s="22" t="s">
        <v>59</v>
      </c>
      <c r="D9471" s="22" t="s">
        <v>31</v>
      </c>
      <c r="E9471" s="20">
        <v>1527.7571700000001</v>
      </c>
    </row>
    <row r="9472" spans="1:5" x14ac:dyDescent="0.35">
      <c r="A9472" s="22" t="s">
        <v>41</v>
      </c>
      <c r="B9472" s="22" t="s">
        <v>171</v>
      </c>
      <c r="C9472" s="22" t="s">
        <v>59</v>
      </c>
      <c r="D9472" s="28" t="s">
        <v>35</v>
      </c>
      <c r="E9472" s="26">
        <v>7043.4356100000005</v>
      </c>
    </row>
    <row r="9473" spans="1:5" x14ac:dyDescent="0.35">
      <c r="A9473" s="22" t="s">
        <v>41</v>
      </c>
      <c r="B9473" s="22" t="s">
        <v>171</v>
      </c>
      <c r="C9473" s="22" t="s">
        <v>16</v>
      </c>
      <c r="D9473" s="22" t="s">
        <v>52</v>
      </c>
      <c r="E9473" s="20">
        <v>1179.5106800000001</v>
      </c>
    </row>
    <row r="9474" spans="1:5" x14ac:dyDescent="0.35">
      <c r="A9474" s="22" t="s">
        <v>41</v>
      </c>
      <c r="B9474" s="22" t="s">
        <v>171</v>
      </c>
      <c r="C9474" s="22" t="s">
        <v>16</v>
      </c>
      <c r="D9474" s="22" t="s">
        <v>104</v>
      </c>
      <c r="E9474" s="20">
        <v>31.10838</v>
      </c>
    </row>
    <row r="9475" spans="1:5" x14ac:dyDescent="0.35">
      <c r="A9475" s="22" t="s">
        <v>41</v>
      </c>
      <c r="B9475" s="22" t="s">
        <v>171</v>
      </c>
      <c r="C9475" s="22" t="s">
        <v>16</v>
      </c>
      <c r="D9475" s="22" t="s">
        <v>115</v>
      </c>
      <c r="E9475" s="20">
        <v>0.30381000000000002</v>
      </c>
    </row>
    <row r="9476" spans="1:5" x14ac:dyDescent="0.35">
      <c r="A9476" s="22" t="s">
        <v>41</v>
      </c>
      <c r="B9476" s="22" t="s">
        <v>171</v>
      </c>
      <c r="C9476" s="22" t="s">
        <v>16</v>
      </c>
      <c r="D9476" s="22" t="s">
        <v>53</v>
      </c>
      <c r="E9476" s="20">
        <v>1.12273</v>
      </c>
    </row>
    <row r="9477" spans="1:5" x14ac:dyDescent="0.35">
      <c r="A9477" s="22" t="s">
        <v>41</v>
      </c>
      <c r="B9477" s="22" t="s">
        <v>171</v>
      </c>
      <c r="C9477" s="22" t="s">
        <v>16</v>
      </c>
      <c r="D9477" s="22" t="s">
        <v>27</v>
      </c>
      <c r="E9477" s="20">
        <v>775.37063000000001</v>
      </c>
    </row>
    <row r="9478" spans="1:5" x14ac:dyDescent="0.35">
      <c r="A9478" s="22" t="s">
        <v>41</v>
      </c>
      <c r="B9478" s="22" t="s">
        <v>171</v>
      </c>
      <c r="C9478" s="22" t="s">
        <v>16</v>
      </c>
      <c r="D9478" s="22" t="s">
        <v>28</v>
      </c>
      <c r="E9478" s="20">
        <v>872.83898999999997</v>
      </c>
    </row>
    <row r="9479" spans="1:5" x14ac:dyDescent="0.35">
      <c r="A9479" s="22" t="s">
        <v>41</v>
      </c>
      <c r="B9479" s="22" t="s">
        <v>171</v>
      </c>
      <c r="C9479" s="22" t="s">
        <v>16</v>
      </c>
      <c r="D9479" s="22" t="s">
        <v>55</v>
      </c>
      <c r="E9479" s="20">
        <v>0.66642000000000001</v>
      </c>
    </row>
    <row r="9480" spans="1:5" x14ac:dyDescent="0.35">
      <c r="A9480" s="22" t="s">
        <v>41</v>
      </c>
      <c r="B9480" s="22" t="s">
        <v>171</v>
      </c>
      <c r="C9480" s="22" t="s">
        <v>16</v>
      </c>
      <c r="D9480" s="22" t="s">
        <v>92</v>
      </c>
      <c r="E9480" s="20">
        <v>24.508559999999999</v>
      </c>
    </row>
    <row r="9481" spans="1:5" x14ac:dyDescent="0.35">
      <c r="A9481" s="22" t="s">
        <v>41</v>
      </c>
      <c r="B9481" s="22" t="s">
        <v>171</v>
      </c>
      <c r="C9481" s="22" t="s">
        <v>16</v>
      </c>
      <c r="D9481" s="22" t="s">
        <v>101</v>
      </c>
      <c r="E9481" s="20">
        <v>78.400279999999995</v>
      </c>
    </row>
    <row r="9482" spans="1:5" x14ac:dyDescent="0.35">
      <c r="A9482" s="22" t="s">
        <v>41</v>
      </c>
      <c r="B9482" s="22" t="s">
        <v>171</v>
      </c>
      <c r="C9482" s="22" t="s">
        <v>16</v>
      </c>
      <c r="D9482" s="22" t="s">
        <v>102</v>
      </c>
      <c r="E9482" s="20">
        <v>80.88973</v>
      </c>
    </row>
    <row r="9483" spans="1:5" x14ac:dyDescent="0.35">
      <c r="A9483" s="22" t="s">
        <v>41</v>
      </c>
      <c r="B9483" s="22" t="s">
        <v>171</v>
      </c>
      <c r="C9483" s="22" t="s">
        <v>16</v>
      </c>
      <c r="D9483" s="22" t="s">
        <v>107</v>
      </c>
      <c r="E9483" s="20">
        <v>284.08972999999997</v>
      </c>
    </row>
    <row r="9484" spans="1:5" x14ac:dyDescent="0.35">
      <c r="A9484" s="22" t="s">
        <v>41</v>
      </c>
      <c r="B9484" s="22" t="s">
        <v>171</v>
      </c>
      <c r="C9484" s="22" t="s">
        <v>16</v>
      </c>
      <c r="D9484" s="22" t="s">
        <v>160</v>
      </c>
      <c r="E9484" s="20">
        <v>178.37594000000001</v>
      </c>
    </row>
    <row r="9485" spans="1:5" x14ac:dyDescent="0.35">
      <c r="A9485" s="22" t="s">
        <v>41</v>
      </c>
      <c r="B9485" s="22" t="s">
        <v>171</v>
      </c>
      <c r="C9485" s="22" t="s">
        <v>16</v>
      </c>
      <c r="D9485" s="22" t="s">
        <v>30</v>
      </c>
      <c r="E9485" s="20">
        <v>1237.32701</v>
      </c>
    </row>
    <row r="9486" spans="1:5" x14ac:dyDescent="0.35">
      <c r="A9486" s="22" t="s">
        <v>41</v>
      </c>
      <c r="B9486" s="22" t="s">
        <v>171</v>
      </c>
      <c r="C9486" s="22" t="s">
        <v>16</v>
      </c>
      <c r="D9486" s="22" t="s">
        <v>110</v>
      </c>
      <c r="E9486" s="20">
        <v>11.344290000000001</v>
      </c>
    </row>
    <row r="9487" spans="1:5" x14ac:dyDescent="0.35">
      <c r="A9487" s="22" t="s">
        <v>41</v>
      </c>
      <c r="B9487" s="22" t="s">
        <v>171</v>
      </c>
      <c r="C9487" s="22" t="s">
        <v>16</v>
      </c>
      <c r="D9487" s="22" t="s">
        <v>162</v>
      </c>
      <c r="E9487" s="20">
        <v>4.5563599999999997</v>
      </c>
    </row>
    <row r="9488" spans="1:5" x14ac:dyDescent="0.35">
      <c r="A9488" s="22" t="s">
        <v>41</v>
      </c>
      <c r="B9488" s="22" t="s">
        <v>171</v>
      </c>
      <c r="C9488" s="22" t="s">
        <v>16</v>
      </c>
      <c r="D9488" s="22" t="s">
        <v>100</v>
      </c>
      <c r="E9488" s="20">
        <v>11.044549999999999</v>
      </c>
    </row>
    <row r="9489" spans="1:5" x14ac:dyDescent="0.35">
      <c r="A9489" s="22" t="s">
        <v>41</v>
      </c>
      <c r="B9489" s="22" t="s">
        <v>171</v>
      </c>
      <c r="C9489" s="22" t="s">
        <v>16</v>
      </c>
      <c r="D9489" s="22" t="s">
        <v>97</v>
      </c>
      <c r="E9489" s="20">
        <v>5.7912299999999997</v>
      </c>
    </row>
    <row r="9490" spans="1:5" x14ac:dyDescent="0.35">
      <c r="A9490" s="22" t="s">
        <v>41</v>
      </c>
      <c r="B9490" s="22" t="s">
        <v>171</v>
      </c>
      <c r="C9490" s="22" t="s">
        <v>16</v>
      </c>
      <c r="D9490" s="22" t="s">
        <v>31</v>
      </c>
      <c r="E9490" s="20">
        <v>3308.7674900000002</v>
      </c>
    </row>
    <row r="9491" spans="1:5" x14ac:dyDescent="0.35">
      <c r="A9491" s="22" t="s">
        <v>41</v>
      </c>
      <c r="B9491" s="22" t="s">
        <v>171</v>
      </c>
      <c r="C9491" s="22" t="s">
        <v>16</v>
      </c>
      <c r="D9491" s="22" t="s">
        <v>32</v>
      </c>
      <c r="E9491" s="20">
        <v>19.986000000000001</v>
      </c>
    </row>
    <row r="9492" spans="1:5" x14ac:dyDescent="0.35">
      <c r="A9492" s="22" t="s">
        <v>41</v>
      </c>
      <c r="B9492" s="22" t="s">
        <v>171</v>
      </c>
      <c r="C9492" s="22" t="s">
        <v>16</v>
      </c>
      <c r="D9492" s="28" t="s">
        <v>35</v>
      </c>
      <c r="E9492" s="26">
        <v>8106.00281</v>
      </c>
    </row>
    <row r="9493" spans="1:5" x14ac:dyDescent="0.35">
      <c r="A9493" s="22" t="s">
        <v>41</v>
      </c>
      <c r="B9493" s="22" t="s">
        <v>171</v>
      </c>
      <c r="C9493" s="22" t="s">
        <v>17</v>
      </c>
      <c r="D9493" s="22" t="s">
        <v>52</v>
      </c>
      <c r="E9493" s="20">
        <v>256.72332999999998</v>
      </c>
    </row>
    <row r="9494" spans="1:5" x14ac:dyDescent="0.35">
      <c r="A9494" s="22" t="s">
        <v>41</v>
      </c>
      <c r="B9494" s="22" t="s">
        <v>171</v>
      </c>
      <c r="C9494" s="22" t="s">
        <v>17</v>
      </c>
      <c r="D9494" s="22" t="s">
        <v>104</v>
      </c>
      <c r="E9494" s="20">
        <v>0.76185999999999998</v>
      </c>
    </row>
    <row r="9495" spans="1:5" x14ac:dyDescent="0.35">
      <c r="A9495" s="22" t="s">
        <v>41</v>
      </c>
      <c r="B9495" s="22" t="s">
        <v>171</v>
      </c>
      <c r="C9495" s="22" t="s">
        <v>17</v>
      </c>
      <c r="D9495" s="22" t="s">
        <v>27</v>
      </c>
      <c r="E9495" s="20">
        <v>199.64915999999999</v>
      </c>
    </row>
    <row r="9496" spans="1:5" x14ac:dyDescent="0.35">
      <c r="A9496" s="22" t="s">
        <v>41</v>
      </c>
      <c r="B9496" s="22" t="s">
        <v>171</v>
      </c>
      <c r="C9496" s="22" t="s">
        <v>17</v>
      </c>
      <c r="D9496" s="22" t="s">
        <v>28</v>
      </c>
      <c r="E9496" s="20">
        <v>9.4406400000000001</v>
      </c>
    </row>
    <row r="9497" spans="1:5" x14ac:dyDescent="0.35">
      <c r="A9497" s="22" t="s">
        <v>41</v>
      </c>
      <c r="B9497" s="22" t="s">
        <v>171</v>
      </c>
      <c r="C9497" s="22" t="s">
        <v>17</v>
      </c>
      <c r="D9497" s="22" t="s">
        <v>92</v>
      </c>
      <c r="E9497" s="20">
        <v>35.355849999999997</v>
      </c>
    </row>
    <row r="9498" spans="1:5" x14ac:dyDescent="0.35">
      <c r="A9498" s="22" t="s">
        <v>41</v>
      </c>
      <c r="B9498" s="22" t="s">
        <v>171</v>
      </c>
      <c r="C9498" s="22" t="s">
        <v>17</v>
      </c>
      <c r="D9498" s="22" t="s">
        <v>102</v>
      </c>
      <c r="E9498" s="20">
        <v>2.4622799999999998</v>
      </c>
    </row>
    <row r="9499" spans="1:5" x14ac:dyDescent="0.35">
      <c r="A9499" s="22" t="s">
        <v>41</v>
      </c>
      <c r="B9499" s="22" t="s">
        <v>171</v>
      </c>
      <c r="C9499" s="22" t="s">
        <v>17</v>
      </c>
      <c r="D9499" s="22" t="s">
        <v>107</v>
      </c>
      <c r="E9499" s="20">
        <v>539.48226</v>
      </c>
    </row>
    <row r="9500" spans="1:5" x14ac:dyDescent="0.35">
      <c r="A9500" s="22" t="s">
        <v>41</v>
      </c>
      <c r="B9500" s="22" t="s">
        <v>171</v>
      </c>
      <c r="C9500" s="22" t="s">
        <v>17</v>
      </c>
      <c r="D9500" s="22" t="s">
        <v>93</v>
      </c>
      <c r="E9500" s="20">
        <v>0.91310000000000002</v>
      </c>
    </row>
    <row r="9501" spans="1:5" x14ac:dyDescent="0.35">
      <c r="A9501" s="22" t="s">
        <v>41</v>
      </c>
      <c r="B9501" s="22" t="s">
        <v>171</v>
      </c>
      <c r="C9501" s="22" t="s">
        <v>17</v>
      </c>
      <c r="D9501" s="22" t="s">
        <v>160</v>
      </c>
      <c r="E9501" s="20">
        <v>2.82945</v>
      </c>
    </row>
    <row r="9502" spans="1:5" x14ac:dyDescent="0.35">
      <c r="A9502" s="22" t="s">
        <v>41</v>
      </c>
      <c r="B9502" s="22" t="s">
        <v>171</v>
      </c>
      <c r="C9502" s="22" t="s">
        <v>17</v>
      </c>
      <c r="D9502" s="22" t="s">
        <v>30</v>
      </c>
      <c r="E9502" s="20">
        <v>31.45243</v>
      </c>
    </row>
    <row r="9503" spans="1:5" x14ac:dyDescent="0.35">
      <c r="A9503" s="22" t="s">
        <v>41</v>
      </c>
      <c r="B9503" s="22" t="s">
        <v>171</v>
      </c>
      <c r="C9503" s="22" t="s">
        <v>17</v>
      </c>
      <c r="D9503" s="22" t="s">
        <v>31</v>
      </c>
      <c r="E9503" s="20">
        <v>8048.5147900000002</v>
      </c>
    </row>
    <row r="9504" spans="1:5" x14ac:dyDescent="0.35">
      <c r="A9504" s="22" t="s">
        <v>41</v>
      </c>
      <c r="B9504" s="22" t="s">
        <v>171</v>
      </c>
      <c r="C9504" s="22" t="s">
        <v>17</v>
      </c>
      <c r="D9504" s="28" t="s">
        <v>35</v>
      </c>
      <c r="E9504" s="26">
        <v>9127.5851500000008</v>
      </c>
    </row>
    <row r="9505" spans="1:5" x14ac:dyDescent="0.35">
      <c r="A9505" s="22" t="s">
        <v>41</v>
      </c>
      <c r="B9505" s="22" t="s">
        <v>171</v>
      </c>
      <c r="C9505" s="22" t="s">
        <v>18</v>
      </c>
      <c r="D9505" s="22" t="s">
        <v>52</v>
      </c>
      <c r="E9505" s="20">
        <v>342.54153000000002</v>
      </c>
    </row>
    <row r="9506" spans="1:5" x14ac:dyDescent="0.35">
      <c r="A9506" s="22" t="s">
        <v>41</v>
      </c>
      <c r="B9506" s="22" t="s">
        <v>171</v>
      </c>
      <c r="C9506" s="22" t="s">
        <v>18</v>
      </c>
      <c r="D9506" s="22" t="s">
        <v>104</v>
      </c>
      <c r="E9506" s="20">
        <v>1131.0383400000001</v>
      </c>
    </row>
    <row r="9507" spans="1:5" x14ac:dyDescent="0.35">
      <c r="A9507" s="22" t="s">
        <v>41</v>
      </c>
      <c r="B9507" s="22" t="s">
        <v>171</v>
      </c>
      <c r="C9507" s="22" t="s">
        <v>18</v>
      </c>
      <c r="D9507" s="22" t="s">
        <v>27</v>
      </c>
      <c r="E9507" s="20">
        <v>212.79783</v>
      </c>
    </row>
    <row r="9508" spans="1:5" x14ac:dyDescent="0.35">
      <c r="A9508" s="22" t="s">
        <v>41</v>
      </c>
      <c r="B9508" s="22" t="s">
        <v>171</v>
      </c>
      <c r="C9508" s="22" t="s">
        <v>18</v>
      </c>
      <c r="D9508" s="22" t="s">
        <v>28</v>
      </c>
      <c r="E9508" s="20">
        <v>182.18609000000001</v>
      </c>
    </row>
    <row r="9509" spans="1:5" x14ac:dyDescent="0.35">
      <c r="A9509" s="22" t="s">
        <v>41</v>
      </c>
      <c r="B9509" s="22" t="s">
        <v>171</v>
      </c>
      <c r="C9509" s="22" t="s">
        <v>18</v>
      </c>
      <c r="D9509" s="22" t="s">
        <v>92</v>
      </c>
      <c r="E9509" s="20">
        <v>92.088629999999995</v>
      </c>
    </row>
    <row r="9510" spans="1:5" x14ac:dyDescent="0.35">
      <c r="A9510" s="22" t="s">
        <v>41</v>
      </c>
      <c r="B9510" s="22" t="s">
        <v>171</v>
      </c>
      <c r="C9510" s="22" t="s">
        <v>18</v>
      </c>
      <c r="D9510" s="22" t="s">
        <v>102</v>
      </c>
      <c r="E9510" s="20">
        <v>956.40247999999997</v>
      </c>
    </row>
    <row r="9511" spans="1:5" x14ac:dyDescent="0.35">
      <c r="A9511" s="22" t="s">
        <v>41</v>
      </c>
      <c r="B9511" s="22" t="s">
        <v>171</v>
      </c>
      <c r="C9511" s="22" t="s">
        <v>18</v>
      </c>
      <c r="D9511" s="22" t="s">
        <v>93</v>
      </c>
      <c r="E9511" s="20">
        <v>288.93990000000002</v>
      </c>
    </row>
    <row r="9512" spans="1:5" x14ac:dyDescent="0.35">
      <c r="A9512" s="22" t="s">
        <v>41</v>
      </c>
      <c r="B9512" s="22" t="s">
        <v>171</v>
      </c>
      <c r="C9512" s="22" t="s">
        <v>18</v>
      </c>
      <c r="D9512" s="22" t="s">
        <v>30</v>
      </c>
      <c r="E9512" s="20">
        <v>109.90405</v>
      </c>
    </row>
    <row r="9513" spans="1:5" x14ac:dyDescent="0.35">
      <c r="A9513" s="22" t="s">
        <v>41</v>
      </c>
      <c r="B9513" s="22" t="s">
        <v>171</v>
      </c>
      <c r="C9513" s="22" t="s">
        <v>18</v>
      </c>
      <c r="D9513" s="22" t="s">
        <v>96</v>
      </c>
      <c r="E9513" s="20">
        <v>5.8917000000000002</v>
      </c>
    </row>
    <row r="9514" spans="1:5" x14ac:dyDescent="0.35">
      <c r="A9514" s="22" t="s">
        <v>41</v>
      </c>
      <c r="B9514" s="22" t="s">
        <v>171</v>
      </c>
      <c r="C9514" s="22" t="s">
        <v>18</v>
      </c>
      <c r="D9514" s="22" t="s">
        <v>97</v>
      </c>
      <c r="E9514" s="20">
        <v>74.827179999999998</v>
      </c>
    </row>
    <row r="9515" spans="1:5" x14ac:dyDescent="0.35">
      <c r="A9515" s="22" t="s">
        <v>41</v>
      </c>
      <c r="B9515" s="22" t="s">
        <v>171</v>
      </c>
      <c r="C9515" s="22" t="s">
        <v>18</v>
      </c>
      <c r="D9515" s="22" t="s">
        <v>31</v>
      </c>
      <c r="E9515" s="20">
        <v>789.70510000000002</v>
      </c>
    </row>
    <row r="9516" spans="1:5" x14ac:dyDescent="0.35">
      <c r="A9516" s="22" t="s">
        <v>41</v>
      </c>
      <c r="B9516" s="22" t="s">
        <v>171</v>
      </c>
      <c r="C9516" s="22" t="s">
        <v>18</v>
      </c>
      <c r="D9516" s="22" t="s">
        <v>32</v>
      </c>
      <c r="E9516" s="20">
        <v>253.14347000000001</v>
      </c>
    </row>
    <row r="9517" spans="1:5" x14ac:dyDescent="0.35">
      <c r="A9517" s="22" t="s">
        <v>41</v>
      </c>
      <c r="B9517" s="22" t="s">
        <v>171</v>
      </c>
      <c r="C9517" s="22" t="s">
        <v>18</v>
      </c>
      <c r="D9517" s="28" t="s">
        <v>35</v>
      </c>
      <c r="E9517" s="26">
        <v>4439.4663</v>
      </c>
    </row>
    <row r="9518" spans="1:5" x14ac:dyDescent="0.35">
      <c r="A9518" s="22" t="s">
        <v>41</v>
      </c>
      <c r="B9518" s="22" t="s">
        <v>171</v>
      </c>
      <c r="C9518" s="22" t="s">
        <v>19</v>
      </c>
      <c r="D9518" s="22" t="s">
        <v>52</v>
      </c>
      <c r="E9518" s="20">
        <v>81.367559999999997</v>
      </c>
    </row>
    <row r="9519" spans="1:5" x14ac:dyDescent="0.35">
      <c r="A9519" s="22" t="s">
        <v>41</v>
      </c>
      <c r="B9519" s="22" t="s">
        <v>171</v>
      </c>
      <c r="C9519" s="22" t="s">
        <v>19</v>
      </c>
      <c r="D9519" s="22" t="s">
        <v>104</v>
      </c>
      <c r="E9519" s="20">
        <v>32.923830000000002</v>
      </c>
    </row>
    <row r="9520" spans="1:5" x14ac:dyDescent="0.35">
      <c r="A9520" s="22" t="s">
        <v>41</v>
      </c>
      <c r="B9520" s="22" t="s">
        <v>171</v>
      </c>
      <c r="C9520" s="22" t="s">
        <v>19</v>
      </c>
      <c r="D9520" s="22" t="s">
        <v>27</v>
      </c>
      <c r="E9520" s="20">
        <v>6.6453699999999998</v>
      </c>
    </row>
    <row r="9521" spans="1:5" x14ac:dyDescent="0.35">
      <c r="A9521" s="22" t="s">
        <v>41</v>
      </c>
      <c r="B9521" s="22" t="s">
        <v>171</v>
      </c>
      <c r="C9521" s="22" t="s">
        <v>19</v>
      </c>
      <c r="D9521" s="22" t="s">
        <v>28</v>
      </c>
      <c r="E9521" s="20">
        <v>104.87581</v>
      </c>
    </row>
    <row r="9522" spans="1:5" x14ac:dyDescent="0.35">
      <c r="A9522" s="22" t="s">
        <v>41</v>
      </c>
      <c r="B9522" s="22" t="s">
        <v>171</v>
      </c>
      <c r="C9522" s="22" t="s">
        <v>19</v>
      </c>
      <c r="D9522" s="22" t="s">
        <v>92</v>
      </c>
      <c r="E9522" s="20">
        <v>996.45802000000003</v>
      </c>
    </row>
    <row r="9523" spans="1:5" x14ac:dyDescent="0.35">
      <c r="A9523" s="22" t="s">
        <v>41</v>
      </c>
      <c r="B9523" s="22" t="s">
        <v>171</v>
      </c>
      <c r="C9523" s="22" t="s">
        <v>19</v>
      </c>
      <c r="D9523" s="22" t="s">
        <v>102</v>
      </c>
      <c r="E9523" s="20">
        <v>5636.9661800000003</v>
      </c>
    </row>
    <row r="9524" spans="1:5" x14ac:dyDescent="0.35">
      <c r="A9524" s="22" t="s">
        <v>41</v>
      </c>
      <c r="B9524" s="22" t="s">
        <v>171</v>
      </c>
      <c r="C9524" s="22" t="s">
        <v>19</v>
      </c>
      <c r="D9524" s="22" t="s">
        <v>107</v>
      </c>
      <c r="E9524" s="20">
        <v>45.208649999999999</v>
      </c>
    </row>
    <row r="9525" spans="1:5" x14ac:dyDescent="0.35">
      <c r="A9525" s="22" t="s">
        <v>41</v>
      </c>
      <c r="B9525" s="22" t="s">
        <v>171</v>
      </c>
      <c r="C9525" s="22" t="s">
        <v>19</v>
      </c>
      <c r="D9525" s="22" t="s">
        <v>160</v>
      </c>
      <c r="E9525" s="20">
        <v>54.039819999999999</v>
      </c>
    </row>
    <row r="9526" spans="1:5" x14ac:dyDescent="0.35">
      <c r="A9526" s="22" t="s">
        <v>41</v>
      </c>
      <c r="B9526" s="22" t="s">
        <v>171</v>
      </c>
      <c r="C9526" s="22" t="s">
        <v>19</v>
      </c>
      <c r="D9526" s="22" t="s">
        <v>30</v>
      </c>
      <c r="E9526" s="20">
        <v>38.574019999999997</v>
      </c>
    </row>
    <row r="9527" spans="1:5" x14ac:dyDescent="0.35">
      <c r="A9527" s="22" t="s">
        <v>41</v>
      </c>
      <c r="B9527" s="22" t="s">
        <v>171</v>
      </c>
      <c r="C9527" s="22" t="s">
        <v>19</v>
      </c>
      <c r="D9527" s="22" t="s">
        <v>110</v>
      </c>
      <c r="E9527" s="20">
        <v>3.47987</v>
      </c>
    </row>
    <row r="9528" spans="1:5" x14ac:dyDescent="0.35">
      <c r="A9528" s="22" t="s">
        <v>41</v>
      </c>
      <c r="B9528" s="22" t="s">
        <v>171</v>
      </c>
      <c r="C9528" s="22" t="s">
        <v>19</v>
      </c>
      <c r="D9528" s="22" t="s">
        <v>100</v>
      </c>
      <c r="E9528" s="20">
        <v>17.698930000000001</v>
      </c>
    </row>
    <row r="9529" spans="1:5" x14ac:dyDescent="0.35">
      <c r="A9529" s="22" t="s">
        <v>41</v>
      </c>
      <c r="B9529" s="22" t="s">
        <v>171</v>
      </c>
      <c r="C9529" s="22" t="s">
        <v>19</v>
      </c>
      <c r="D9529" s="22" t="s">
        <v>31</v>
      </c>
      <c r="E9529" s="20">
        <v>606.01508000000001</v>
      </c>
    </row>
    <row r="9530" spans="1:5" x14ac:dyDescent="0.35">
      <c r="A9530" s="22" t="s">
        <v>41</v>
      </c>
      <c r="B9530" s="22" t="s">
        <v>171</v>
      </c>
      <c r="C9530" s="22" t="s">
        <v>19</v>
      </c>
      <c r="D9530" s="28" t="s">
        <v>35</v>
      </c>
      <c r="E9530" s="26">
        <v>7624.2531399999998</v>
      </c>
    </row>
    <row r="9531" spans="1:5" x14ac:dyDescent="0.35">
      <c r="A9531" s="22" t="s">
        <v>41</v>
      </c>
      <c r="B9531" s="22" t="s">
        <v>171</v>
      </c>
      <c r="C9531" s="120" t="s">
        <v>35</v>
      </c>
      <c r="D9531" s="347"/>
      <c r="E9531" s="26">
        <v>160021.36572999999</v>
      </c>
    </row>
    <row r="9532" spans="1:5" x14ac:dyDescent="0.35">
      <c r="A9532" s="22" t="s">
        <v>41</v>
      </c>
      <c r="B9532" s="22" t="s">
        <v>172</v>
      </c>
      <c r="C9532" s="22" t="s">
        <v>52</v>
      </c>
      <c r="D9532" s="22" t="s">
        <v>52</v>
      </c>
      <c r="E9532" s="20">
        <v>512.68935999999997</v>
      </c>
    </row>
    <row r="9533" spans="1:5" x14ac:dyDescent="0.35">
      <c r="A9533" s="22" t="s">
        <v>41</v>
      </c>
      <c r="B9533" s="22" t="s">
        <v>172</v>
      </c>
      <c r="C9533" s="22" t="s">
        <v>52</v>
      </c>
      <c r="D9533" s="22" t="s">
        <v>104</v>
      </c>
      <c r="E9533" s="20">
        <v>892.72122999999999</v>
      </c>
    </row>
    <row r="9534" spans="1:5" x14ac:dyDescent="0.35">
      <c r="A9534" s="22" t="s">
        <v>41</v>
      </c>
      <c r="B9534" s="22" t="s">
        <v>172</v>
      </c>
      <c r="C9534" s="22" t="s">
        <v>52</v>
      </c>
      <c r="D9534" s="22" t="s">
        <v>115</v>
      </c>
      <c r="E9534" s="20">
        <v>0.56999</v>
      </c>
    </row>
    <row r="9535" spans="1:5" x14ac:dyDescent="0.35">
      <c r="A9535" s="22" t="s">
        <v>41</v>
      </c>
      <c r="B9535" s="22" t="s">
        <v>172</v>
      </c>
      <c r="C9535" s="22" t="s">
        <v>52</v>
      </c>
      <c r="D9535" s="22" t="s">
        <v>156</v>
      </c>
      <c r="E9535" s="20">
        <v>6.1433499999999999</v>
      </c>
    </row>
    <row r="9536" spans="1:5" x14ac:dyDescent="0.35">
      <c r="A9536" s="22" t="s">
        <v>41</v>
      </c>
      <c r="B9536" s="22" t="s">
        <v>172</v>
      </c>
      <c r="C9536" s="22" t="s">
        <v>52</v>
      </c>
      <c r="D9536" s="22" t="s">
        <v>113</v>
      </c>
      <c r="E9536" s="20">
        <v>1268.9893999999999</v>
      </c>
    </row>
    <row r="9537" spans="1:5" x14ac:dyDescent="0.35">
      <c r="A9537" s="22" t="s">
        <v>41</v>
      </c>
      <c r="B9537" s="22" t="s">
        <v>172</v>
      </c>
      <c r="C9537" s="22" t="s">
        <v>52</v>
      </c>
      <c r="D9537" s="22" t="s">
        <v>53</v>
      </c>
      <c r="E9537" s="20">
        <v>552.63671999999997</v>
      </c>
    </row>
    <row r="9538" spans="1:5" x14ac:dyDescent="0.35">
      <c r="A9538" s="22" t="s">
        <v>41</v>
      </c>
      <c r="B9538" s="22" t="s">
        <v>172</v>
      </c>
      <c r="C9538" s="22" t="s">
        <v>52</v>
      </c>
      <c r="D9538" s="22" t="s">
        <v>27</v>
      </c>
      <c r="E9538" s="20">
        <v>162.15492</v>
      </c>
    </row>
    <row r="9539" spans="1:5" x14ac:dyDescent="0.35">
      <c r="A9539" s="22" t="s">
        <v>41</v>
      </c>
      <c r="B9539" s="22" t="s">
        <v>172</v>
      </c>
      <c r="C9539" s="22" t="s">
        <v>52</v>
      </c>
      <c r="D9539" s="22" t="s">
        <v>95</v>
      </c>
      <c r="E9539" s="20">
        <v>45.522759999999998</v>
      </c>
    </row>
    <row r="9540" spans="1:5" x14ac:dyDescent="0.35">
      <c r="A9540" s="22" t="s">
        <v>41</v>
      </c>
      <c r="B9540" s="22" t="s">
        <v>172</v>
      </c>
      <c r="C9540" s="22" t="s">
        <v>52</v>
      </c>
      <c r="D9540" s="22" t="s">
        <v>28</v>
      </c>
      <c r="E9540" s="20">
        <v>425.87560000000002</v>
      </c>
    </row>
    <row r="9541" spans="1:5" x14ac:dyDescent="0.35">
      <c r="A9541" s="22" t="s">
        <v>41</v>
      </c>
      <c r="B9541" s="22" t="s">
        <v>172</v>
      </c>
      <c r="C9541" s="22" t="s">
        <v>52</v>
      </c>
      <c r="D9541" s="22" t="s">
        <v>55</v>
      </c>
      <c r="E9541" s="20">
        <v>187.46504999999999</v>
      </c>
    </row>
    <row r="9542" spans="1:5" x14ac:dyDescent="0.35">
      <c r="A9542" s="22" t="s">
        <v>41</v>
      </c>
      <c r="B9542" s="22" t="s">
        <v>172</v>
      </c>
      <c r="C9542" s="22" t="s">
        <v>52</v>
      </c>
      <c r="D9542" s="22" t="s">
        <v>92</v>
      </c>
      <c r="E9542" s="20">
        <v>186.24077</v>
      </c>
    </row>
    <row r="9543" spans="1:5" x14ac:dyDescent="0.35">
      <c r="A9543" s="22" t="s">
        <v>41</v>
      </c>
      <c r="B9543" s="22" t="s">
        <v>172</v>
      </c>
      <c r="C9543" s="22" t="s">
        <v>52</v>
      </c>
      <c r="D9543" s="22" t="s">
        <v>101</v>
      </c>
      <c r="E9543" s="20">
        <v>130.74377999999999</v>
      </c>
    </row>
    <row r="9544" spans="1:5" x14ac:dyDescent="0.35">
      <c r="A9544" s="22" t="s">
        <v>41</v>
      </c>
      <c r="B9544" s="22" t="s">
        <v>172</v>
      </c>
      <c r="C9544" s="22" t="s">
        <v>52</v>
      </c>
      <c r="D9544" s="22" t="s">
        <v>102</v>
      </c>
      <c r="E9544" s="20">
        <v>3236.2691500000001</v>
      </c>
    </row>
    <row r="9545" spans="1:5" x14ac:dyDescent="0.35">
      <c r="A9545" s="22" t="s">
        <v>41</v>
      </c>
      <c r="B9545" s="22" t="s">
        <v>172</v>
      </c>
      <c r="C9545" s="22" t="s">
        <v>52</v>
      </c>
      <c r="D9545" s="22" t="s">
        <v>107</v>
      </c>
      <c r="E9545" s="20">
        <v>43.604939999999999</v>
      </c>
    </row>
    <row r="9546" spans="1:5" x14ac:dyDescent="0.35">
      <c r="A9546" s="22" t="s">
        <v>41</v>
      </c>
      <c r="B9546" s="22" t="s">
        <v>172</v>
      </c>
      <c r="C9546" s="22" t="s">
        <v>52</v>
      </c>
      <c r="D9546" s="22" t="s">
        <v>93</v>
      </c>
      <c r="E9546" s="20">
        <v>531.68208000000004</v>
      </c>
    </row>
    <row r="9547" spans="1:5" x14ac:dyDescent="0.35">
      <c r="A9547" s="22" t="s">
        <v>41</v>
      </c>
      <c r="B9547" s="22" t="s">
        <v>172</v>
      </c>
      <c r="C9547" s="22" t="s">
        <v>52</v>
      </c>
      <c r="D9547" s="22" t="s">
        <v>160</v>
      </c>
      <c r="E9547" s="20">
        <v>352.65591999999998</v>
      </c>
    </row>
    <row r="9548" spans="1:5" x14ac:dyDescent="0.35">
      <c r="A9548" s="22" t="s">
        <v>41</v>
      </c>
      <c r="B9548" s="22" t="s">
        <v>172</v>
      </c>
      <c r="C9548" s="22" t="s">
        <v>52</v>
      </c>
      <c r="D9548" s="22" t="s">
        <v>30</v>
      </c>
      <c r="E9548" s="20">
        <v>1501.6330499999999</v>
      </c>
    </row>
    <row r="9549" spans="1:5" x14ac:dyDescent="0.35">
      <c r="A9549" s="22" t="s">
        <v>41</v>
      </c>
      <c r="B9549" s="22" t="s">
        <v>172</v>
      </c>
      <c r="C9549" s="22" t="s">
        <v>52</v>
      </c>
      <c r="D9549" s="22" t="s">
        <v>96</v>
      </c>
      <c r="E9549" s="20">
        <v>10.423640000000001</v>
      </c>
    </row>
    <row r="9550" spans="1:5" x14ac:dyDescent="0.35">
      <c r="A9550" s="22" t="s">
        <v>41</v>
      </c>
      <c r="B9550" s="22" t="s">
        <v>172</v>
      </c>
      <c r="C9550" s="22" t="s">
        <v>52</v>
      </c>
      <c r="D9550" s="22" t="s">
        <v>110</v>
      </c>
      <c r="E9550" s="20">
        <v>7.3209299999999997</v>
      </c>
    </row>
    <row r="9551" spans="1:5" x14ac:dyDescent="0.35">
      <c r="A9551" s="22" t="s">
        <v>41</v>
      </c>
      <c r="B9551" s="22" t="s">
        <v>172</v>
      </c>
      <c r="C9551" s="22" t="s">
        <v>52</v>
      </c>
      <c r="D9551" s="22" t="s">
        <v>100</v>
      </c>
      <c r="E9551" s="20">
        <v>5.1920000000000002</v>
      </c>
    </row>
    <row r="9552" spans="1:5" x14ac:dyDescent="0.35">
      <c r="A9552" s="22" t="s">
        <v>41</v>
      </c>
      <c r="B9552" s="22" t="s">
        <v>172</v>
      </c>
      <c r="C9552" s="22" t="s">
        <v>52</v>
      </c>
      <c r="D9552" s="22" t="s">
        <v>97</v>
      </c>
      <c r="E9552" s="20">
        <v>104.88986</v>
      </c>
    </row>
    <row r="9553" spans="1:5" x14ac:dyDescent="0.35">
      <c r="A9553" s="22" t="s">
        <v>41</v>
      </c>
      <c r="B9553" s="22" t="s">
        <v>172</v>
      </c>
      <c r="C9553" s="22" t="s">
        <v>52</v>
      </c>
      <c r="D9553" s="22" t="s">
        <v>31</v>
      </c>
      <c r="E9553" s="20">
        <v>1328.88393</v>
      </c>
    </row>
    <row r="9554" spans="1:5" x14ac:dyDescent="0.35">
      <c r="A9554" s="22" t="s">
        <v>41</v>
      </c>
      <c r="B9554" s="22" t="s">
        <v>172</v>
      </c>
      <c r="C9554" s="22" t="s">
        <v>52</v>
      </c>
      <c r="D9554" s="28" t="s">
        <v>35</v>
      </c>
      <c r="E9554" s="26">
        <v>11494.308429999999</v>
      </c>
    </row>
    <row r="9555" spans="1:5" x14ac:dyDescent="0.35">
      <c r="A9555" s="22" t="s">
        <v>41</v>
      </c>
      <c r="B9555" s="22" t="s">
        <v>172</v>
      </c>
      <c r="C9555" s="22" t="s">
        <v>53</v>
      </c>
      <c r="D9555" s="22" t="s">
        <v>52</v>
      </c>
      <c r="E9555" s="20">
        <v>784.58835999999997</v>
      </c>
    </row>
    <row r="9556" spans="1:5" x14ac:dyDescent="0.35">
      <c r="A9556" s="22" t="s">
        <v>41</v>
      </c>
      <c r="B9556" s="22" t="s">
        <v>172</v>
      </c>
      <c r="C9556" s="22" t="s">
        <v>53</v>
      </c>
      <c r="D9556" s="22" t="s">
        <v>104</v>
      </c>
      <c r="E9556" s="20">
        <v>6.52738</v>
      </c>
    </row>
    <row r="9557" spans="1:5" x14ac:dyDescent="0.35">
      <c r="A9557" s="22" t="s">
        <v>41</v>
      </c>
      <c r="B9557" s="22" t="s">
        <v>172</v>
      </c>
      <c r="C9557" s="22" t="s">
        <v>53</v>
      </c>
      <c r="D9557" s="22" t="s">
        <v>115</v>
      </c>
      <c r="E9557" s="20">
        <v>13.444190000000001</v>
      </c>
    </row>
    <row r="9558" spans="1:5" x14ac:dyDescent="0.35">
      <c r="A9558" s="22" t="s">
        <v>41</v>
      </c>
      <c r="B9558" s="22" t="s">
        <v>172</v>
      </c>
      <c r="C9558" s="22" t="s">
        <v>53</v>
      </c>
      <c r="D9558" s="22" t="s">
        <v>156</v>
      </c>
      <c r="E9558" s="20">
        <v>0.94011999999999996</v>
      </c>
    </row>
    <row r="9559" spans="1:5" x14ac:dyDescent="0.35">
      <c r="A9559" s="22" t="s">
        <v>41</v>
      </c>
      <c r="B9559" s="22" t="s">
        <v>172</v>
      </c>
      <c r="C9559" s="22" t="s">
        <v>53</v>
      </c>
      <c r="D9559" s="22" t="s">
        <v>53</v>
      </c>
      <c r="E9559" s="20">
        <v>0.59040999999999999</v>
      </c>
    </row>
    <row r="9560" spans="1:5" x14ac:dyDescent="0.35">
      <c r="A9560" s="22" t="s">
        <v>41</v>
      </c>
      <c r="B9560" s="22" t="s">
        <v>172</v>
      </c>
      <c r="C9560" s="22" t="s">
        <v>53</v>
      </c>
      <c r="D9560" s="22" t="s">
        <v>27</v>
      </c>
      <c r="E9560" s="20">
        <v>163.01886999999999</v>
      </c>
    </row>
    <row r="9561" spans="1:5" x14ac:dyDescent="0.35">
      <c r="A9561" s="22" t="s">
        <v>41</v>
      </c>
      <c r="B9561" s="22" t="s">
        <v>172</v>
      </c>
      <c r="C9561" s="22" t="s">
        <v>53</v>
      </c>
      <c r="D9561" s="22" t="s">
        <v>95</v>
      </c>
      <c r="E9561" s="20">
        <v>4.1413700000000002</v>
      </c>
    </row>
    <row r="9562" spans="1:5" x14ac:dyDescent="0.35">
      <c r="A9562" s="22" t="s">
        <v>41</v>
      </c>
      <c r="B9562" s="22" t="s">
        <v>172</v>
      </c>
      <c r="C9562" s="22" t="s">
        <v>53</v>
      </c>
      <c r="D9562" s="22" t="s">
        <v>28</v>
      </c>
      <c r="E9562" s="20">
        <v>123.67402</v>
      </c>
    </row>
    <row r="9563" spans="1:5" x14ac:dyDescent="0.35">
      <c r="A9563" s="22" t="s">
        <v>41</v>
      </c>
      <c r="B9563" s="22" t="s">
        <v>172</v>
      </c>
      <c r="C9563" s="22" t="s">
        <v>53</v>
      </c>
      <c r="D9563" s="22" t="s">
        <v>92</v>
      </c>
      <c r="E9563" s="20">
        <v>24.160080000000001</v>
      </c>
    </row>
    <row r="9564" spans="1:5" x14ac:dyDescent="0.35">
      <c r="A9564" s="22" t="s">
        <v>41</v>
      </c>
      <c r="B9564" s="22" t="s">
        <v>172</v>
      </c>
      <c r="C9564" s="22" t="s">
        <v>53</v>
      </c>
      <c r="D9564" s="22" t="s">
        <v>107</v>
      </c>
      <c r="E9564" s="20">
        <v>8.6040799999999997</v>
      </c>
    </row>
    <row r="9565" spans="1:5" x14ac:dyDescent="0.35">
      <c r="A9565" s="22" t="s">
        <v>41</v>
      </c>
      <c r="B9565" s="22" t="s">
        <v>172</v>
      </c>
      <c r="C9565" s="22" t="s">
        <v>53</v>
      </c>
      <c r="D9565" s="22" t="s">
        <v>93</v>
      </c>
      <c r="E9565" s="20">
        <v>19.113939999999999</v>
      </c>
    </row>
    <row r="9566" spans="1:5" x14ac:dyDescent="0.35">
      <c r="A9566" s="22" t="s">
        <v>41</v>
      </c>
      <c r="B9566" s="22" t="s">
        <v>172</v>
      </c>
      <c r="C9566" s="22" t="s">
        <v>53</v>
      </c>
      <c r="D9566" s="22" t="s">
        <v>160</v>
      </c>
      <c r="E9566" s="20">
        <v>77.454920000000001</v>
      </c>
    </row>
    <row r="9567" spans="1:5" x14ac:dyDescent="0.35">
      <c r="A9567" s="22" t="s">
        <v>41</v>
      </c>
      <c r="B9567" s="22" t="s">
        <v>172</v>
      </c>
      <c r="C9567" s="22" t="s">
        <v>53</v>
      </c>
      <c r="D9567" s="22" t="s">
        <v>30</v>
      </c>
      <c r="E9567" s="20">
        <v>52.94802</v>
      </c>
    </row>
    <row r="9568" spans="1:5" x14ac:dyDescent="0.35">
      <c r="A9568" s="22" t="s">
        <v>41</v>
      </c>
      <c r="B9568" s="22" t="s">
        <v>172</v>
      </c>
      <c r="C9568" s="22" t="s">
        <v>53</v>
      </c>
      <c r="D9568" s="22" t="s">
        <v>110</v>
      </c>
      <c r="E9568" s="20">
        <v>75.798419999999993</v>
      </c>
    </row>
    <row r="9569" spans="1:5" x14ac:dyDescent="0.35">
      <c r="A9569" s="22" t="s">
        <v>41</v>
      </c>
      <c r="B9569" s="22" t="s">
        <v>172</v>
      </c>
      <c r="C9569" s="22" t="s">
        <v>53</v>
      </c>
      <c r="D9569" s="22" t="s">
        <v>112</v>
      </c>
      <c r="E9569" s="20">
        <v>0.44829999999999998</v>
      </c>
    </row>
    <row r="9570" spans="1:5" x14ac:dyDescent="0.35">
      <c r="A9570" s="22" t="s">
        <v>41</v>
      </c>
      <c r="B9570" s="22" t="s">
        <v>172</v>
      </c>
      <c r="C9570" s="22" t="s">
        <v>53</v>
      </c>
      <c r="D9570" s="22" t="s">
        <v>31</v>
      </c>
      <c r="E9570" s="20">
        <v>406.50198999999998</v>
      </c>
    </row>
    <row r="9571" spans="1:5" x14ac:dyDescent="0.35">
      <c r="A9571" s="22" t="s">
        <v>41</v>
      </c>
      <c r="B9571" s="22" t="s">
        <v>172</v>
      </c>
      <c r="C9571" s="22" t="s">
        <v>53</v>
      </c>
      <c r="D9571" s="22" t="s">
        <v>32</v>
      </c>
      <c r="E9571" s="20">
        <v>2.8584999999999998</v>
      </c>
    </row>
    <row r="9572" spans="1:5" x14ac:dyDescent="0.35">
      <c r="A9572" s="22" t="s">
        <v>41</v>
      </c>
      <c r="B9572" s="22" t="s">
        <v>172</v>
      </c>
      <c r="C9572" s="22" t="s">
        <v>53</v>
      </c>
      <c r="D9572" s="28" t="s">
        <v>35</v>
      </c>
      <c r="E9572" s="26">
        <v>1764.81297</v>
      </c>
    </row>
    <row r="9573" spans="1:5" x14ac:dyDescent="0.35">
      <c r="A9573" s="22" t="s">
        <v>41</v>
      </c>
      <c r="B9573" s="22" t="s">
        <v>172</v>
      </c>
      <c r="C9573" s="22" t="s">
        <v>12</v>
      </c>
      <c r="D9573" s="22" t="s">
        <v>52</v>
      </c>
      <c r="E9573" s="20">
        <v>1696.24837</v>
      </c>
    </row>
    <row r="9574" spans="1:5" x14ac:dyDescent="0.35">
      <c r="A9574" s="22" t="s">
        <v>41</v>
      </c>
      <c r="B9574" s="22" t="s">
        <v>172</v>
      </c>
      <c r="C9574" s="22" t="s">
        <v>12</v>
      </c>
      <c r="D9574" s="22" t="s">
        <v>115</v>
      </c>
      <c r="E9574" s="20">
        <v>24.249559999999999</v>
      </c>
    </row>
    <row r="9575" spans="1:5" x14ac:dyDescent="0.35">
      <c r="A9575" s="22" t="s">
        <v>41</v>
      </c>
      <c r="B9575" s="22" t="s">
        <v>172</v>
      </c>
      <c r="C9575" s="22" t="s">
        <v>12</v>
      </c>
      <c r="D9575" s="22" t="s">
        <v>156</v>
      </c>
      <c r="E9575" s="20">
        <v>0.83379000000000003</v>
      </c>
    </row>
    <row r="9576" spans="1:5" x14ac:dyDescent="0.35">
      <c r="A9576" s="22" t="s">
        <v>41</v>
      </c>
      <c r="B9576" s="22" t="s">
        <v>172</v>
      </c>
      <c r="C9576" s="22" t="s">
        <v>12</v>
      </c>
      <c r="D9576" s="22" t="s">
        <v>53</v>
      </c>
      <c r="E9576" s="20">
        <v>25.793130000000001</v>
      </c>
    </row>
    <row r="9577" spans="1:5" x14ac:dyDescent="0.35">
      <c r="A9577" s="22" t="s">
        <v>41</v>
      </c>
      <c r="B9577" s="22" t="s">
        <v>172</v>
      </c>
      <c r="C9577" s="22" t="s">
        <v>12</v>
      </c>
      <c r="D9577" s="22" t="s">
        <v>27</v>
      </c>
      <c r="E9577" s="20">
        <v>4481.8577599999999</v>
      </c>
    </row>
    <row r="9578" spans="1:5" x14ac:dyDescent="0.35">
      <c r="A9578" s="22" t="s">
        <v>41</v>
      </c>
      <c r="B9578" s="22" t="s">
        <v>172</v>
      </c>
      <c r="C9578" s="22" t="s">
        <v>12</v>
      </c>
      <c r="D9578" s="22" t="s">
        <v>95</v>
      </c>
      <c r="E9578" s="20">
        <v>125.36344</v>
      </c>
    </row>
    <row r="9579" spans="1:5" x14ac:dyDescent="0.35">
      <c r="A9579" s="22" t="s">
        <v>41</v>
      </c>
      <c r="B9579" s="22" t="s">
        <v>172</v>
      </c>
      <c r="C9579" s="22" t="s">
        <v>12</v>
      </c>
      <c r="D9579" s="22" t="s">
        <v>28</v>
      </c>
      <c r="E9579" s="20">
        <v>56.108069999999998</v>
      </c>
    </row>
    <row r="9580" spans="1:5" x14ac:dyDescent="0.35">
      <c r="A9580" s="22" t="s">
        <v>41</v>
      </c>
      <c r="B9580" s="22" t="s">
        <v>172</v>
      </c>
      <c r="C9580" s="22" t="s">
        <v>12</v>
      </c>
      <c r="D9580" s="22" t="s">
        <v>55</v>
      </c>
      <c r="E9580" s="20">
        <v>0.23143</v>
      </c>
    </row>
    <row r="9581" spans="1:5" x14ac:dyDescent="0.35">
      <c r="A9581" s="22" t="s">
        <v>41</v>
      </c>
      <c r="B9581" s="22" t="s">
        <v>172</v>
      </c>
      <c r="C9581" s="22" t="s">
        <v>12</v>
      </c>
      <c r="D9581" s="22" t="s">
        <v>92</v>
      </c>
      <c r="E9581" s="20">
        <v>336.80829</v>
      </c>
    </row>
    <row r="9582" spans="1:5" x14ac:dyDescent="0.35">
      <c r="A9582" s="22" t="s">
        <v>41</v>
      </c>
      <c r="B9582" s="22" t="s">
        <v>172</v>
      </c>
      <c r="C9582" s="22" t="s">
        <v>12</v>
      </c>
      <c r="D9582" s="22" t="s">
        <v>101</v>
      </c>
      <c r="E9582" s="20">
        <v>5.51112</v>
      </c>
    </row>
    <row r="9583" spans="1:5" x14ac:dyDescent="0.35">
      <c r="A9583" s="22" t="s">
        <v>41</v>
      </c>
      <c r="B9583" s="22" t="s">
        <v>172</v>
      </c>
      <c r="C9583" s="22" t="s">
        <v>12</v>
      </c>
      <c r="D9583" s="22" t="s">
        <v>102</v>
      </c>
      <c r="E9583" s="20">
        <v>419.57337999999999</v>
      </c>
    </row>
    <row r="9584" spans="1:5" x14ac:dyDescent="0.35">
      <c r="A9584" s="22" t="s">
        <v>41</v>
      </c>
      <c r="B9584" s="22" t="s">
        <v>172</v>
      </c>
      <c r="C9584" s="22" t="s">
        <v>12</v>
      </c>
      <c r="D9584" s="22" t="s">
        <v>107</v>
      </c>
      <c r="E9584" s="20">
        <v>39.11786</v>
      </c>
    </row>
    <row r="9585" spans="1:5" x14ac:dyDescent="0.35">
      <c r="A9585" s="22" t="s">
        <v>41</v>
      </c>
      <c r="B9585" s="22" t="s">
        <v>172</v>
      </c>
      <c r="C9585" s="22" t="s">
        <v>12</v>
      </c>
      <c r="D9585" s="22" t="s">
        <v>93</v>
      </c>
      <c r="E9585" s="20">
        <v>0.69984999999999997</v>
      </c>
    </row>
    <row r="9586" spans="1:5" x14ac:dyDescent="0.35">
      <c r="A9586" s="22" t="s">
        <v>41</v>
      </c>
      <c r="B9586" s="22" t="s">
        <v>172</v>
      </c>
      <c r="C9586" s="22" t="s">
        <v>12</v>
      </c>
      <c r="D9586" s="22" t="s">
        <v>160</v>
      </c>
      <c r="E9586" s="20">
        <v>32.832360000000001</v>
      </c>
    </row>
    <row r="9587" spans="1:5" x14ac:dyDescent="0.35">
      <c r="A9587" s="22" t="s">
        <v>41</v>
      </c>
      <c r="B9587" s="22" t="s">
        <v>172</v>
      </c>
      <c r="C9587" s="22" t="s">
        <v>12</v>
      </c>
      <c r="D9587" s="22" t="s">
        <v>30</v>
      </c>
      <c r="E9587" s="20">
        <v>375.51362999999998</v>
      </c>
    </row>
    <row r="9588" spans="1:5" x14ac:dyDescent="0.35">
      <c r="A9588" s="22" t="s">
        <v>41</v>
      </c>
      <c r="B9588" s="22" t="s">
        <v>172</v>
      </c>
      <c r="C9588" s="22" t="s">
        <v>12</v>
      </c>
      <c r="D9588" s="22" t="s">
        <v>110</v>
      </c>
      <c r="E9588" s="20">
        <v>12.42304</v>
      </c>
    </row>
    <row r="9589" spans="1:5" x14ac:dyDescent="0.35">
      <c r="A9589" s="22" t="s">
        <v>41</v>
      </c>
      <c r="B9589" s="22" t="s">
        <v>172</v>
      </c>
      <c r="C9589" s="22" t="s">
        <v>12</v>
      </c>
      <c r="D9589" s="22" t="s">
        <v>97</v>
      </c>
      <c r="E9589" s="20">
        <v>7.4218799999999998</v>
      </c>
    </row>
    <row r="9590" spans="1:5" x14ac:dyDescent="0.35">
      <c r="A9590" s="22" t="s">
        <v>41</v>
      </c>
      <c r="B9590" s="22" t="s">
        <v>172</v>
      </c>
      <c r="C9590" s="22" t="s">
        <v>12</v>
      </c>
      <c r="D9590" s="22" t="s">
        <v>31</v>
      </c>
      <c r="E9590" s="20">
        <v>531.42493000000002</v>
      </c>
    </row>
    <row r="9591" spans="1:5" x14ac:dyDescent="0.35">
      <c r="A9591" s="22" t="s">
        <v>41</v>
      </c>
      <c r="B9591" s="22" t="s">
        <v>172</v>
      </c>
      <c r="C9591" s="22" t="s">
        <v>12</v>
      </c>
      <c r="D9591" s="22" t="s">
        <v>32</v>
      </c>
      <c r="E9591" s="20">
        <v>21.879529999999999</v>
      </c>
    </row>
    <row r="9592" spans="1:5" x14ac:dyDescent="0.35">
      <c r="A9592" s="22" t="s">
        <v>41</v>
      </c>
      <c r="B9592" s="22" t="s">
        <v>172</v>
      </c>
      <c r="C9592" s="22" t="s">
        <v>12</v>
      </c>
      <c r="D9592" s="28" t="s">
        <v>35</v>
      </c>
      <c r="E9592" s="26">
        <v>8193.8914199999999</v>
      </c>
    </row>
    <row r="9593" spans="1:5" x14ac:dyDescent="0.35">
      <c r="A9593" s="22" t="s">
        <v>41</v>
      </c>
      <c r="B9593" s="22" t="s">
        <v>172</v>
      </c>
      <c r="C9593" s="22" t="s">
        <v>54</v>
      </c>
      <c r="D9593" s="22" t="s">
        <v>52</v>
      </c>
      <c r="E9593" s="20">
        <v>277.58456999999999</v>
      </c>
    </row>
    <row r="9594" spans="1:5" x14ac:dyDescent="0.35">
      <c r="A9594" s="22" t="s">
        <v>41</v>
      </c>
      <c r="B9594" s="22" t="s">
        <v>172</v>
      </c>
      <c r="C9594" s="22" t="s">
        <v>54</v>
      </c>
      <c r="D9594" s="22" t="s">
        <v>115</v>
      </c>
      <c r="E9594" s="20">
        <v>3.637</v>
      </c>
    </row>
    <row r="9595" spans="1:5" x14ac:dyDescent="0.35">
      <c r="A9595" s="22" t="s">
        <v>41</v>
      </c>
      <c r="B9595" s="22" t="s">
        <v>172</v>
      </c>
      <c r="C9595" s="22" t="s">
        <v>54</v>
      </c>
      <c r="D9595" s="22" t="s">
        <v>156</v>
      </c>
      <c r="E9595" s="20">
        <v>2.1860000000000001E-2</v>
      </c>
    </row>
    <row r="9596" spans="1:5" x14ac:dyDescent="0.35">
      <c r="A9596" s="22" t="s">
        <v>41</v>
      </c>
      <c r="B9596" s="22" t="s">
        <v>172</v>
      </c>
      <c r="C9596" s="22" t="s">
        <v>54</v>
      </c>
      <c r="D9596" s="22" t="s">
        <v>53</v>
      </c>
      <c r="E9596" s="20">
        <v>69.011849999999995</v>
      </c>
    </row>
    <row r="9597" spans="1:5" x14ac:dyDescent="0.35">
      <c r="A9597" s="22" t="s">
        <v>41</v>
      </c>
      <c r="B9597" s="22" t="s">
        <v>172</v>
      </c>
      <c r="C9597" s="22" t="s">
        <v>54</v>
      </c>
      <c r="D9597" s="22" t="s">
        <v>95</v>
      </c>
      <c r="E9597" s="20">
        <v>152.52647999999999</v>
      </c>
    </row>
    <row r="9598" spans="1:5" x14ac:dyDescent="0.35">
      <c r="A9598" s="22" t="s">
        <v>41</v>
      </c>
      <c r="B9598" s="22" t="s">
        <v>172</v>
      </c>
      <c r="C9598" s="22" t="s">
        <v>54</v>
      </c>
      <c r="D9598" s="22" t="s">
        <v>55</v>
      </c>
      <c r="E9598" s="20">
        <v>252.62871999999999</v>
      </c>
    </row>
    <row r="9599" spans="1:5" x14ac:dyDescent="0.35">
      <c r="A9599" s="22" t="s">
        <v>41</v>
      </c>
      <c r="B9599" s="22" t="s">
        <v>172</v>
      </c>
      <c r="C9599" s="22" t="s">
        <v>54</v>
      </c>
      <c r="D9599" s="22" t="s">
        <v>92</v>
      </c>
      <c r="E9599" s="20">
        <v>266.27242999999999</v>
      </c>
    </row>
    <row r="9600" spans="1:5" x14ac:dyDescent="0.35">
      <c r="A9600" s="22" t="s">
        <v>41</v>
      </c>
      <c r="B9600" s="22" t="s">
        <v>172</v>
      </c>
      <c r="C9600" s="22" t="s">
        <v>54</v>
      </c>
      <c r="D9600" s="22" t="s">
        <v>107</v>
      </c>
      <c r="E9600" s="20">
        <v>61.68544</v>
      </c>
    </row>
    <row r="9601" spans="1:5" x14ac:dyDescent="0.35">
      <c r="A9601" s="22" t="s">
        <v>41</v>
      </c>
      <c r="B9601" s="22" t="s">
        <v>172</v>
      </c>
      <c r="C9601" s="22" t="s">
        <v>54</v>
      </c>
      <c r="D9601" s="22" t="s">
        <v>160</v>
      </c>
      <c r="E9601" s="20">
        <v>718.74850000000004</v>
      </c>
    </row>
    <row r="9602" spans="1:5" x14ac:dyDescent="0.35">
      <c r="A9602" s="22" t="s">
        <v>41</v>
      </c>
      <c r="B9602" s="22" t="s">
        <v>172</v>
      </c>
      <c r="C9602" s="22" t="s">
        <v>54</v>
      </c>
      <c r="D9602" s="22" t="s">
        <v>30</v>
      </c>
      <c r="E9602" s="20">
        <v>1.004</v>
      </c>
    </row>
    <row r="9603" spans="1:5" x14ac:dyDescent="0.35">
      <c r="A9603" s="22" t="s">
        <v>41</v>
      </c>
      <c r="B9603" s="22" t="s">
        <v>172</v>
      </c>
      <c r="C9603" s="22" t="s">
        <v>54</v>
      </c>
      <c r="D9603" s="22" t="s">
        <v>96</v>
      </c>
      <c r="E9603" s="20">
        <v>11.444979999999999</v>
      </c>
    </row>
    <row r="9604" spans="1:5" x14ac:dyDescent="0.35">
      <c r="A9604" s="22" t="s">
        <v>41</v>
      </c>
      <c r="B9604" s="22" t="s">
        <v>172</v>
      </c>
      <c r="C9604" s="22" t="s">
        <v>54</v>
      </c>
      <c r="D9604" s="22" t="s">
        <v>110</v>
      </c>
      <c r="E9604" s="20">
        <v>3.1390000000000001E-2</v>
      </c>
    </row>
    <row r="9605" spans="1:5" x14ac:dyDescent="0.35">
      <c r="A9605" s="22" t="s">
        <v>41</v>
      </c>
      <c r="B9605" s="22" t="s">
        <v>172</v>
      </c>
      <c r="C9605" s="22" t="s">
        <v>54</v>
      </c>
      <c r="D9605" s="22" t="s">
        <v>163</v>
      </c>
      <c r="E9605" s="20">
        <v>3.1880999999999999</v>
      </c>
    </row>
    <row r="9606" spans="1:5" x14ac:dyDescent="0.35">
      <c r="A9606" s="22" t="s">
        <v>41</v>
      </c>
      <c r="B9606" s="22" t="s">
        <v>172</v>
      </c>
      <c r="C9606" s="22" t="s">
        <v>54</v>
      </c>
      <c r="D9606" s="22" t="s">
        <v>100</v>
      </c>
      <c r="E9606" s="20">
        <v>4.6278199999999998</v>
      </c>
    </row>
    <row r="9607" spans="1:5" x14ac:dyDescent="0.35">
      <c r="A9607" s="22" t="s">
        <v>41</v>
      </c>
      <c r="B9607" s="22" t="s">
        <v>172</v>
      </c>
      <c r="C9607" s="22" t="s">
        <v>54</v>
      </c>
      <c r="D9607" s="22" t="s">
        <v>97</v>
      </c>
      <c r="E9607" s="20">
        <v>625.80016000000001</v>
      </c>
    </row>
    <row r="9608" spans="1:5" x14ac:dyDescent="0.35">
      <c r="A9608" s="22" t="s">
        <v>41</v>
      </c>
      <c r="B9608" s="22" t="s">
        <v>172</v>
      </c>
      <c r="C9608" s="22" t="s">
        <v>54</v>
      </c>
      <c r="D9608" s="22" t="s">
        <v>31</v>
      </c>
      <c r="E9608" s="20">
        <v>5.9570699999999999</v>
      </c>
    </row>
    <row r="9609" spans="1:5" x14ac:dyDescent="0.35">
      <c r="A9609" s="22" t="s">
        <v>41</v>
      </c>
      <c r="B9609" s="22" t="s">
        <v>172</v>
      </c>
      <c r="C9609" s="22" t="s">
        <v>54</v>
      </c>
      <c r="D9609" s="28" t="s">
        <v>35</v>
      </c>
      <c r="E9609" s="26">
        <v>2454.1703699999998</v>
      </c>
    </row>
    <row r="9610" spans="1:5" x14ac:dyDescent="0.35">
      <c r="A9610" s="22" t="s">
        <v>41</v>
      </c>
      <c r="B9610" s="22" t="s">
        <v>172</v>
      </c>
      <c r="C9610" s="22" t="s">
        <v>13</v>
      </c>
      <c r="D9610" s="22" t="s">
        <v>52</v>
      </c>
      <c r="E9610" s="20">
        <v>117.90658000000001</v>
      </c>
    </row>
    <row r="9611" spans="1:5" x14ac:dyDescent="0.35">
      <c r="A9611" s="22" t="s">
        <v>41</v>
      </c>
      <c r="B9611" s="22" t="s">
        <v>172</v>
      </c>
      <c r="C9611" s="22" t="s">
        <v>13</v>
      </c>
      <c r="D9611" s="22" t="s">
        <v>104</v>
      </c>
      <c r="E9611" s="20">
        <v>140.70410000000001</v>
      </c>
    </row>
    <row r="9612" spans="1:5" x14ac:dyDescent="0.35">
      <c r="A9612" s="22" t="s">
        <v>41</v>
      </c>
      <c r="B9612" s="22" t="s">
        <v>172</v>
      </c>
      <c r="C9612" s="22" t="s">
        <v>13</v>
      </c>
      <c r="D9612" s="22" t="s">
        <v>115</v>
      </c>
      <c r="E9612" s="20">
        <v>75.367739999999998</v>
      </c>
    </row>
    <row r="9613" spans="1:5" x14ac:dyDescent="0.35">
      <c r="A9613" s="22" t="s">
        <v>41</v>
      </c>
      <c r="B9613" s="22" t="s">
        <v>172</v>
      </c>
      <c r="C9613" s="22" t="s">
        <v>13</v>
      </c>
      <c r="D9613" s="22" t="s">
        <v>156</v>
      </c>
      <c r="E9613" s="20">
        <v>0.61948999999999999</v>
      </c>
    </row>
    <row r="9614" spans="1:5" x14ac:dyDescent="0.35">
      <c r="A9614" s="22" t="s">
        <v>41</v>
      </c>
      <c r="B9614" s="22" t="s">
        <v>172</v>
      </c>
      <c r="C9614" s="22" t="s">
        <v>13</v>
      </c>
      <c r="D9614" s="22" t="s">
        <v>27</v>
      </c>
      <c r="E9614" s="20">
        <v>6689.8101399999996</v>
      </c>
    </row>
    <row r="9615" spans="1:5" x14ac:dyDescent="0.35">
      <c r="A9615" s="22" t="s">
        <v>41</v>
      </c>
      <c r="B9615" s="22" t="s">
        <v>172</v>
      </c>
      <c r="C9615" s="22" t="s">
        <v>13</v>
      </c>
      <c r="D9615" s="22" t="s">
        <v>28</v>
      </c>
      <c r="E9615" s="20">
        <v>340.46375999999998</v>
      </c>
    </row>
    <row r="9616" spans="1:5" x14ac:dyDescent="0.35">
      <c r="A9616" s="22" t="s">
        <v>41</v>
      </c>
      <c r="B9616" s="22" t="s">
        <v>172</v>
      </c>
      <c r="C9616" s="22" t="s">
        <v>13</v>
      </c>
      <c r="D9616" s="22" t="s">
        <v>102</v>
      </c>
      <c r="E9616" s="20">
        <v>22.317620000000002</v>
      </c>
    </row>
    <row r="9617" spans="1:5" x14ac:dyDescent="0.35">
      <c r="A9617" s="22" t="s">
        <v>41</v>
      </c>
      <c r="B9617" s="22" t="s">
        <v>172</v>
      </c>
      <c r="C9617" s="22" t="s">
        <v>13</v>
      </c>
      <c r="D9617" s="22" t="s">
        <v>107</v>
      </c>
      <c r="E9617" s="20">
        <v>33.991390000000003</v>
      </c>
    </row>
    <row r="9618" spans="1:5" x14ac:dyDescent="0.35">
      <c r="A9618" s="22" t="s">
        <v>41</v>
      </c>
      <c r="B9618" s="22" t="s">
        <v>172</v>
      </c>
      <c r="C9618" s="22" t="s">
        <v>13</v>
      </c>
      <c r="D9618" s="22" t="s">
        <v>93</v>
      </c>
      <c r="E9618" s="20">
        <v>-1.107E-2</v>
      </c>
    </row>
    <row r="9619" spans="1:5" x14ac:dyDescent="0.35">
      <c r="A9619" s="22" t="s">
        <v>41</v>
      </c>
      <c r="B9619" s="22" t="s">
        <v>172</v>
      </c>
      <c r="C9619" s="22" t="s">
        <v>13</v>
      </c>
      <c r="D9619" s="22" t="s">
        <v>160</v>
      </c>
      <c r="E9619" s="20">
        <v>70.213350000000005</v>
      </c>
    </row>
    <row r="9620" spans="1:5" x14ac:dyDescent="0.35">
      <c r="A9620" s="22" t="s">
        <v>41</v>
      </c>
      <c r="B9620" s="22" t="s">
        <v>172</v>
      </c>
      <c r="C9620" s="22" t="s">
        <v>13</v>
      </c>
      <c r="D9620" s="22" t="s">
        <v>30</v>
      </c>
      <c r="E9620" s="20">
        <v>132.66902999999999</v>
      </c>
    </row>
    <row r="9621" spans="1:5" x14ac:dyDescent="0.35">
      <c r="A9621" s="22" t="s">
        <v>41</v>
      </c>
      <c r="B9621" s="22" t="s">
        <v>172</v>
      </c>
      <c r="C9621" s="22" t="s">
        <v>13</v>
      </c>
      <c r="D9621" s="22" t="s">
        <v>110</v>
      </c>
      <c r="E9621" s="20">
        <v>16.864609999999999</v>
      </c>
    </row>
    <row r="9622" spans="1:5" x14ac:dyDescent="0.35">
      <c r="A9622" s="22" t="s">
        <v>41</v>
      </c>
      <c r="B9622" s="22" t="s">
        <v>172</v>
      </c>
      <c r="C9622" s="22" t="s">
        <v>13</v>
      </c>
      <c r="D9622" s="22" t="s">
        <v>31</v>
      </c>
      <c r="E9622" s="20">
        <v>212.28822</v>
      </c>
    </row>
    <row r="9623" spans="1:5" x14ac:dyDescent="0.35">
      <c r="A9623" s="22" t="s">
        <v>41</v>
      </c>
      <c r="B9623" s="22" t="s">
        <v>172</v>
      </c>
      <c r="C9623" s="22" t="s">
        <v>13</v>
      </c>
      <c r="D9623" s="28" t="s">
        <v>35</v>
      </c>
      <c r="E9623" s="26">
        <v>7853.20496</v>
      </c>
    </row>
    <row r="9624" spans="1:5" x14ac:dyDescent="0.35">
      <c r="A9624" s="22" t="s">
        <v>41</v>
      </c>
      <c r="B9624" s="22" t="s">
        <v>172</v>
      </c>
      <c r="C9624" s="22" t="s">
        <v>55</v>
      </c>
      <c r="D9624" s="22" t="s">
        <v>52</v>
      </c>
      <c r="E9624" s="20">
        <v>8.9609799999999993</v>
      </c>
    </row>
    <row r="9625" spans="1:5" x14ac:dyDescent="0.35">
      <c r="A9625" s="22" t="s">
        <v>41</v>
      </c>
      <c r="B9625" s="22" t="s">
        <v>172</v>
      </c>
      <c r="C9625" s="22" t="s">
        <v>55</v>
      </c>
      <c r="D9625" s="22" t="s">
        <v>115</v>
      </c>
      <c r="E9625" s="20">
        <v>2.2679999999999998</v>
      </c>
    </row>
    <row r="9626" spans="1:5" x14ac:dyDescent="0.35">
      <c r="A9626" s="22" t="s">
        <v>41</v>
      </c>
      <c r="B9626" s="22" t="s">
        <v>172</v>
      </c>
      <c r="C9626" s="22" t="s">
        <v>55</v>
      </c>
      <c r="D9626" s="22" t="s">
        <v>53</v>
      </c>
      <c r="E9626" s="20">
        <v>78.797389999999993</v>
      </c>
    </row>
    <row r="9627" spans="1:5" x14ac:dyDescent="0.35">
      <c r="A9627" s="22" t="s">
        <v>41</v>
      </c>
      <c r="B9627" s="22" t="s">
        <v>172</v>
      </c>
      <c r="C9627" s="22" t="s">
        <v>55</v>
      </c>
      <c r="D9627" s="22" t="s">
        <v>95</v>
      </c>
      <c r="E9627" s="20">
        <v>133.07673</v>
      </c>
    </row>
    <row r="9628" spans="1:5" x14ac:dyDescent="0.35">
      <c r="A9628" s="22" t="s">
        <v>41</v>
      </c>
      <c r="B9628" s="22" t="s">
        <v>172</v>
      </c>
      <c r="C9628" s="22" t="s">
        <v>55</v>
      </c>
      <c r="D9628" s="22" t="s">
        <v>28</v>
      </c>
      <c r="E9628" s="20">
        <v>0.83294000000000001</v>
      </c>
    </row>
    <row r="9629" spans="1:5" x14ac:dyDescent="0.35">
      <c r="A9629" s="22" t="s">
        <v>41</v>
      </c>
      <c r="B9629" s="22" t="s">
        <v>172</v>
      </c>
      <c r="C9629" s="22" t="s">
        <v>55</v>
      </c>
      <c r="D9629" s="22" t="s">
        <v>55</v>
      </c>
      <c r="E9629" s="20">
        <v>366.13386000000003</v>
      </c>
    </row>
    <row r="9630" spans="1:5" x14ac:dyDescent="0.35">
      <c r="A9630" s="22" t="s">
        <v>41</v>
      </c>
      <c r="B9630" s="22" t="s">
        <v>172</v>
      </c>
      <c r="C9630" s="22" t="s">
        <v>55</v>
      </c>
      <c r="D9630" s="22" t="s">
        <v>107</v>
      </c>
      <c r="E9630" s="20">
        <v>122.40533000000001</v>
      </c>
    </row>
    <row r="9631" spans="1:5" x14ac:dyDescent="0.35">
      <c r="A9631" s="22" t="s">
        <v>41</v>
      </c>
      <c r="B9631" s="22" t="s">
        <v>172</v>
      </c>
      <c r="C9631" s="22" t="s">
        <v>55</v>
      </c>
      <c r="D9631" s="22" t="s">
        <v>160</v>
      </c>
      <c r="E9631" s="20">
        <v>2448.6864500000001</v>
      </c>
    </row>
    <row r="9632" spans="1:5" x14ac:dyDescent="0.35">
      <c r="A9632" s="22" t="s">
        <v>41</v>
      </c>
      <c r="B9632" s="22" t="s">
        <v>172</v>
      </c>
      <c r="C9632" s="22" t="s">
        <v>55</v>
      </c>
      <c r="D9632" s="22" t="s">
        <v>30</v>
      </c>
      <c r="E9632" s="20">
        <v>61.685940000000002</v>
      </c>
    </row>
    <row r="9633" spans="1:5" x14ac:dyDescent="0.35">
      <c r="A9633" s="22" t="s">
        <v>41</v>
      </c>
      <c r="B9633" s="22" t="s">
        <v>172</v>
      </c>
      <c r="C9633" s="22" t="s">
        <v>55</v>
      </c>
      <c r="D9633" s="22" t="s">
        <v>96</v>
      </c>
      <c r="E9633" s="20">
        <v>5.7509999999999999E-2</v>
      </c>
    </row>
    <row r="9634" spans="1:5" x14ac:dyDescent="0.35">
      <c r="A9634" s="22" t="s">
        <v>41</v>
      </c>
      <c r="B9634" s="22" t="s">
        <v>172</v>
      </c>
      <c r="C9634" s="22" t="s">
        <v>55</v>
      </c>
      <c r="D9634" s="22" t="s">
        <v>100</v>
      </c>
      <c r="E9634" s="20">
        <v>3.0831200000000001</v>
      </c>
    </row>
    <row r="9635" spans="1:5" x14ac:dyDescent="0.35">
      <c r="A9635" s="22" t="s">
        <v>41</v>
      </c>
      <c r="B9635" s="22" t="s">
        <v>172</v>
      </c>
      <c r="C9635" s="22" t="s">
        <v>55</v>
      </c>
      <c r="D9635" s="22" t="s">
        <v>97</v>
      </c>
      <c r="E9635" s="20">
        <v>208.39398</v>
      </c>
    </row>
    <row r="9636" spans="1:5" x14ac:dyDescent="0.35">
      <c r="A9636" s="22" t="s">
        <v>41</v>
      </c>
      <c r="B9636" s="22" t="s">
        <v>172</v>
      </c>
      <c r="C9636" s="22" t="s">
        <v>55</v>
      </c>
      <c r="D9636" s="22" t="s">
        <v>31</v>
      </c>
      <c r="E9636" s="20">
        <v>125.72687000000001</v>
      </c>
    </row>
    <row r="9637" spans="1:5" x14ac:dyDescent="0.35">
      <c r="A9637" s="22" t="s">
        <v>41</v>
      </c>
      <c r="B9637" s="22" t="s">
        <v>172</v>
      </c>
      <c r="C9637" s="22" t="s">
        <v>55</v>
      </c>
      <c r="D9637" s="28" t="s">
        <v>35</v>
      </c>
      <c r="E9637" s="26">
        <v>3560.1091000000001</v>
      </c>
    </row>
    <row r="9638" spans="1:5" x14ac:dyDescent="0.35">
      <c r="A9638" s="22" t="s">
        <v>41</v>
      </c>
      <c r="B9638" s="22" t="s">
        <v>172</v>
      </c>
      <c r="C9638" s="22" t="s">
        <v>56</v>
      </c>
      <c r="D9638" s="22" t="s">
        <v>52</v>
      </c>
      <c r="E9638" s="20">
        <v>235.63290000000001</v>
      </c>
    </row>
    <row r="9639" spans="1:5" x14ac:dyDescent="0.35">
      <c r="A9639" s="22" t="s">
        <v>41</v>
      </c>
      <c r="B9639" s="22" t="s">
        <v>172</v>
      </c>
      <c r="C9639" s="22" t="s">
        <v>56</v>
      </c>
      <c r="D9639" s="22" t="s">
        <v>104</v>
      </c>
      <c r="E9639" s="20">
        <v>0.27840999999999999</v>
      </c>
    </row>
    <row r="9640" spans="1:5" x14ac:dyDescent="0.35">
      <c r="A9640" s="22" t="s">
        <v>41</v>
      </c>
      <c r="B9640" s="22" t="s">
        <v>172</v>
      </c>
      <c r="C9640" s="22" t="s">
        <v>56</v>
      </c>
      <c r="D9640" s="22" t="s">
        <v>115</v>
      </c>
      <c r="E9640" s="20">
        <v>1.49386</v>
      </c>
    </row>
    <row r="9641" spans="1:5" x14ac:dyDescent="0.35">
      <c r="A9641" s="22" t="s">
        <v>41</v>
      </c>
      <c r="B9641" s="22" t="s">
        <v>172</v>
      </c>
      <c r="C9641" s="22" t="s">
        <v>56</v>
      </c>
      <c r="D9641" s="22" t="s">
        <v>156</v>
      </c>
      <c r="E9641" s="20">
        <v>0.46640999999999999</v>
      </c>
    </row>
    <row r="9642" spans="1:5" x14ac:dyDescent="0.35">
      <c r="A9642" s="22" t="s">
        <v>41</v>
      </c>
      <c r="B9642" s="22" t="s">
        <v>172</v>
      </c>
      <c r="C9642" s="22" t="s">
        <v>56</v>
      </c>
      <c r="D9642" s="22" t="s">
        <v>53</v>
      </c>
      <c r="E9642" s="20">
        <v>30.911490000000001</v>
      </c>
    </row>
    <row r="9643" spans="1:5" x14ac:dyDescent="0.35">
      <c r="A9643" s="22" t="s">
        <v>41</v>
      </c>
      <c r="B9643" s="22" t="s">
        <v>172</v>
      </c>
      <c r="C9643" s="22" t="s">
        <v>56</v>
      </c>
      <c r="D9643" s="22" t="s">
        <v>27</v>
      </c>
      <c r="E9643" s="20">
        <v>0.29102</v>
      </c>
    </row>
    <row r="9644" spans="1:5" x14ac:dyDescent="0.35">
      <c r="A9644" s="22" t="s">
        <v>41</v>
      </c>
      <c r="B9644" s="22" t="s">
        <v>172</v>
      </c>
      <c r="C9644" s="22" t="s">
        <v>56</v>
      </c>
      <c r="D9644" s="22" t="s">
        <v>95</v>
      </c>
      <c r="E9644" s="20">
        <v>2.3151600000000001</v>
      </c>
    </row>
    <row r="9645" spans="1:5" x14ac:dyDescent="0.35">
      <c r="A9645" s="22" t="s">
        <v>41</v>
      </c>
      <c r="B9645" s="22" t="s">
        <v>172</v>
      </c>
      <c r="C9645" s="22" t="s">
        <v>56</v>
      </c>
      <c r="D9645" s="22" t="s">
        <v>28</v>
      </c>
      <c r="E9645" s="20">
        <v>2.5767600000000002</v>
      </c>
    </row>
    <row r="9646" spans="1:5" x14ac:dyDescent="0.35">
      <c r="A9646" s="22" t="s">
        <v>41</v>
      </c>
      <c r="B9646" s="22" t="s">
        <v>172</v>
      </c>
      <c r="C9646" s="22" t="s">
        <v>56</v>
      </c>
      <c r="D9646" s="22" t="s">
        <v>92</v>
      </c>
      <c r="E9646" s="20">
        <v>474.69418999999999</v>
      </c>
    </row>
    <row r="9647" spans="1:5" x14ac:dyDescent="0.35">
      <c r="A9647" s="22" t="s">
        <v>41</v>
      </c>
      <c r="B9647" s="22" t="s">
        <v>172</v>
      </c>
      <c r="C9647" s="22" t="s">
        <v>56</v>
      </c>
      <c r="D9647" s="22" t="s">
        <v>102</v>
      </c>
      <c r="E9647" s="20">
        <v>4.5634600000000001</v>
      </c>
    </row>
    <row r="9648" spans="1:5" x14ac:dyDescent="0.35">
      <c r="A9648" s="22" t="s">
        <v>41</v>
      </c>
      <c r="B9648" s="22" t="s">
        <v>172</v>
      </c>
      <c r="C9648" s="22" t="s">
        <v>56</v>
      </c>
      <c r="D9648" s="22" t="s">
        <v>107</v>
      </c>
      <c r="E9648" s="20">
        <v>10.024419999999999</v>
      </c>
    </row>
    <row r="9649" spans="1:5" x14ac:dyDescent="0.35">
      <c r="A9649" s="22" t="s">
        <v>41</v>
      </c>
      <c r="B9649" s="22" t="s">
        <v>172</v>
      </c>
      <c r="C9649" s="22" t="s">
        <v>56</v>
      </c>
      <c r="D9649" s="22" t="s">
        <v>160</v>
      </c>
      <c r="E9649" s="20">
        <v>8.6951199999999993</v>
      </c>
    </row>
    <row r="9650" spans="1:5" x14ac:dyDescent="0.35">
      <c r="A9650" s="22" t="s">
        <v>41</v>
      </c>
      <c r="B9650" s="22" t="s">
        <v>172</v>
      </c>
      <c r="C9650" s="22" t="s">
        <v>56</v>
      </c>
      <c r="D9650" s="22" t="s">
        <v>30</v>
      </c>
      <c r="E9650" s="20">
        <v>11.12917</v>
      </c>
    </row>
    <row r="9651" spans="1:5" x14ac:dyDescent="0.35">
      <c r="A9651" s="22" t="s">
        <v>41</v>
      </c>
      <c r="B9651" s="22" t="s">
        <v>172</v>
      </c>
      <c r="C9651" s="22" t="s">
        <v>56</v>
      </c>
      <c r="D9651" s="22" t="s">
        <v>112</v>
      </c>
      <c r="E9651" s="20">
        <v>3.0210000000000001E-2</v>
      </c>
    </row>
    <row r="9652" spans="1:5" x14ac:dyDescent="0.35">
      <c r="A9652" s="22" t="s">
        <v>41</v>
      </c>
      <c r="B9652" s="22" t="s">
        <v>172</v>
      </c>
      <c r="C9652" s="22" t="s">
        <v>56</v>
      </c>
      <c r="D9652" s="22" t="s">
        <v>100</v>
      </c>
      <c r="E9652" s="20">
        <v>792.69840999999997</v>
      </c>
    </row>
    <row r="9653" spans="1:5" x14ac:dyDescent="0.35">
      <c r="A9653" s="22" t="s">
        <v>41</v>
      </c>
      <c r="B9653" s="22" t="s">
        <v>172</v>
      </c>
      <c r="C9653" s="22" t="s">
        <v>56</v>
      </c>
      <c r="D9653" s="22" t="s">
        <v>97</v>
      </c>
      <c r="E9653" s="20">
        <v>7.7128500000000004</v>
      </c>
    </row>
    <row r="9654" spans="1:5" x14ac:dyDescent="0.35">
      <c r="A9654" s="22" t="s">
        <v>41</v>
      </c>
      <c r="B9654" s="22" t="s">
        <v>172</v>
      </c>
      <c r="C9654" s="22" t="s">
        <v>56</v>
      </c>
      <c r="D9654" s="22" t="s">
        <v>31</v>
      </c>
      <c r="E9654" s="20">
        <v>339.24299000000002</v>
      </c>
    </row>
    <row r="9655" spans="1:5" x14ac:dyDescent="0.35">
      <c r="A9655" s="22" t="s">
        <v>41</v>
      </c>
      <c r="B9655" s="22" t="s">
        <v>172</v>
      </c>
      <c r="C9655" s="22" t="s">
        <v>56</v>
      </c>
      <c r="D9655" s="28" t="s">
        <v>35</v>
      </c>
      <c r="E9655" s="26">
        <v>1922.75683</v>
      </c>
    </row>
    <row r="9656" spans="1:5" x14ac:dyDescent="0.35">
      <c r="A9656" s="22" t="s">
        <v>41</v>
      </c>
      <c r="B9656" s="22" t="s">
        <v>172</v>
      </c>
      <c r="C9656" s="22" t="s">
        <v>57</v>
      </c>
      <c r="D9656" s="22" t="s">
        <v>52</v>
      </c>
      <c r="E9656" s="20">
        <v>533.06380000000001</v>
      </c>
    </row>
    <row r="9657" spans="1:5" x14ac:dyDescent="0.35">
      <c r="A9657" s="22" t="s">
        <v>41</v>
      </c>
      <c r="B9657" s="22" t="s">
        <v>172</v>
      </c>
      <c r="C9657" s="22" t="s">
        <v>57</v>
      </c>
      <c r="D9657" s="22" t="s">
        <v>104</v>
      </c>
      <c r="E9657" s="20">
        <v>46.175240000000002</v>
      </c>
    </row>
    <row r="9658" spans="1:5" x14ac:dyDescent="0.35">
      <c r="A9658" s="22" t="s">
        <v>41</v>
      </c>
      <c r="B9658" s="22" t="s">
        <v>172</v>
      </c>
      <c r="C9658" s="22" t="s">
        <v>57</v>
      </c>
      <c r="D9658" s="22" t="s">
        <v>115</v>
      </c>
      <c r="E9658" s="20">
        <v>9.9811999999999994</v>
      </c>
    </row>
    <row r="9659" spans="1:5" x14ac:dyDescent="0.35">
      <c r="A9659" s="22" t="s">
        <v>41</v>
      </c>
      <c r="B9659" s="22" t="s">
        <v>172</v>
      </c>
      <c r="C9659" s="22" t="s">
        <v>57</v>
      </c>
      <c r="D9659" s="22" t="s">
        <v>156</v>
      </c>
      <c r="E9659" s="20">
        <v>10.248900000000001</v>
      </c>
    </row>
    <row r="9660" spans="1:5" x14ac:dyDescent="0.35">
      <c r="A9660" s="22" t="s">
        <v>41</v>
      </c>
      <c r="B9660" s="22" t="s">
        <v>172</v>
      </c>
      <c r="C9660" s="22" t="s">
        <v>57</v>
      </c>
      <c r="D9660" s="22" t="s">
        <v>113</v>
      </c>
      <c r="E9660" s="20">
        <v>37.517139999999998</v>
      </c>
    </row>
    <row r="9661" spans="1:5" x14ac:dyDescent="0.35">
      <c r="A9661" s="22" t="s">
        <v>41</v>
      </c>
      <c r="B9661" s="22" t="s">
        <v>172</v>
      </c>
      <c r="C9661" s="22" t="s">
        <v>57</v>
      </c>
      <c r="D9661" s="22" t="s">
        <v>53</v>
      </c>
      <c r="E9661" s="20">
        <v>2.9198599999999999</v>
      </c>
    </row>
    <row r="9662" spans="1:5" x14ac:dyDescent="0.35">
      <c r="A9662" s="22" t="s">
        <v>41</v>
      </c>
      <c r="B9662" s="22" t="s">
        <v>172</v>
      </c>
      <c r="C9662" s="22" t="s">
        <v>57</v>
      </c>
      <c r="D9662" s="22" t="s">
        <v>27</v>
      </c>
      <c r="E9662" s="20">
        <v>37.667569999999998</v>
      </c>
    </row>
    <row r="9663" spans="1:5" x14ac:dyDescent="0.35">
      <c r="A9663" s="22" t="s">
        <v>41</v>
      </c>
      <c r="B9663" s="22" t="s">
        <v>172</v>
      </c>
      <c r="C9663" s="22" t="s">
        <v>57</v>
      </c>
      <c r="D9663" s="22" t="s">
        <v>95</v>
      </c>
      <c r="E9663" s="20">
        <v>22.655719999999999</v>
      </c>
    </row>
    <row r="9664" spans="1:5" x14ac:dyDescent="0.35">
      <c r="A9664" s="22" t="s">
        <v>41</v>
      </c>
      <c r="B9664" s="22" t="s">
        <v>172</v>
      </c>
      <c r="C9664" s="22" t="s">
        <v>57</v>
      </c>
      <c r="D9664" s="22" t="s">
        <v>28</v>
      </c>
      <c r="E9664" s="20">
        <v>0.21235999999999999</v>
      </c>
    </row>
    <row r="9665" spans="1:5" x14ac:dyDescent="0.35">
      <c r="A9665" s="22" t="s">
        <v>41</v>
      </c>
      <c r="B9665" s="22" t="s">
        <v>172</v>
      </c>
      <c r="C9665" s="22" t="s">
        <v>57</v>
      </c>
      <c r="D9665" s="22" t="s">
        <v>55</v>
      </c>
      <c r="E9665" s="20">
        <v>17.90025</v>
      </c>
    </row>
    <row r="9666" spans="1:5" x14ac:dyDescent="0.35">
      <c r="A9666" s="22" t="s">
        <v>41</v>
      </c>
      <c r="B9666" s="22" t="s">
        <v>172</v>
      </c>
      <c r="C9666" s="22" t="s">
        <v>57</v>
      </c>
      <c r="D9666" s="22" t="s">
        <v>92</v>
      </c>
      <c r="E9666" s="20">
        <v>385.83837999999997</v>
      </c>
    </row>
    <row r="9667" spans="1:5" x14ac:dyDescent="0.35">
      <c r="A9667" s="22" t="s">
        <v>41</v>
      </c>
      <c r="B9667" s="22" t="s">
        <v>172</v>
      </c>
      <c r="C9667" s="22" t="s">
        <v>57</v>
      </c>
      <c r="D9667" s="22" t="s">
        <v>102</v>
      </c>
      <c r="E9667" s="20">
        <v>678.48495000000003</v>
      </c>
    </row>
    <row r="9668" spans="1:5" x14ac:dyDescent="0.35">
      <c r="A9668" s="22" t="s">
        <v>41</v>
      </c>
      <c r="B9668" s="22" t="s">
        <v>172</v>
      </c>
      <c r="C9668" s="22" t="s">
        <v>57</v>
      </c>
      <c r="D9668" s="22" t="s">
        <v>107</v>
      </c>
      <c r="E9668" s="20">
        <v>59.043469999999999</v>
      </c>
    </row>
    <row r="9669" spans="1:5" x14ac:dyDescent="0.35">
      <c r="A9669" s="22" t="s">
        <v>41</v>
      </c>
      <c r="B9669" s="22" t="s">
        <v>172</v>
      </c>
      <c r="C9669" s="22" t="s">
        <v>57</v>
      </c>
      <c r="D9669" s="22" t="s">
        <v>93</v>
      </c>
      <c r="E9669" s="20">
        <v>52.762500000000003</v>
      </c>
    </row>
    <row r="9670" spans="1:5" x14ac:dyDescent="0.35">
      <c r="A9670" s="22" t="s">
        <v>41</v>
      </c>
      <c r="B9670" s="22" t="s">
        <v>172</v>
      </c>
      <c r="C9670" s="22" t="s">
        <v>57</v>
      </c>
      <c r="D9670" s="22" t="s">
        <v>160</v>
      </c>
      <c r="E9670" s="20">
        <v>250.42939999999999</v>
      </c>
    </row>
    <row r="9671" spans="1:5" x14ac:dyDescent="0.35">
      <c r="A9671" s="22" t="s">
        <v>41</v>
      </c>
      <c r="B9671" s="22" t="s">
        <v>172</v>
      </c>
      <c r="C9671" s="22" t="s">
        <v>57</v>
      </c>
      <c r="D9671" s="22" t="s">
        <v>30</v>
      </c>
      <c r="E9671" s="20">
        <v>389.52922999999998</v>
      </c>
    </row>
    <row r="9672" spans="1:5" x14ac:dyDescent="0.35">
      <c r="A9672" s="22" t="s">
        <v>41</v>
      </c>
      <c r="B9672" s="22" t="s">
        <v>172</v>
      </c>
      <c r="C9672" s="22" t="s">
        <v>57</v>
      </c>
      <c r="D9672" s="22" t="s">
        <v>96</v>
      </c>
      <c r="E9672" s="20">
        <v>1.1119300000000001</v>
      </c>
    </row>
    <row r="9673" spans="1:5" x14ac:dyDescent="0.35">
      <c r="A9673" s="22" t="s">
        <v>41</v>
      </c>
      <c r="B9673" s="22" t="s">
        <v>172</v>
      </c>
      <c r="C9673" s="22" t="s">
        <v>57</v>
      </c>
      <c r="D9673" s="22" t="s">
        <v>110</v>
      </c>
      <c r="E9673" s="20">
        <v>1.83694</v>
      </c>
    </row>
    <row r="9674" spans="1:5" x14ac:dyDescent="0.35">
      <c r="A9674" s="22" t="s">
        <v>41</v>
      </c>
      <c r="B9674" s="22" t="s">
        <v>172</v>
      </c>
      <c r="C9674" s="22" t="s">
        <v>57</v>
      </c>
      <c r="D9674" s="22" t="s">
        <v>100</v>
      </c>
      <c r="E9674" s="20">
        <v>1621.3909699999999</v>
      </c>
    </row>
    <row r="9675" spans="1:5" x14ac:dyDescent="0.35">
      <c r="A9675" s="22" t="s">
        <v>41</v>
      </c>
      <c r="B9675" s="22" t="s">
        <v>172</v>
      </c>
      <c r="C9675" s="22" t="s">
        <v>57</v>
      </c>
      <c r="D9675" s="22" t="s">
        <v>97</v>
      </c>
      <c r="E9675" s="20">
        <v>28.87593</v>
      </c>
    </row>
    <row r="9676" spans="1:5" x14ac:dyDescent="0.35">
      <c r="A9676" s="22" t="s">
        <v>41</v>
      </c>
      <c r="B9676" s="22" t="s">
        <v>172</v>
      </c>
      <c r="C9676" s="22" t="s">
        <v>57</v>
      </c>
      <c r="D9676" s="22" t="s">
        <v>31</v>
      </c>
      <c r="E9676" s="20">
        <v>802.51927000000001</v>
      </c>
    </row>
    <row r="9677" spans="1:5" x14ac:dyDescent="0.35">
      <c r="A9677" s="22" t="s">
        <v>41</v>
      </c>
      <c r="B9677" s="22" t="s">
        <v>172</v>
      </c>
      <c r="C9677" s="22" t="s">
        <v>57</v>
      </c>
      <c r="D9677" s="22" t="s">
        <v>32</v>
      </c>
      <c r="E9677" s="20">
        <v>3.3439399999999999</v>
      </c>
    </row>
    <row r="9678" spans="1:5" x14ac:dyDescent="0.35">
      <c r="A9678" s="22" t="s">
        <v>41</v>
      </c>
      <c r="B9678" s="22" t="s">
        <v>172</v>
      </c>
      <c r="C9678" s="22" t="s">
        <v>57</v>
      </c>
      <c r="D9678" s="28" t="s">
        <v>35</v>
      </c>
      <c r="E9678" s="26">
        <v>4993.5089500000004</v>
      </c>
    </row>
    <row r="9679" spans="1:5" x14ac:dyDescent="0.35">
      <c r="A9679" s="22" t="s">
        <v>41</v>
      </c>
      <c r="B9679" s="22" t="s">
        <v>172</v>
      </c>
      <c r="C9679" s="22" t="s">
        <v>58</v>
      </c>
      <c r="D9679" s="22" t="s">
        <v>52</v>
      </c>
      <c r="E9679" s="20">
        <v>51.688189999999999</v>
      </c>
    </row>
    <row r="9680" spans="1:5" x14ac:dyDescent="0.35">
      <c r="A9680" s="22" t="s">
        <v>41</v>
      </c>
      <c r="B9680" s="22" t="s">
        <v>172</v>
      </c>
      <c r="C9680" s="22" t="s">
        <v>58</v>
      </c>
      <c r="D9680" s="22" t="s">
        <v>115</v>
      </c>
      <c r="E9680" s="20">
        <v>23.976849999999999</v>
      </c>
    </row>
    <row r="9681" spans="1:5" x14ac:dyDescent="0.35">
      <c r="A9681" s="22" t="s">
        <v>41</v>
      </c>
      <c r="B9681" s="22" t="s">
        <v>172</v>
      </c>
      <c r="C9681" s="22" t="s">
        <v>58</v>
      </c>
      <c r="D9681" s="22" t="s">
        <v>156</v>
      </c>
      <c r="E9681" s="20">
        <v>-8.8000000000000003E-4</v>
      </c>
    </row>
    <row r="9682" spans="1:5" x14ac:dyDescent="0.35">
      <c r="A9682" s="22" t="s">
        <v>41</v>
      </c>
      <c r="B9682" s="22" t="s">
        <v>172</v>
      </c>
      <c r="C9682" s="22" t="s">
        <v>58</v>
      </c>
      <c r="D9682" s="22" t="s">
        <v>53</v>
      </c>
      <c r="E9682" s="20">
        <v>2.3323399999999999</v>
      </c>
    </row>
    <row r="9683" spans="1:5" x14ac:dyDescent="0.35">
      <c r="A9683" s="22" t="s">
        <v>41</v>
      </c>
      <c r="B9683" s="22" t="s">
        <v>172</v>
      </c>
      <c r="C9683" s="22" t="s">
        <v>58</v>
      </c>
      <c r="D9683" s="22" t="s">
        <v>27</v>
      </c>
      <c r="E9683" s="20">
        <v>5.1264200000000004</v>
      </c>
    </row>
    <row r="9684" spans="1:5" x14ac:dyDescent="0.35">
      <c r="A9684" s="22" t="s">
        <v>41</v>
      </c>
      <c r="B9684" s="22" t="s">
        <v>172</v>
      </c>
      <c r="C9684" s="22" t="s">
        <v>58</v>
      </c>
      <c r="D9684" s="22" t="s">
        <v>28</v>
      </c>
      <c r="E9684" s="20">
        <v>91.829669999999993</v>
      </c>
    </row>
    <row r="9685" spans="1:5" x14ac:dyDescent="0.35">
      <c r="A9685" s="22" t="s">
        <v>41</v>
      </c>
      <c r="B9685" s="22" t="s">
        <v>172</v>
      </c>
      <c r="C9685" s="22" t="s">
        <v>58</v>
      </c>
      <c r="D9685" s="22" t="s">
        <v>102</v>
      </c>
      <c r="E9685" s="20">
        <v>1.0445800000000001</v>
      </c>
    </row>
    <row r="9686" spans="1:5" x14ac:dyDescent="0.35">
      <c r="A9686" s="22" t="s">
        <v>41</v>
      </c>
      <c r="B9686" s="22" t="s">
        <v>172</v>
      </c>
      <c r="C9686" s="22" t="s">
        <v>58</v>
      </c>
      <c r="D9686" s="22" t="s">
        <v>107</v>
      </c>
      <c r="E9686" s="20">
        <v>376.41221000000002</v>
      </c>
    </row>
    <row r="9687" spans="1:5" x14ac:dyDescent="0.35">
      <c r="A9687" s="22" t="s">
        <v>41</v>
      </c>
      <c r="B9687" s="22" t="s">
        <v>172</v>
      </c>
      <c r="C9687" s="22" t="s">
        <v>58</v>
      </c>
      <c r="D9687" s="22" t="s">
        <v>160</v>
      </c>
      <c r="E9687" s="20">
        <v>154.1199</v>
      </c>
    </row>
    <row r="9688" spans="1:5" x14ac:dyDescent="0.35">
      <c r="A9688" s="22" t="s">
        <v>41</v>
      </c>
      <c r="B9688" s="22" t="s">
        <v>172</v>
      </c>
      <c r="C9688" s="22" t="s">
        <v>58</v>
      </c>
      <c r="D9688" s="22" t="s">
        <v>30</v>
      </c>
      <c r="E9688" s="20">
        <v>264.50364999999999</v>
      </c>
    </row>
    <row r="9689" spans="1:5" x14ac:dyDescent="0.35">
      <c r="A9689" s="22" t="s">
        <v>41</v>
      </c>
      <c r="B9689" s="22" t="s">
        <v>172</v>
      </c>
      <c r="C9689" s="22" t="s">
        <v>58</v>
      </c>
      <c r="D9689" s="22" t="s">
        <v>31</v>
      </c>
      <c r="E9689" s="20">
        <v>160.94073</v>
      </c>
    </row>
    <row r="9690" spans="1:5" x14ac:dyDescent="0.35">
      <c r="A9690" s="22" t="s">
        <v>41</v>
      </c>
      <c r="B9690" s="22" t="s">
        <v>172</v>
      </c>
      <c r="C9690" s="22" t="s">
        <v>58</v>
      </c>
      <c r="D9690" s="22" t="s">
        <v>32</v>
      </c>
      <c r="E9690" s="20">
        <v>297.95960000000002</v>
      </c>
    </row>
    <row r="9691" spans="1:5" x14ac:dyDescent="0.35">
      <c r="A9691" s="22" t="s">
        <v>41</v>
      </c>
      <c r="B9691" s="22" t="s">
        <v>172</v>
      </c>
      <c r="C9691" s="22" t="s">
        <v>58</v>
      </c>
      <c r="D9691" s="28" t="s">
        <v>35</v>
      </c>
      <c r="E9691" s="26">
        <v>1429.93326</v>
      </c>
    </row>
    <row r="9692" spans="1:5" x14ac:dyDescent="0.35">
      <c r="A9692" s="22" t="s">
        <v>41</v>
      </c>
      <c r="B9692" s="22" t="s">
        <v>172</v>
      </c>
      <c r="C9692" s="22" t="s">
        <v>158</v>
      </c>
      <c r="D9692" s="22" t="s">
        <v>101</v>
      </c>
      <c r="E9692" s="20">
        <v>33.87041</v>
      </c>
    </row>
    <row r="9693" spans="1:5" x14ac:dyDescent="0.35">
      <c r="A9693" s="22" t="s">
        <v>41</v>
      </c>
      <c r="B9693" s="22" t="s">
        <v>172</v>
      </c>
      <c r="C9693" s="22" t="s">
        <v>158</v>
      </c>
      <c r="D9693" s="22" t="s">
        <v>160</v>
      </c>
      <c r="E9693" s="20">
        <v>18.7441</v>
      </c>
    </row>
    <row r="9694" spans="1:5" x14ac:dyDescent="0.35">
      <c r="A9694" s="22" t="s">
        <v>41</v>
      </c>
      <c r="B9694" s="22" t="s">
        <v>172</v>
      </c>
      <c r="C9694" s="22" t="s">
        <v>158</v>
      </c>
      <c r="D9694" s="28" t="s">
        <v>35</v>
      </c>
      <c r="E9694" s="26">
        <v>52.614510000000003</v>
      </c>
    </row>
    <row r="9695" spans="1:5" x14ac:dyDescent="0.35">
      <c r="A9695" s="22" t="s">
        <v>41</v>
      </c>
      <c r="B9695" s="22" t="s">
        <v>172</v>
      </c>
      <c r="C9695" s="22" t="s">
        <v>14</v>
      </c>
      <c r="D9695" s="22" t="s">
        <v>52</v>
      </c>
      <c r="E9695" s="20">
        <v>85.317329999999998</v>
      </c>
    </row>
    <row r="9696" spans="1:5" x14ac:dyDescent="0.35">
      <c r="A9696" s="22" t="s">
        <v>41</v>
      </c>
      <c r="B9696" s="22" t="s">
        <v>172</v>
      </c>
      <c r="C9696" s="22" t="s">
        <v>14</v>
      </c>
      <c r="D9696" s="22" t="s">
        <v>115</v>
      </c>
      <c r="E9696" s="20">
        <v>27.417940000000002</v>
      </c>
    </row>
    <row r="9697" spans="1:5" x14ac:dyDescent="0.35">
      <c r="A9697" s="22" t="s">
        <v>41</v>
      </c>
      <c r="B9697" s="22" t="s">
        <v>172</v>
      </c>
      <c r="C9697" s="22" t="s">
        <v>14</v>
      </c>
      <c r="D9697" s="22" t="s">
        <v>156</v>
      </c>
      <c r="E9697" s="20">
        <v>10.599600000000001</v>
      </c>
    </row>
    <row r="9698" spans="1:5" x14ac:dyDescent="0.35">
      <c r="A9698" s="22" t="s">
        <v>41</v>
      </c>
      <c r="B9698" s="22" t="s">
        <v>172</v>
      </c>
      <c r="C9698" s="22" t="s">
        <v>14</v>
      </c>
      <c r="D9698" s="22" t="s">
        <v>53</v>
      </c>
      <c r="E9698" s="20">
        <v>1.95543</v>
      </c>
    </row>
    <row r="9699" spans="1:5" x14ac:dyDescent="0.35">
      <c r="A9699" s="22" t="s">
        <v>41</v>
      </c>
      <c r="B9699" s="22" t="s">
        <v>172</v>
      </c>
      <c r="C9699" s="22" t="s">
        <v>14</v>
      </c>
      <c r="D9699" s="22" t="s">
        <v>27</v>
      </c>
      <c r="E9699" s="20">
        <v>0.45179000000000002</v>
      </c>
    </row>
    <row r="9700" spans="1:5" x14ac:dyDescent="0.35">
      <c r="A9700" s="22" t="s">
        <v>41</v>
      </c>
      <c r="B9700" s="22" t="s">
        <v>172</v>
      </c>
      <c r="C9700" s="22" t="s">
        <v>14</v>
      </c>
      <c r="D9700" s="22" t="s">
        <v>95</v>
      </c>
      <c r="E9700" s="20">
        <v>1090.12826</v>
      </c>
    </row>
    <row r="9701" spans="1:5" x14ac:dyDescent="0.35">
      <c r="A9701" s="22" t="s">
        <v>41</v>
      </c>
      <c r="B9701" s="22" t="s">
        <v>172</v>
      </c>
      <c r="C9701" s="22" t="s">
        <v>14</v>
      </c>
      <c r="D9701" s="22" t="s">
        <v>55</v>
      </c>
      <c r="E9701" s="20">
        <v>121.89342000000001</v>
      </c>
    </row>
    <row r="9702" spans="1:5" x14ac:dyDescent="0.35">
      <c r="A9702" s="22" t="s">
        <v>41</v>
      </c>
      <c r="B9702" s="22" t="s">
        <v>172</v>
      </c>
      <c r="C9702" s="22" t="s">
        <v>14</v>
      </c>
      <c r="D9702" s="22" t="s">
        <v>92</v>
      </c>
      <c r="E9702" s="20">
        <v>213.81892999999999</v>
      </c>
    </row>
    <row r="9703" spans="1:5" x14ac:dyDescent="0.35">
      <c r="A9703" s="22" t="s">
        <v>41</v>
      </c>
      <c r="B9703" s="22" t="s">
        <v>172</v>
      </c>
      <c r="C9703" s="22" t="s">
        <v>14</v>
      </c>
      <c r="D9703" s="22" t="s">
        <v>101</v>
      </c>
      <c r="E9703" s="20">
        <v>4.9614000000000003</v>
      </c>
    </row>
    <row r="9704" spans="1:5" x14ac:dyDescent="0.35">
      <c r="A9704" s="22" t="s">
        <v>41</v>
      </c>
      <c r="B9704" s="22" t="s">
        <v>172</v>
      </c>
      <c r="C9704" s="22" t="s">
        <v>14</v>
      </c>
      <c r="D9704" s="22" t="s">
        <v>102</v>
      </c>
      <c r="E9704" s="20">
        <v>1312.25396</v>
      </c>
    </row>
    <row r="9705" spans="1:5" x14ac:dyDescent="0.35">
      <c r="A9705" s="22" t="s">
        <v>41</v>
      </c>
      <c r="B9705" s="22" t="s">
        <v>172</v>
      </c>
      <c r="C9705" s="22" t="s">
        <v>14</v>
      </c>
      <c r="D9705" s="22" t="s">
        <v>107</v>
      </c>
      <c r="E9705" s="20">
        <v>38.913530000000002</v>
      </c>
    </row>
    <row r="9706" spans="1:5" x14ac:dyDescent="0.35">
      <c r="A9706" s="22" t="s">
        <v>41</v>
      </c>
      <c r="B9706" s="22" t="s">
        <v>172</v>
      </c>
      <c r="C9706" s="22" t="s">
        <v>14</v>
      </c>
      <c r="D9706" s="22" t="s">
        <v>160</v>
      </c>
      <c r="E9706" s="20">
        <v>8.6708999999999996</v>
      </c>
    </row>
    <row r="9707" spans="1:5" x14ac:dyDescent="0.35">
      <c r="A9707" s="22" t="s">
        <v>41</v>
      </c>
      <c r="B9707" s="22" t="s">
        <v>172</v>
      </c>
      <c r="C9707" s="22" t="s">
        <v>14</v>
      </c>
      <c r="D9707" s="22" t="s">
        <v>30</v>
      </c>
      <c r="E9707" s="20">
        <v>24.37152</v>
      </c>
    </row>
    <row r="9708" spans="1:5" x14ac:dyDescent="0.35">
      <c r="A9708" s="22" t="s">
        <v>41</v>
      </c>
      <c r="B9708" s="22" t="s">
        <v>172</v>
      </c>
      <c r="C9708" s="22" t="s">
        <v>14</v>
      </c>
      <c r="D9708" s="22" t="s">
        <v>96</v>
      </c>
      <c r="E9708" s="20">
        <v>709.84572000000003</v>
      </c>
    </row>
    <row r="9709" spans="1:5" x14ac:dyDescent="0.35">
      <c r="A9709" s="22" t="s">
        <v>41</v>
      </c>
      <c r="B9709" s="22" t="s">
        <v>172</v>
      </c>
      <c r="C9709" s="22" t="s">
        <v>14</v>
      </c>
      <c r="D9709" s="22" t="s">
        <v>110</v>
      </c>
      <c r="E9709" s="20">
        <v>0.49903999999999998</v>
      </c>
    </row>
    <row r="9710" spans="1:5" x14ac:dyDescent="0.35">
      <c r="A9710" s="22" t="s">
        <v>41</v>
      </c>
      <c r="B9710" s="22" t="s">
        <v>172</v>
      </c>
      <c r="C9710" s="22" t="s">
        <v>14</v>
      </c>
      <c r="D9710" s="22" t="s">
        <v>97</v>
      </c>
      <c r="E9710" s="20">
        <v>61.704369999999997</v>
      </c>
    </row>
    <row r="9711" spans="1:5" x14ac:dyDescent="0.35">
      <c r="A9711" s="22" t="s">
        <v>41</v>
      </c>
      <c r="B9711" s="22" t="s">
        <v>172</v>
      </c>
      <c r="C9711" s="22" t="s">
        <v>14</v>
      </c>
      <c r="D9711" s="22" t="s">
        <v>31</v>
      </c>
      <c r="E9711" s="20">
        <v>285.04687000000001</v>
      </c>
    </row>
    <row r="9712" spans="1:5" x14ac:dyDescent="0.35">
      <c r="A9712" s="22" t="s">
        <v>41</v>
      </c>
      <c r="B9712" s="22" t="s">
        <v>172</v>
      </c>
      <c r="C9712" s="22" t="s">
        <v>14</v>
      </c>
      <c r="D9712" s="28" t="s">
        <v>35</v>
      </c>
      <c r="E9712" s="26">
        <v>3997.8500100000001</v>
      </c>
    </row>
    <row r="9713" spans="1:5" x14ac:dyDescent="0.35">
      <c r="A9713" s="22" t="s">
        <v>41</v>
      </c>
      <c r="B9713" s="22" t="s">
        <v>172</v>
      </c>
      <c r="C9713" s="22" t="s">
        <v>15</v>
      </c>
      <c r="D9713" s="22" t="s">
        <v>52</v>
      </c>
      <c r="E9713" s="20">
        <v>9888.3720499999999</v>
      </c>
    </row>
    <row r="9714" spans="1:5" x14ac:dyDescent="0.35">
      <c r="A9714" s="22" t="s">
        <v>41</v>
      </c>
      <c r="B9714" s="22" t="s">
        <v>172</v>
      </c>
      <c r="C9714" s="22" t="s">
        <v>15</v>
      </c>
      <c r="D9714" s="22" t="s">
        <v>104</v>
      </c>
      <c r="E9714" s="20">
        <v>541.28724999999997</v>
      </c>
    </row>
    <row r="9715" spans="1:5" x14ac:dyDescent="0.35">
      <c r="A9715" s="22" t="s">
        <v>41</v>
      </c>
      <c r="B9715" s="22" t="s">
        <v>172</v>
      </c>
      <c r="C9715" s="22" t="s">
        <v>15</v>
      </c>
      <c r="D9715" s="22" t="s">
        <v>115</v>
      </c>
      <c r="E9715" s="20">
        <v>132.73229000000001</v>
      </c>
    </row>
    <row r="9716" spans="1:5" x14ac:dyDescent="0.35">
      <c r="A9716" s="22" t="s">
        <v>41</v>
      </c>
      <c r="B9716" s="22" t="s">
        <v>172</v>
      </c>
      <c r="C9716" s="22" t="s">
        <v>15</v>
      </c>
      <c r="D9716" s="22" t="s">
        <v>156</v>
      </c>
      <c r="E9716" s="20">
        <v>73.184849999999997</v>
      </c>
    </row>
    <row r="9717" spans="1:5" x14ac:dyDescent="0.35">
      <c r="A9717" s="22" t="s">
        <v>41</v>
      </c>
      <c r="B9717" s="22" t="s">
        <v>172</v>
      </c>
      <c r="C9717" s="22" t="s">
        <v>15</v>
      </c>
      <c r="D9717" s="22" t="s">
        <v>113</v>
      </c>
      <c r="E9717" s="20">
        <v>279.42489999999998</v>
      </c>
    </row>
    <row r="9718" spans="1:5" x14ac:dyDescent="0.35">
      <c r="A9718" s="22" t="s">
        <v>41</v>
      </c>
      <c r="B9718" s="22" t="s">
        <v>172</v>
      </c>
      <c r="C9718" s="22" t="s">
        <v>15</v>
      </c>
      <c r="D9718" s="22" t="s">
        <v>53</v>
      </c>
      <c r="E9718" s="20">
        <v>1797.6369500000001</v>
      </c>
    </row>
    <row r="9719" spans="1:5" x14ac:dyDescent="0.35">
      <c r="A9719" s="22" t="s">
        <v>41</v>
      </c>
      <c r="B9719" s="22" t="s">
        <v>172</v>
      </c>
      <c r="C9719" s="22" t="s">
        <v>15</v>
      </c>
      <c r="D9719" s="22" t="s">
        <v>27</v>
      </c>
      <c r="E9719" s="20">
        <v>2073.7072600000001</v>
      </c>
    </row>
    <row r="9720" spans="1:5" x14ac:dyDescent="0.35">
      <c r="A9720" s="22" t="s">
        <v>41</v>
      </c>
      <c r="B9720" s="22" t="s">
        <v>172</v>
      </c>
      <c r="C9720" s="22" t="s">
        <v>15</v>
      </c>
      <c r="D9720" s="22" t="s">
        <v>95</v>
      </c>
      <c r="E9720" s="20">
        <v>31.526759999999999</v>
      </c>
    </row>
    <row r="9721" spans="1:5" x14ac:dyDescent="0.35">
      <c r="A9721" s="22" t="s">
        <v>41</v>
      </c>
      <c r="B9721" s="22" t="s">
        <v>172</v>
      </c>
      <c r="C9721" s="22" t="s">
        <v>15</v>
      </c>
      <c r="D9721" s="22" t="s">
        <v>28</v>
      </c>
      <c r="E9721" s="20">
        <v>1115.4179300000001</v>
      </c>
    </row>
    <row r="9722" spans="1:5" x14ac:dyDescent="0.35">
      <c r="A9722" s="22" t="s">
        <v>41</v>
      </c>
      <c r="B9722" s="22" t="s">
        <v>172</v>
      </c>
      <c r="C9722" s="22" t="s">
        <v>15</v>
      </c>
      <c r="D9722" s="22" t="s">
        <v>55</v>
      </c>
      <c r="E9722" s="20">
        <v>141.05556999999999</v>
      </c>
    </row>
    <row r="9723" spans="1:5" x14ac:dyDescent="0.35">
      <c r="A9723" s="22" t="s">
        <v>41</v>
      </c>
      <c r="B9723" s="22" t="s">
        <v>172</v>
      </c>
      <c r="C9723" s="22" t="s">
        <v>15</v>
      </c>
      <c r="D9723" s="22" t="s">
        <v>92</v>
      </c>
      <c r="E9723" s="20">
        <v>3643.8127800000002</v>
      </c>
    </row>
    <row r="9724" spans="1:5" x14ac:dyDescent="0.35">
      <c r="A9724" s="22" t="s">
        <v>41</v>
      </c>
      <c r="B9724" s="22" t="s">
        <v>172</v>
      </c>
      <c r="C9724" s="22" t="s">
        <v>15</v>
      </c>
      <c r="D9724" s="22" t="s">
        <v>102</v>
      </c>
      <c r="E9724" s="20">
        <v>3185.99451</v>
      </c>
    </row>
    <row r="9725" spans="1:5" x14ac:dyDescent="0.35">
      <c r="A9725" s="22" t="s">
        <v>41</v>
      </c>
      <c r="B9725" s="22" t="s">
        <v>172</v>
      </c>
      <c r="C9725" s="22" t="s">
        <v>15</v>
      </c>
      <c r="D9725" s="22" t="s">
        <v>107</v>
      </c>
      <c r="E9725" s="20">
        <v>83.228939999999994</v>
      </c>
    </row>
    <row r="9726" spans="1:5" x14ac:dyDescent="0.35">
      <c r="A9726" s="22" t="s">
        <v>41</v>
      </c>
      <c r="B9726" s="22" t="s">
        <v>172</v>
      </c>
      <c r="C9726" s="22" t="s">
        <v>15</v>
      </c>
      <c r="D9726" s="22" t="s">
        <v>93</v>
      </c>
      <c r="E9726" s="20">
        <v>1338.03053</v>
      </c>
    </row>
    <row r="9727" spans="1:5" x14ac:dyDescent="0.35">
      <c r="A9727" s="22" t="s">
        <v>41</v>
      </c>
      <c r="B9727" s="22" t="s">
        <v>172</v>
      </c>
      <c r="C9727" s="22" t="s">
        <v>15</v>
      </c>
      <c r="D9727" s="22" t="s">
        <v>160</v>
      </c>
      <c r="E9727" s="20">
        <v>5566.6328599999997</v>
      </c>
    </row>
    <row r="9728" spans="1:5" x14ac:dyDescent="0.35">
      <c r="A9728" s="22" t="s">
        <v>41</v>
      </c>
      <c r="B9728" s="22" t="s">
        <v>172</v>
      </c>
      <c r="C9728" s="22" t="s">
        <v>15</v>
      </c>
      <c r="D9728" s="22" t="s">
        <v>30</v>
      </c>
      <c r="E9728" s="20">
        <v>27321.329979999999</v>
      </c>
    </row>
    <row r="9729" spans="1:5" x14ac:dyDescent="0.35">
      <c r="A9729" s="22" t="s">
        <v>41</v>
      </c>
      <c r="B9729" s="22" t="s">
        <v>172</v>
      </c>
      <c r="C9729" s="22" t="s">
        <v>15</v>
      </c>
      <c r="D9729" s="22" t="s">
        <v>96</v>
      </c>
      <c r="E9729" s="20">
        <v>594.97266999999999</v>
      </c>
    </row>
    <row r="9730" spans="1:5" x14ac:dyDescent="0.35">
      <c r="A9730" s="22" t="s">
        <v>41</v>
      </c>
      <c r="B9730" s="22" t="s">
        <v>172</v>
      </c>
      <c r="C9730" s="22" t="s">
        <v>15</v>
      </c>
      <c r="D9730" s="22" t="s">
        <v>110</v>
      </c>
      <c r="E9730" s="20">
        <v>134.66696999999999</v>
      </c>
    </row>
    <row r="9731" spans="1:5" x14ac:dyDescent="0.35">
      <c r="A9731" s="22" t="s">
        <v>41</v>
      </c>
      <c r="B9731" s="22" t="s">
        <v>172</v>
      </c>
      <c r="C9731" s="22" t="s">
        <v>15</v>
      </c>
      <c r="D9731" s="22" t="s">
        <v>112</v>
      </c>
      <c r="E9731" s="20">
        <v>24.465199999999999</v>
      </c>
    </row>
    <row r="9732" spans="1:5" x14ac:dyDescent="0.35">
      <c r="A9732" s="22" t="s">
        <v>41</v>
      </c>
      <c r="B9732" s="22" t="s">
        <v>172</v>
      </c>
      <c r="C9732" s="22" t="s">
        <v>15</v>
      </c>
      <c r="D9732" s="22" t="s">
        <v>100</v>
      </c>
      <c r="E9732" s="20">
        <v>4090.8681700000002</v>
      </c>
    </row>
    <row r="9733" spans="1:5" x14ac:dyDescent="0.35">
      <c r="A9733" s="22" t="s">
        <v>41</v>
      </c>
      <c r="B9733" s="22" t="s">
        <v>172</v>
      </c>
      <c r="C9733" s="22" t="s">
        <v>15</v>
      </c>
      <c r="D9733" s="22" t="s">
        <v>97</v>
      </c>
      <c r="E9733" s="20">
        <v>237.80517</v>
      </c>
    </row>
    <row r="9734" spans="1:5" x14ac:dyDescent="0.35">
      <c r="A9734" s="22" t="s">
        <v>41</v>
      </c>
      <c r="B9734" s="22" t="s">
        <v>172</v>
      </c>
      <c r="C9734" s="22" t="s">
        <v>15</v>
      </c>
      <c r="D9734" s="22" t="s">
        <v>31</v>
      </c>
      <c r="E9734" s="20">
        <v>36660.262609999998</v>
      </c>
    </row>
    <row r="9735" spans="1:5" x14ac:dyDescent="0.35">
      <c r="A9735" s="22" t="s">
        <v>41</v>
      </c>
      <c r="B9735" s="22" t="s">
        <v>172</v>
      </c>
      <c r="C9735" s="22" t="s">
        <v>15</v>
      </c>
      <c r="D9735" s="22" t="s">
        <v>32</v>
      </c>
      <c r="E9735" s="20">
        <v>126.78796</v>
      </c>
    </row>
    <row r="9736" spans="1:5" x14ac:dyDescent="0.35">
      <c r="A9736" s="22" t="s">
        <v>41</v>
      </c>
      <c r="B9736" s="22" t="s">
        <v>172</v>
      </c>
      <c r="C9736" s="22" t="s">
        <v>15</v>
      </c>
      <c r="D9736" s="28" t="s">
        <v>35</v>
      </c>
      <c r="E9736" s="26">
        <v>99083.204159999994</v>
      </c>
    </row>
    <row r="9737" spans="1:5" x14ac:dyDescent="0.35">
      <c r="A9737" s="22" t="s">
        <v>41</v>
      </c>
      <c r="B9737" s="22" t="s">
        <v>172</v>
      </c>
      <c r="C9737" s="22" t="s">
        <v>159</v>
      </c>
      <c r="D9737" s="22" t="s">
        <v>52</v>
      </c>
      <c r="E9737" s="20">
        <v>791.42328999999995</v>
      </c>
    </row>
    <row r="9738" spans="1:5" x14ac:dyDescent="0.35">
      <c r="A9738" s="22" t="s">
        <v>41</v>
      </c>
      <c r="B9738" s="22" t="s">
        <v>172</v>
      </c>
      <c r="C9738" s="22" t="s">
        <v>159</v>
      </c>
      <c r="D9738" s="22" t="s">
        <v>104</v>
      </c>
      <c r="E9738" s="20">
        <v>77.263210000000001</v>
      </c>
    </row>
    <row r="9739" spans="1:5" x14ac:dyDescent="0.35">
      <c r="A9739" s="22" t="s">
        <v>41</v>
      </c>
      <c r="B9739" s="22" t="s">
        <v>172</v>
      </c>
      <c r="C9739" s="22" t="s">
        <v>159</v>
      </c>
      <c r="D9739" s="22" t="s">
        <v>115</v>
      </c>
      <c r="E9739" s="20">
        <v>38.550550000000001</v>
      </c>
    </row>
    <row r="9740" spans="1:5" x14ac:dyDescent="0.35">
      <c r="A9740" s="22" t="s">
        <v>41</v>
      </c>
      <c r="B9740" s="22" t="s">
        <v>172</v>
      </c>
      <c r="C9740" s="22" t="s">
        <v>159</v>
      </c>
      <c r="D9740" s="22" t="s">
        <v>156</v>
      </c>
      <c r="E9740" s="20">
        <v>18.872599999999998</v>
      </c>
    </row>
    <row r="9741" spans="1:5" x14ac:dyDescent="0.35">
      <c r="A9741" s="22" t="s">
        <v>41</v>
      </c>
      <c r="B9741" s="22" t="s">
        <v>172</v>
      </c>
      <c r="C9741" s="22" t="s">
        <v>159</v>
      </c>
      <c r="D9741" s="22" t="s">
        <v>27</v>
      </c>
      <c r="E9741" s="20">
        <v>807.78004999999996</v>
      </c>
    </row>
    <row r="9742" spans="1:5" x14ac:dyDescent="0.35">
      <c r="A9742" s="22" t="s">
        <v>41</v>
      </c>
      <c r="B9742" s="22" t="s">
        <v>172</v>
      </c>
      <c r="C9742" s="22" t="s">
        <v>159</v>
      </c>
      <c r="D9742" s="22" t="s">
        <v>95</v>
      </c>
      <c r="E9742" s="20">
        <v>22.39612</v>
      </c>
    </row>
    <row r="9743" spans="1:5" x14ac:dyDescent="0.35">
      <c r="A9743" s="22" t="s">
        <v>41</v>
      </c>
      <c r="B9743" s="22" t="s">
        <v>172</v>
      </c>
      <c r="C9743" s="22" t="s">
        <v>159</v>
      </c>
      <c r="D9743" s="22" t="s">
        <v>28</v>
      </c>
      <c r="E9743" s="20">
        <v>453.94128000000001</v>
      </c>
    </row>
    <row r="9744" spans="1:5" x14ac:dyDescent="0.35">
      <c r="A9744" s="22" t="s">
        <v>41</v>
      </c>
      <c r="B9744" s="22" t="s">
        <v>172</v>
      </c>
      <c r="C9744" s="22" t="s">
        <v>159</v>
      </c>
      <c r="D9744" s="22" t="s">
        <v>55</v>
      </c>
      <c r="E9744" s="20">
        <v>72.067059999999998</v>
      </c>
    </row>
    <row r="9745" spans="1:5" x14ac:dyDescent="0.35">
      <c r="A9745" s="22" t="s">
        <v>41</v>
      </c>
      <c r="B9745" s="22" t="s">
        <v>172</v>
      </c>
      <c r="C9745" s="22" t="s">
        <v>159</v>
      </c>
      <c r="D9745" s="22" t="s">
        <v>92</v>
      </c>
      <c r="E9745" s="20">
        <v>49.763330000000003</v>
      </c>
    </row>
    <row r="9746" spans="1:5" x14ac:dyDescent="0.35">
      <c r="A9746" s="22" t="s">
        <v>41</v>
      </c>
      <c r="B9746" s="22" t="s">
        <v>172</v>
      </c>
      <c r="C9746" s="22" t="s">
        <v>159</v>
      </c>
      <c r="D9746" s="22" t="s">
        <v>101</v>
      </c>
      <c r="E9746" s="20">
        <v>6.3979100000000004</v>
      </c>
    </row>
    <row r="9747" spans="1:5" x14ac:dyDescent="0.35">
      <c r="A9747" s="22" t="s">
        <v>41</v>
      </c>
      <c r="B9747" s="22" t="s">
        <v>172</v>
      </c>
      <c r="C9747" s="22" t="s">
        <v>159</v>
      </c>
      <c r="D9747" s="22" t="s">
        <v>102</v>
      </c>
      <c r="E9747" s="20">
        <v>184.27032</v>
      </c>
    </row>
    <row r="9748" spans="1:5" x14ac:dyDescent="0.35">
      <c r="A9748" s="22" t="s">
        <v>41</v>
      </c>
      <c r="B9748" s="22" t="s">
        <v>172</v>
      </c>
      <c r="C9748" s="22" t="s">
        <v>159</v>
      </c>
      <c r="D9748" s="22" t="s">
        <v>107</v>
      </c>
      <c r="E9748" s="20">
        <v>188.54264000000001</v>
      </c>
    </row>
    <row r="9749" spans="1:5" x14ac:dyDescent="0.35">
      <c r="A9749" s="22" t="s">
        <v>41</v>
      </c>
      <c r="B9749" s="22" t="s">
        <v>172</v>
      </c>
      <c r="C9749" s="22" t="s">
        <v>159</v>
      </c>
      <c r="D9749" s="22" t="s">
        <v>93</v>
      </c>
      <c r="E9749" s="20">
        <v>0.44947999999999999</v>
      </c>
    </row>
    <row r="9750" spans="1:5" x14ac:dyDescent="0.35">
      <c r="A9750" s="22" t="s">
        <v>41</v>
      </c>
      <c r="B9750" s="22" t="s">
        <v>172</v>
      </c>
      <c r="C9750" s="22" t="s">
        <v>159</v>
      </c>
      <c r="D9750" s="22" t="s">
        <v>160</v>
      </c>
      <c r="E9750" s="20">
        <v>2743.8787499999999</v>
      </c>
    </row>
    <row r="9751" spans="1:5" x14ac:dyDescent="0.35">
      <c r="A9751" s="22" t="s">
        <v>41</v>
      </c>
      <c r="B9751" s="22" t="s">
        <v>172</v>
      </c>
      <c r="C9751" s="22" t="s">
        <v>159</v>
      </c>
      <c r="D9751" s="22" t="s">
        <v>30</v>
      </c>
      <c r="E9751" s="20">
        <v>271.17707999999999</v>
      </c>
    </row>
    <row r="9752" spans="1:5" x14ac:dyDescent="0.35">
      <c r="A9752" s="22" t="s">
        <v>41</v>
      </c>
      <c r="B9752" s="22" t="s">
        <v>172</v>
      </c>
      <c r="C9752" s="22" t="s">
        <v>159</v>
      </c>
      <c r="D9752" s="22" t="s">
        <v>96</v>
      </c>
      <c r="E9752" s="20">
        <v>9.3387899999999995</v>
      </c>
    </row>
    <row r="9753" spans="1:5" x14ac:dyDescent="0.35">
      <c r="A9753" s="22" t="s">
        <v>41</v>
      </c>
      <c r="B9753" s="22" t="s">
        <v>172</v>
      </c>
      <c r="C9753" s="22" t="s">
        <v>159</v>
      </c>
      <c r="D9753" s="22" t="s">
        <v>110</v>
      </c>
      <c r="E9753" s="20">
        <v>2.53722</v>
      </c>
    </row>
    <row r="9754" spans="1:5" x14ac:dyDescent="0.35">
      <c r="A9754" s="22" t="s">
        <v>41</v>
      </c>
      <c r="B9754" s="22" t="s">
        <v>172</v>
      </c>
      <c r="C9754" s="22" t="s">
        <v>159</v>
      </c>
      <c r="D9754" s="22" t="s">
        <v>100</v>
      </c>
      <c r="E9754" s="20">
        <v>537.68912999999998</v>
      </c>
    </row>
    <row r="9755" spans="1:5" x14ac:dyDescent="0.35">
      <c r="A9755" s="22" t="s">
        <v>41</v>
      </c>
      <c r="B9755" s="22" t="s">
        <v>172</v>
      </c>
      <c r="C9755" s="22" t="s">
        <v>159</v>
      </c>
      <c r="D9755" s="22" t="s">
        <v>97</v>
      </c>
      <c r="E9755" s="20">
        <v>0.43313000000000001</v>
      </c>
    </row>
    <row r="9756" spans="1:5" x14ac:dyDescent="0.35">
      <c r="A9756" s="22" t="s">
        <v>41</v>
      </c>
      <c r="B9756" s="22" t="s">
        <v>172</v>
      </c>
      <c r="C9756" s="22" t="s">
        <v>159</v>
      </c>
      <c r="D9756" s="22" t="s">
        <v>31</v>
      </c>
      <c r="E9756" s="20">
        <v>1717.87318</v>
      </c>
    </row>
    <row r="9757" spans="1:5" x14ac:dyDescent="0.35">
      <c r="A9757" s="22" t="s">
        <v>41</v>
      </c>
      <c r="B9757" s="22" t="s">
        <v>172</v>
      </c>
      <c r="C9757" s="22" t="s">
        <v>159</v>
      </c>
      <c r="D9757" s="22" t="s">
        <v>161</v>
      </c>
      <c r="E9757" s="20">
        <v>1.16537</v>
      </c>
    </row>
    <row r="9758" spans="1:5" x14ac:dyDescent="0.35">
      <c r="A9758" s="22" t="s">
        <v>41</v>
      </c>
      <c r="B9758" s="22" t="s">
        <v>172</v>
      </c>
      <c r="C9758" s="22" t="s">
        <v>159</v>
      </c>
      <c r="D9758" s="28" t="s">
        <v>35</v>
      </c>
      <c r="E9758" s="26">
        <v>7995.8104899999998</v>
      </c>
    </row>
    <row r="9759" spans="1:5" x14ac:dyDescent="0.35">
      <c r="A9759" s="22" t="s">
        <v>41</v>
      </c>
      <c r="B9759" s="22" t="s">
        <v>172</v>
      </c>
      <c r="C9759" s="22" t="s">
        <v>59</v>
      </c>
      <c r="D9759" s="22" t="s">
        <v>52</v>
      </c>
      <c r="E9759" s="20">
        <v>349.82780000000002</v>
      </c>
    </row>
    <row r="9760" spans="1:5" x14ac:dyDescent="0.35">
      <c r="A9760" s="22" t="s">
        <v>41</v>
      </c>
      <c r="B9760" s="22" t="s">
        <v>172</v>
      </c>
      <c r="C9760" s="22" t="s">
        <v>59</v>
      </c>
      <c r="D9760" s="22" t="s">
        <v>115</v>
      </c>
      <c r="E9760" s="20">
        <v>0.14992</v>
      </c>
    </row>
    <row r="9761" spans="1:5" x14ac:dyDescent="0.35">
      <c r="A9761" s="22" t="s">
        <v>41</v>
      </c>
      <c r="B9761" s="22" t="s">
        <v>172</v>
      </c>
      <c r="C9761" s="22" t="s">
        <v>59</v>
      </c>
      <c r="D9761" s="22" t="s">
        <v>156</v>
      </c>
      <c r="E9761" s="20">
        <v>7.46061</v>
      </c>
    </row>
    <row r="9762" spans="1:5" x14ac:dyDescent="0.35">
      <c r="A9762" s="22" t="s">
        <v>41</v>
      </c>
      <c r="B9762" s="22" t="s">
        <v>172</v>
      </c>
      <c r="C9762" s="22" t="s">
        <v>59</v>
      </c>
      <c r="D9762" s="22" t="s">
        <v>27</v>
      </c>
      <c r="E9762" s="20">
        <v>-5.5000000000000003E-4</v>
      </c>
    </row>
    <row r="9763" spans="1:5" x14ac:dyDescent="0.35">
      <c r="A9763" s="22" t="s">
        <v>41</v>
      </c>
      <c r="B9763" s="22" t="s">
        <v>172</v>
      </c>
      <c r="C9763" s="22" t="s">
        <v>59</v>
      </c>
      <c r="D9763" s="22" t="s">
        <v>95</v>
      </c>
      <c r="E9763" s="20">
        <v>5090.2686000000003</v>
      </c>
    </row>
    <row r="9764" spans="1:5" x14ac:dyDescent="0.35">
      <c r="A9764" s="22" t="s">
        <v>41</v>
      </c>
      <c r="B9764" s="22" t="s">
        <v>172</v>
      </c>
      <c r="C9764" s="22" t="s">
        <v>59</v>
      </c>
      <c r="D9764" s="22" t="s">
        <v>55</v>
      </c>
      <c r="E9764" s="20">
        <v>0.86885000000000001</v>
      </c>
    </row>
    <row r="9765" spans="1:5" x14ac:dyDescent="0.35">
      <c r="A9765" s="22" t="s">
        <v>41</v>
      </c>
      <c r="B9765" s="22" t="s">
        <v>172</v>
      </c>
      <c r="C9765" s="22" t="s">
        <v>59</v>
      </c>
      <c r="D9765" s="22" t="s">
        <v>92</v>
      </c>
      <c r="E9765" s="20">
        <v>448.53068999999999</v>
      </c>
    </row>
    <row r="9766" spans="1:5" x14ac:dyDescent="0.35">
      <c r="A9766" s="22" t="s">
        <v>41</v>
      </c>
      <c r="B9766" s="22" t="s">
        <v>172</v>
      </c>
      <c r="C9766" s="22" t="s">
        <v>59</v>
      </c>
      <c r="D9766" s="22" t="s">
        <v>101</v>
      </c>
      <c r="E9766" s="20">
        <v>0.76770000000000005</v>
      </c>
    </row>
    <row r="9767" spans="1:5" x14ac:dyDescent="0.35">
      <c r="A9767" s="22" t="s">
        <v>41</v>
      </c>
      <c r="B9767" s="22" t="s">
        <v>172</v>
      </c>
      <c r="C9767" s="22" t="s">
        <v>59</v>
      </c>
      <c r="D9767" s="22" t="s">
        <v>102</v>
      </c>
      <c r="E9767" s="20">
        <v>207.94327000000001</v>
      </c>
    </row>
    <row r="9768" spans="1:5" x14ac:dyDescent="0.35">
      <c r="A9768" s="22" t="s">
        <v>41</v>
      </c>
      <c r="B9768" s="22" t="s">
        <v>172</v>
      </c>
      <c r="C9768" s="22" t="s">
        <v>59</v>
      </c>
      <c r="D9768" s="22" t="s">
        <v>107</v>
      </c>
      <c r="E9768" s="20">
        <v>56.386490000000002</v>
      </c>
    </row>
    <row r="9769" spans="1:5" x14ac:dyDescent="0.35">
      <c r="A9769" s="22" t="s">
        <v>41</v>
      </c>
      <c r="B9769" s="22" t="s">
        <v>172</v>
      </c>
      <c r="C9769" s="22" t="s">
        <v>59</v>
      </c>
      <c r="D9769" s="22" t="s">
        <v>160</v>
      </c>
      <c r="E9769" s="20">
        <v>145.91220999999999</v>
      </c>
    </row>
    <row r="9770" spans="1:5" x14ac:dyDescent="0.35">
      <c r="A9770" s="22" t="s">
        <v>41</v>
      </c>
      <c r="B9770" s="22" t="s">
        <v>172</v>
      </c>
      <c r="C9770" s="22" t="s">
        <v>59</v>
      </c>
      <c r="D9770" s="22" t="s">
        <v>30</v>
      </c>
      <c r="E9770" s="20">
        <v>93.283280000000005</v>
      </c>
    </row>
    <row r="9771" spans="1:5" x14ac:dyDescent="0.35">
      <c r="A9771" s="22" t="s">
        <v>41</v>
      </c>
      <c r="B9771" s="22" t="s">
        <v>172</v>
      </c>
      <c r="C9771" s="22" t="s">
        <v>59</v>
      </c>
      <c r="D9771" s="22" t="s">
        <v>110</v>
      </c>
      <c r="E9771" s="20">
        <v>9.1990700000000007</v>
      </c>
    </row>
    <row r="9772" spans="1:5" x14ac:dyDescent="0.35">
      <c r="A9772" s="22" t="s">
        <v>41</v>
      </c>
      <c r="B9772" s="22" t="s">
        <v>172</v>
      </c>
      <c r="C9772" s="22" t="s">
        <v>59</v>
      </c>
      <c r="D9772" s="22" t="s">
        <v>97</v>
      </c>
      <c r="E9772" s="20">
        <v>5.7790900000000001</v>
      </c>
    </row>
    <row r="9773" spans="1:5" x14ac:dyDescent="0.35">
      <c r="A9773" s="22" t="s">
        <v>41</v>
      </c>
      <c r="B9773" s="22" t="s">
        <v>172</v>
      </c>
      <c r="C9773" s="22" t="s">
        <v>59</v>
      </c>
      <c r="D9773" s="22" t="s">
        <v>31</v>
      </c>
      <c r="E9773" s="20">
        <v>75.918459999999996</v>
      </c>
    </row>
    <row r="9774" spans="1:5" x14ac:dyDescent="0.35">
      <c r="A9774" s="22" t="s">
        <v>41</v>
      </c>
      <c r="B9774" s="22" t="s">
        <v>172</v>
      </c>
      <c r="C9774" s="22" t="s">
        <v>59</v>
      </c>
      <c r="D9774" s="28" t="s">
        <v>35</v>
      </c>
      <c r="E9774" s="26">
        <v>6492.2954900000004</v>
      </c>
    </row>
    <row r="9775" spans="1:5" x14ac:dyDescent="0.35">
      <c r="A9775" s="22" t="s">
        <v>41</v>
      </c>
      <c r="B9775" s="22" t="s">
        <v>172</v>
      </c>
      <c r="C9775" s="22" t="s">
        <v>16</v>
      </c>
      <c r="D9775" s="22" t="s">
        <v>52</v>
      </c>
      <c r="E9775" s="20">
        <v>2124.15996</v>
      </c>
    </row>
    <row r="9776" spans="1:5" x14ac:dyDescent="0.35">
      <c r="A9776" s="22" t="s">
        <v>41</v>
      </c>
      <c r="B9776" s="22" t="s">
        <v>172</v>
      </c>
      <c r="C9776" s="22" t="s">
        <v>16</v>
      </c>
      <c r="D9776" s="22" t="s">
        <v>104</v>
      </c>
      <c r="E9776" s="20">
        <v>21.732610000000001</v>
      </c>
    </row>
    <row r="9777" spans="1:5" x14ac:dyDescent="0.35">
      <c r="A9777" s="22" t="s">
        <v>41</v>
      </c>
      <c r="B9777" s="22" t="s">
        <v>172</v>
      </c>
      <c r="C9777" s="22" t="s">
        <v>16</v>
      </c>
      <c r="D9777" s="22" t="s">
        <v>115</v>
      </c>
      <c r="E9777" s="20">
        <v>15.265470000000001</v>
      </c>
    </row>
    <row r="9778" spans="1:5" x14ac:dyDescent="0.35">
      <c r="A9778" s="22" t="s">
        <v>41</v>
      </c>
      <c r="B9778" s="22" t="s">
        <v>172</v>
      </c>
      <c r="C9778" s="22" t="s">
        <v>16</v>
      </c>
      <c r="D9778" s="22" t="s">
        <v>156</v>
      </c>
      <c r="E9778" s="20">
        <v>0.87270999999999999</v>
      </c>
    </row>
    <row r="9779" spans="1:5" x14ac:dyDescent="0.35">
      <c r="A9779" s="22" t="s">
        <v>41</v>
      </c>
      <c r="B9779" s="22" t="s">
        <v>172</v>
      </c>
      <c r="C9779" s="22" t="s">
        <v>16</v>
      </c>
      <c r="D9779" s="22" t="s">
        <v>53</v>
      </c>
      <c r="E9779" s="20">
        <v>77.240970000000004</v>
      </c>
    </row>
    <row r="9780" spans="1:5" x14ac:dyDescent="0.35">
      <c r="A9780" s="22" t="s">
        <v>41</v>
      </c>
      <c r="B9780" s="22" t="s">
        <v>172</v>
      </c>
      <c r="C9780" s="22" t="s">
        <v>16</v>
      </c>
      <c r="D9780" s="22" t="s">
        <v>27</v>
      </c>
      <c r="E9780" s="20">
        <v>692.11398999999994</v>
      </c>
    </row>
    <row r="9781" spans="1:5" x14ac:dyDescent="0.35">
      <c r="A9781" s="22" t="s">
        <v>41</v>
      </c>
      <c r="B9781" s="22" t="s">
        <v>172</v>
      </c>
      <c r="C9781" s="22" t="s">
        <v>16</v>
      </c>
      <c r="D9781" s="22" t="s">
        <v>28</v>
      </c>
      <c r="E9781" s="20">
        <v>602.44691</v>
      </c>
    </row>
    <row r="9782" spans="1:5" x14ac:dyDescent="0.35">
      <c r="A9782" s="22" t="s">
        <v>41</v>
      </c>
      <c r="B9782" s="22" t="s">
        <v>172</v>
      </c>
      <c r="C9782" s="22" t="s">
        <v>16</v>
      </c>
      <c r="D9782" s="22" t="s">
        <v>55</v>
      </c>
      <c r="E9782" s="20">
        <v>0.83894000000000002</v>
      </c>
    </row>
    <row r="9783" spans="1:5" x14ac:dyDescent="0.35">
      <c r="A9783" s="22" t="s">
        <v>41</v>
      </c>
      <c r="B9783" s="22" t="s">
        <v>172</v>
      </c>
      <c r="C9783" s="22" t="s">
        <v>16</v>
      </c>
      <c r="D9783" s="22" t="s">
        <v>92</v>
      </c>
      <c r="E9783" s="20">
        <v>17.133679999999998</v>
      </c>
    </row>
    <row r="9784" spans="1:5" x14ac:dyDescent="0.35">
      <c r="A9784" s="22" t="s">
        <v>41</v>
      </c>
      <c r="B9784" s="22" t="s">
        <v>172</v>
      </c>
      <c r="C9784" s="22" t="s">
        <v>16</v>
      </c>
      <c r="D9784" s="22" t="s">
        <v>102</v>
      </c>
      <c r="E9784" s="20">
        <v>363.63571999999999</v>
      </c>
    </row>
    <row r="9785" spans="1:5" x14ac:dyDescent="0.35">
      <c r="A9785" s="22" t="s">
        <v>41</v>
      </c>
      <c r="B9785" s="22" t="s">
        <v>172</v>
      </c>
      <c r="C9785" s="22" t="s">
        <v>16</v>
      </c>
      <c r="D9785" s="22" t="s">
        <v>107</v>
      </c>
      <c r="E9785" s="20">
        <v>337.17998999999998</v>
      </c>
    </row>
    <row r="9786" spans="1:5" x14ac:dyDescent="0.35">
      <c r="A9786" s="22" t="s">
        <v>41</v>
      </c>
      <c r="B9786" s="22" t="s">
        <v>172</v>
      </c>
      <c r="C9786" s="22" t="s">
        <v>16</v>
      </c>
      <c r="D9786" s="22" t="s">
        <v>160</v>
      </c>
      <c r="E9786" s="20">
        <v>288.09402</v>
      </c>
    </row>
    <row r="9787" spans="1:5" x14ac:dyDescent="0.35">
      <c r="A9787" s="22" t="s">
        <v>41</v>
      </c>
      <c r="B9787" s="22" t="s">
        <v>172</v>
      </c>
      <c r="C9787" s="22" t="s">
        <v>16</v>
      </c>
      <c r="D9787" s="22" t="s">
        <v>30</v>
      </c>
      <c r="E9787" s="20">
        <v>1745.40021</v>
      </c>
    </row>
    <row r="9788" spans="1:5" x14ac:dyDescent="0.35">
      <c r="A9788" s="22" t="s">
        <v>41</v>
      </c>
      <c r="B9788" s="22" t="s">
        <v>172</v>
      </c>
      <c r="C9788" s="22" t="s">
        <v>16</v>
      </c>
      <c r="D9788" s="22" t="s">
        <v>110</v>
      </c>
      <c r="E9788" s="20">
        <v>1.0994900000000001</v>
      </c>
    </row>
    <row r="9789" spans="1:5" x14ac:dyDescent="0.35">
      <c r="A9789" s="22" t="s">
        <v>41</v>
      </c>
      <c r="B9789" s="22" t="s">
        <v>172</v>
      </c>
      <c r="C9789" s="22" t="s">
        <v>16</v>
      </c>
      <c r="D9789" s="22" t="s">
        <v>162</v>
      </c>
      <c r="E9789" s="20">
        <v>5.2363299999999997</v>
      </c>
    </row>
    <row r="9790" spans="1:5" x14ac:dyDescent="0.35">
      <c r="A9790" s="22" t="s">
        <v>41</v>
      </c>
      <c r="B9790" s="22" t="s">
        <v>172</v>
      </c>
      <c r="C9790" s="22" t="s">
        <v>16</v>
      </c>
      <c r="D9790" s="22" t="s">
        <v>100</v>
      </c>
      <c r="E9790" s="20">
        <v>13.72369</v>
      </c>
    </row>
    <row r="9791" spans="1:5" x14ac:dyDescent="0.35">
      <c r="A9791" s="22" t="s">
        <v>41</v>
      </c>
      <c r="B9791" s="22" t="s">
        <v>172</v>
      </c>
      <c r="C9791" s="22" t="s">
        <v>16</v>
      </c>
      <c r="D9791" s="22" t="s">
        <v>97</v>
      </c>
      <c r="E9791" s="20">
        <v>36.521810000000002</v>
      </c>
    </row>
    <row r="9792" spans="1:5" x14ac:dyDescent="0.35">
      <c r="A9792" s="22" t="s">
        <v>41</v>
      </c>
      <c r="B9792" s="22" t="s">
        <v>172</v>
      </c>
      <c r="C9792" s="22" t="s">
        <v>16</v>
      </c>
      <c r="D9792" s="22" t="s">
        <v>31</v>
      </c>
      <c r="E9792" s="20">
        <v>3060.7629400000001</v>
      </c>
    </row>
    <row r="9793" spans="1:5" x14ac:dyDescent="0.35">
      <c r="A9793" s="22" t="s">
        <v>41</v>
      </c>
      <c r="B9793" s="22" t="s">
        <v>172</v>
      </c>
      <c r="C9793" s="22" t="s">
        <v>16</v>
      </c>
      <c r="D9793" s="22" t="s">
        <v>32</v>
      </c>
      <c r="E9793" s="20">
        <v>41.186579999999999</v>
      </c>
    </row>
    <row r="9794" spans="1:5" x14ac:dyDescent="0.35">
      <c r="A9794" s="22" t="s">
        <v>41</v>
      </c>
      <c r="B9794" s="22" t="s">
        <v>172</v>
      </c>
      <c r="C9794" s="22" t="s">
        <v>16</v>
      </c>
      <c r="D9794" s="28" t="s">
        <v>35</v>
      </c>
      <c r="E9794" s="26">
        <v>9444.6460200000001</v>
      </c>
    </row>
    <row r="9795" spans="1:5" x14ac:dyDescent="0.35">
      <c r="A9795" s="22" t="s">
        <v>41</v>
      </c>
      <c r="B9795" s="22" t="s">
        <v>172</v>
      </c>
      <c r="C9795" s="22" t="s">
        <v>17</v>
      </c>
      <c r="D9795" s="22" t="s">
        <v>52</v>
      </c>
      <c r="E9795" s="20">
        <v>300.65332999999998</v>
      </c>
    </row>
    <row r="9796" spans="1:5" x14ac:dyDescent="0.35">
      <c r="A9796" s="22" t="s">
        <v>41</v>
      </c>
      <c r="B9796" s="22" t="s">
        <v>172</v>
      </c>
      <c r="C9796" s="22" t="s">
        <v>17</v>
      </c>
      <c r="D9796" s="22" t="s">
        <v>104</v>
      </c>
      <c r="E9796" s="20">
        <v>1.6</v>
      </c>
    </row>
    <row r="9797" spans="1:5" x14ac:dyDescent="0.35">
      <c r="A9797" s="22" t="s">
        <v>41</v>
      </c>
      <c r="B9797" s="22" t="s">
        <v>172</v>
      </c>
      <c r="C9797" s="22" t="s">
        <v>17</v>
      </c>
      <c r="D9797" s="22" t="s">
        <v>115</v>
      </c>
      <c r="E9797" s="20">
        <v>2.3306900000000002</v>
      </c>
    </row>
    <row r="9798" spans="1:5" x14ac:dyDescent="0.35">
      <c r="A9798" s="22" t="s">
        <v>41</v>
      </c>
      <c r="B9798" s="22" t="s">
        <v>172</v>
      </c>
      <c r="C9798" s="22" t="s">
        <v>17</v>
      </c>
      <c r="D9798" s="22" t="s">
        <v>27</v>
      </c>
      <c r="E9798" s="20">
        <v>4.8846999999999996</v>
      </c>
    </row>
    <row r="9799" spans="1:5" x14ac:dyDescent="0.35">
      <c r="A9799" s="22" t="s">
        <v>41</v>
      </c>
      <c r="B9799" s="22" t="s">
        <v>172</v>
      </c>
      <c r="C9799" s="22" t="s">
        <v>17</v>
      </c>
      <c r="D9799" s="22" t="s">
        <v>28</v>
      </c>
      <c r="E9799" s="20">
        <v>24.04119</v>
      </c>
    </row>
    <row r="9800" spans="1:5" x14ac:dyDescent="0.35">
      <c r="A9800" s="22" t="s">
        <v>41</v>
      </c>
      <c r="B9800" s="22" t="s">
        <v>172</v>
      </c>
      <c r="C9800" s="22" t="s">
        <v>17</v>
      </c>
      <c r="D9800" s="22" t="s">
        <v>92</v>
      </c>
      <c r="E9800" s="20">
        <v>34.4161</v>
      </c>
    </row>
    <row r="9801" spans="1:5" x14ac:dyDescent="0.35">
      <c r="A9801" s="22" t="s">
        <v>41</v>
      </c>
      <c r="B9801" s="22" t="s">
        <v>172</v>
      </c>
      <c r="C9801" s="22" t="s">
        <v>17</v>
      </c>
      <c r="D9801" s="22" t="s">
        <v>101</v>
      </c>
      <c r="E9801" s="20">
        <v>1.8870100000000001</v>
      </c>
    </row>
    <row r="9802" spans="1:5" x14ac:dyDescent="0.35">
      <c r="A9802" s="22" t="s">
        <v>41</v>
      </c>
      <c r="B9802" s="22" t="s">
        <v>172</v>
      </c>
      <c r="C9802" s="22" t="s">
        <v>17</v>
      </c>
      <c r="D9802" s="22" t="s">
        <v>102</v>
      </c>
      <c r="E9802" s="20">
        <v>12.704929999999999</v>
      </c>
    </row>
    <row r="9803" spans="1:5" x14ac:dyDescent="0.35">
      <c r="A9803" s="22" t="s">
        <v>41</v>
      </c>
      <c r="B9803" s="22" t="s">
        <v>172</v>
      </c>
      <c r="C9803" s="22" t="s">
        <v>17</v>
      </c>
      <c r="D9803" s="22" t="s">
        <v>107</v>
      </c>
      <c r="E9803" s="20">
        <v>790.17017999999996</v>
      </c>
    </row>
    <row r="9804" spans="1:5" x14ac:dyDescent="0.35">
      <c r="A9804" s="22" t="s">
        <v>41</v>
      </c>
      <c r="B9804" s="22" t="s">
        <v>172</v>
      </c>
      <c r="C9804" s="22" t="s">
        <v>17</v>
      </c>
      <c r="D9804" s="22" t="s">
        <v>93</v>
      </c>
      <c r="E9804" s="20">
        <v>5.0327799999999998</v>
      </c>
    </row>
    <row r="9805" spans="1:5" x14ac:dyDescent="0.35">
      <c r="A9805" s="22" t="s">
        <v>41</v>
      </c>
      <c r="B9805" s="22" t="s">
        <v>172</v>
      </c>
      <c r="C9805" s="22" t="s">
        <v>17</v>
      </c>
      <c r="D9805" s="22" t="s">
        <v>160</v>
      </c>
      <c r="E9805" s="20">
        <v>64.784509999999997</v>
      </c>
    </row>
    <row r="9806" spans="1:5" x14ac:dyDescent="0.35">
      <c r="A9806" s="22" t="s">
        <v>41</v>
      </c>
      <c r="B9806" s="22" t="s">
        <v>172</v>
      </c>
      <c r="C9806" s="22" t="s">
        <v>17</v>
      </c>
      <c r="D9806" s="22" t="s">
        <v>30</v>
      </c>
      <c r="E9806" s="20">
        <v>23.698239999999998</v>
      </c>
    </row>
    <row r="9807" spans="1:5" x14ac:dyDescent="0.35">
      <c r="A9807" s="22" t="s">
        <v>41</v>
      </c>
      <c r="B9807" s="22" t="s">
        <v>172</v>
      </c>
      <c r="C9807" s="22" t="s">
        <v>17</v>
      </c>
      <c r="D9807" s="22" t="s">
        <v>110</v>
      </c>
      <c r="E9807" s="20">
        <v>13.12608</v>
      </c>
    </row>
    <row r="9808" spans="1:5" x14ac:dyDescent="0.35">
      <c r="A9808" s="22" t="s">
        <v>41</v>
      </c>
      <c r="B9808" s="22" t="s">
        <v>172</v>
      </c>
      <c r="C9808" s="22" t="s">
        <v>17</v>
      </c>
      <c r="D9808" s="22" t="s">
        <v>97</v>
      </c>
      <c r="E9808" s="20">
        <v>2.9201100000000002</v>
      </c>
    </row>
    <row r="9809" spans="1:5" x14ac:dyDescent="0.35">
      <c r="A9809" s="22" t="s">
        <v>41</v>
      </c>
      <c r="B9809" s="22" t="s">
        <v>172</v>
      </c>
      <c r="C9809" s="22" t="s">
        <v>17</v>
      </c>
      <c r="D9809" s="22" t="s">
        <v>31</v>
      </c>
      <c r="E9809" s="20">
        <v>10211.458189999999</v>
      </c>
    </row>
    <row r="9810" spans="1:5" x14ac:dyDescent="0.35">
      <c r="A9810" s="22" t="s">
        <v>41</v>
      </c>
      <c r="B9810" s="22" t="s">
        <v>172</v>
      </c>
      <c r="C9810" s="22" t="s">
        <v>17</v>
      </c>
      <c r="D9810" s="22" t="s">
        <v>32</v>
      </c>
      <c r="E9810" s="20">
        <v>21.639779999999998</v>
      </c>
    </row>
    <row r="9811" spans="1:5" x14ac:dyDescent="0.35">
      <c r="A9811" s="22" t="s">
        <v>41</v>
      </c>
      <c r="B9811" s="22" t="s">
        <v>172</v>
      </c>
      <c r="C9811" s="22" t="s">
        <v>17</v>
      </c>
      <c r="D9811" s="28" t="s">
        <v>35</v>
      </c>
      <c r="E9811" s="26">
        <v>11515.347820000001</v>
      </c>
    </row>
    <row r="9812" spans="1:5" x14ac:dyDescent="0.35">
      <c r="A9812" s="22" t="s">
        <v>41</v>
      </c>
      <c r="B9812" s="22" t="s">
        <v>172</v>
      </c>
      <c r="C9812" s="22" t="s">
        <v>18</v>
      </c>
      <c r="D9812" s="22" t="s">
        <v>52</v>
      </c>
      <c r="E9812" s="20">
        <v>270.48491999999999</v>
      </c>
    </row>
    <row r="9813" spans="1:5" x14ac:dyDescent="0.35">
      <c r="A9813" s="22" t="s">
        <v>41</v>
      </c>
      <c r="B9813" s="22" t="s">
        <v>172</v>
      </c>
      <c r="C9813" s="22" t="s">
        <v>18</v>
      </c>
      <c r="D9813" s="22" t="s">
        <v>104</v>
      </c>
      <c r="E9813" s="20">
        <v>290.85464999999999</v>
      </c>
    </row>
    <row r="9814" spans="1:5" x14ac:dyDescent="0.35">
      <c r="A9814" s="22" t="s">
        <v>41</v>
      </c>
      <c r="B9814" s="22" t="s">
        <v>172</v>
      </c>
      <c r="C9814" s="22" t="s">
        <v>18</v>
      </c>
      <c r="D9814" s="22" t="s">
        <v>53</v>
      </c>
      <c r="E9814" s="20">
        <v>28.18845</v>
      </c>
    </row>
    <row r="9815" spans="1:5" x14ac:dyDescent="0.35">
      <c r="A9815" s="22" t="s">
        <v>41</v>
      </c>
      <c r="B9815" s="22" t="s">
        <v>172</v>
      </c>
      <c r="C9815" s="22" t="s">
        <v>18</v>
      </c>
      <c r="D9815" s="22" t="s">
        <v>27</v>
      </c>
      <c r="E9815" s="20">
        <v>640.89016000000004</v>
      </c>
    </row>
    <row r="9816" spans="1:5" x14ac:dyDescent="0.35">
      <c r="A9816" s="22" t="s">
        <v>41</v>
      </c>
      <c r="B9816" s="22" t="s">
        <v>172</v>
      </c>
      <c r="C9816" s="22" t="s">
        <v>18</v>
      </c>
      <c r="D9816" s="22" t="s">
        <v>28</v>
      </c>
      <c r="E9816" s="20">
        <v>781.00252999999998</v>
      </c>
    </row>
    <row r="9817" spans="1:5" x14ac:dyDescent="0.35">
      <c r="A9817" s="22" t="s">
        <v>41</v>
      </c>
      <c r="B9817" s="22" t="s">
        <v>172</v>
      </c>
      <c r="C9817" s="22" t="s">
        <v>18</v>
      </c>
      <c r="D9817" s="22" t="s">
        <v>55</v>
      </c>
      <c r="E9817" s="20">
        <v>0.60716999999999999</v>
      </c>
    </row>
    <row r="9818" spans="1:5" x14ac:dyDescent="0.35">
      <c r="A9818" s="22" t="s">
        <v>41</v>
      </c>
      <c r="B9818" s="22" t="s">
        <v>172</v>
      </c>
      <c r="C9818" s="22" t="s">
        <v>18</v>
      </c>
      <c r="D9818" s="22" t="s">
        <v>92</v>
      </c>
      <c r="E9818" s="20">
        <v>10.82077</v>
      </c>
    </row>
    <row r="9819" spans="1:5" x14ac:dyDescent="0.35">
      <c r="A9819" s="22" t="s">
        <v>41</v>
      </c>
      <c r="B9819" s="22" t="s">
        <v>172</v>
      </c>
      <c r="C9819" s="22" t="s">
        <v>18</v>
      </c>
      <c r="D9819" s="22" t="s">
        <v>102</v>
      </c>
      <c r="E9819" s="20">
        <v>2434.8807999999999</v>
      </c>
    </row>
    <row r="9820" spans="1:5" x14ac:dyDescent="0.35">
      <c r="A9820" s="22" t="s">
        <v>41</v>
      </c>
      <c r="B9820" s="22" t="s">
        <v>172</v>
      </c>
      <c r="C9820" s="22" t="s">
        <v>18</v>
      </c>
      <c r="D9820" s="22" t="s">
        <v>107</v>
      </c>
      <c r="E9820" s="20">
        <v>6.0870600000000001</v>
      </c>
    </row>
    <row r="9821" spans="1:5" x14ac:dyDescent="0.35">
      <c r="A9821" s="22" t="s">
        <v>41</v>
      </c>
      <c r="B9821" s="22" t="s">
        <v>172</v>
      </c>
      <c r="C9821" s="22" t="s">
        <v>18</v>
      </c>
      <c r="D9821" s="22" t="s">
        <v>93</v>
      </c>
      <c r="E9821" s="20">
        <v>116.91701</v>
      </c>
    </row>
    <row r="9822" spans="1:5" x14ac:dyDescent="0.35">
      <c r="A9822" s="22" t="s">
        <v>41</v>
      </c>
      <c r="B9822" s="22" t="s">
        <v>172</v>
      </c>
      <c r="C9822" s="22" t="s">
        <v>18</v>
      </c>
      <c r="D9822" s="22" t="s">
        <v>160</v>
      </c>
      <c r="E9822" s="20">
        <v>29.55603</v>
      </c>
    </row>
    <row r="9823" spans="1:5" x14ac:dyDescent="0.35">
      <c r="A9823" s="22" t="s">
        <v>41</v>
      </c>
      <c r="B9823" s="22" t="s">
        <v>172</v>
      </c>
      <c r="C9823" s="22" t="s">
        <v>18</v>
      </c>
      <c r="D9823" s="22" t="s">
        <v>30</v>
      </c>
      <c r="E9823" s="20">
        <v>185.16432</v>
      </c>
    </row>
    <row r="9824" spans="1:5" x14ac:dyDescent="0.35">
      <c r="A9824" s="22" t="s">
        <v>41</v>
      </c>
      <c r="B9824" s="22" t="s">
        <v>172</v>
      </c>
      <c r="C9824" s="22" t="s">
        <v>18</v>
      </c>
      <c r="D9824" s="22" t="s">
        <v>96</v>
      </c>
      <c r="E9824" s="20">
        <v>6.4664000000000001</v>
      </c>
    </row>
    <row r="9825" spans="1:5" x14ac:dyDescent="0.35">
      <c r="A9825" s="22" t="s">
        <v>41</v>
      </c>
      <c r="B9825" s="22" t="s">
        <v>172</v>
      </c>
      <c r="C9825" s="22" t="s">
        <v>18</v>
      </c>
      <c r="D9825" s="22" t="s">
        <v>97</v>
      </c>
      <c r="E9825" s="20">
        <v>3.7871199999999998</v>
      </c>
    </row>
    <row r="9826" spans="1:5" x14ac:dyDescent="0.35">
      <c r="A9826" s="22" t="s">
        <v>41</v>
      </c>
      <c r="B9826" s="22" t="s">
        <v>172</v>
      </c>
      <c r="C9826" s="22" t="s">
        <v>18</v>
      </c>
      <c r="D9826" s="22" t="s">
        <v>31</v>
      </c>
      <c r="E9826" s="20">
        <v>2167.6091799999999</v>
      </c>
    </row>
    <row r="9827" spans="1:5" x14ac:dyDescent="0.35">
      <c r="A9827" s="22" t="s">
        <v>41</v>
      </c>
      <c r="B9827" s="22" t="s">
        <v>172</v>
      </c>
      <c r="C9827" s="22" t="s">
        <v>18</v>
      </c>
      <c r="D9827" s="22" t="s">
        <v>32</v>
      </c>
      <c r="E9827" s="20">
        <v>126.39098</v>
      </c>
    </row>
    <row r="9828" spans="1:5" x14ac:dyDescent="0.35">
      <c r="A9828" s="22" t="s">
        <v>41</v>
      </c>
      <c r="B9828" s="22" t="s">
        <v>172</v>
      </c>
      <c r="C9828" s="22" t="s">
        <v>18</v>
      </c>
      <c r="D9828" s="28" t="s">
        <v>35</v>
      </c>
      <c r="E9828" s="26">
        <v>7099.7075500000001</v>
      </c>
    </row>
    <row r="9829" spans="1:5" x14ac:dyDescent="0.35">
      <c r="A9829" s="22" t="s">
        <v>41</v>
      </c>
      <c r="B9829" s="22" t="s">
        <v>172</v>
      </c>
      <c r="C9829" s="22" t="s">
        <v>19</v>
      </c>
      <c r="D9829" s="22" t="s">
        <v>52</v>
      </c>
      <c r="E9829" s="20">
        <v>1.9715199999999999</v>
      </c>
    </row>
    <row r="9830" spans="1:5" x14ac:dyDescent="0.35">
      <c r="A9830" s="22" t="s">
        <v>41</v>
      </c>
      <c r="B9830" s="22" t="s">
        <v>172</v>
      </c>
      <c r="C9830" s="22" t="s">
        <v>19</v>
      </c>
      <c r="D9830" s="22" t="s">
        <v>104</v>
      </c>
      <c r="E9830" s="20">
        <v>34.020809999999997</v>
      </c>
    </row>
    <row r="9831" spans="1:5" x14ac:dyDescent="0.35">
      <c r="A9831" s="22" t="s">
        <v>41</v>
      </c>
      <c r="B9831" s="22" t="s">
        <v>172</v>
      </c>
      <c r="C9831" s="22" t="s">
        <v>19</v>
      </c>
      <c r="D9831" s="22" t="s">
        <v>115</v>
      </c>
      <c r="E9831" s="20">
        <v>15.65479</v>
      </c>
    </row>
    <row r="9832" spans="1:5" x14ac:dyDescent="0.35">
      <c r="A9832" s="22" t="s">
        <v>41</v>
      </c>
      <c r="B9832" s="22" t="s">
        <v>172</v>
      </c>
      <c r="C9832" s="22" t="s">
        <v>19</v>
      </c>
      <c r="D9832" s="22" t="s">
        <v>27</v>
      </c>
      <c r="E9832" s="20">
        <v>0.31636999999999998</v>
      </c>
    </row>
    <row r="9833" spans="1:5" x14ac:dyDescent="0.35">
      <c r="A9833" s="22" t="s">
        <v>41</v>
      </c>
      <c r="B9833" s="22" t="s">
        <v>172</v>
      </c>
      <c r="C9833" s="22" t="s">
        <v>19</v>
      </c>
      <c r="D9833" s="22" t="s">
        <v>28</v>
      </c>
      <c r="E9833" s="20">
        <v>117.51756</v>
      </c>
    </row>
    <row r="9834" spans="1:5" x14ac:dyDescent="0.35">
      <c r="A9834" s="22" t="s">
        <v>41</v>
      </c>
      <c r="B9834" s="22" t="s">
        <v>172</v>
      </c>
      <c r="C9834" s="22" t="s">
        <v>19</v>
      </c>
      <c r="D9834" s="22" t="s">
        <v>92</v>
      </c>
      <c r="E9834" s="20">
        <v>744.27934000000005</v>
      </c>
    </row>
    <row r="9835" spans="1:5" x14ac:dyDescent="0.35">
      <c r="A9835" s="22" t="s">
        <v>41</v>
      </c>
      <c r="B9835" s="22" t="s">
        <v>172</v>
      </c>
      <c r="C9835" s="22" t="s">
        <v>19</v>
      </c>
      <c r="D9835" s="22" t="s">
        <v>102</v>
      </c>
      <c r="E9835" s="20">
        <v>4032.7068599999998</v>
      </c>
    </row>
    <row r="9836" spans="1:5" x14ac:dyDescent="0.35">
      <c r="A9836" s="22" t="s">
        <v>41</v>
      </c>
      <c r="B9836" s="22" t="s">
        <v>172</v>
      </c>
      <c r="C9836" s="22" t="s">
        <v>19</v>
      </c>
      <c r="D9836" s="22" t="s">
        <v>107</v>
      </c>
      <c r="E9836" s="20">
        <v>39.307850000000002</v>
      </c>
    </row>
    <row r="9837" spans="1:5" x14ac:dyDescent="0.35">
      <c r="A9837" s="22" t="s">
        <v>41</v>
      </c>
      <c r="B9837" s="22" t="s">
        <v>172</v>
      </c>
      <c r="C9837" s="22" t="s">
        <v>19</v>
      </c>
      <c r="D9837" s="22" t="s">
        <v>160</v>
      </c>
      <c r="E9837" s="20">
        <v>13.89655</v>
      </c>
    </row>
    <row r="9838" spans="1:5" x14ac:dyDescent="0.35">
      <c r="A9838" s="22" t="s">
        <v>41</v>
      </c>
      <c r="B9838" s="22" t="s">
        <v>172</v>
      </c>
      <c r="C9838" s="22" t="s">
        <v>19</v>
      </c>
      <c r="D9838" s="22" t="s">
        <v>30</v>
      </c>
      <c r="E9838" s="20">
        <v>228.31761</v>
      </c>
    </row>
    <row r="9839" spans="1:5" x14ac:dyDescent="0.35">
      <c r="A9839" s="22" t="s">
        <v>41</v>
      </c>
      <c r="B9839" s="22" t="s">
        <v>172</v>
      </c>
      <c r="C9839" s="22" t="s">
        <v>19</v>
      </c>
      <c r="D9839" s="22" t="s">
        <v>110</v>
      </c>
      <c r="E9839" s="20">
        <v>8.9163899999999998</v>
      </c>
    </row>
    <row r="9840" spans="1:5" x14ac:dyDescent="0.35">
      <c r="A9840" s="22" t="s">
        <v>41</v>
      </c>
      <c r="B9840" s="22" t="s">
        <v>172</v>
      </c>
      <c r="C9840" s="22" t="s">
        <v>19</v>
      </c>
      <c r="D9840" s="22" t="s">
        <v>31</v>
      </c>
      <c r="E9840" s="20">
        <v>701.68525999999997</v>
      </c>
    </row>
    <row r="9841" spans="1:5" x14ac:dyDescent="0.35">
      <c r="A9841" s="22" t="s">
        <v>41</v>
      </c>
      <c r="B9841" s="22" t="s">
        <v>172</v>
      </c>
      <c r="C9841" s="22" t="s">
        <v>19</v>
      </c>
      <c r="D9841" s="22" t="s">
        <v>32</v>
      </c>
      <c r="E9841" s="20">
        <v>84.436549999999997</v>
      </c>
    </row>
    <row r="9842" spans="1:5" x14ac:dyDescent="0.35">
      <c r="A9842" s="22" t="s">
        <v>41</v>
      </c>
      <c r="B9842" s="22" t="s">
        <v>172</v>
      </c>
      <c r="C9842" s="22" t="s">
        <v>19</v>
      </c>
      <c r="D9842" s="28" t="s">
        <v>35</v>
      </c>
      <c r="E9842" s="26">
        <v>6023.0274600000002</v>
      </c>
    </row>
    <row r="9843" spans="1:5" x14ac:dyDescent="0.35">
      <c r="A9843" s="22" t="s">
        <v>41</v>
      </c>
      <c r="B9843" s="22" t="s">
        <v>172</v>
      </c>
      <c r="C9843" s="120" t="s">
        <v>35</v>
      </c>
      <c r="D9843" s="347"/>
      <c r="E9843" s="26">
        <v>195371.1998</v>
      </c>
    </row>
    <row r="9844" spans="1:5" x14ac:dyDescent="0.35">
      <c r="A9844" s="22" t="s">
        <v>41</v>
      </c>
      <c r="B9844" s="22" t="s">
        <v>173</v>
      </c>
      <c r="C9844" s="22" t="s">
        <v>52</v>
      </c>
      <c r="D9844" s="22" t="s">
        <v>52</v>
      </c>
      <c r="E9844" s="20">
        <v>484.58775000000003</v>
      </c>
    </row>
    <row r="9845" spans="1:5" x14ac:dyDescent="0.35">
      <c r="A9845" s="22" t="s">
        <v>41</v>
      </c>
      <c r="B9845" s="22" t="s">
        <v>173</v>
      </c>
      <c r="C9845" s="22" t="s">
        <v>52</v>
      </c>
      <c r="D9845" s="22" t="s">
        <v>104</v>
      </c>
      <c r="E9845" s="20">
        <v>529.13932999999997</v>
      </c>
    </row>
    <row r="9846" spans="1:5" x14ac:dyDescent="0.35">
      <c r="A9846" s="22" t="s">
        <v>41</v>
      </c>
      <c r="B9846" s="22" t="s">
        <v>173</v>
      </c>
      <c r="C9846" s="22" t="s">
        <v>52</v>
      </c>
      <c r="D9846" s="22" t="s">
        <v>115</v>
      </c>
      <c r="E9846" s="20">
        <v>4.369E-2</v>
      </c>
    </row>
    <row r="9847" spans="1:5" x14ac:dyDescent="0.35">
      <c r="A9847" s="22" t="s">
        <v>41</v>
      </c>
      <c r="B9847" s="22" t="s">
        <v>173</v>
      </c>
      <c r="C9847" s="22" t="s">
        <v>52</v>
      </c>
      <c r="D9847" s="22" t="s">
        <v>156</v>
      </c>
      <c r="E9847" s="20">
        <v>3.7072799999999999</v>
      </c>
    </row>
    <row r="9848" spans="1:5" x14ac:dyDescent="0.35">
      <c r="A9848" s="22" t="s">
        <v>41</v>
      </c>
      <c r="B9848" s="22" t="s">
        <v>173</v>
      </c>
      <c r="C9848" s="22" t="s">
        <v>52</v>
      </c>
      <c r="D9848" s="22" t="s">
        <v>113</v>
      </c>
      <c r="E9848" s="20">
        <v>339.44745</v>
      </c>
    </row>
    <row r="9849" spans="1:5" x14ac:dyDescent="0.35">
      <c r="A9849" s="22" t="s">
        <v>41</v>
      </c>
      <c r="B9849" s="22" t="s">
        <v>173</v>
      </c>
      <c r="C9849" s="22" t="s">
        <v>52</v>
      </c>
      <c r="D9849" s="22" t="s">
        <v>53</v>
      </c>
      <c r="E9849" s="20">
        <v>838.72839999999997</v>
      </c>
    </row>
    <row r="9850" spans="1:5" x14ac:dyDescent="0.35">
      <c r="A9850" s="22" t="s">
        <v>41</v>
      </c>
      <c r="B9850" s="22" t="s">
        <v>173</v>
      </c>
      <c r="C9850" s="22" t="s">
        <v>52</v>
      </c>
      <c r="D9850" s="22" t="s">
        <v>27</v>
      </c>
      <c r="E9850" s="20">
        <v>166.67474999999999</v>
      </c>
    </row>
    <row r="9851" spans="1:5" x14ac:dyDescent="0.35">
      <c r="A9851" s="22" t="s">
        <v>41</v>
      </c>
      <c r="B9851" s="22" t="s">
        <v>173</v>
      </c>
      <c r="C9851" s="22" t="s">
        <v>52</v>
      </c>
      <c r="D9851" s="22" t="s">
        <v>95</v>
      </c>
      <c r="E9851" s="20">
        <v>71.251390000000001</v>
      </c>
    </row>
    <row r="9852" spans="1:5" x14ac:dyDescent="0.35">
      <c r="A9852" s="22" t="s">
        <v>41</v>
      </c>
      <c r="B9852" s="22" t="s">
        <v>173</v>
      </c>
      <c r="C9852" s="22" t="s">
        <v>52</v>
      </c>
      <c r="D9852" s="22" t="s">
        <v>28</v>
      </c>
      <c r="E9852" s="20">
        <v>458.82135</v>
      </c>
    </row>
    <row r="9853" spans="1:5" x14ac:dyDescent="0.35">
      <c r="A9853" s="22" t="s">
        <v>41</v>
      </c>
      <c r="B9853" s="22" t="s">
        <v>173</v>
      </c>
      <c r="C9853" s="22" t="s">
        <v>52</v>
      </c>
      <c r="D9853" s="22" t="s">
        <v>55</v>
      </c>
      <c r="E9853" s="20">
        <v>23.548310000000001</v>
      </c>
    </row>
    <row r="9854" spans="1:5" x14ac:dyDescent="0.35">
      <c r="A9854" s="22" t="s">
        <v>41</v>
      </c>
      <c r="B9854" s="22" t="s">
        <v>173</v>
      </c>
      <c r="C9854" s="22" t="s">
        <v>52</v>
      </c>
      <c r="D9854" s="22" t="s">
        <v>92</v>
      </c>
      <c r="E9854" s="20">
        <v>248.64948999999999</v>
      </c>
    </row>
    <row r="9855" spans="1:5" x14ac:dyDescent="0.35">
      <c r="A9855" s="22" t="s">
        <v>41</v>
      </c>
      <c r="B9855" s="22" t="s">
        <v>173</v>
      </c>
      <c r="C9855" s="22" t="s">
        <v>52</v>
      </c>
      <c r="D9855" s="22" t="s">
        <v>101</v>
      </c>
      <c r="E9855" s="20">
        <v>4.4851200000000002</v>
      </c>
    </row>
    <row r="9856" spans="1:5" x14ac:dyDescent="0.35">
      <c r="A9856" s="22" t="s">
        <v>41</v>
      </c>
      <c r="B9856" s="22" t="s">
        <v>173</v>
      </c>
      <c r="C9856" s="22" t="s">
        <v>52</v>
      </c>
      <c r="D9856" s="22" t="s">
        <v>102</v>
      </c>
      <c r="E9856" s="20">
        <v>3146.81268</v>
      </c>
    </row>
    <row r="9857" spans="1:5" x14ac:dyDescent="0.35">
      <c r="A9857" s="22" t="s">
        <v>41</v>
      </c>
      <c r="B9857" s="22" t="s">
        <v>173</v>
      </c>
      <c r="C9857" s="22" t="s">
        <v>52</v>
      </c>
      <c r="D9857" s="22" t="s">
        <v>107</v>
      </c>
      <c r="E9857" s="20">
        <v>150.69412</v>
      </c>
    </row>
    <row r="9858" spans="1:5" x14ac:dyDescent="0.35">
      <c r="A9858" s="22" t="s">
        <v>41</v>
      </c>
      <c r="B9858" s="22" t="s">
        <v>173</v>
      </c>
      <c r="C9858" s="22" t="s">
        <v>52</v>
      </c>
      <c r="D9858" s="22" t="s">
        <v>93</v>
      </c>
      <c r="E9858" s="20">
        <v>338.79703000000001</v>
      </c>
    </row>
    <row r="9859" spans="1:5" x14ac:dyDescent="0.35">
      <c r="A9859" s="22" t="s">
        <v>41</v>
      </c>
      <c r="B9859" s="22" t="s">
        <v>173</v>
      </c>
      <c r="C9859" s="22" t="s">
        <v>52</v>
      </c>
      <c r="D9859" s="22" t="s">
        <v>160</v>
      </c>
      <c r="E9859" s="20">
        <v>626.82817999999997</v>
      </c>
    </row>
    <row r="9860" spans="1:5" x14ac:dyDescent="0.35">
      <c r="A9860" s="22" t="s">
        <v>41</v>
      </c>
      <c r="B9860" s="22" t="s">
        <v>173</v>
      </c>
      <c r="C9860" s="22" t="s">
        <v>52</v>
      </c>
      <c r="D9860" s="22" t="s">
        <v>30</v>
      </c>
      <c r="E9860" s="20">
        <v>1204.2514699999999</v>
      </c>
    </row>
    <row r="9861" spans="1:5" x14ac:dyDescent="0.35">
      <c r="A9861" s="22" t="s">
        <v>41</v>
      </c>
      <c r="B9861" s="22" t="s">
        <v>173</v>
      </c>
      <c r="C9861" s="22" t="s">
        <v>52</v>
      </c>
      <c r="D9861" s="22" t="s">
        <v>96</v>
      </c>
      <c r="E9861" s="20">
        <v>85.559820000000002</v>
      </c>
    </row>
    <row r="9862" spans="1:5" x14ac:dyDescent="0.35">
      <c r="A9862" s="22" t="s">
        <v>41</v>
      </c>
      <c r="B9862" s="22" t="s">
        <v>173</v>
      </c>
      <c r="C9862" s="22" t="s">
        <v>52</v>
      </c>
      <c r="D9862" s="22" t="s">
        <v>110</v>
      </c>
      <c r="E9862" s="20">
        <v>24.372209999999999</v>
      </c>
    </row>
    <row r="9863" spans="1:5" x14ac:dyDescent="0.35">
      <c r="A9863" s="22" t="s">
        <v>41</v>
      </c>
      <c r="B9863" s="22" t="s">
        <v>173</v>
      </c>
      <c r="C9863" s="22" t="s">
        <v>52</v>
      </c>
      <c r="D9863" s="22" t="s">
        <v>100</v>
      </c>
      <c r="E9863" s="20">
        <v>270.04034999999999</v>
      </c>
    </row>
    <row r="9864" spans="1:5" x14ac:dyDescent="0.35">
      <c r="A9864" s="22" t="s">
        <v>41</v>
      </c>
      <c r="B9864" s="22" t="s">
        <v>173</v>
      </c>
      <c r="C9864" s="22" t="s">
        <v>52</v>
      </c>
      <c r="D9864" s="22" t="s">
        <v>97</v>
      </c>
      <c r="E9864" s="20">
        <v>131.11176</v>
      </c>
    </row>
    <row r="9865" spans="1:5" x14ac:dyDescent="0.35">
      <c r="A9865" s="22" t="s">
        <v>41</v>
      </c>
      <c r="B9865" s="22" t="s">
        <v>173</v>
      </c>
      <c r="C9865" s="22" t="s">
        <v>52</v>
      </c>
      <c r="D9865" s="22" t="s">
        <v>31</v>
      </c>
      <c r="E9865" s="20">
        <v>1238.2490600000001</v>
      </c>
    </row>
    <row r="9866" spans="1:5" x14ac:dyDescent="0.35">
      <c r="A9866" s="22" t="s">
        <v>41</v>
      </c>
      <c r="B9866" s="22" t="s">
        <v>173</v>
      </c>
      <c r="C9866" s="22" t="s">
        <v>52</v>
      </c>
      <c r="D9866" s="22" t="s">
        <v>32</v>
      </c>
      <c r="E9866" s="20">
        <v>17.113040000000002</v>
      </c>
    </row>
    <row r="9867" spans="1:5" x14ac:dyDescent="0.35">
      <c r="A9867" s="22" t="s">
        <v>41</v>
      </c>
      <c r="B9867" s="22" t="s">
        <v>173</v>
      </c>
      <c r="C9867" s="22" t="s">
        <v>52</v>
      </c>
      <c r="D9867" s="28" t="s">
        <v>35</v>
      </c>
      <c r="E9867" s="26">
        <v>10402.91403</v>
      </c>
    </row>
    <row r="9868" spans="1:5" x14ac:dyDescent="0.35">
      <c r="A9868" s="22" t="s">
        <v>41</v>
      </c>
      <c r="B9868" s="22" t="s">
        <v>173</v>
      </c>
      <c r="C9868" s="22" t="s">
        <v>53</v>
      </c>
      <c r="D9868" s="22" t="s">
        <v>52</v>
      </c>
      <c r="E9868" s="20">
        <v>488.86153999999999</v>
      </c>
    </row>
    <row r="9869" spans="1:5" x14ac:dyDescent="0.35">
      <c r="A9869" s="22" t="s">
        <v>41</v>
      </c>
      <c r="B9869" s="22" t="s">
        <v>173</v>
      </c>
      <c r="C9869" s="22" t="s">
        <v>53</v>
      </c>
      <c r="D9869" s="22" t="s">
        <v>104</v>
      </c>
      <c r="E9869" s="20">
        <v>7.0633800000000004</v>
      </c>
    </row>
    <row r="9870" spans="1:5" x14ac:dyDescent="0.35">
      <c r="A9870" s="22" t="s">
        <v>41</v>
      </c>
      <c r="B9870" s="22" t="s">
        <v>173</v>
      </c>
      <c r="C9870" s="22" t="s">
        <v>53</v>
      </c>
      <c r="D9870" s="22" t="s">
        <v>115</v>
      </c>
      <c r="E9870" s="20">
        <v>16.673380000000002</v>
      </c>
    </row>
    <row r="9871" spans="1:5" x14ac:dyDescent="0.35">
      <c r="A9871" s="22" t="s">
        <v>41</v>
      </c>
      <c r="B9871" s="22" t="s">
        <v>173</v>
      </c>
      <c r="C9871" s="22" t="s">
        <v>53</v>
      </c>
      <c r="D9871" s="22" t="s">
        <v>53</v>
      </c>
      <c r="E9871" s="20">
        <v>44.129219999999997</v>
      </c>
    </row>
    <row r="9872" spans="1:5" x14ac:dyDescent="0.35">
      <c r="A9872" s="22" t="s">
        <v>41</v>
      </c>
      <c r="B9872" s="22" t="s">
        <v>173</v>
      </c>
      <c r="C9872" s="22" t="s">
        <v>53</v>
      </c>
      <c r="D9872" s="22" t="s">
        <v>27</v>
      </c>
      <c r="E9872" s="20">
        <v>130.02162999999999</v>
      </c>
    </row>
    <row r="9873" spans="1:5" x14ac:dyDescent="0.35">
      <c r="A9873" s="22" t="s">
        <v>41</v>
      </c>
      <c r="B9873" s="22" t="s">
        <v>173</v>
      </c>
      <c r="C9873" s="22" t="s">
        <v>53</v>
      </c>
      <c r="D9873" s="22" t="s">
        <v>28</v>
      </c>
      <c r="E9873" s="20">
        <v>92.121390000000005</v>
      </c>
    </row>
    <row r="9874" spans="1:5" x14ac:dyDescent="0.35">
      <c r="A9874" s="22" t="s">
        <v>41</v>
      </c>
      <c r="B9874" s="22" t="s">
        <v>173</v>
      </c>
      <c r="C9874" s="22" t="s">
        <v>53</v>
      </c>
      <c r="D9874" s="22" t="s">
        <v>55</v>
      </c>
      <c r="E9874" s="20">
        <v>1.0694999999999999</v>
      </c>
    </row>
    <row r="9875" spans="1:5" x14ac:dyDescent="0.35">
      <c r="A9875" s="22" t="s">
        <v>41</v>
      </c>
      <c r="B9875" s="22" t="s">
        <v>173</v>
      </c>
      <c r="C9875" s="22" t="s">
        <v>53</v>
      </c>
      <c r="D9875" s="22" t="s">
        <v>92</v>
      </c>
      <c r="E9875" s="20">
        <v>0.37824000000000002</v>
      </c>
    </row>
    <row r="9876" spans="1:5" x14ac:dyDescent="0.35">
      <c r="A9876" s="22" t="s">
        <v>41</v>
      </c>
      <c r="B9876" s="22" t="s">
        <v>173</v>
      </c>
      <c r="C9876" s="22" t="s">
        <v>53</v>
      </c>
      <c r="D9876" s="22" t="s">
        <v>107</v>
      </c>
      <c r="E9876" s="20">
        <v>10.69645</v>
      </c>
    </row>
    <row r="9877" spans="1:5" x14ac:dyDescent="0.35">
      <c r="A9877" s="22" t="s">
        <v>41</v>
      </c>
      <c r="B9877" s="22" t="s">
        <v>173</v>
      </c>
      <c r="C9877" s="22" t="s">
        <v>53</v>
      </c>
      <c r="D9877" s="22" t="s">
        <v>93</v>
      </c>
      <c r="E9877" s="20">
        <v>49.557389999999998</v>
      </c>
    </row>
    <row r="9878" spans="1:5" x14ac:dyDescent="0.35">
      <c r="A9878" s="22" t="s">
        <v>41</v>
      </c>
      <c r="B9878" s="22" t="s">
        <v>173</v>
      </c>
      <c r="C9878" s="22" t="s">
        <v>53</v>
      </c>
      <c r="D9878" s="22" t="s">
        <v>160</v>
      </c>
      <c r="E9878" s="20">
        <v>389.06884000000002</v>
      </c>
    </row>
    <row r="9879" spans="1:5" x14ac:dyDescent="0.35">
      <c r="A9879" s="22" t="s">
        <v>41</v>
      </c>
      <c r="B9879" s="22" t="s">
        <v>173</v>
      </c>
      <c r="C9879" s="22" t="s">
        <v>53</v>
      </c>
      <c r="D9879" s="22" t="s">
        <v>30</v>
      </c>
      <c r="E9879" s="20">
        <v>263.05844000000002</v>
      </c>
    </row>
    <row r="9880" spans="1:5" x14ac:dyDescent="0.35">
      <c r="A9880" s="22" t="s">
        <v>41</v>
      </c>
      <c r="B9880" s="22" t="s">
        <v>173</v>
      </c>
      <c r="C9880" s="22" t="s">
        <v>53</v>
      </c>
      <c r="D9880" s="22" t="s">
        <v>110</v>
      </c>
      <c r="E9880" s="20">
        <v>5.7443600000000004</v>
      </c>
    </row>
    <row r="9881" spans="1:5" x14ac:dyDescent="0.35">
      <c r="A9881" s="22" t="s">
        <v>41</v>
      </c>
      <c r="B9881" s="22" t="s">
        <v>173</v>
      </c>
      <c r="C9881" s="22" t="s">
        <v>53</v>
      </c>
      <c r="D9881" s="22" t="s">
        <v>100</v>
      </c>
      <c r="E9881" s="20">
        <v>8.9109800000000003</v>
      </c>
    </row>
    <row r="9882" spans="1:5" x14ac:dyDescent="0.35">
      <c r="A9882" s="22" t="s">
        <v>41</v>
      </c>
      <c r="B9882" s="22" t="s">
        <v>173</v>
      </c>
      <c r="C9882" s="22" t="s">
        <v>53</v>
      </c>
      <c r="D9882" s="22" t="s">
        <v>97</v>
      </c>
      <c r="E9882" s="20">
        <v>81.973100000000002</v>
      </c>
    </row>
    <row r="9883" spans="1:5" x14ac:dyDescent="0.35">
      <c r="A9883" s="22" t="s">
        <v>41</v>
      </c>
      <c r="B9883" s="22" t="s">
        <v>173</v>
      </c>
      <c r="C9883" s="22" t="s">
        <v>53</v>
      </c>
      <c r="D9883" s="22" t="s">
        <v>31</v>
      </c>
      <c r="E9883" s="20">
        <v>749.25331000000006</v>
      </c>
    </row>
    <row r="9884" spans="1:5" x14ac:dyDescent="0.35">
      <c r="A9884" s="22" t="s">
        <v>41</v>
      </c>
      <c r="B9884" s="22" t="s">
        <v>173</v>
      </c>
      <c r="C9884" s="22" t="s">
        <v>53</v>
      </c>
      <c r="D9884" s="22" t="s">
        <v>32</v>
      </c>
      <c r="E9884" s="20">
        <v>1.0332300000000001</v>
      </c>
    </row>
    <row r="9885" spans="1:5" x14ac:dyDescent="0.35">
      <c r="A9885" s="22" t="s">
        <v>41</v>
      </c>
      <c r="B9885" s="22" t="s">
        <v>173</v>
      </c>
      <c r="C9885" s="22" t="s">
        <v>53</v>
      </c>
      <c r="D9885" s="28" t="s">
        <v>35</v>
      </c>
      <c r="E9885" s="26">
        <v>2339.61438</v>
      </c>
    </row>
    <row r="9886" spans="1:5" x14ac:dyDescent="0.35">
      <c r="A9886" s="22" t="s">
        <v>41</v>
      </c>
      <c r="B9886" s="22" t="s">
        <v>173</v>
      </c>
      <c r="C9886" s="22" t="s">
        <v>12</v>
      </c>
      <c r="D9886" s="22" t="s">
        <v>52</v>
      </c>
      <c r="E9886" s="20">
        <v>1752.7785200000001</v>
      </c>
    </row>
    <row r="9887" spans="1:5" x14ac:dyDescent="0.35">
      <c r="A9887" s="22" t="s">
        <v>41</v>
      </c>
      <c r="B9887" s="22" t="s">
        <v>173</v>
      </c>
      <c r="C9887" s="22" t="s">
        <v>12</v>
      </c>
      <c r="D9887" s="22" t="s">
        <v>104</v>
      </c>
      <c r="E9887" s="20">
        <v>0.28355999999999998</v>
      </c>
    </row>
    <row r="9888" spans="1:5" x14ac:dyDescent="0.35">
      <c r="A9888" s="22" t="s">
        <v>41</v>
      </c>
      <c r="B9888" s="22" t="s">
        <v>173</v>
      </c>
      <c r="C9888" s="22" t="s">
        <v>12</v>
      </c>
      <c r="D9888" s="22" t="s">
        <v>115</v>
      </c>
      <c r="E9888" s="20">
        <v>126.24047</v>
      </c>
    </row>
    <row r="9889" spans="1:5" x14ac:dyDescent="0.35">
      <c r="A9889" s="22" t="s">
        <v>41</v>
      </c>
      <c r="B9889" s="22" t="s">
        <v>173</v>
      </c>
      <c r="C9889" s="22" t="s">
        <v>12</v>
      </c>
      <c r="D9889" s="22" t="s">
        <v>156</v>
      </c>
      <c r="E9889" s="20">
        <v>4.8642500000000002</v>
      </c>
    </row>
    <row r="9890" spans="1:5" x14ac:dyDescent="0.35">
      <c r="A9890" s="22" t="s">
        <v>41</v>
      </c>
      <c r="B9890" s="22" t="s">
        <v>173</v>
      </c>
      <c r="C9890" s="22" t="s">
        <v>12</v>
      </c>
      <c r="D9890" s="22" t="s">
        <v>113</v>
      </c>
      <c r="E9890" s="20">
        <v>7.48414</v>
      </c>
    </row>
    <row r="9891" spans="1:5" x14ac:dyDescent="0.35">
      <c r="A9891" s="22" t="s">
        <v>41</v>
      </c>
      <c r="B9891" s="22" t="s">
        <v>173</v>
      </c>
      <c r="C9891" s="22" t="s">
        <v>12</v>
      </c>
      <c r="D9891" s="22" t="s">
        <v>53</v>
      </c>
      <c r="E9891" s="20">
        <v>0.37813000000000002</v>
      </c>
    </row>
    <row r="9892" spans="1:5" x14ac:dyDescent="0.35">
      <c r="A9892" s="22" t="s">
        <v>41</v>
      </c>
      <c r="B9892" s="22" t="s">
        <v>173</v>
      </c>
      <c r="C9892" s="22" t="s">
        <v>12</v>
      </c>
      <c r="D9892" s="22" t="s">
        <v>27</v>
      </c>
      <c r="E9892" s="20">
        <v>4333.6842999999999</v>
      </c>
    </row>
    <row r="9893" spans="1:5" x14ac:dyDescent="0.35">
      <c r="A9893" s="22" t="s">
        <v>41</v>
      </c>
      <c r="B9893" s="22" t="s">
        <v>173</v>
      </c>
      <c r="C9893" s="22" t="s">
        <v>12</v>
      </c>
      <c r="D9893" s="22" t="s">
        <v>95</v>
      </c>
      <c r="E9893" s="20">
        <v>118.05211</v>
      </c>
    </row>
    <row r="9894" spans="1:5" x14ac:dyDescent="0.35">
      <c r="A9894" s="22" t="s">
        <v>41</v>
      </c>
      <c r="B9894" s="22" t="s">
        <v>173</v>
      </c>
      <c r="C9894" s="22" t="s">
        <v>12</v>
      </c>
      <c r="D9894" s="22" t="s">
        <v>28</v>
      </c>
      <c r="E9894" s="20">
        <v>92.614360000000005</v>
      </c>
    </row>
    <row r="9895" spans="1:5" x14ac:dyDescent="0.35">
      <c r="A9895" s="22" t="s">
        <v>41</v>
      </c>
      <c r="B9895" s="22" t="s">
        <v>173</v>
      </c>
      <c r="C9895" s="22" t="s">
        <v>12</v>
      </c>
      <c r="D9895" s="22" t="s">
        <v>92</v>
      </c>
      <c r="E9895" s="20">
        <v>253.30921000000001</v>
      </c>
    </row>
    <row r="9896" spans="1:5" x14ac:dyDescent="0.35">
      <c r="A9896" s="22" t="s">
        <v>41</v>
      </c>
      <c r="B9896" s="22" t="s">
        <v>173</v>
      </c>
      <c r="C9896" s="22" t="s">
        <v>12</v>
      </c>
      <c r="D9896" s="22" t="s">
        <v>101</v>
      </c>
      <c r="E9896" s="20">
        <v>9.0744000000000007</v>
      </c>
    </row>
    <row r="9897" spans="1:5" x14ac:dyDescent="0.35">
      <c r="A9897" s="22" t="s">
        <v>41</v>
      </c>
      <c r="B9897" s="22" t="s">
        <v>173</v>
      </c>
      <c r="C9897" s="22" t="s">
        <v>12</v>
      </c>
      <c r="D9897" s="22" t="s">
        <v>102</v>
      </c>
      <c r="E9897" s="20">
        <v>280.38197000000002</v>
      </c>
    </row>
    <row r="9898" spans="1:5" x14ac:dyDescent="0.35">
      <c r="A9898" s="22" t="s">
        <v>41</v>
      </c>
      <c r="B9898" s="22" t="s">
        <v>173</v>
      </c>
      <c r="C9898" s="22" t="s">
        <v>12</v>
      </c>
      <c r="D9898" s="22" t="s">
        <v>107</v>
      </c>
      <c r="E9898" s="20">
        <v>16.652069999999998</v>
      </c>
    </row>
    <row r="9899" spans="1:5" x14ac:dyDescent="0.35">
      <c r="A9899" s="22" t="s">
        <v>41</v>
      </c>
      <c r="B9899" s="22" t="s">
        <v>173</v>
      </c>
      <c r="C9899" s="22" t="s">
        <v>12</v>
      </c>
      <c r="D9899" s="22" t="s">
        <v>160</v>
      </c>
      <c r="E9899" s="20">
        <v>53.719090000000001</v>
      </c>
    </row>
    <row r="9900" spans="1:5" x14ac:dyDescent="0.35">
      <c r="A9900" s="22" t="s">
        <v>41</v>
      </c>
      <c r="B9900" s="22" t="s">
        <v>173</v>
      </c>
      <c r="C9900" s="22" t="s">
        <v>12</v>
      </c>
      <c r="D9900" s="22" t="s">
        <v>30</v>
      </c>
      <c r="E9900" s="20">
        <v>859.85352999999998</v>
      </c>
    </row>
    <row r="9901" spans="1:5" x14ac:dyDescent="0.35">
      <c r="A9901" s="22" t="s">
        <v>41</v>
      </c>
      <c r="B9901" s="22" t="s">
        <v>173</v>
      </c>
      <c r="C9901" s="22" t="s">
        <v>12</v>
      </c>
      <c r="D9901" s="22" t="s">
        <v>96</v>
      </c>
      <c r="E9901" s="20">
        <v>8.4489999999999996E-2</v>
      </c>
    </row>
    <row r="9902" spans="1:5" x14ac:dyDescent="0.35">
      <c r="A9902" s="22" t="s">
        <v>41</v>
      </c>
      <c r="B9902" s="22" t="s">
        <v>173</v>
      </c>
      <c r="C9902" s="22" t="s">
        <v>12</v>
      </c>
      <c r="D9902" s="22" t="s">
        <v>110</v>
      </c>
      <c r="E9902" s="20">
        <v>68.385050000000007</v>
      </c>
    </row>
    <row r="9903" spans="1:5" x14ac:dyDescent="0.35">
      <c r="A9903" s="22" t="s">
        <v>41</v>
      </c>
      <c r="B9903" s="22" t="s">
        <v>173</v>
      </c>
      <c r="C9903" s="22" t="s">
        <v>12</v>
      </c>
      <c r="D9903" s="22" t="s">
        <v>163</v>
      </c>
      <c r="E9903" s="20">
        <v>0.84926000000000001</v>
      </c>
    </row>
    <row r="9904" spans="1:5" x14ac:dyDescent="0.35">
      <c r="A9904" s="22" t="s">
        <v>41</v>
      </c>
      <c r="B9904" s="22" t="s">
        <v>173</v>
      </c>
      <c r="C9904" s="22" t="s">
        <v>12</v>
      </c>
      <c r="D9904" s="22" t="s">
        <v>97</v>
      </c>
      <c r="E9904" s="20">
        <v>4.3848900000000004</v>
      </c>
    </row>
    <row r="9905" spans="1:5" x14ac:dyDescent="0.35">
      <c r="A9905" s="22" t="s">
        <v>41</v>
      </c>
      <c r="B9905" s="22" t="s">
        <v>173</v>
      </c>
      <c r="C9905" s="22" t="s">
        <v>12</v>
      </c>
      <c r="D9905" s="22" t="s">
        <v>31</v>
      </c>
      <c r="E9905" s="20">
        <v>254.52336</v>
      </c>
    </row>
    <row r="9906" spans="1:5" x14ac:dyDescent="0.35">
      <c r="A9906" s="22" t="s">
        <v>41</v>
      </c>
      <c r="B9906" s="22" t="s">
        <v>173</v>
      </c>
      <c r="C9906" s="22" t="s">
        <v>12</v>
      </c>
      <c r="D9906" s="28" t="s">
        <v>35</v>
      </c>
      <c r="E9906" s="26">
        <v>8237.5971599999993</v>
      </c>
    </row>
    <row r="9907" spans="1:5" x14ac:dyDescent="0.35">
      <c r="A9907" s="22" t="s">
        <v>41</v>
      </c>
      <c r="B9907" s="22" t="s">
        <v>173</v>
      </c>
      <c r="C9907" s="22" t="s">
        <v>54</v>
      </c>
      <c r="D9907" s="22" t="s">
        <v>52</v>
      </c>
      <c r="E9907" s="20">
        <v>217.52726999999999</v>
      </c>
    </row>
    <row r="9908" spans="1:5" x14ac:dyDescent="0.35">
      <c r="A9908" s="22" t="s">
        <v>41</v>
      </c>
      <c r="B9908" s="22" t="s">
        <v>173</v>
      </c>
      <c r="C9908" s="22" t="s">
        <v>54</v>
      </c>
      <c r="D9908" s="22" t="s">
        <v>115</v>
      </c>
      <c r="E9908" s="20">
        <v>3.7770000000000001</v>
      </c>
    </row>
    <row r="9909" spans="1:5" x14ac:dyDescent="0.35">
      <c r="A9909" s="22" t="s">
        <v>41</v>
      </c>
      <c r="B9909" s="22" t="s">
        <v>173</v>
      </c>
      <c r="C9909" s="22" t="s">
        <v>54</v>
      </c>
      <c r="D9909" s="22" t="s">
        <v>156</v>
      </c>
      <c r="E9909" s="20">
        <v>2.0549999999999999E-2</v>
      </c>
    </row>
    <row r="9910" spans="1:5" x14ac:dyDescent="0.35">
      <c r="A9910" s="22" t="s">
        <v>41</v>
      </c>
      <c r="B9910" s="22" t="s">
        <v>173</v>
      </c>
      <c r="C9910" s="22" t="s">
        <v>54</v>
      </c>
      <c r="D9910" s="22" t="s">
        <v>53</v>
      </c>
      <c r="E9910" s="20">
        <v>38.469070000000002</v>
      </c>
    </row>
    <row r="9911" spans="1:5" x14ac:dyDescent="0.35">
      <c r="A9911" s="22" t="s">
        <v>41</v>
      </c>
      <c r="B9911" s="22" t="s">
        <v>173</v>
      </c>
      <c r="C9911" s="22" t="s">
        <v>54</v>
      </c>
      <c r="D9911" s="22" t="s">
        <v>27</v>
      </c>
      <c r="E9911" s="20">
        <v>19.143080000000001</v>
      </c>
    </row>
    <row r="9912" spans="1:5" x14ac:dyDescent="0.35">
      <c r="A9912" s="22" t="s">
        <v>41</v>
      </c>
      <c r="B9912" s="22" t="s">
        <v>173</v>
      </c>
      <c r="C9912" s="22" t="s">
        <v>54</v>
      </c>
      <c r="D9912" s="22" t="s">
        <v>95</v>
      </c>
      <c r="E9912" s="20">
        <v>170.58989</v>
      </c>
    </row>
    <row r="9913" spans="1:5" x14ac:dyDescent="0.35">
      <c r="A9913" s="22" t="s">
        <v>41</v>
      </c>
      <c r="B9913" s="22" t="s">
        <v>173</v>
      </c>
      <c r="C9913" s="22" t="s">
        <v>54</v>
      </c>
      <c r="D9913" s="22" t="s">
        <v>55</v>
      </c>
      <c r="E9913" s="20">
        <v>412.15609999999998</v>
      </c>
    </row>
    <row r="9914" spans="1:5" x14ac:dyDescent="0.35">
      <c r="A9914" s="22" t="s">
        <v>41</v>
      </c>
      <c r="B9914" s="22" t="s">
        <v>173</v>
      </c>
      <c r="C9914" s="22" t="s">
        <v>54</v>
      </c>
      <c r="D9914" s="22" t="s">
        <v>92</v>
      </c>
      <c r="E9914" s="20">
        <v>1.03545</v>
      </c>
    </row>
    <row r="9915" spans="1:5" x14ac:dyDescent="0.35">
      <c r="A9915" s="22" t="s">
        <v>41</v>
      </c>
      <c r="B9915" s="22" t="s">
        <v>173</v>
      </c>
      <c r="C9915" s="22" t="s">
        <v>54</v>
      </c>
      <c r="D9915" s="22" t="s">
        <v>101</v>
      </c>
      <c r="E9915" s="20">
        <v>6.9954499999999999</v>
      </c>
    </row>
    <row r="9916" spans="1:5" x14ac:dyDescent="0.35">
      <c r="A9916" s="22" t="s">
        <v>41</v>
      </c>
      <c r="B9916" s="22" t="s">
        <v>173</v>
      </c>
      <c r="C9916" s="22" t="s">
        <v>54</v>
      </c>
      <c r="D9916" s="22" t="s">
        <v>102</v>
      </c>
      <c r="E9916" s="20">
        <v>7.7561400000000003</v>
      </c>
    </row>
    <row r="9917" spans="1:5" x14ac:dyDescent="0.35">
      <c r="A9917" s="22" t="s">
        <v>41</v>
      </c>
      <c r="B9917" s="22" t="s">
        <v>173</v>
      </c>
      <c r="C9917" s="22" t="s">
        <v>54</v>
      </c>
      <c r="D9917" s="22" t="s">
        <v>107</v>
      </c>
      <c r="E9917" s="20">
        <v>57.24362</v>
      </c>
    </row>
    <row r="9918" spans="1:5" x14ac:dyDescent="0.35">
      <c r="A9918" s="22" t="s">
        <v>41</v>
      </c>
      <c r="B9918" s="22" t="s">
        <v>173</v>
      </c>
      <c r="C9918" s="22" t="s">
        <v>54</v>
      </c>
      <c r="D9918" s="22" t="s">
        <v>160</v>
      </c>
      <c r="E9918" s="20">
        <v>283.435</v>
      </c>
    </row>
    <row r="9919" spans="1:5" x14ac:dyDescent="0.35">
      <c r="A9919" s="22" t="s">
        <v>41</v>
      </c>
      <c r="B9919" s="22" t="s">
        <v>173</v>
      </c>
      <c r="C9919" s="22" t="s">
        <v>54</v>
      </c>
      <c r="D9919" s="22" t="s">
        <v>96</v>
      </c>
      <c r="E9919" s="20">
        <v>526.25699999999995</v>
      </c>
    </row>
    <row r="9920" spans="1:5" x14ac:dyDescent="0.35">
      <c r="A9920" s="22" t="s">
        <v>41</v>
      </c>
      <c r="B9920" s="22" t="s">
        <v>173</v>
      </c>
      <c r="C9920" s="22" t="s">
        <v>54</v>
      </c>
      <c r="D9920" s="22" t="s">
        <v>110</v>
      </c>
      <c r="E9920" s="20">
        <v>4.7627100000000002</v>
      </c>
    </row>
    <row r="9921" spans="1:5" x14ac:dyDescent="0.35">
      <c r="A9921" s="22" t="s">
        <v>41</v>
      </c>
      <c r="B9921" s="22" t="s">
        <v>173</v>
      </c>
      <c r="C9921" s="22" t="s">
        <v>54</v>
      </c>
      <c r="D9921" s="22" t="s">
        <v>163</v>
      </c>
      <c r="E9921" s="20">
        <v>3.0648599999999999</v>
      </c>
    </row>
    <row r="9922" spans="1:5" x14ac:dyDescent="0.35">
      <c r="A9922" s="22" t="s">
        <v>41</v>
      </c>
      <c r="B9922" s="22" t="s">
        <v>173</v>
      </c>
      <c r="C9922" s="22" t="s">
        <v>54</v>
      </c>
      <c r="D9922" s="22" t="s">
        <v>100</v>
      </c>
      <c r="E9922" s="20">
        <v>4.8184800000000001</v>
      </c>
    </row>
    <row r="9923" spans="1:5" x14ac:dyDescent="0.35">
      <c r="A9923" s="22" t="s">
        <v>41</v>
      </c>
      <c r="B9923" s="22" t="s">
        <v>173</v>
      </c>
      <c r="C9923" s="22" t="s">
        <v>54</v>
      </c>
      <c r="D9923" s="22" t="s">
        <v>97</v>
      </c>
      <c r="E9923" s="20">
        <v>408.2561</v>
      </c>
    </row>
    <row r="9924" spans="1:5" x14ac:dyDescent="0.35">
      <c r="A9924" s="22" t="s">
        <v>41</v>
      </c>
      <c r="B9924" s="22" t="s">
        <v>173</v>
      </c>
      <c r="C9924" s="22" t="s">
        <v>54</v>
      </c>
      <c r="D9924" s="22" t="s">
        <v>31</v>
      </c>
      <c r="E9924" s="20">
        <v>9.0874500000000005</v>
      </c>
    </row>
    <row r="9925" spans="1:5" x14ac:dyDescent="0.35">
      <c r="A9925" s="22" t="s">
        <v>41</v>
      </c>
      <c r="B9925" s="22" t="s">
        <v>173</v>
      </c>
      <c r="C9925" s="22" t="s">
        <v>54</v>
      </c>
      <c r="D9925" s="28" t="s">
        <v>35</v>
      </c>
      <c r="E9925" s="26">
        <v>2174.3952199999999</v>
      </c>
    </row>
    <row r="9926" spans="1:5" x14ac:dyDescent="0.35">
      <c r="A9926" s="22" t="s">
        <v>41</v>
      </c>
      <c r="B9926" s="22" t="s">
        <v>173</v>
      </c>
      <c r="C9926" s="22" t="s">
        <v>13</v>
      </c>
      <c r="D9926" s="22" t="s">
        <v>52</v>
      </c>
      <c r="E9926" s="20">
        <v>285.43490000000003</v>
      </c>
    </row>
    <row r="9927" spans="1:5" x14ac:dyDescent="0.35">
      <c r="A9927" s="22" t="s">
        <v>41</v>
      </c>
      <c r="B9927" s="22" t="s">
        <v>173</v>
      </c>
      <c r="C9927" s="22" t="s">
        <v>13</v>
      </c>
      <c r="D9927" s="22" t="s">
        <v>104</v>
      </c>
      <c r="E9927" s="20">
        <v>93.937349999999995</v>
      </c>
    </row>
    <row r="9928" spans="1:5" x14ac:dyDescent="0.35">
      <c r="A9928" s="22" t="s">
        <v>41</v>
      </c>
      <c r="B9928" s="22" t="s">
        <v>173</v>
      </c>
      <c r="C9928" s="22" t="s">
        <v>13</v>
      </c>
      <c r="D9928" s="22" t="s">
        <v>115</v>
      </c>
      <c r="E9928" s="20">
        <v>119.6057</v>
      </c>
    </row>
    <row r="9929" spans="1:5" x14ac:dyDescent="0.35">
      <c r="A9929" s="22" t="s">
        <v>41</v>
      </c>
      <c r="B9929" s="22" t="s">
        <v>173</v>
      </c>
      <c r="C9929" s="22" t="s">
        <v>13</v>
      </c>
      <c r="D9929" s="22" t="s">
        <v>27</v>
      </c>
      <c r="E9929" s="20">
        <v>6232.3728799999999</v>
      </c>
    </row>
    <row r="9930" spans="1:5" x14ac:dyDescent="0.35">
      <c r="A9930" s="22" t="s">
        <v>41</v>
      </c>
      <c r="B9930" s="22" t="s">
        <v>173</v>
      </c>
      <c r="C9930" s="22" t="s">
        <v>13</v>
      </c>
      <c r="D9930" s="22" t="s">
        <v>28</v>
      </c>
      <c r="E9930" s="20">
        <v>1286.7851599999999</v>
      </c>
    </row>
    <row r="9931" spans="1:5" x14ac:dyDescent="0.35">
      <c r="A9931" s="22" t="s">
        <v>41</v>
      </c>
      <c r="B9931" s="22" t="s">
        <v>173</v>
      </c>
      <c r="C9931" s="22" t="s">
        <v>13</v>
      </c>
      <c r="D9931" s="22" t="s">
        <v>102</v>
      </c>
      <c r="E9931" s="20">
        <v>22.335429999999999</v>
      </c>
    </row>
    <row r="9932" spans="1:5" x14ac:dyDescent="0.35">
      <c r="A9932" s="22" t="s">
        <v>41</v>
      </c>
      <c r="B9932" s="22" t="s">
        <v>173</v>
      </c>
      <c r="C9932" s="22" t="s">
        <v>13</v>
      </c>
      <c r="D9932" s="22" t="s">
        <v>107</v>
      </c>
      <c r="E9932" s="20">
        <v>5.5417100000000001</v>
      </c>
    </row>
    <row r="9933" spans="1:5" x14ac:dyDescent="0.35">
      <c r="A9933" s="22" t="s">
        <v>41</v>
      </c>
      <c r="B9933" s="22" t="s">
        <v>173</v>
      </c>
      <c r="C9933" s="22" t="s">
        <v>13</v>
      </c>
      <c r="D9933" s="22" t="s">
        <v>160</v>
      </c>
      <c r="E9933" s="20">
        <v>38.653939999999999</v>
      </c>
    </row>
    <row r="9934" spans="1:5" x14ac:dyDescent="0.35">
      <c r="A9934" s="22" t="s">
        <v>41</v>
      </c>
      <c r="B9934" s="22" t="s">
        <v>173</v>
      </c>
      <c r="C9934" s="22" t="s">
        <v>13</v>
      </c>
      <c r="D9934" s="22" t="s">
        <v>30</v>
      </c>
      <c r="E9934" s="20">
        <v>11.316229999999999</v>
      </c>
    </row>
    <row r="9935" spans="1:5" x14ac:dyDescent="0.35">
      <c r="A9935" s="22" t="s">
        <v>41</v>
      </c>
      <c r="B9935" s="22" t="s">
        <v>173</v>
      </c>
      <c r="C9935" s="22" t="s">
        <v>13</v>
      </c>
      <c r="D9935" s="22" t="s">
        <v>110</v>
      </c>
      <c r="E9935" s="20">
        <v>8.2149999999999999</v>
      </c>
    </row>
    <row r="9936" spans="1:5" x14ac:dyDescent="0.35">
      <c r="A9936" s="22" t="s">
        <v>41</v>
      </c>
      <c r="B9936" s="22" t="s">
        <v>173</v>
      </c>
      <c r="C9936" s="22" t="s">
        <v>13</v>
      </c>
      <c r="D9936" s="22" t="s">
        <v>31</v>
      </c>
      <c r="E9936" s="20">
        <v>83.26764</v>
      </c>
    </row>
    <row r="9937" spans="1:5" x14ac:dyDescent="0.35">
      <c r="A9937" s="22" t="s">
        <v>41</v>
      </c>
      <c r="B9937" s="22" t="s">
        <v>173</v>
      </c>
      <c r="C9937" s="22" t="s">
        <v>13</v>
      </c>
      <c r="D9937" s="28" t="s">
        <v>35</v>
      </c>
      <c r="E9937" s="26">
        <v>8187.46594</v>
      </c>
    </row>
    <row r="9938" spans="1:5" x14ac:dyDescent="0.35">
      <c r="A9938" s="22" t="s">
        <v>41</v>
      </c>
      <c r="B9938" s="22" t="s">
        <v>173</v>
      </c>
      <c r="C9938" s="22" t="s">
        <v>55</v>
      </c>
      <c r="D9938" s="22" t="s">
        <v>52</v>
      </c>
      <c r="E9938" s="20">
        <v>49.75121</v>
      </c>
    </row>
    <row r="9939" spans="1:5" x14ac:dyDescent="0.35">
      <c r="A9939" s="22" t="s">
        <v>41</v>
      </c>
      <c r="B9939" s="22" t="s">
        <v>173</v>
      </c>
      <c r="C9939" s="22" t="s">
        <v>55</v>
      </c>
      <c r="D9939" s="22" t="s">
        <v>53</v>
      </c>
      <c r="E9939" s="20">
        <v>108.4669</v>
      </c>
    </row>
    <row r="9940" spans="1:5" x14ac:dyDescent="0.35">
      <c r="A9940" s="22" t="s">
        <v>41</v>
      </c>
      <c r="B9940" s="22" t="s">
        <v>173</v>
      </c>
      <c r="C9940" s="22" t="s">
        <v>55</v>
      </c>
      <c r="D9940" s="22" t="s">
        <v>27</v>
      </c>
      <c r="E9940" s="20">
        <v>0.10094</v>
      </c>
    </row>
    <row r="9941" spans="1:5" x14ac:dyDescent="0.35">
      <c r="A9941" s="22" t="s">
        <v>41</v>
      </c>
      <c r="B9941" s="22" t="s">
        <v>173</v>
      </c>
      <c r="C9941" s="22" t="s">
        <v>55</v>
      </c>
      <c r="D9941" s="22" t="s">
        <v>95</v>
      </c>
      <c r="E9941" s="20">
        <v>289.38081</v>
      </c>
    </row>
    <row r="9942" spans="1:5" x14ac:dyDescent="0.35">
      <c r="A9942" s="22" t="s">
        <v>41</v>
      </c>
      <c r="B9942" s="22" t="s">
        <v>173</v>
      </c>
      <c r="C9942" s="22" t="s">
        <v>55</v>
      </c>
      <c r="D9942" s="22" t="s">
        <v>28</v>
      </c>
      <c r="E9942" s="20">
        <v>0.81042000000000003</v>
      </c>
    </row>
    <row r="9943" spans="1:5" x14ac:dyDescent="0.35">
      <c r="A9943" s="22" t="s">
        <v>41</v>
      </c>
      <c r="B9943" s="22" t="s">
        <v>173</v>
      </c>
      <c r="C9943" s="22" t="s">
        <v>55</v>
      </c>
      <c r="D9943" s="22" t="s">
        <v>55</v>
      </c>
      <c r="E9943" s="20">
        <v>179.1353</v>
      </c>
    </row>
    <row r="9944" spans="1:5" x14ac:dyDescent="0.35">
      <c r="A9944" s="22" t="s">
        <v>41</v>
      </c>
      <c r="B9944" s="22" t="s">
        <v>173</v>
      </c>
      <c r="C9944" s="22" t="s">
        <v>55</v>
      </c>
      <c r="D9944" s="22" t="s">
        <v>107</v>
      </c>
      <c r="E9944" s="20">
        <v>94.949939999999998</v>
      </c>
    </row>
    <row r="9945" spans="1:5" x14ac:dyDescent="0.35">
      <c r="A9945" s="22" t="s">
        <v>41</v>
      </c>
      <c r="B9945" s="22" t="s">
        <v>173</v>
      </c>
      <c r="C9945" s="22" t="s">
        <v>55</v>
      </c>
      <c r="D9945" s="22" t="s">
        <v>160</v>
      </c>
      <c r="E9945" s="20">
        <v>1323.08915</v>
      </c>
    </row>
    <row r="9946" spans="1:5" x14ac:dyDescent="0.35">
      <c r="A9946" s="22" t="s">
        <v>41</v>
      </c>
      <c r="B9946" s="22" t="s">
        <v>173</v>
      </c>
      <c r="C9946" s="22" t="s">
        <v>55</v>
      </c>
      <c r="D9946" s="22" t="s">
        <v>30</v>
      </c>
      <c r="E9946" s="20">
        <v>12.869669999999999</v>
      </c>
    </row>
    <row r="9947" spans="1:5" x14ac:dyDescent="0.35">
      <c r="A9947" s="22" t="s">
        <v>41</v>
      </c>
      <c r="B9947" s="22" t="s">
        <v>173</v>
      </c>
      <c r="C9947" s="22" t="s">
        <v>55</v>
      </c>
      <c r="D9947" s="22" t="s">
        <v>96</v>
      </c>
      <c r="E9947" s="20">
        <v>15.33113</v>
      </c>
    </row>
    <row r="9948" spans="1:5" x14ac:dyDescent="0.35">
      <c r="A9948" s="22" t="s">
        <v>41</v>
      </c>
      <c r="B9948" s="22" t="s">
        <v>173</v>
      </c>
      <c r="C9948" s="22" t="s">
        <v>55</v>
      </c>
      <c r="D9948" s="22" t="s">
        <v>110</v>
      </c>
      <c r="E9948" s="20">
        <v>0.30375999999999997</v>
      </c>
    </row>
    <row r="9949" spans="1:5" x14ac:dyDescent="0.35">
      <c r="A9949" s="22" t="s">
        <v>41</v>
      </c>
      <c r="B9949" s="22" t="s">
        <v>173</v>
      </c>
      <c r="C9949" s="22" t="s">
        <v>55</v>
      </c>
      <c r="D9949" s="22" t="s">
        <v>163</v>
      </c>
      <c r="E9949" s="20">
        <v>4.9478099999999996</v>
      </c>
    </row>
    <row r="9950" spans="1:5" x14ac:dyDescent="0.35">
      <c r="A9950" s="22" t="s">
        <v>41</v>
      </c>
      <c r="B9950" s="22" t="s">
        <v>173</v>
      </c>
      <c r="C9950" s="22" t="s">
        <v>55</v>
      </c>
      <c r="D9950" s="22" t="s">
        <v>100</v>
      </c>
      <c r="E9950" s="20">
        <v>20.04645</v>
      </c>
    </row>
    <row r="9951" spans="1:5" x14ac:dyDescent="0.35">
      <c r="A9951" s="22" t="s">
        <v>41</v>
      </c>
      <c r="B9951" s="22" t="s">
        <v>173</v>
      </c>
      <c r="C9951" s="22" t="s">
        <v>55</v>
      </c>
      <c r="D9951" s="22" t="s">
        <v>97</v>
      </c>
      <c r="E9951" s="20">
        <v>411.45031999999998</v>
      </c>
    </row>
    <row r="9952" spans="1:5" x14ac:dyDescent="0.35">
      <c r="A9952" s="22" t="s">
        <v>41</v>
      </c>
      <c r="B9952" s="22" t="s">
        <v>173</v>
      </c>
      <c r="C9952" s="22" t="s">
        <v>55</v>
      </c>
      <c r="D9952" s="22" t="s">
        <v>31</v>
      </c>
      <c r="E9952" s="20">
        <v>128.72748000000001</v>
      </c>
    </row>
    <row r="9953" spans="1:5" x14ac:dyDescent="0.35">
      <c r="A9953" s="22" t="s">
        <v>41</v>
      </c>
      <c r="B9953" s="22" t="s">
        <v>173</v>
      </c>
      <c r="C9953" s="22" t="s">
        <v>55</v>
      </c>
      <c r="D9953" s="28" t="s">
        <v>35</v>
      </c>
      <c r="E9953" s="26">
        <v>2639.3612899999998</v>
      </c>
    </row>
    <row r="9954" spans="1:5" x14ac:dyDescent="0.35">
      <c r="A9954" s="22" t="s">
        <v>41</v>
      </c>
      <c r="B9954" s="22" t="s">
        <v>173</v>
      </c>
      <c r="C9954" s="22" t="s">
        <v>56</v>
      </c>
      <c r="D9954" s="22" t="s">
        <v>52</v>
      </c>
      <c r="E9954" s="20">
        <v>103.5077</v>
      </c>
    </row>
    <row r="9955" spans="1:5" x14ac:dyDescent="0.35">
      <c r="A9955" s="22" t="s">
        <v>41</v>
      </c>
      <c r="B9955" s="22" t="s">
        <v>173</v>
      </c>
      <c r="C9955" s="22" t="s">
        <v>56</v>
      </c>
      <c r="D9955" s="22" t="s">
        <v>104</v>
      </c>
      <c r="E9955" s="20">
        <v>0.23468</v>
      </c>
    </row>
    <row r="9956" spans="1:5" x14ac:dyDescent="0.35">
      <c r="A9956" s="22" t="s">
        <v>41</v>
      </c>
      <c r="B9956" s="22" t="s">
        <v>173</v>
      </c>
      <c r="C9956" s="22" t="s">
        <v>56</v>
      </c>
      <c r="D9956" s="22" t="s">
        <v>156</v>
      </c>
      <c r="E9956" s="20">
        <v>0.78130999999999995</v>
      </c>
    </row>
    <row r="9957" spans="1:5" x14ac:dyDescent="0.35">
      <c r="A9957" s="22" t="s">
        <v>41</v>
      </c>
      <c r="B9957" s="22" t="s">
        <v>173</v>
      </c>
      <c r="C9957" s="22" t="s">
        <v>56</v>
      </c>
      <c r="D9957" s="22" t="s">
        <v>53</v>
      </c>
      <c r="E9957" s="20">
        <v>16.28679</v>
      </c>
    </row>
    <row r="9958" spans="1:5" x14ac:dyDescent="0.35">
      <c r="A9958" s="22" t="s">
        <v>41</v>
      </c>
      <c r="B9958" s="22" t="s">
        <v>173</v>
      </c>
      <c r="C9958" s="22" t="s">
        <v>56</v>
      </c>
      <c r="D9958" s="22" t="s">
        <v>27</v>
      </c>
      <c r="E9958" s="20">
        <v>12.085140000000001</v>
      </c>
    </row>
    <row r="9959" spans="1:5" x14ac:dyDescent="0.35">
      <c r="A9959" s="22" t="s">
        <v>41</v>
      </c>
      <c r="B9959" s="22" t="s">
        <v>173</v>
      </c>
      <c r="C9959" s="22" t="s">
        <v>56</v>
      </c>
      <c r="D9959" s="22" t="s">
        <v>95</v>
      </c>
      <c r="E9959" s="20">
        <v>1.54451</v>
      </c>
    </row>
    <row r="9960" spans="1:5" x14ac:dyDescent="0.35">
      <c r="A9960" s="22" t="s">
        <v>41</v>
      </c>
      <c r="B9960" s="22" t="s">
        <v>173</v>
      </c>
      <c r="C9960" s="22" t="s">
        <v>56</v>
      </c>
      <c r="D9960" s="22" t="s">
        <v>28</v>
      </c>
      <c r="E9960" s="20">
        <v>4.0812299999999997</v>
      </c>
    </row>
    <row r="9961" spans="1:5" x14ac:dyDescent="0.35">
      <c r="A9961" s="22" t="s">
        <v>41</v>
      </c>
      <c r="B9961" s="22" t="s">
        <v>173</v>
      </c>
      <c r="C9961" s="22" t="s">
        <v>56</v>
      </c>
      <c r="D9961" s="22" t="s">
        <v>92</v>
      </c>
      <c r="E9961" s="20">
        <v>1206.23028</v>
      </c>
    </row>
    <row r="9962" spans="1:5" x14ac:dyDescent="0.35">
      <c r="A9962" s="22" t="s">
        <v>41</v>
      </c>
      <c r="B9962" s="22" t="s">
        <v>173</v>
      </c>
      <c r="C9962" s="22" t="s">
        <v>56</v>
      </c>
      <c r="D9962" s="22" t="s">
        <v>101</v>
      </c>
      <c r="E9962" s="20">
        <v>11.87003</v>
      </c>
    </row>
    <row r="9963" spans="1:5" x14ac:dyDescent="0.35">
      <c r="A9963" s="22" t="s">
        <v>41</v>
      </c>
      <c r="B9963" s="22" t="s">
        <v>173</v>
      </c>
      <c r="C9963" s="22" t="s">
        <v>56</v>
      </c>
      <c r="D9963" s="22" t="s">
        <v>102</v>
      </c>
      <c r="E9963" s="20">
        <v>8.7947100000000002</v>
      </c>
    </row>
    <row r="9964" spans="1:5" x14ac:dyDescent="0.35">
      <c r="A9964" s="22" t="s">
        <v>41</v>
      </c>
      <c r="B9964" s="22" t="s">
        <v>173</v>
      </c>
      <c r="C9964" s="22" t="s">
        <v>56</v>
      </c>
      <c r="D9964" s="22" t="s">
        <v>107</v>
      </c>
      <c r="E9964" s="20">
        <v>1.6928399999999999</v>
      </c>
    </row>
    <row r="9965" spans="1:5" x14ac:dyDescent="0.35">
      <c r="A9965" s="22" t="s">
        <v>41</v>
      </c>
      <c r="B9965" s="22" t="s">
        <v>173</v>
      </c>
      <c r="C9965" s="22" t="s">
        <v>56</v>
      </c>
      <c r="D9965" s="22" t="s">
        <v>160</v>
      </c>
      <c r="E9965" s="20">
        <v>29.438320000000001</v>
      </c>
    </row>
    <row r="9966" spans="1:5" x14ac:dyDescent="0.35">
      <c r="A9966" s="22" t="s">
        <v>41</v>
      </c>
      <c r="B9966" s="22" t="s">
        <v>173</v>
      </c>
      <c r="C9966" s="22" t="s">
        <v>56</v>
      </c>
      <c r="D9966" s="22" t="s">
        <v>30</v>
      </c>
      <c r="E9966" s="20">
        <v>36.975619999999999</v>
      </c>
    </row>
    <row r="9967" spans="1:5" x14ac:dyDescent="0.35">
      <c r="A9967" s="22" t="s">
        <v>41</v>
      </c>
      <c r="B9967" s="22" t="s">
        <v>173</v>
      </c>
      <c r="C9967" s="22" t="s">
        <v>56</v>
      </c>
      <c r="D9967" s="22" t="s">
        <v>110</v>
      </c>
      <c r="E9967" s="20">
        <v>15.55162</v>
      </c>
    </row>
    <row r="9968" spans="1:5" x14ac:dyDescent="0.35">
      <c r="A9968" s="22" t="s">
        <v>41</v>
      </c>
      <c r="B9968" s="22" t="s">
        <v>173</v>
      </c>
      <c r="C9968" s="22" t="s">
        <v>56</v>
      </c>
      <c r="D9968" s="22" t="s">
        <v>100</v>
      </c>
      <c r="E9968" s="20">
        <v>742.31830000000002</v>
      </c>
    </row>
    <row r="9969" spans="1:5" x14ac:dyDescent="0.35">
      <c r="A9969" s="22" t="s">
        <v>41</v>
      </c>
      <c r="B9969" s="22" t="s">
        <v>173</v>
      </c>
      <c r="C9969" s="22" t="s">
        <v>56</v>
      </c>
      <c r="D9969" s="22" t="s">
        <v>97</v>
      </c>
      <c r="E9969" s="20">
        <v>33.765160000000002</v>
      </c>
    </row>
    <row r="9970" spans="1:5" x14ac:dyDescent="0.35">
      <c r="A9970" s="22" t="s">
        <v>41</v>
      </c>
      <c r="B9970" s="22" t="s">
        <v>173</v>
      </c>
      <c r="C9970" s="22" t="s">
        <v>56</v>
      </c>
      <c r="D9970" s="22" t="s">
        <v>31</v>
      </c>
      <c r="E9970" s="20">
        <v>195.02194</v>
      </c>
    </row>
    <row r="9971" spans="1:5" x14ac:dyDescent="0.35">
      <c r="A9971" s="22" t="s">
        <v>41</v>
      </c>
      <c r="B9971" s="22" t="s">
        <v>173</v>
      </c>
      <c r="C9971" s="22" t="s">
        <v>56</v>
      </c>
      <c r="D9971" s="28" t="s">
        <v>35</v>
      </c>
      <c r="E9971" s="26">
        <v>2420.1801799999998</v>
      </c>
    </row>
    <row r="9972" spans="1:5" x14ac:dyDescent="0.35">
      <c r="A9972" s="22" t="s">
        <v>41</v>
      </c>
      <c r="B9972" s="22" t="s">
        <v>173</v>
      </c>
      <c r="C9972" s="22" t="s">
        <v>57</v>
      </c>
      <c r="D9972" s="22" t="s">
        <v>52</v>
      </c>
      <c r="E9972" s="20">
        <v>656.94235000000003</v>
      </c>
    </row>
    <row r="9973" spans="1:5" x14ac:dyDescent="0.35">
      <c r="A9973" s="22" t="s">
        <v>41</v>
      </c>
      <c r="B9973" s="22" t="s">
        <v>173</v>
      </c>
      <c r="C9973" s="22" t="s">
        <v>57</v>
      </c>
      <c r="D9973" s="22" t="s">
        <v>104</v>
      </c>
      <c r="E9973" s="20">
        <v>33.122300000000003</v>
      </c>
    </row>
    <row r="9974" spans="1:5" x14ac:dyDescent="0.35">
      <c r="A9974" s="22" t="s">
        <v>41</v>
      </c>
      <c r="B9974" s="22" t="s">
        <v>173</v>
      </c>
      <c r="C9974" s="22" t="s">
        <v>57</v>
      </c>
      <c r="D9974" s="22" t="s">
        <v>115</v>
      </c>
      <c r="E9974" s="20">
        <v>8.5813799999999993</v>
      </c>
    </row>
    <row r="9975" spans="1:5" x14ac:dyDescent="0.35">
      <c r="A9975" s="22" t="s">
        <v>41</v>
      </c>
      <c r="B9975" s="22" t="s">
        <v>173</v>
      </c>
      <c r="C9975" s="22" t="s">
        <v>57</v>
      </c>
      <c r="D9975" s="22" t="s">
        <v>156</v>
      </c>
      <c r="E9975" s="20">
        <v>7.1054700000000004</v>
      </c>
    </row>
    <row r="9976" spans="1:5" x14ac:dyDescent="0.35">
      <c r="A9976" s="22" t="s">
        <v>41</v>
      </c>
      <c r="B9976" s="22" t="s">
        <v>173</v>
      </c>
      <c r="C9976" s="22" t="s">
        <v>57</v>
      </c>
      <c r="D9976" s="22" t="s">
        <v>113</v>
      </c>
      <c r="E9976" s="20">
        <v>56.987690000000001</v>
      </c>
    </row>
    <row r="9977" spans="1:5" x14ac:dyDescent="0.35">
      <c r="A9977" s="22" t="s">
        <v>41</v>
      </c>
      <c r="B9977" s="22" t="s">
        <v>173</v>
      </c>
      <c r="C9977" s="22" t="s">
        <v>57</v>
      </c>
      <c r="D9977" s="22" t="s">
        <v>53</v>
      </c>
      <c r="E9977" s="20">
        <v>1.2710399999999999</v>
      </c>
    </row>
    <row r="9978" spans="1:5" x14ac:dyDescent="0.35">
      <c r="A9978" s="22" t="s">
        <v>41</v>
      </c>
      <c r="B9978" s="22" t="s">
        <v>173</v>
      </c>
      <c r="C9978" s="22" t="s">
        <v>57</v>
      </c>
      <c r="D9978" s="22" t="s">
        <v>27</v>
      </c>
      <c r="E9978" s="20">
        <v>26.767489999999999</v>
      </c>
    </row>
    <row r="9979" spans="1:5" x14ac:dyDescent="0.35">
      <c r="A9979" s="22" t="s">
        <v>41</v>
      </c>
      <c r="B9979" s="22" t="s">
        <v>173</v>
      </c>
      <c r="C9979" s="22" t="s">
        <v>57</v>
      </c>
      <c r="D9979" s="22" t="s">
        <v>95</v>
      </c>
      <c r="E9979" s="20">
        <v>42.692680000000003</v>
      </c>
    </row>
    <row r="9980" spans="1:5" x14ac:dyDescent="0.35">
      <c r="A9980" s="22" t="s">
        <v>41</v>
      </c>
      <c r="B9980" s="22" t="s">
        <v>173</v>
      </c>
      <c r="C9980" s="22" t="s">
        <v>57</v>
      </c>
      <c r="D9980" s="22" t="s">
        <v>28</v>
      </c>
      <c r="E9980" s="20">
        <v>4.83338</v>
      </c>
    </row>
    <row r="9981" spans="1:5" x14ac:dyDescent="0.35">
      <c r="A9981" s="22" t="s">
        <v>41</v>
      </c>
      <c r="B9981" s="22" t="s">
        <v>173</v>
      </c>
      <c r="C9981" s="22" t="s">
        <v>57</v>
      </c>
      <c r="D9981" s="22" t="s">
        <v>55</v>
      </c>
      <c r="E9981" s="20">
        <v>9.1073900000000005</v>
      </c>
    </row>
    <row r="9982" spans="1:5" x14ac:dyDescent="0.35">
      <c r="A9982" s="22" t="s">
        <v>41</v>
      </c>
      <c r="B9982" s="22" t="s">
        <v>173</v>
      </c>
      <c r="C9982" s="22" t="s">
        <v>57</v>
      </c>
      <c r="D9982" s="22" t="s">
        <v>92</v>
      </c>
      <c r="E9982" s="20">
        <v>572.39882999999998</v>
      </c>
    </row>
    <row r="9983" spans="1:5" x14ac:dyDescent="0.35">
      <c r="A9983" s="22" t="s">
        <v>41</v>
      </c>
      <c r="B9983" s="22" t="s">
        <v>173</v>
      </c>
      <c r="C9983" s="22" t="s">
        <v>57</v>
      </c>
      <c r="D9983" s="22" t="s">
        <v>101</v>
      </c>
      <c r="E9983" s="20">
        <v>1.39947</v>
      </c>
    </row>
    <row r="9984" spans="1:5" x14ac:dyDescent="0.35">
      <c r="A9984" s="22" t="s">
        <v>41</v>
      </c>
      <c r="B9984" s="22" t="s">
        <v>173</v>
      </c>
      <c r="C9984" s="22" t="s">
        <v>57</v>
      </c>
      <c r="D9984" s="22" t="s">
        <v>102</v>
      </c>
      <c r="E9984" s="20">
        <v>1380.09115</v>
      </c>
    </row>
    <row r="9985" spans="1:5" x14ac:dyDescent="0.35">
      <c r="A9985" s="22" t="s">
        <v>41</v>
      </c>
      <c r="B9985" s="22" t="s">
        <v>173</v>
      </c>
      <c r="C9985" s="22" t="s">
        <v>57</v>
      </c>
      <c r="D9985" s="22" t="s">
        <v>107</v>
      </c>
      <c r="E9985" s="20">
        <v>21.586310000000001</v>
      </c>
    </row>
    <row r="9986" spans="1:5" x14ac:dyDescent="0.35">
      <c r="A9986" s="22" t="s">
        <v>41</v>
      </c>
      <c r="B9986" s="22" t="s">
        <v>173</v>
      </c>
      <c r="C9986" s="22" t="s">
        <v>57</v>
      </c>
      <c r="D9986" s="22" t="s">
        <v>93</v>
      </c>
      <c r="E9986" s="20">
        <v>132.26649</v>
      </c>
    </row>
    <row r="9987" spans="1:5" x14ac:dyDescent="0.35">
      <c r="A9987" s="22" t="s">
        <v>41</v>
      </c>
      <c r="B9987" s="22" t="s">
        <v>173</v>
      </c>
      <c r="C9987" s="22" t="s">
        <v>57</v>
      </c>
      <c r="D9987" s="22" t="s">
        <v>160</v>
      </c>
      <c r="E9987" s="20">
        <v>694.16728000000001</v>
      </c>
    </row>
    <row r="9988" spans="1:5" x14ac:dyDescent="0.35">
      <c r="A9988" s="22" t="s">
        <v>41</v>
      </c>
      <c r="B9988" s="22" t="s">
        <v>173</v>
      </c>
      <c r="C9988" s="22" t="s">
        <v>57</v>
      </c>
      <c r="D9988" s="22" t="s">
        <v>30</v>
      </c>
      <c r="E9988" s="20">
        <v>702.16359999999997</v>
      </c>
    </row>
    <row r="9989" spans="1:5" x14ac:dyDescent="0.35">
      <c r="A9989" s="22" t="s">
        <v>41</v>
      </c>
      <c r="B9989" s="22" t="s">
        <v>173</v>
      </c>
      <c r="C9989" s="22" t="s">
        <v>57</v>
      </c>
      <c r="D9989" s="22" t="s">
        <v>96</v>
      </c>
      <c r="E9989" s="20">
        <v>0.78805999999999998</v>
      </c>
    </row>
    <row r="9990" spans="1:5" x14ac:dyDescent="0.35">
      <c r="A9990" s="22" t="s">
        <v>41</v>
      </c>
      <c r="B9990" s="22" t="s">
        <v>173</v>
      </c>
      <c r="C9990" s="22" t="s">
        <v>57</v>
      </c>
      <c r="D9990" s="22" t="s">
        <v>110</v>
      </c>
      <c r="E9990" s="20">
        <v>10.2356</v>
      </c>
    </row>
    <row r="9991" spans="1:5" x14ac:dyDescent="0.35">
      <c r="A9991" s="22" t="s">
        <v>41</v>
      </c>
      <c r="B9991" s="22" t="s">
        <v>173</v>
      </c>
      <c r="C9991" s="22" t="s">
        <v>57</v>
      </c>
      <c r="D9991" s="22" t="s">
        <v>100</v>
      </c>
      <c r="E9991" s="20">
        <v>1716.0152700000001</v>
      </c>
    </row>
    <row r="9992" spans="1:5" x14ac:dyDescent="0.35">
      <c r="A9992" s="22" t="s">
        <v>41</v>
      </c>
      <c r="B9992" s="22" t="s">
        <v>173</v>
      </c>
      <c r="C9992" s="22" t="s">
        <v>57</v>
      </c>
      <c r="D9992" s="22" t="s">
        <v>97</v>
      </c>
      <c r="E9992" s="20">
        <v>4.6035300000000001</v>
      </c>
    </row>
    <row r="9993" spans="1:5" x14ac:dyDescent="0.35">
      <c r="A9993" s="22" t="s">
        <v>41</v>
      </c>
      <c r="B9993" s="22" t="s">
        <v>173</v>
      </c>
      <c r="C9993" s="22" t="s">
        <v>57</v>
      </c>
      <c r="D9993" s="22" t="s">
        <v>31</v>
      </c>
      <c r="E9993" s="20">
        <v>1559.9124200000001</v>
      </c>
    </row>
    <row r="9994" spans="1:5" x14ac:dyDescent="0.35">
      <c r="A9994" s="22" t="s">
        <v>41</v>
      </c>
      <c r="B9994" s="22" t="s">
        <v>173</v>
      </c>
      <c r="C9994" s="22" t="s">
        <v>57</v>
      </c>
      <c r="D9994" s="28" t="s">
        <v>35</v>
      </c>
      <c r="E9994" s="26">
        <v>7643.0391799999998</v>
      </c>
    </row>
    <row r="9995" spans="1:5" x14ac:dyDescent="0.35">
      <c r="A9995" s="22" t="s">
        <v>41</v>
      </c>
      <c r="B9995" s="22" t="s">
        <v>173</v>
      </c>
      <c r="C9995" s="22" t="s">
        <v>58</v>
      </c>
      <c r="D9995" s="22" t="s">
        <v>52</v>
      </c>
      <c r="E9995" s="20">
        <v>72.09375</v>
      </c>
    </row>
    <row r="9996" spans="1:5" x14ac:dyDescent="0.35">
      <c r="A9996" s="22" t="s">
        <v>41</v>
      </c>
      <c r="B9996" s="22" t="s">
        <v>173</v>
      </c>
      <c r="C9996" s="22" t="s">
        <v>58</v>
      </c>
      <c r="D9996" s="22" t="s">
        <v>115</v>
      </c>
      <c r="E9996" s="20">
        <v>7.0375800000000002</v>
      </c>
    </row>
    <row r="9997" spans="1:5" x14ac:dyDescent="0.35">
      <c r="A9997" s="22" t="s">
        <v>41</v>
      </c>
      <c r="B9997" s="22" t="s">
        <v>173</v>
      </c>
      <c r="C9997" s="22" t="s">
        <v>58</v>
      </c>
      <c r="D9997" s="22" t="s">
        <v>27</v>
      </c>
      <c r="E9997" s="20">
        <v>5.2732599999999996</v>
      </c>
    </row>
    <row r="9998" spans="1:5" x14ac:dyDescent="0.35">
      <c r="A9998" s="22" t="s">
        <v>41</v>
      </c>
      <c r="B9998" s="22" t="s">
        <v>173</v>
      </c>
      <c r="C9998" s="22" t="s">
        <v>58</v>
      </c>
      <c r="D9998" s="22" t="s">
        <v>28</v>
      </c>
      <c r="E9998" s="20">
        <v>125.45528</v>
      </c>
    </row>
    <row r="9999" spans="1:5" x14ac:dyDescent="0.35">
      <c r="A9999" s="22" t="s">
        <v>41</v>
      </c>
      <c r="B9999" s="22" t="s">
        <v>173</v>
      </c>
      <c r="C9999" s="22" t="s">
        <v>58</v>
      </c>
      <c r="D9999" s="22" t="s">
        <v>101</v>
      </c>
      <c r="E9999" s="20">
        <v>13.23645</v>
      </c>
    </row>
    <row r="10000" spans="1:5" x14ac:dyDescent="0.35">
      <c r="A10000" s="22" t="s">
        <v>41</v>
      </c>
      <c r="B10000" s="22" t="s">
        <v>173</v>
      </c>
      <c r="C10000" s="22" t="s">
        <v>58</v>
      </c>
      <c r="D10000" s="22" t="s">
        <v>165</v>
      </c>
      <c r="E10000" s="20">
        <v>1.72499</v>
      </c>
    </row>
    <row r="10001" spans="1:5" x14ac:dyDescent="0.35">
      <c r="A10001" s="22" t="s">
        <v>41</v>
      </c>
      <c r="B10001" s="22" t="s">
        <v>173</v>
      </c>
      <c r="C10001" s="22" t="s">
        <v>58</v>
      </c>
      <c r="D10001" s="22" t="s">
        <v>107</v>
      </c>
      <c r="E10001" s="20">
        <v>225.57042999999999</v>
      </c>
    </row>
    <row r="10002" spans="1:5" x14ac:dyDescent="0.35">
      <c r="A10002" s="22" t="s">
        <v>41</v>
      </c>
      <c r="B10002" s="22" t="s">
        <v>173</v>
      </c>
      <c r="C10002" s="22" t="s">
        <v>58</v>
      </c>
      <c r="D10002" s="22" t="s">
        <v>93</v>
      </c>
      <c r="E10002" s="20">
        <v>1.2183299999999999</v>
      </c>
    </row>
    <row r="10003" spans="1:5" x14ac:dyDescent="0.35">
      <c r="A10003" s="22" t="s">
        <v>41</v>
      </c>
      <c r="B10003" s="22" t="s">
        <v>173</v>
      </c>
      <c r="C10003" s="22" t="s">
        <v>58</v>
      </c>
      <c r="D10003" s="22" t="s">
        <v>160</v>
      </c>
      <c r="E10003" s="20">
        <v>132.44881000000001</v>
      </c>
    </row>
    <row r="10004" spans="1:5" x14ac:dyDescent="0.35">
      <c r="A10004" s="22" t="s">
        <v>41</v>
      </c>
      <c r="B10004" s="22" t="s">
        <v>173</v>
      </c>
      <c r="C10004" s="22" t="s">
        <v>58</v>
      </c>
      <c r="D10004" s="22" t="s">
        <v>30</v>
      </c>
      <c r="E10004" s="20">
        <v>309.37736000000001</v>
      </c>
    </row>
    <row r="10005" spans="1:5" x14ac:dyDescent="0.35">
      <c r="A10005" s="22" t="s">
        <v>41</v>
      </c>
      <c r="B10005" s="22" t="s">
        <v>173</v>
      </c>
      <c r="C10005" s="22" t="s">
        <v>58</v>
      </c>
      <c r="D10005" s="22" t="s">
        <v>110</v>
      </c>
      <c r="E10005" s="20">
        <v>2.50909</v>
      </c>
    </row>
    <row r="10006" spans="1:5" x14ac:dyDescent="0.35">
      <c r="A10006" s="22" t="s">
        <v>41</v>
      </c>
      <c r="B10006" s="22" t="s">
        <v>173</v>
      </c>
      <c r="C10006" s="22" t="s">
        <v>58</v>
      </c>
      <c r="D10006" s="22" t="s">
        <v>163</v>
      </c>
      <c r="E10006" s="20">
        <v>1.55375</v>
      </c>
    </row>
    <row r="10007" spans="1:5" x14ac:dyDescent="0.35">
      <c r="A10007" s="22" t="s">
        <v>41</v>
      </c>
      <c r="B10007" s="22" t="s">
        <v>173</v>
      </c>
      <c r="C10007" s="22" t="s">
        <v>58</v>
      </c>
      <c r="D10007" s="22" t="s">
        <v>97</v>
      </c>
      <c r="E10007" s="20">
        <v>27.184889999999999</v>
      </c>
    </row>
    <row r="10008" spans="1:5" x14ac:dyDescent="0.35">
      <c r="A10008" s="22" t="s">
        <v>41</v>
      </c>
      <c r="B10008" s="22" t="s">
        <v>173</v>
      </c>
      <c r="C10008" s="22" t="s">
        <v>58</v>
      </c>
      <c r="D10008" s="22" t="s">
        <v>31</v>
      </c>
      <c r="E10008" s="20">
        <v>109.45262</v>
      </c>
    </row>
    <row r="10009" spans="1:5" x14ac:dyDescent="0.35">
      <c r="A10009" s="22" t="s">
        <v>41</v>
      </c>
      <c r="B10009" s="22" t="s">
        <v>173</v>
      </c>
      <c r="C10009" s="22" t="s">
        <v>58</v>
      </c>
      <c r="D10009" s="22" t="s">
        <v>32</v>
      </c>
      <c r="E10009" s="20">
        <v>18.576989999999999</v>
      </c>
    </row>
    <row r="10010" spans="1:5" x14ac:dyDescent="0.35">
      <c r="A10010" s="22" t="s">
        <v>41</v>
      </c>
      <c r="B10010" s="22" t="s">
        <v>173</v>
      </c>
      <c r="C10010" s="22" t="s">
        <v>58</v>
      </c>
      <c r="D10010" s="28" t="s">
        <v>35</v>
      </c>
      <c r="E10010" s="26">
        <v>1052.7135800000001</v>
      </c>
    </row>
    <row r="10011" spans="1:5" x14ac:dyDescent="0.35">
      <c r="A10011" s="22" t="s">
        <v>41</v>
      </c>
      <c r="B10011" s="22" t="s">
        <v>173</v>
      </c>
      <c r="C10011" s="22" t="s">
        <v>158</v>
      </c>
      <c r="D10011" s="22" t="s">
        <v>160</v>
      </c>
      <c r="E10011" s="20">
        <v>926.83033</v>
      </c>
    </row>
    <row r="10012" spans="1:5" x14ac:dyDescent="0.35">
      <c r="A10012" s="22" t="s">
        <v>41</v>
      </c>
      <c r="B10012" s="22" t="s">
        <v>173</v>
      </c>
      <c r="C10012" s="22" t="s">
        <v>158</v>
      </c>
      <c r="D10012" s="28" t="s">
        <v>35</v>
      </c>
      <c r="E10012" s="26">
        <v>926.83033</v>
      </c>
    </row>
    <row r="10013" spans="1:5" x14ac:dyDescent="0.35">
      <c r="A10013" s="22" t="s">
        <v>41</v>
      </c>
      <c r="B10013" s="22" t="s">
        <v>173</v>
      </c>
      <c r="C10013" s="22" t="s">
        <v>14</v>
      </c>
      <c r="D10013" s="22" t="s">
        <v>52</v>
      </c>
      <c r="E10013" s="20">
        <v>466.40057999999999</v>
      </c>
    </row>
    <row r="10014" spans="1:5" x14ac:dyDescent="0.35">
      <c r="A10014" s="22" t="s">
        <v>41</v>
      </c>
      <c r="B10014" s="22" t="s">
        <v>173</v>
      </c>
      <c r="C10014" s="22" t="s">
        <v>14</v>
      </c>
      <c r="D10014" s="22" t="s">
        <v>115</v>
      </c>
      <c r="E10014" s="20">
        <v>15.012280000000001</v>
      </c>
    </row>
    <row r="10015" spans="1:5" x14ac:dyDescent="0.35">
      <c r="A10015" s="22" t="s">
        <v>41</v>
      </c>
      <c r="B10015" s="22" t="s">
        <v>173</v>
      </c>
      <c r="C10015" s="22" t="s">
        <v>14</v>
      </c>
      <c r="D10015" s="22" t="s">
        <v>156</v>
      </c>
      <c r="E10015" s="20">
        <v>5.1972500000000004</v>
      </c>
    </row>
    <row r="10016" spans="1:5" x14ac:dyDescent="0.35">
      <c r="A10016" s="22" t="s">
        <v>41</v>
      </c>
      <c r="B10016" s="22" t="s">
        <v>173</v>
      </c>
      <c r="C10016" s="22" t="s">
        <v>14</v>
      </c>
      <c r="D10016" s="22" t="s">
        <v>53</v>
      </c>
      <c r="E10016" s="20">
        <v>2.0413000000000001</v>
      </c>
    </row>
    <row r="10017" spans="1:5" x14ac:dyDescent="0.35">
      <c r="A10017" s="22" t="s">
        <v>41</v>
      </c>
      <c r="B10017" s="22" t="s">
        <v>173</v>
      </c>
      <c r="C10017" s="22" t="s">
        <v>14</v>
      </c>
      <c r="D10017" s="22" t="s">
        <v>27</v>
      </c>
      <c r="E10017" s="20">
        <v>0.15484999999999999</v>
      </c>
    </row>
    <row r="10018" spans="1:5" x14ac:dyDescent="0.35">
      <c r="A10018" s="22" t="s">
        <v>41</v>
      </c>
      <c r="B10018" s="22" t="s">
        <v>173</v>
      </c>
      <c r="C10018" s="22" t="s">
        <v>14</v>
      </c>
      <c r="D10018" s="22" t="s">
        <v>95</v>
      </c>
      <c r="E10018" s="20">
        <v>4011.4665399999999</v>
      </c>
    </row>
    <row r="10019" spans="1:5" x14ac:dyDescent="0.35">
      <c r="A10019" s="22" t="s">
        <v>41</v>
      </c>
      <c r="B10019" s="22" t="s">
        <v>173</v>
      </c>
      <c r="C10019" s="22" t="s">
        <v>14</v>
      </c>
      <c r="D10019" s="22" t="s">
        <v>55</v>
      </c>
      <c r="E10019" s="20">
        <v>94.407250000000005</v>
      </c>
    </row>
    <row r="10020" spans="1:5" x14ac:dyDescent="0.35">
      <c r="A10020" s="22" t="s">
        <v>41</v>
      </c>
      <c r="B10020" s="22" t="s">
        <v>173</v>
      </c>
      <c r="C10020" s="22" t="s">
        <v>14</v>
      </c>
      <c r="D10020" s="22" t="s">
        <v>92</v>
      </c>
      <c r="E10020" s="20">
        <v>2053.9155500000002</v>
      </c>
    </row>
    <row r="10021" spans="1:5" x14ac:dyDescent="0.35">
      <c r="A10021" s="22" t="s">
        <v>41</v>
      </c>
      <c r="B10021" s="22" t="s">
        <v>173</v>
      </c>
      <c r="C10021" s="22" t="s">
        <v>14</v>
      </c>
      <c r="D10021" s="22" t="s">
        <v>101</v>
      </c>
      <c r="E10021" s="20">
        <v>33.866370000000003</v>
      </c>
    </row>
    <row r="10022" spans="1:5" x14ac:dyDescent="0.35">
      <c r="A10022" s="22" t="s">
        <v>41</v>
      </c>
      <c r="B10022" s="22" t="s">
        <v>173</v>
      </c>
      <c r="C10022" s="22" t="s">
        <v>14</v>
      </c>
      <c r="D10022" s="22" t="s">
        <v>102</v>
      </c>
      <c r="E10022" s="20">
        <v>1327.0270399999999</v>
      </c>
    </row>
    <row r="10023" spans="1:5" x14ac:dyDescent="0.35">
      <c r="A10023" s="22" t="s">
        <v>41</v>
      </c>
      <c r="B10023" s="22" t="s">
        <v>173</v>
      </c>
      <c r="C10023" s="22" t="s">
        <v>14</v>
      </c>
      <c r="D10023" s="22" t="s">
        <v>107</v>
      </c>
      <c r="E10023" s="20">
        <v>59.688850000000002</v>
      </c>
    </row>
    <row r="10024" spans="1:5" x14ac:dyDescent="0.35">
      <c r="A10024" s="22" t="s">
        <v>41</v>
      </c>
      <c r="B10024" s="22" t="s">
        <v>173</v>
      </c>
      <c r="C10024" s="22" t="s">
        <v>14</v>
      </c>
      <c r="D10024" s="22" t="s">
        <v>160</v>
      </c>
      <c r="E10024" s="20">
        <v>3.0892300000000001</v>
      </c>
    </row>
    <row r="10025" spans="1:5" x14ac:dyDescent="0.35">
      <c r="A10025" s="22" t="s">
        <v>41</v>
      </c>
      <c r="B10025" s="22" t="s">
        <v>173</v>
      </c>
      <c r="C10025" s="22" t="s">
        <v>14</v>
      </c>
      <c r="D10025" s="22" t="s">
        <v>30</v>
      </c>
      <c r="E10025" s="20">
        <v>0.83833000000000002</v>
      </c>
    </row>
    <row r="10026" spans="1:5" x14ac:dyDescent="0.35">
      <c r="A10026" s="22" t="s">
        <v>41</v>
      </c>
      <c r="B10026" s="22" t="s">
        <v>173</v>
      </c>
      <c r="C10026" s="22" t="s">
        <v>14</v>
      </c>
      <c r="D10026" s="22" t="s">
        <v>96</v>
      </c>
      <c r="E10026" s="20">
        <v>475.34300999999999</v>
      </c>
    </row>
    <row r="10027" spans="1:5" x14ac:dyDescent="0.35">
      <c r="A10027" s="22" t="s">
        <v>41</v>
      </c>
      <c r="B10027" s="22" t="s">
        <v>173</v>
      </c>
      <c r="C10027" s="22" t="s">
        <v>14</v>
      </c>
      <c r="D10027" s="22" t="s">
        <v>110</v>
      </c>
      <c r="E10027" s="20">
        <v>14.742979999999999</v>
      </c>
    </row>
    <row r="10028" spans="1:5" x14ac:dyDescent="0.35">
      <c r="A10028" s="22" t="s">
        <v>41</v>
      </c>
      <c r="B10028" s="22" t="s">
        <v>173</v>
      </c>
      <c r="C10028" s="22" t="s">
        <v>14</v>
      </c>
      <c r="D10028" s="22" t="s">
        <v>97</v>
      </c>
      <c r="E10028" s="20">
        <v>38.910330000000002</v>
      </c>
    </row>
    <row r="10029" spans="1:5" x14ac:dyDescent="0.35">
      <c r="A10029" s="22" t="s">
        <v>41</v>
      </c>
      <c r="B10029" s="22" t="s">
        <v>173</v>
      </c>
      <c r="C10029" s="22" t="s">
        <v>14</v>
      </c>
      <c r="D10029" s="22" t="s">
        <v>31</v>
      </c>
      <c r="E10029" s="20">
        <v>331.83933999999999</v>
      </c>
    </row>
    <row r="10030" spans="1:5" x14ac:dyDescent="0.35">
      <c r="A10030" s="22" t="s">
        <v>41</v>
      </c>
      <c r="B10030" s="22" t="s">
        <v>173</v>
      </c>
      <c r="C10030" s="22" t="s">
        <v>14</v>
      </c>
      <c r="D10030" s="22" t="s">
        <v>32</v>
      </c>
      <c r="E10030" s="20">
        <v>26.016999999999999</v>
      </c>
    </row>
    <row r="10031" spans="1:5" x14ac:dyDescent="0.35">
      <c r="A10031" s="22" t="s">
        <v>41</v>
      </c>
      <c r="B10031" s="22" t="s">
        <v>173</v>
      </c>
      <c r="C10031" s="22" t="s">
        <v>14</v>
      </c>
      <c r="D10031" s="28" t="s">
        <v>35</v>
      </c>
      <c r="E10031" s="26">
        <v>8959.9580800000003</v>
      </c>
    </row>
    <row r="10032" spans="1:5" x14ac:dyDescent="0.35">
      <c r="A10032" s="22" t="s">
        <v>41</v>
      </c>
      <c r="B10032" s="22" t="s">
        <v>173</v>
      </c>
      <c r="C10032" s="22" t="s">
        <v>15</v>
      </c>
      <c r="D10032" s="22" t="s">
        <v>52</v>
      </c>
      <c r="E10032" s="20">
        <v>15903.02809</v>
      </c>
    </row>
    <row r="10033" spans="1:5" x14ac:dyDescent="0.35">
      <c r="A10033" s="22" t="s">
        <v>41</v>
      </c>
      <c r="B10033" s="22" t="s">
        <v>173</v>
      </c>
      <c r="C10033" s="22" t="s">
        <v>15</v>
      </c>
      <c r="D10033" s="22" t="s">
        <v>104</v>
      </c>
      <c r="E10033" s="20">
        <v>573.19312000000002</v>
      </c>
    </row>
    <row r="10034" spans="1:5" x14ac:dyDescent="0.35">
      <c r="A10034" s="22" t="s">
        <v>41</v>
      </c>
      <c r="B10034" s="22" t="s">
        <v>173</v>
      </c>
      <c r="C10034" s="22" t="s">
        <v>15</v>
      </c>
      <c r="D10034" s="22" t="s">
        <v>115</v>
      </c>
      <c r="E10034" s="20">
        <v>91.892049999999998</v>
      </c>
    </row>
    <row r="10035" spans="1:5" x14ac:dyDescent="0.35">
      <c r="A10035" s="22" t="s">
        <v>41</v>
      </c>
      <c r="B10035" s="22" t="s">
        <v>173</v>
      </c>
      <c r="C10035" s="22" t="s">
        <v>15</v>
      </c>
      <c r="D10035" s="22" t="s">
        <v>156</v>
      </c>
      <c r="E10035" s="20">
        <v>682.08237999999994</v>
      </c>
    </row>
    <row r="10036" spans="1:5" x14ac:dyDescent="0.35">
      <c r="A10036" s="22" t="s">
        <v>41</v>
      </c>
      <c r="B10036" s="22" t="s">
        <v>173</v>
      </c>
      <c r="C10036" s="22" t="s">
        <v>15</v>
      </c>
      <c r="D10036" s="22" t="s">
        <v>113</v>
      </c>
      <c r="E10036" s="20">
        <v>335.81603000000001</v>
      </c>
    </row>
    <row r="10037" spans="1:5" x14ac:dyDescent="0.35">
      <c r="A10037" s="22" t="s">
        <v>41</v>
      </c>
      <c r="B10037" s="22" t="s">
        <v>173</v>
      </c>
      <c r="C10037" s="22" t="s">
        <v>15</v>
      </c>
      <c r="D10037" s="22" t="s">
        <v>53</v>
      </c>
      <c r="E10037" s="20">
        <v>2167.8657699999999</v>
      </c>
    </row>
    <row r="10038" spans="1:5" x14ac:dyDescent="0.35">
      <c r="A10038" s="22" t="s">
        <v>41</v>
      </c>
      <c r="B10038" s="22" t="s">
        <v>173</v>
      </c>
      <c r="C10038" s="22" t="s">
        <v>15</v>
      </c>
      <c r="D10038" s="22" t="s">
        <v>27</v>
      </c>
      <c r="E10038" s="20">
        <v>1471.6029100000001</v>
      </c>
    </row>
    <row r="10039" spans="1:5" x14ac:dyDescent="0.35">
      <c r="A10039" s="22" t="s">
        <v>41</v>
      </c>
      <c r="B10039" s="22" t="s">
        <v>173</v>
      </c>
      <c r="C10039" s="22" t="s">
        <v>15</v>
      </c>
      <c r="D10039" s="22" t="s">
        <v>95</v>
      </c>
      <c r="E10039" s="20">
        <v>6.0818399999999997</v>
      </c>
    </row>
    <row r="10040" spans="1:5" x14ac:dyDescent="0.35">
      <c r="A10040" s="22" t="s">
        <v>41</v>
      </c>
      <c r="B10040" s="22" t="s">
        <v>173</v>
      </c>
      <c r="C10040" s="22" t="s">
        <v>15</v>
      </c>
      <c r="D10040" s="22" t="s">
        <v>28</v>
      </c>
      <c r="E10040" s="20">
        <v>1392.52313</v>
      </c>
    </row>
    <row r="10041" spans="1:5" x14ac:dyDescent="0.35">
      <c r="A10041" s="22" t="s">
        <v>41</v>
      </c>
      <c r="B10041" s="22" t="s">
        <v>173</v>
      </c>
      <c r="C10041" s="22" t="s">
        <v>15</v>
      </c>
      <c r="D10041" s="22" t="s">
        <v>55</v>
      </c>
      <c r="E10041" s="20">
        <v>125.07969</v>
      </c>
    </row>
    <row r="10042" spans="1:5" x14ac:dyDescent="0.35">
      <c r="A10042" s="22" t="s">
        <v>41</v>
      </c>
      <c r="B10042" s="22" t="s">
        <v>173</v>
      </c>
      <c r="C10042" s="22" t="s">
        <v>15</v>
      </c>
      <c r="D10042" s="22" t="s">
        <v>92</v>
      </c>
      <c r="E10042" s="20">
        <v>3501.4459499999998</v>
      </c>
    </row>
    <row r="10043" spans="1:5" x14ac:dyDescent="0.35">
      <c r="A10043" s="22" t="s">
        <v>41</v>
      </c>
      <c r="B10043" s="22" t="s">
        <v>173</v>
      </c>
      <c r="C10043" s="22" t="s">
        <v>15</v>
      </c>
      <c r="D10043" s="22" t="s">
        <v>101</v>
      </c>
      <c r="E10043" s="20">
        <v>58.808309999999999</v>
      </c>
    </row>
    <row r="10044" spans="1:5" x14ac:dyDescent="0.35">
      <c r="A10044" s="22" t="s">
        <v>41</v>
      </c>
      <c r="B10044" s="22" t="s">
        <v>173</v>
      </c>
      <c r="C10044" s="22" t="s">
        <v>15</v>
      </c>
      <c r="D10044" s="22" t="s">
        <v>102</v>
      </c>
      <c r="E10044" s="20">
        <v>2286.0440899999999</v>
      </c>
    </row>
    <row r="10045" spans="1:5" x14ac:dyDescent="0.35">
      <c r="A10045" s="22" t="s">
        <v>41</v>
      </c>
      <c r="B10045" s="22" t="s">
        <v>173</v>
      </c>
      <c r="C10045" s="22" t="s">
        <v>15</v>
      </c>
      <c r="D10045" s="22" t="s">
        <v>107</v>
      </c>
      <c r="E10045" s="20">
        <v>26.546040000000001</v>
      </c>
    </row>
    <row r="10046" spans="1:5" x14ac:dyDescent="0.35">
      <c r="A10046" s="22" t="s">
        <v>41</v>
      </c>
      <c r="B10046" s="22" t="s">
        <v>173</v>
      </c>
      <c r="C10046" s="22" t="s">
        <v>15</v>
      </c>
      <c r="D10046" s="22" t="s">
        <v>93</v>
      </c>
      <c r="E10046" s="20">
        <v>1744.0097499999999</v>
      </c>
    </row>
    <row r="10047" spans="1:5" x14ac:dyDescent="0.35">
      <c r="A10047" s="22" t="s">
        <v>41</v>
      </c>
      <c r="B10047" s="22" t="s">
        <v>173</v>
      </c>
      <c r="C10047" s="22" t="s">
        <v>15</v>
      </c>
      <c r="D10047" s="22" t="s">
        <v>160</v>
      </c>
      <c r="E10047" s="20">
        <v>4486.6844799999999</v>
      </c>
    </row>
    <row r="10048" spans="1:5" x14ac:dyDescent="0.35">
      <c r="A10048" s="22" t="s">
        <v>41</v>
      </c>
      <c r="B10048" s="22" t="s">
        <v>173</v>
      </c>
      <c r="C10048" s="22" t="s">
        <v>15</v>
      </c>
      <c r="D10048" s="22" t="s">
        <v>30</v>
      </c>
      <c r="E10048" s="20">
        <v>28998.166649999999</v>
      </c>
    </row>
    <row r="10049" spans="1:5" x14ac:dyDescent="0.35">
      <c r="A10049" s="22" t="s">
        <v>41</v>
      </c>
      <c r="B10049" s="22" t="s">
        <v>173</v>
      </c>
      <c r="C10049" s="22" t="s">
        <v>15</v>
      </c>
      <c r="D10049" s="22" t="s">
        <v>96</v>
      </c>
      <c r="E10049" s="20">
        <v>898.65277000000003</v>
      </c>
    </row>
    <row r="10050" spans="1:5" x14ac:dyDescent="0.35">
      <c r="A10050" s="22" t="s">
        <v>41</v>
      </c>
      <c r="B10050" s="22" t="s">
        <v>173</v>
      </c>
      <c r="C10050" s="22" t="s">
        <v>15</v>
      </c>
      <c r="D10050" s="22" t="s">
        <v>110</v>
      </c>
      <c r="E10050" s="20">
        <v>196.21562</v>
      </c>
    </row>
    <row r="10051" spans="1:5" x14ac:dyDescent="0.35">
      <c r="A10051" s="22" t="s">
        <v>41</v>
      </c>
      <c r="B10051" s="22" t="s">
        <v>173</v>
      </c>
      <c r="C10051" s="22" t="s">
        <v>15</v>
      </c>
      <c r="D10051" s="22" t="s">
        <v>112</v>
      </c>
      <c r="E10051" s="20">
        <v>1.7591000000000001</v>
      </c>
    </row>
    <row r="10052" spans="1:5" x14ac:dyDescent="0.35">
      <c r="A10052" s="22" t="s">
        <v>41</v>
      </c>
      <c r="B10052" s="22" t="s">
        <v>173</v>
      </c>
      <c r="C10052" s="22" t="s">
        <v>15</v>
      </c>
      <c r="D10052" s="22" t="s">
        <v>100</v>
      </c>
      <c r="E10052" s="20">
        <v>3777.6717100000001</v>
      </c>
    </row>
    <row r="10053" spans="1:5" x14ac:dyDescent="0.35">
      <c r="A10053" s="22" t="s">
        <v>41</v>
      </c>
      <c r="B10053" s="22" t="s">
        <v>173</v>
      </c>
      <c r="C10053" s="22" t="s">
        <v>15</v>
      </c>
      <c r="D10053" s="22" t="s">
        <v>97</v>
      </c>
      <c r="E10053" s="20">
        <v>121.35413</v>
      </c>
    </row>
    <row r="10054" spans="1:5" x14ac:dyDescent="0.35">
      <c r="A10054" s="22" t="s">
        <v>41</v>
      </c>
      <c r="B10054" s="22" t="s">
        <v>173</v>
      </c>
      <c r="C10054" s="22" t="s">
        <v>15</v>
      </c>
      <c r="D10054" s="22" t="s">
        <v>31</v>
      </c>
      <c r="E10054" s="20">
        <v>47227.615769999997</v>
      </c>
    </row>
    <row r="10055" spans="1:5" x14ac:dyDescent="0.35">
      <c r="A10055" s="22" t="s">
        <v>41</v>
      </c>
      <c r="B10055" s="22" t="s">
        <v>173</v>
      </c>
      <c r="C10055" s="22" t="s">
        <v>15</v>
      </c>
      <c r="D10055" s="22" t="s">
        <v>32</v>
      </c>
      <c r="E10055" s="20">
        <v>2465.01314</v>
      </c>
    </row>
    <row r="10056" spans="1:5" x14ac:dyDescent="0.35">
      <c r="A10056" s="22" t="s">
        <v>41</v>
      </c>
      <c r="B10056" s="22" t="s">
        <v>173</v>
      </c>
      <c r="C10056" s="22" t="s">
        <v>15</v>
      </c>
      <c r="D10056" s="28" t="s">
        <v>35</v>
      </c>
      <c r="E10056" s="26">
        <v>118539.15252</v>
      </c>
    </row>
    <row r="10057" spans="1:5" x14ac:dyDescent="0.35">
      <c r="A10057" s="22" t="s">
        <v>41</v>
      </c>
      <c r="B10057" s="22" t="s">
        <v>173</v>
      </c>
      <c r="C10057" s="22" t="s">
        <v>159</v>
      </c>
      <c r="D10057" s="22" t="s">
        <v>52</v>
      </c>
      <c r="E10057" s="20">
        <v>1355.2355700000001</v>
      </c>
    </row>
    <row r="10058" spans="1:5" x14ac:dyDescent="0.35">
      <c r="A10058" s="22" t="s">
        <v>41</v>
      </c>
      <c r="B10058" s="22" t="s">
        <v>173</v>
      </c>
      <c r="C10058" s="22" t="s">
        <v>159</v>
      </c>
      <c r="D10058" s="22" t="s">
        <v>104</v>
      </c>
      <c r="E10058" s="20">
        <v>60.127279999999999</v>
      </c>
    </row>
    <row r="10059" spans="1:5" x14ac:dyDescent="0.35">
      <c r="A10059" s="22" t="s">
        <v>41</v>
      </c>
      <c r="B10059" s="22" t="s">
        <v>173</v>
      </c>
      <c r="C10059" s="22" t="s">
        <v>159</v>
      </c>
      <c r="D10059" s="22" t="s">
        <v>115</v>
      </c>
      <c r="E10059" s="20">
        <v>75.699910000000003</v>
      </c>
    </row>
    <row r="10060" spans="1:5" x14ac:dyDescent="0.35">
      <c r="A10060" s="22" t="s">
        <v>41</v>
      </c>
      <c r="B10060" s="22" t="s">
        <v>173</v>
      </c>
      <c r="C10060" s="22" t="s">
        <v>159</v>
      </c>
      <c r="D10060" s="22" t="s">
        <v>156</v>
      </c>
      <c r="E10060" s="20">
        <v>9.53871</v>
      </c>
    </row>
    <row r="10061" spans="1:5" x14ac:dyDescent="0.35">
      <c r="A10061" s="22" t="s">
        <v>41</v>
      </c>
      <c r="B10061" s="22" t="s">
        <v>173</v>
      </c>
      <c r="C10061" s="22" t="s">
        <v>159</v>
      </c>
      <c r="D10061" s="22" t="s">
        <v>27</v>
      </c>
      <c r="E10061" s="20">
        <v>347.70729</v>
      </c>
    </row>
    <row r="10062" spans="1:5" x14ac:dyDescent="0.35">
      <c r="A10062" s="22" t="s">
        <v>41</v>
      </c>
      <c r="B10062" s="22" t="s">
        <v>173</v>
      </c>
      <c r="C10062" s="22" t="s">
        <v>159</v>
      </c>
      <c r="D10062" s="22" t="s">
        <v>95</v>
      </c>
      <c r="E10062" s="20">
        <v>25.737829999999999</v>
      </c>
    </row>
    <row r="10063" spans="1:5" x14ac:dyDescent="0.35">
      <c r="A10063" s="22" t="s">
        <v>41</v>
      </c>
      <c r="B10063" s="22" t="s">
        <v>173</v>
      </c>
      <c r="C10063" s="22" t="s">
        <v>159</v>
      </c>
      <c r="D10063" s="22" t="s">
        <v>28</v>
      </c>
      <c r="E10063" s="20">
        <v>1386.3320100000001</v>
      </c>
    </row>
    <row r="10064" spans="1:5" x14ac:dyDescent="0.35">
      <c r="A10064" s="22" t="s">
        <v>41</v>
      </c>
      <c r="B10064" s="22" t="s">
        <v>173</v>
      </c>
      <c r="C10064" s="22" t="s">
        <v>159</v>
      </c>
      <c r="D10064" s="22" t="s">
        <v>55</v>
      </c>
      <c r="E10064" s="20">
        <v>2.1188899999999999</v>
      </c>
    </row>
    <row r="10065" spans="1:5" x14ac:dyDescent="0.35">
      <c r="A10065" s="22" t="s">
        <v>41</v>
      </c>
      <c r="B10065" s="22" t="s">
        <v>173</v>
      </c>
      <c r="C10065" s="22" t="s">
        <v>159</v>
      </c>
      <c r="D10065" s="22" t="s">
        <v>92</v>
      </c>
      <c r="E10065" s="20">
        <v>10.6257</v>
      </c>
    </row>
    <row r="10066" spans="1:5" x14ac:dyDescent="0.35">
      <c r="A10066" s="22" t="s">
        <v>41</v>
      </c>
      <c r="B10066" s="22" t="s">
        <v>173</v>
      </c>
      <c r="C10066" s="22" t="s">
        <v>159</v>
      </c>
      <c r="D10066" s="22" t="s">
        <v>101</v>
      </c>
      <c r="E10066" s="20">
        <v>15.78989</v>
      </c>
    </row>
    <row r="10067" spans="1:5" x14ac:dyDescent="0.35">
      <c r="A10067" s="22" t="s">
        <v>41</v>
      </c>
      <c r="B10067" s="22" t="s">
        <v>173</v>
      </c>
      <c r="C10067" s="22" t="s">
        <v>159</v>
      </c>
      <c r="D10067" s="22" t="s">
        <v>102</v>
      </c>
      <c r="E10067" s="20">
        <v>163.86485999999999</v>
      </c>
    </row>
    <row r="10068" spans="1:5" x14ac:dyDescent="0.35">
      <c r="A10068" s="22" t="s">
        <v>41</v>
      </c>
      <c r="B10068" s="22" t="s">
        <v>173</v>
      </c>
      <c r="C10068" s="22" t="s">
        <v>159</v>
      </c>
      <c r="D10068" s="22" t="s">
        <v>107</v>
      </c>
      <c r="E10068" s="20">
        <v>107.64766</v>
      </c>
    </row>
    <row r="10069" spans="1:5" x14ac:dyDescent="0.35">
      <c r="A10069" s="22" t="s">
        <v>41</v>
      </c>
      <c r="B10069" s="22" t="s">
        <v>173</v>
      </c>
      <c r="C10069" s="22" t="s">
        <v>159</v>
      </c>
      <c r="D10069" s="22" t="s">
        <v>93</v>
      </c>
      <c r="E10069" s="20">
        <v>5.9592999999999998</v>
      </c>
    </row>
    <row r="10070" spans="1:5" x14ac:dyDescent="0.35">
      <c r="A10070" s="22" t="s">
        <v>41</v>
      </c>
      <c r="B10070" s="22" t="s">
        <v>173</v>
      </c>
      <c r="C10070" s="22" t="s">
        <v>159</v>
      </c>
      <c r="D10070" s="22" t="s">
        <v>160</v>
      </c>
      <c r="E10070" s="20">
        <v>2376.4213100000002</v>
      </c>
    </row>
    <row r="10071" spans="1:5" x14ac:dyDescent="0.35">
      <c r="A10071" s="22" t="s">
        <v>41</v>
      </c>
      <c r="B10071" s="22" t="s">
        <v>173</v>
      </c>
      <c r="C10071" s="22" t="s">
        <v>159</v>
      </c>
      <c r="D10071" s="22" t="s">
        <v>30</v>
      </c>
      <c r="E10071" s="20">
        <v>387.83294999999998</v>
      </c>
    </row>
    <row r="10072" spans="1:5" x14ac:dyDescent="0.35">
      <c r="A10072" s="22" t="s">
        <v>41</v>
      </c>
      <c r="B10072" s="22" t="s">
        <v>173</v>
      </c>
      <c r="C10072" s="22" t="s">
        <v>159</v>
      </c>
      <c r="D10072" s="22" t="s">
        <v>96</v>
      </c>
      <c r="E10072" s="20">
        <v>8.3260199999999998</v>
      </c>
    </row>
    <row r="10073" spans="1:5" x14ac:dyDescent="0.35">
      <c r="A10073" s="22" t="s">
        <v>41</v>
      </c>
      <c r="B10073" s="22" t="s">
        <v>173</v>
      </c>
      <c r="C10073" s="22" t="s">
        <v>159</v>
      </c>
      <c r="D10073" s="22" t="s">
        <v>110</v>
      </c>
      <c r="E10073" s="20">
        <v>6.6347100000000001</v>
      </c>
    </row>
    <row r="10074" spans="1:5" x14ac:dyDescent="0.35">
      <c r="A10074" s="22" t="s">
        <v>41</v>
      </c>
      <c r="B10074" s="22" t="s">
        <v>173</v>
      </c>
      <c r="C10074" s="22" t="s">
        <v>159</v>
      </c>
      <c r="D10074" s="22" t="s">
        <v>163</v>
      </c>
      <c r="E10074" s="20">
        <v>1.8358699999999999</v>
      </c>
    </row>
    <row r="10075" spans="1:5" x14ac:dyDescent="0.35">
      <c r="A10075" s="22" t="s">
        <v>41</v>
      </c>
      <c r="B10075" s="22" t="s">
        <v>173</v>
      </c>
      <c r="C10075" s="22" t="s">
        <v>159</v>
      </c>
      <c r="D10075" s="22" t="s">
        <v>112</v>
      </c>
      <c r="E10075" s="20">
        <v>0.34199000000000002</v>
      </c>
    </row>
    <row r="10076" spans="1:5" x14ac:dyDescent="0.35">
      <c r="A10076" s="22" t="s">
        <v>41</v>
      </c>
      <c r="B10076" s="22" t="s">
        <v>173</v>
      </c>
      <c r="C10076" s="22" t="s">
        <v>159</v>
      </c>
      <c r="D10076" s="22" t="s">
        <v>100</v>
      </c>
      <c r="E10076" s="20">
        <v>81.242549999999994</v>
      </c>
    </row>
    <row r="10077" spans="1:5" x14ac:dyDescent="0.35">
      <c r="A10077" s="22" t="s">
        <v>41</v>
      </c>
      <c r="B10077" s="22" t="s">
        <v>173</v>
      </c>
      <c r="C10077" s="22" t="s">
        <v>159</v>
      </c>
      <c r="D10077" s="22" t="s">
        <v>97</v>
      </c>
      <c r="E10077" s="20">
        <v>0.28549000000000002</v>
      </c>
    </row>
    <row r="10078" spans="1:5" x14ac:dyDescent="0.35">
      <c r="A10078" s="22" t="s">
        <v>41</v>
      </c>
      <c r="B10078" s="22" t="s">
        <v>173</v>
      </c>
      <c r="C10078" s="22" t="s">
        <v>159</v>
      </c>
      <c r="D10078" s="22" t="s">
        <v>31</v>
      </c>
      <c r="E10078" s="20">
        <v>1628.59103</v>
      </c>
    </row>
    <row r="10079" spans="1:5" x14ac:dyDescent="0.35">
      <c r="A10079" s="22" t="s">
        <v>41</v>
      </c>
      <c r="B10079" s="22" t="s">
        <v>173</v>
      </c>
      <c r="C10079" s="22" t="s">
        <v>159</v>
      </c>
      <c r="D10079" s="22" t="s">
        <v>32</v>
      </c>
      <c r="E10079" s="20">
        <v>3.0036700000000001</v>
      </c>
    </row>
    <row r="10080" spans="1:5" x14ac:dyDescent="0.35">
      <c r="A10080" s="22" t="s">
        <v>41</v>
      </c>
      <c r="B10080" s="22" t="s">
        <v>173</v>
      </c>
      <c r="C10080" s="22" t="s">
        <v>159</v>
      </c>
      <c r="D10080" s="28" t="s">
        <v>35</v>
      </c>
      <c r="E10080" s="26">
        <v>8060.90049</v>
      </c>
    </row>
    <row r="10081" spans="1:5" x14ac:dyDescent="0.35">
      <c r="A10081" s="22" t="s">
        <v>41</v>
      </c>
      <c r="B10081" s="22" t="s">
        <v>173</v>
      </c>
      <c r="C10081" s="22" t="s">
        <v>59</v>
      </c>
      <c r="D10081" s="22" t="s">
        <v>52</v>
      </c>
      <c r="E10081" s="20">
        <v>149.04992999999999</v>
      </c>
    </row>
    <row r="10082" spans="1:5" x14ac:dyDescent="0.35">
      <c r="A10082" s="22" t="s">
        <v>41</v>
      </c>
      <c r="B10082" s="22" t="s">
        <v>173</v>
      </c>
      <c r="C10082" s="22" t="s">
        <v>59</v>
      </c>
      <c r="D10082" s="22" t="s">
        <v>115</v>
      </c>
      <c r="E10082" s="20">
        <v>0.70996999999999999</v>
      </c>
    </row>
    <row r="10083" spans="1:5" x14ac:dyDescent="0.35">
      <c r="A10083" s="22" t="s">
        <v>41</v>
      </c>
      <c r="B10083" s="22" t="s">
        <v>173</v>
      </c>
      <c r="C10083" s="22" t="s">
        <v>59</v>
      </c>
      <c r="D10083" s="22" t="s">
        <v>156</v>
      </c>
      <c r="E10083" s="20">
        <v>-3.6560899999999998</v>
      </c>
    </row>
    <row r="10084" spans="1:5" x14ac:dyDescent="0.35">
      <c r="A10084" s="22" t="s">
        <v>41</v>
      </c>
      <c r="B10084" s="22" t="s">
        <v>173</v>
      </c>
      <c r="C10084" s="22" t="s">
        <v>59</v>
      </c>
      <c r="D10084" s="22" t="s">
        <v>95</v>
      </c>
      <c r="E10084" s="20">
        <v>9157.6058400000002</v>
      </c>
    </row>
    <row r="10085" spans="1:5" x14ac:dyDescent="0.35">
      <c r="A10085" s="22" t="s">
        <v>41</v>
      </c>
      <c r="B10085" s="22" t="s">
        <v>173</v>
      </c>
      <c r="C10085" s="22" t="s">
        <v>59</v>
      </c>
      <c r="D10085" s="22" t="s">
        <v>92</v>
      </c>
      <c r="E10085" s="20">
        <v>837.15704000000005</v>
      </c>
    </row>
    <row r="10086" spans="1:5" x14ac:dyDescent="0.35">
      <c r="A10086" s="22" t="s">
        <v>41</v>
      </c>
      <c r="B10086" s="22" t="s">
        <v>173</v>
      </c>
      <c r="C10086" s="22" t="s">
        <v>59</v>
      </c>
      <c r="D10086" s="22" t="s">
        <v>102</v>
      </c>
      <c r="E10086" s="20">
        <v>184.49608000000001</v>
      </c>
    </row>
    <row r="10087" spans="1:5" x14ac:dyDescent="0.35">
      <c r="A10087" s="22" t="s">
        <v>41</v>
      </c>
      <c r="B10087" s="22" t="s">
        <v>173</v>
      </c>
      <c r="C10087" s="22" t="s">
        <v>59</v>
      </c>
      <c r="D10087" s="22" t="s">
        <v>107</v>
      </c>
      <c r="E10087" s="20">
        <v>6.1356700000000002</v>
      </c>
    </row>
    <row r="10088" spans="1:5" x14ac:dyDescent="0.35">
      <c r="A10088" s="22" t="s">
        <v>41</v>
      </c>
      <c r="B10088" s="22" t="s">
        <v>173</v>
      </c>
      <c r="C10088" s="22" t="s">
        <v>59</v>
      </c>
      <c r="D10088" s="22" t="s">
        <v>160</v>
      </c>
      <c r="E10088" s="20">
        <v>42.41601</v>
      </c>
    </row>
    <row r="10089" spans="1:5" x14ac:dyDescent="0.35">
      <c r="A10089" s="22" t="s">
        <v>41</v>
      </c>
      <c r="B10089" s="22" t="s">
        <v>173</v>
      </c>
      <c r="C10089" s="22" t="s">
        <v>59</v>
      </c>
      <c r="D10089" s="22" t="s">
        <v>30</v>
      </c>
      <c r="E10089" s="20">
        <v>89.96942</v>
      </c>
    </row>
    <row r="10090" spans="1:5" x14ac:dyDescent="0.35">
      <c r="A10090" s="22" t="s">
        <v>41</v>
      </c>
      <c r="B10090" s="22" t="s">
        <v>173</v>
      </c>
      <c r="C10090" s="22" t="s">
        <v>59</v>
      </c>
      <c r="D10090" s="22" t="s">
        <v>110</v>
      </c>
      <c r="E10090" s="20">
        <v>7.92E-3</v>
      </c>
    </row>
    <row r="10091" spans="1:5" x14ac:dyDescent="0.35">
      <c r="A10091" s="22" t="s">
        <v>41</v>
      </c>
      <c r="B10091" s="22" t="s">
        <v>173</v>
      </c>
      <c r="C10091" s="22" t="s">
        <v>59</v>
      </c>
      <c r="D10091" s="22" t="s">
        <v>97</v>
      </c>
      <c r="E10091" s="20">
        <v>38.133879999999998</v>
      </c>
    </row>
    <row r="10092" spans="1:5" x14ac:dyDescent="0.35">
      <c r="A10092" s="22" t="s">
        <v>41</v>
      </c>
      <c r="B10092" s="22" t="s">
        <v>173</v>
      </c>
      <c r="C10092" s="22" t="s">
        <v>59</v>
      </c>
      <c r="D10092" s="22" t="s">
        <v>31</v>
      </c>
      <c r="E10092" s="20">
        <v>127.60204</v>
      </c>
    </row>
    <row r="10093" spans="1:5" x14ac:dyDescent="0.35">
      <c r="A10093" s="22" t="s">
        <v>41</v>
      </c>
      <c r="B10093" s="22" t="s">
        <v>173</v>
      </c>
      <c r="C10093" s="22" t="s">
        <v>59</v>
      </c>
      <c r="D10093" s="28" t="s">
        <v>35</v>
      </c>
      <c r="E10093" s="26">
        <v>10629.627710000001</v>
      </c>
    </row>
    <row r="10094" spans="1:5" x14ac:dyDescent="0.35">
      <c r="A10094" s="22" t="s">
        <v>41</v>
      </c>
      <c r="B10094" s="22" t="s">
        <v>173</v>
      </c>
      <c r="C10094" s="22" t="s">
        <v>16</v>
      </c>
      <c r="D10094" s="22" t="s">
        <v>52</v>
      </c>
      <c r="E10094" s="20">
        <v>2764.4701500000001</v>
      </c>
    </row>
    <row r="10095" spans="1:5" x14ac:dyDescent="0.35">
      <c r="A10095" s="22" t="s">
        <v>41</v>
      </c>
      <c r="B10095" s="22" t="s">
        <v>173</v>
      </c>
      <c r="C10095" s="22" t="s">
        <v>16</v>
      </c>
      <c r="D10095" s="22" t="s">
        <v>104</v>
      </c>
      <c r="E10095" s="20">
        <v>17.81147</v>
      </c>
    </row>
    <row r="10096" spans="1:5" x14ac:dyDescent="0.35">
      <c r="A10096" s="22" t="s">
        <v>41</v>
      </c>
      <c r="B10096" s="22" t="s">
        <v>173</v>
      </c>
      <c r="C10096" s="22" t="s">
        <v>16</v>
      </c>
      <c r="D10096" s="22" t="s">
        <v>115</v>
      </c>
      <c r="E10096" s="20">
        <v>16.153459999999999</v>
      </c>
    </row>
    <row r="10097" spans="1:5" x14ac:dyDescent="0.35">
      <c r="A10097" s="22" t="s">
        <v>41</v>
      </c>
      <c r="B10097" s="22" t="s">
        <v>173</v>
      </c>
      <c r="C10097" s="22" t="s">
        <v>16</v>
      </c>
      <c r="D10097" s="22" t="s">
        <v>156</v>
      </c>
      <c r="E10097" s="20">
        <v>4.2459999999999998E-2</v>
      </c>
    </row>
    <row r="10098" spans="1:5" x14ac:dyDescent="0.35">
      <c r="A10098" s="22" t="s">
        <v>41</v>
      </c>
      <c r="B10098" s="22" t="s">
        <v>173</v>
      </c>
      <c r="C10098" s="22" t="s">
        <v>16</v>
      </c>
      <c r="D10098" s="22" t="s">
        <v>53</v>
      </c>
      <c r="E10098" s="20">
        <v>109.16803</v>
      </c>
    </row>
    <row r="10099" spans="1:5" x14ac:dyDescent="0.35">
      <c r="A10099" s="22" t="s">
        <v>41</v>
      </c>
      <c r="B10099" s="22" t="s">
        <v>173</v>
      </c>
      <c r="C10099" s="22" t="s">
        <v>16</v>
      </c>
      <c r="D10099" s="22" t="s">
        <v>27</v>
      </c>
      <c r="E10099" s="20">
        <v>662.28107</v>
      </c>
    </row>
    <row r="10100" spans="1:5" x14ac:dyDescent="0.35">
      <c r="A10100" s="22" t="s">
        <v>41</v>
      </c>
      <c r="B10100" s="22" t="s">
        <v>173</v>
      </c>
      <c r="C10100" s="22" t="s">
        <v>16</v>
      </c>
      <c r="D10100" s="22" t="s">
        <v>28</v>
      </c>
      <c r="E10100" s="20">
        <v>887.06940999999995</v>
      </c>
    </row>
    <row r="10101" spans="1:5" x14ac:dyDescent="0.35">
      <c r="A10101" s="22" t="s">
        <v>41</v>
      </c>
      <c r="B10101" s="22" t="s">
        <v>173</v>
      </c>
      <c r="C10101" s="22" t="s">
        <v>16</v>
      </c>
      <c r="D10101" s="22" t="s">
        <v>55</v>
      </c>
      <c r="E10101" s="20">
        <v>26.968340000000001</v>
      </c>
    </row>
    <row r="10102" spans="1:5" x14ac:dyDescent="0.35">
      <c r="A10102" s="22" t="s">
        <v>41</v>
      </c>
      <c r="B10102" s="22" t="s">
        <v>173</v>
      </c>
      <c r="C10102" s="22" t="s">
        <v>16</v>
      </c>
      <c r="D10102" s="22" t="s">
        <v>92</v>
      </c>
      <c r="E10102" s="20">
        <v>200.25296</v>
      </c>
    </row>
    <row r="10103" spans="1:5" x14ac:dyDescent="0.35">
      <c r="A10103" s="22" t="s">
        <v>41</v>
      </c>
      <c r="B10103" s="22" t="s">
        <v>173</v>
      </c>
      <c r="C10103" s="22" t="s">
        <v>16</v>
      </c>
      <c r="D10103" s="22" t="s">
        <v>101</v>
      </c>
      <c r="E10103" s="20">
        <v>5.5501500000000004</v>
      </c>
    </row>
    <row r="10104" spans="1:5" x14ac:dyDescent="0.35">
      <c r="A10104" s="22" t="s">
        <v>41</v>
      </c>
      <c r="B10104" s="22" t="s">
        <v>173</v>
      </c>
      <c r="C10104" s="22" t="s">
        <v>16</v>
      </c>
      <c r="D10104" s="22" t="s">
        <v>102</v>
      </c>
      <c r="E10104" s="20">
        <v>322.23559999999998</v>
      </c>
    </row>
    <row r="10105" spans="1:5" x14ac:dyDescent="0.35">
      <c r="A10105" s="22" t="s">
        <v>41</v>
      </c>
      <c r="B10105" s="22" t="s">
        <v>173</v>
      </c>
      <c r="C10105" s="22" t="s">
        <v>16</v>
      </c>
      <c r="D10105" s="22" t="s">
        <v>107</v>
      </c>
      <c r="E10105" s="20">
        <v>335.61624999999998</v>
      </c>
    </row>
    <row r="10106" spans="1:5" x14ac:dyDescent="0.35">
      <c r="A10106" s="22" t="s">
        <v>41</v>
      </c>
      <c r="B10106" s="22" t="s">
        <v>173</v>
      </c>
      <c r="C10106" s="22" t="s">
        <v>16</v>
      </c>
      <c r="D10106" s="22" t="s">
        <v>160</v>
      </c>
      <c r="E10106" s="20">
        <v>79.575479999999999</v>
      </c>
    </row>
    <row r="10107" spans="1:5" x14ac:dyDescent="0.35">
      <c r="A10107" s="22" t="s">
        <v>41</v>
      </c>
      <c r="B10107" s="22" t="s">
        <v>173</v>
      </c>
      <c r="C10107" s="22" t="s">
        <v>16</v>
      </c>
      <c r="D10107" s="22" t="s">
        <v>30</v>
      </c>
      <c r="E10107" s="20">
        <v>3542.11492</v>
      </c>
    </row>
    <row r="10108" spans="1:5" x14ac:dyDescent="0.35">
      <c r="A10108" s="22" t="s">
        <v>41</v>
      </c>
      <c r="B10108" s="22" t="s">
        <v>173</v>
      </c>
      <c r="C10108" s="22" t="s">
        <v>16</v>
      </c>
      <c r="D10108" s="22" t="s">
        <v>110</v>
      </c>
      <c r="E10108" s="20">
        <v>2.9401199999999998</v>
      </c>
    </row>
    <row r="10109" spans="1:5" x14ac:dyDescent="0.35">
      <c r="A10109" s="22" t="s">
        <v>41</v>
      </c>
      <c r="B10109" s="22" t="s">
        <v>173</v>
      </c>
      <c r="C10109" s="22" t="s">
        <v>16</v>
      </c>
      <c r="D10109" s="22" t="s">
        <v>162</v>
      </c>
      <c r="E10109" s="20">
        <v>11.272119999999999</v>
      </c>
    </row>
    <row r="10110" spans="1:5" x14ac:dyDescent="0.35">
      <c r="A10110" s="22" t="s">
        <v>41</v>
      </c>
      <c r="B10110" s="22" t="s">
        <v>173</v>
      </c>
      <c r="C10110" s="22" t="s">
        <v>16</v>
      </c>
      <c r="D10110" s="22" t="s">
        <v>97</v>
      </c>
      <c r="E10110" s="20">
        <v>-2.3056899999999998</v>
      </c>
    </row>
    <row r="10111" spans="1:5" x14ac:dyDescent="0.35">
      <c r="A10111" s="22" t="s">
        <v>41</v>
      </c>
      <c r="B10111" s="22" t="s">
        <v>173</v>
      </c>
      <c r="C10111" s="22" t="s">
        <v>16</v>
      </c>
      <c r="D10111" s="22" t="s">
        <v>31</v>
      </c>
      <c r="E10111" s="20">
        <v>2172.4297099999999</v>
      </c>
    </row>
    <row r="10112" spans="1:5" x14ac:dyDescent="0.35">
      <c r="A10112" s="22" t="s">
        <v>41</v>
      </c>
      <c r="B10112" s="22" t="s">
        <v>173</v>
      </c>
      <c r="C10112" s="22" t="s">
        <v>16</v>
      </c>
      <c r="D10112" s="22" t="s">
        <v>32</v>
      </c>
      <c r="E10112" s="20">
        <v>44.645200000000003</v>
      </c>
    </row>
    <row r="10113" spans="1:5" x14ac:dyDescent="0.35">
      <c r="A10113" s="22" t="s">
        <v>41</v>
      </c>
      <c r="B10113" s="22" t="s">
        <v>173</v>
      </c>
      <c r="C10113" s="22" t="s">
        <v>16</v>
      </c>
      <c r="D10113" s="28" t="s">
        <v>35</v>
      </c>
      <c r="E10113" s="26">
        <v>11198.291209999999</v>
      </c>
    </row>
    <row r="10114" spans="1:5" x14ac:dyDescent="0.35">
      <c r="A10114" s="22" t="s">
        <v>41</v>
      </c>
      <c r="B10114" s="22" t="s">
        <v>173</v>
      </c>
      <c r="C10114" s="22" t="s">
        <v>17</v>
      </c>
      <c r="D10114" s="22" t="s">
        <v>52</v>
      </c>
      <c r="E10114" s="20">
        <v>704.27072999999996</v>
      </c>
    </row>
    <row r="10115" spans="1:5" x14ac:dyDescent="0.35">
      <c r="A10115" s="22" t="s">
        <v>41</v>
      </c>
      <c r="B10115" s="22" t="s">
        <v>173</v>
      </c>
      <c r="C10115" s="22" t="s">
        <v>17</v>
      </c>
      <c r="D10115" s="22" t="s">
        <v>104</v>
      </c>
      <c r="E10115" s="20">
        <v>4.2697099999999999</v>
      </c>
    </row>
    <row r="10116" spans="1:5" x14ac:dyDescent="0.35">
      <c r="A10116" s="22" t="s">
        <v>41</v>
      </c>
      <c r="B10116" s="22" t="s">
        <v>173</v>
      </c>
      <c r="C10116" s="22" t="s">
        <v>17</v>
      </c>
      <c r="D10116" s="22" t="s">
        <v>115</v>
      </c>
      <c r="E10116" s="20">
        <v>11.34211</v>
      </c>
    </row>
    <row r="10117" spans="1:5" x14ac:dyDescent="0.35">
      <c r="A10117" s="22" t="s">
        <v>41</v>
      </c>
      <c r="B10117" s="22" t="s">
        <v>173</v>
      </c>
      <c r="C10117" s="22" t="s">
        <v>17</v>
      </c>
      <c r="D10117" s="22" t="s">
        <v>27</v>
      </c>
      <c r="E10117" s="20">
        <v>4.6446699999999996</v>
      </c>
    </row>
    <row r="10118" spans="1:5" x14ac:dyDescent="0.35">
      <c r="A10118" s="22" t="s">
        <v>41</v>
      </c>
      <c r="B10118" s="22" t="s">
        <v>173</v>
      </c>
      <c r="C10118" s="22" t="s">
        <v>17</v>
      </c>
      <c r="D10118" s="22" t="s">
        <v>28</v>
      </c>
      <c r="E10118" s="20">
        <v>40.633310000000002</v>
      </c>
    </row>
    <row r="10119" spans="1:5" x14ac:dyDescent="0.35">
      <c r="A10119" s="22" t="s">
        <v>41</v>
      </c>
      <c r="B10119" s="22" t="s">
        <v>173</v>
      </c>
      <c r="C10119" s="22" t="s">
        <v>17</v>
      </c>
      <c r="D10119" s="22" t="s">
        <v>92</v>
      </c>
      <c r="E10119" s="20">
        <v>64.549379999999999</v>
      </c>
    </row>
    <row r="10120" spans="1:5" x14ac:dyDescent="0.35">
      <c r="A10120" s="22" t="s">
        <v>41</v>
      </c>
      <c r="B10120" s="22" t="s">
        <v>173</v>
      </c>
      <c r="C10120" s="22" t="s">
        <v>17</v>
      </c>
      <c r="D10120" s="22" t="s">
        <v>101</v>
      </c>
      <c r="E10120" s="20">
        <v>2.3894000000000002</v>
      </c>
    </row>
    <row r="10121" spans="1:5" x14ac:dyDescent="0.35">
      <c r="A10121" s="22" t="s">
        <v>41</v>
      </c>
      <c r="B10121" s="22" t="s">
        <v>173</v>
      </c>
      <c r="C10121" s="22" t="s">
        <v>17</v>
      </c>
      <c r="D10121" s="22" t="s">
        <v>102</v>
      </c>
      <c r="E10121" s="20">
        <v>120.96281</v>
      </c>
    </row>
    <row r="10122" spans="1:5" x14ac:dyDescent="0.35">
      <c r="A10122" s="22" t="s">
        <v>41</v>
      </c>
      <c r="B10122" s="22" t="s">
        <v>173</v>
      </c>
      <c r="C10122" s="22" t="s">
        <v>17</v>
      </c>
      <c r="D10122" s="22" t="s">
        <v>107</v>
      </c>
      <c r="E10122" s="20">
        <v>810.70461999999998</v>
      </c>
    </row>
    <row r="10123" spans="1:5" x14ac:dyDescent="0.35">
      <c r="A10123" s="22" t="s">
        <v>41</v>
      </c>
      <c r="B10123" s="22" t="s">
        <v>173</v>
      </c>
      <c r="C10123" s="22" t="s">
        <v>17</v>
      </c>
      <c r="D10123" s="22" t="s">
        <v>93</v>
      </c>
      <c r="E10123" s="20">
        <v>7.0313800000000004</v>
      </c>
    </row>
    <row r="10124" spans="1:5" x14ac:dyDescent="0.35">
      <c r="A10124" s="22" t="s">
        <v>41</v>
      </c>
      <c r="B10124" s="22" t="s">
        <v>173</v>
      </c>
      <c r="C10124" s="22" t="s">
        <v>17</v>
      </c>
      <c r="D10124" s="22" t="s">
        <v>160</v>
      </c>
      <c r="E10124" s="20">
        <v>55.208260000000003</v>
      </c>
    </row>
    <row r="10125" spans="1:5" x14ac:dyDescent="0.35">
      <c r="A10125" s="22" t="s">
        <v>41</v>
      </c>
      <c r="B10125" s="22" t="s">
        <v>173</v>
      </c>
      <c r="C10125" s="22" t="s">
        <v>17</v>
      </c>
      <c r="D10125" s="22" t="s">
        <v>30</v>
      </c>
      <c r="E10125" s="20">
        <v>32.668770000000002</v>
      </c>
    </row>
    <row r="10126" spans="1:5" x14ac:dyDescent="0.35">
      <c r="A10126" s="22" t="s">
        <v>41</v>
      </c>
      <c r="B10126" s="22" t="s">
        <v>173</v>
      </c>
      <c r="C10126" s="22" t="s">
        <v>17</v>
      </c>
      <c r="D10126" s="22" t="s">
        <v>110</v>
      </c>
      <c r="E10126" s="20">
        <v>15.42717</v>
      </c>
    </row>
    <row r="10127" spans="1:5" x14ac:dyDescent="0.35">
      <c r="A10127" s="22" t="s">
        <v>41</v>
      </c>
      <c r="B10127" s="22" t="s">
        <v>173</v>
      </c>
      <c r="C10127" s="22" t="s">
        <v>17</v>
      </c>
      <c r="D10127" s="22" t="s">
        <v>31</v>
      </c>
      <c r="E10127" s="20">
        <v>12771.19059</v>
      </c>
    </row>
    <row r="10128" spans="1:5" x14ac:dyDescent="0.35">
      <c r="A10128" s="22" t="s">
        <v>41</v>
      </c>
      <c r="B10128" s="22" t="s">
        <v>173</v>
      </c>
      <c r="C10128" s="22" t="s">
        <v>17</v>
      </c>
      <c r="D10128" s="28" t="s">
        <v>35</v>
      </c>
      <c r="E10128" s="26">
        <v>14645.29291</v>
      </c>
    </row>
    <row r="10129" spans="1:5" x14ac:dyDescent="0.35">
      <c r="A10129" s="22" t="s">
        <v>41</v>
      </c>
      <c r="B10129" s="22" t="s">
        <v>173</v>
      </c>
      <c r="C10129" s="22" t="s">
        <v>18</v>
      </c>
      <c r="D10129" s="22" t="s">
        <v>52</v>
      </c>
      <c r="E10129" s="20">
        <v>307.71341999999999</v>
      </c>
    </row>
    <row r="10130" spans="1:5" x14ac:dyDescent="0.35">
      <c r="A10130" s="22" t="s">
        <v>41</v>
      </c>
      <c r="B10130" s="22" t="s">
        <v>173</v>
      </c>
      <c r="C10130" s="22" t="s">
        <v>18</v>
      </c>
      <c r="D10130" s="22" t="s">
        <v>104</v>
      </c>
      <c r="E10130" s="20">
        <v>351.67989999999998</v>
      </c>
    </row>
    <row r="10131" spans="1:5" x14ac:dyDescent="0.35">
      <c r="A10131" s="22" t="s">
        <v>41</v>
      </c>
      <c r="B10131" s="22" t="s">
        <v>173</v>
      </c>
      <c r="C10131" s="22" t="s">
        <v>18</v>
      </c>
      <c r="D10131" s="22" t="s">
        <v>53</v>
      </c>
      <c r="E10131" s="20">
        <v>24.680009999999999</v>
      </c>
    </row>
    <row r="10132" spans="1:5" x14ac:dyDescent="0.35">
      <c r="A10132" s="22" t="s">
        <v>41</v>
      </c>
      <c r="B10132" s="22" t="s">
        <v>173</v>
      </c>
      <c r="C10132" s="22" t="s">
        <v>18</v>
      </c>
      <c r="D10132" s="22" t="s">
        <v>27</v>
      </c>
      <c r="E10132" s="20">
        <v>1056.81393</v>
      </c>
    </row>
    <row r="10133" spans="1:5" x14ac:dyDescent="0.35">
      <c r="A10133" s="22" t="s">
        <v>41</v>
      </c>
      <c r="B10133" s="22" t="s">
        <v>173</v>
      </c>
      <c r="C10133" s="22" t="s">
        <v>18</v>
      </c>
      <c r="D10133" s="22" t="s">
        <v>28</v>
      </c>
      <c r="E10133" s="20">
        <v>241.70791</v>
      </c>
    </row>
    <row r="10134" spans="1:5" x14ac:dyDescent="0.35">
      <c r="A10134" s="22" t="s">
        <v>41</v>
      </c>
      <c r="B10134" s="22" t="s">
        <v>173</v>
      </c>
      <c r="C10134" s="22" t="s">
        <v>18</v>
      </c>
      <c r="D10134" s="22" t="s">
        <v>55</v>
      </c>
      <c r="E10134" s="20">
        <v>1.95974</v>
      </c>
    </row>
    <row r="10135" spans="1:5" x14ac:dyDescent="0.35">
      <c r="A10135" s="22" t="s">
        <v>41</v>
      </c>
      <c r="B10135" s="22" t="s">
        <v>173</v>
      </c>
      <c r="C10135" s="22" t="s">
        <v>18</v>
      </c>
      <c r="D10135" s="22" t="s">
        <v>101</v>
      </c>
      <c r="E10135" s="20">
        <v>121.26047</v>
      </c>
    </row>
    <row r="10136" spans="1:5" x14ac:dyDescent="0.35">
      <c r="A10136" s="22" t="s">
        <v>41</v>
      </c>
      <c r="B10136" s="22" t="s">
        <v>173</v>
      </c>
      <c r="C10136" s="22" t="s">
        <v>18</v>
      </c>
      <c r="D10136" s="22" t="s">
        <v>102</v>
      </c>
      <c r="E10136" s="20">
        <v>594.54274999999996</v>
      </c>
    </row>
    <row r="10137" spans="1:5" x14ac:dyDescent="0.35">
      <c r="A10137" s="22" t="s">
        <v>41</v>
      </c>
      <c r="B10137" s="22" t="s">
        <v>173</v>
      </c>
      <c r="C10137" s="22" t="s">
        <v>18</v>
      </c>
      <c r="D10137" s="22" t="s">
        <v>107</v>
      </c>
      <c r="E10137" s="20">
        <v>15.22893</v>
      </c>
    </row>
    <row r="10138" spans="1:5" x14ac:dyDescent="0.35">
      <c r="A10138" s="22" t="s">
        <v>41</v>
      </c>
      <c r="B10138" s="22" t="s">
        <v>173</v>
      </c>
      <c r="C10138" s="22" t="s">
        <v>18</v>
      </c>
      <c r="D10138" s="22" t="s">
        <v>93</v>
      </c>
      <c r="E10138" s="20">
        <v>120.09994</v>
      </c>
    </row>
    <row r="10139" spans="1:5" x14ac:dyDescent="0.35">
      <c r="A10139" s="22" t="s">
        <v>41</v>
      </c>
      <c r="B10139" s="22" t="s">
        <v>173</v>
      </c>
      <c r="C10139" s="22" t="s">
        <v>18</v>
      </c>
      <c r="D10139" s="22" t="s">
        <v>160</v>
      </c>
      <c r="E10139" s="20">
        <v>104.97931</v>
      </c>
    </row>
    <row r="10140" spans="1:5" x14ac:dyDescent="0.35">
      <c r="A10140" s="22" t="s">
        <v>41</v>
      </c>
      <c r="B10140" s="22" t="s">
        <v>173</v>
      </c>
      <c r="C10140" s="22" t="s">
        <v>18</v>
      </c>
      <c r="D10140" s="22" t="s">
        <v>30</v>
      </c>
      <c r="E10140" s="20">
        <v>169.38439</v>
      </c>
    </row>
    <row r="10141" spans="1:5" x14ac:dyDescent="0.35">
      <c r="A10141" s="22" t="s">
        <v>41</v>
      </c>
      <c r="B10141" s="22" t="s">
        <v>173</v>
      </c>
      <c r="C10141" s="22" t="s">
        <v>18</v>
      </c>
      <c r="D10141" s="22" t="s">
        <v>96</v>
      </c>
      <c r="E10141" s="20">
        <v>4.3720100000000004</v>
      </c>
    </row>
    <row r="10142" spans="1:5" x14ac:dyDescent="0.35">
      <c r="A10142" s="22" t="s">
        <v>41</v>
      </c>
      <c r="B10142" s="22" t="s">
        <v>173</v>
      </c>
      <c r="C10142" s="22" t="s">
        <v>18</v>
      </c>
      <c r="D10142" s="22" t="s">
        <v>110</v>
      </c>
      <c r="E10142" s="20">
        <v>186.64274</v>
      </c>
    </row>
    <row r="10143" spans="1:5" x14ac:dyDescent="0.35">
      <c r="A10143" s="22" t="s">
        <v>41</v>
      </c>
      <c r="B10143" s="22" t="s">
        <v>173</v>
      </c>
      <c r="C10143" s="22" t="s">
        <v>18</v>
      </c>
      <c r="D10143" s="22" t="s">
        <v>97</v>
      </c>
      <c r="E10143" s="20">
        <v>3.6259999999999999</v>
      </c>
    </row>
    <row r="10144" spans="1:5" x14ac:dyDescent="0.35">
      <c r="A10144" s="22" t="s">
        <v>41</v>
      </c>
      <c r="B10144" s="22" t="s">
        <v>173</v>
      </c>
      <c r="C10144" s="22" t="s">
        <v>18</v>
      </c>
      <c r="D10144" s="22" t="s">
        <v>31</v>
      </c>
      <c r="E10144" s="20">
        <v>2173.7911800000002</v>
      </c>
    </row>
    <row r="10145" spans="1:5" x14ac:dyDescent="0.35">
      <c r="A10145" s="22" t="s">
        <v>41</v>
      </c>
      <c r="B10145" s="22" t="s">
        <v>173</v>
      </c>
      <c r="C10145" s="22" t="s">
        <v>18</v>
      </c>
      <c r="D10145" s="22" t="s">
        <v>32</v>
      </c>
      <c r="E10145" s="20">
        <v>5.2447100000000004</v>
      </c>
    </row>
    <row r="10146" spans="1:5" x14ac:dyDescent="0.35">
      <c r="A10146" s="22" t="s">
        <v>41</v>
      </c>
      <c r="B10146" s="22" t="s">
        <v>173</v>
      </c>
      <c r="C10146" s="22" t="s">
        <v>18</v>
      </c>
      <c r="D10146" s="28" t="s">
        <v>35</v>
      </c>
      <c r="E10146" s="26">
        <v>5483.7273400000004</v>
      </c>
    </row>
    <row r="10147" spans="1:5" x14ac:dyDescent="0.35">
      <c r="A10147" s="22" t="s">
        <v>41</v>
      </c>
      <c r="B10147" s="22" t="s">
        <v>173</v>
      </c>
      <c r="C10147" s="22" t="s">
        <v>19</v>
      </c>
      <c r="D10147" s="22" t="s">
        <v>52</v>
      </c>
      <c r="E10147" s="20">
        <v>214.79908</v>
      </c>
    </row>
    <row r="10148" spans="1:5" x14ac:dyDescent="0.35">
      <c r="A10148" s="22" t="s">
        <v>41</v>
      </c>
      <c r="B10148" s="22" t="s">
        <v>173</v>
      </c>
      <c r="C10148" s="22" t="s">
        <v>19</v>
      </c>
      <c r="D10148" s="22" t="s">
        <v>104</v>
      </c>
      <c r="E10148" s="20">
        <v>34.920839999999998</v>
      </c>
    </row>
    <row r="10149" spans="1:5" x14ac:dyDescent="0.35">
      <c r="A10149" s="22" t="s">
        <v>41</v>
      </c>
      <c r="B10149" s="22" t="s">
        <v>173</v>
      </c>
      <c r="C10149" s="22" t="s">
        <v>19</v>
      </c>
      <c r="D10149" s="22" t="s">
        <v>156</v>
      </c>
      <c r="E10149" s="20">
        <v>1.11537</v>
      </c>
    </row>
    <row r="10150" spans="1:5" x14ac:dyDescent="0.35">
      <c r="A10150" s="22" t="s">
        <v>41</v>
      </c>
      <c r="B10150" s="22" t="s">
        <v>173</v>
      </c>
      <c r="C10150" s="22" t="s">
        <v>19</v>
      </c>
      <c r="D10150" s="22" t="s">
        <v>28</v>
      </c>
      <c r="E10150" s="20">
        <v>155.60572999999999</v>
      </c>
    </row>
    <row r="10151" spans="1:5" x14ac:dyDescent="0.35">
      <c r="A10151" s="22" t="s">
        <v>41</v>
      </c>
      <c r="B10151" s="22" t="s">
        <v>173</v>
      </c>
      <c r="C10151" s="22" t="s">
        <v>19</v>
      </c>
      <c r="D10151" s="22" t="s">
        <v>92</v>
      </c>
      <c r="E10151" s="20">
        <v>365.81666000000001</v>
      </c>
    </row>
    <row r="10152" spans="1:5" x14ac:dyDescent="0.35">
      <c r="A10152" s="22" t="s">
        <v>41</v>
      </c>
      <c r="B10152" s="22" t="s">
        <v>173</v>
      </c>
      <c r="C10152" s="22" t="s">
        <v>19</v>
      </c>
      <c r="D10152" s="22" t="s">
        <v>102</v>
      </c>
      <c r="E10152" s="20">
        <v>11148.477870000001</v>
      </c>
    </row>
    <row r="10153" spans="1:5" x14ac:dyDescent="0.35">
      <c r="A10153" s="22" t="s">
        <v>41</v>
      </c>
      <c r="B10153" s="22" t="s">
        <v>173</v>
      </c>
      <c r="C10153" s="22" t="s">
        <v>19</v>
      </c>
      <c r="D10153" s="22" t="s">
        <v>107</v>
      </c>
      <c r="E10153" s="20">
        <v>71.952290000000005</v>
      </c>
    </row>
    <row r="10154" spans="1:5" x14ac:dyDescent="0.35">
      <c r="A10154" s="22" t="s">
        <v>41</v>
      </c>
      <c r="B10154" s="22" t="s">
        <v>173</v>
      </c>
      <c r="C10154" s="22" t="s">
        <v>19</v>
      </c>
      <c r="D10154" s="22" t="s">
        <v>160</v>
      </c>
      <c r="E10154" s="20">
        <v>34.0032</v>
      </c>
    </row>
    <row r="10155" spans="1:5" x14ac:dyDescent="0.35">
      <c r="A10155" s="22" t="s">
        <v>41</v>
      </c>
      <c r="B10155" s="22" t="s">
        <v>173</v>
      </c>
      <c r="C10155" s="22" t="s">
        <v>19</v>
      </c>
      <c r="D10155" s="22" t="s">
        <v>30</v>
      </c>
      <c r="E10155" s="20">
        <v>74.032730000000001</v>
      </c>
    </row>
    <row r="10156" spans="1:5" x14ac:dyDescent="0.35">
      <c r="A10156" s="22" t="s">
        <v>41</v>
      </c>
      <c r="B10156" s="22" t="s">
        <v>173</v>
      </c>
      <c r="C10156" s="22" t="s">
        <v>19</v>
      </c>
      <c r="D10156" s="22" t="s">
        <v>110</v>
      </c>
      <c r="E10156" s="20">
        <v>4.4328599999999998</v>
      </c>
    </row>
    <row r="10157" spans="1:5" x14ac:dyDescent="0.35">
      <c r="A10157" s="22" t="s">
        <v>41</v>
      </c>
      <c r="B10157" s="22" t="s">
        <v>173</v>
      </c>
      <c r="C10157" s="22" t="s">
        <v>19</v>
      </c>
      <c r="D10157" s="22" t="s">
        <v>31</v>
      </c>
      <c r="E10157" s="20">
        <v>715.03957000000003</v>
      </c>
    </row>
    <row r="10158" spans="1:5" x14ac:dyDescent="0.35">
      <c r="A10158" s="22" t="s">
        <v>41</v>
      </c>
      <c r="B10158" s="22" t="s">
        <v>173</v>
      </c>
      <c r="C10158" s="22" t="s">
        <v>19</v>
      </c>
      <c r="D10158" s="22" t="s">
        <v>32</v>
      </c>
      <c r="E10158" s="20">
        <v>164.50942000000001</v>
      </c>
    </row>
    <row r="10159" spans="1:5" x14ac:dyDescent="0.35">
      <c r="A10159" s="22" t="s">
        <v>41</v>
      </c>
      <c r="B10159" s="22" t="s">
        <v>173</v>
      </c>
      <c r="C10159" s="22" t="s">
        <v>19</v>
      </c>
      <c r="D10159" s="28" t="s">
        <v>35</v>
      </c>
      <c r="E10159" s="26">
        <v>12984.705620000001</v>
      </c>
    </row>
    <row r="10160" spans="1:5" x14ac:dyDescent="0.35">
      <c r="A10160" s="22" t="s">
        <v>41</v>
      </c>
      <c r="B10160" s="22" t="s">
        <v>173</v>
      </c>
      <c r="C10160" s="22" t="s">
        <v>161</v>
      </c>
      <c r="D10160" s="22" t="s">
        <v>52</v>
      </c>
      <c r="E10160" s="20">
        <v>0.63680999999999999</v>
      </c>
    </row>
    <row r="10161" spans="1:5" x14ac:dyDescent="0.35">
      <c r="A10161" s="22" t="s">
        <v>41</v>
      </c>
      <c r="B10161" s="22" t="s">
        <v>173</v>
      </c>
      <c r="C10161" s="22" t="s">
        <v>161</v>
      </c>
      <c r="D10161" s="28" t="s">
        <v>35</v>
      </c>
      <c r="E10161" s="26">
        <v>0.63680999999999999</v>
      </c>
    </row>
    <row r="10162" spans="1:5" x14ac:dyDescent="0.35">
      <c r="A10162" s="22" t="s">
        <v>41</v>
      </c>
      <c r="B10162" s="22" t="s">
        <v>173</v>
      </c>
      <c r="C10162" s="120" t="s">
        <v>35</v>
      </c>
      <c r="D10162" s="347"/>
      <c r="E10162" s="26">
        <v>236526.40398</v>
      </c>
    </row>
    <row r="10163" spans="1:5" ht="21.5" x14ac:dyDescent="0.35">
      <c r="A10163" s="22" t="s">
        <v>41</v>
      </c>
      <c r="B10163" s="23" t="s">
        <v>48</v>
      </c>
      <c r="C10163" s="22" t="s">
        <v>52</v>
      </c>
      <c r="D10163" s="22" t="s">
        <v>52</v>
      </c>
      <c r="E10163" s="20">
        <v>1429.5777599999999</v>
      </c>
    </row>
    <row r="10164" spans="1:5" ht="21.5" x14ac:dyDescent="0.35">
      <c r="A10164" s="22" t="s">
        <v>41</v>
      </c>
      <c r="B10164" s="23" t="s">
        <v>48</v>
      </c>
      <c r="C10164" s="22" t="s">
        <v>52</v>
      </c>
      <c r="D10164" s="22" t="s">
        <v>104</v>
      </c>
      <c r="E10164" s="20">
        <v>703.59505999999999</v>
      </c>
    </row>
    <row r="10165" spans="1:5" ht="21.5" x14ac:dyDescent="0.35">
      <c r="A10165" s="22" t="s">
        <v>41</v>
      </c>
      <c r="B10165" s="23" t="s">
        <v>48</v>
      </c>
      <c r="C10165" s="22" t="s">
        <v>52</v>
      </c>
      <c r="D10165" s="22" t="s">
        <v>156</v>
      </c>
      <c r="E10165" s="20">
        <v>3.50665</v>
      </c>
    </row>
    <row r="10166" spans="1:5" ht="21.5" x14ac:dyDescent="0.35">
      <c r="A10166" s="22" t="s">
        <v>41</v>
      </c>
      <c r="B10166" s="23" t="s">
        <v>48</v>
      </c>
      <c r="C10166" s="22" t="s">
        <v>52</v>
      </c>
      <c r="D10166" s="22" t="s">
        <v>113</v>
      </c>
      <c r="E10166" s="20">
        <v>358.61554999999998</v>
      </c>
    </row>
    <row r="10167" spans="1:5" ht="21.5" x14ac:dyDescent="0.35">
      <c r="A10167" s="22" t="s">
        <v>41</v>
      </c>
      <c r="B10167" s="23" t="s">
        <v>48</v>
      </c>
      <c r="C10167" s="22" t="s">
        <v>52</v>
      </c>
      <c r="D10167" s="22" t="s">
        <v>53</v>
      </c>
      <c r="E10167" s="20">
        <v>863.41444000000001</v>
      </c>
    </row>
    <row r="10168" spans="1:5" ht="21.5" x14ac:dyDescent="0.35">
      <c r="A10168" s="22" t="s">
        <v>41</v>
      </c>
      <c r="B10168" s="23" t="s">
        <v>48</v>
      </c>
      <c r="C10168" s="22" t="s">
        <v>52</v>
      </c>
      <c r="D10168" s="22" t="s">
        <v>27</v>
      </c>
      <c r="E10168" s="20">
        <v>126.01506999999999</v>
      </c>
    </row>
    <row r="10169" spans="1:5" ht="21.5" x14ac:dyDescent="0.35">
      <c r="A10169" s="22" t="s">
        <v>41</v>
      </c>
      <c r="B10169" s="23" t="s">
        <v>48</v>
      </c>
      <c r="C10169" s="22" t="s">
        <v>52</v>
      </c>
      <c r="D10169" s="22" t="s">
        <v>95</v>
      </c>
      <c r="E10169" s="20">
        <v>13.345560000000001</v>
      </c>
    </row>
    <row r="10170" spans="1:5" ht="21.5" x14ac:dyDescent="0.35">
      <c r="A10170" s="22" t="s">
        <v>41</v>
      </c>
      <c r="B10170" s="23" t="s">
        <v>48</v>
      </c>
      <c r="C10170" s="22" t="s">
        <v>52</v>
      </c>
      <c r="D10170" s="22" t="s">
        <v>28</v>
      </c>
      <c r="E10170" s="20">
        <v>264.81392</v>
      </c>
    </row>
    <row r="10171" spans="1:5" ht="21.5" x14ac:dyDescent="0.35">
      <c r="A10171" s="22" t="s">
        <v>41</v>
      </c>
      <c r="B10171" s="23" t="s">
        <v>48</v>
      </c>
      <c r="C10171" s="22" t="s">
        <v>52</v>
      </c>
      <c r="D10171" s="22" t="s">
        <v>55</v>
      </c>
      <c r="E10171" s="20">
        <v>65.432149999999993</v>
      </c>
    </row>
    <row r="10172" spans="1:5" ht="21.5" x14ac:dyDescent="0.35">
      <c r="A10172" s="22" t="s">
        <v>41</v>
      </c>
      <c r="B10172" s="23" t="s">
        <v>48</v>
      </c>
      <c r="C10172" s="22" t="s">
        <v>52</v>
      </c>
      <c r="D10172" s="22" t="s">
        <v>92</v>
      </c>
      <c r="E10172" s="20">
        <v>669.85409000000004</v>
      </c>
    </row>
    <row r="10173" spans="1:5" ht="21.5" x14ac:dyDescent="0.35">
      <c r="A10173" s="22" t="s">
        <v>41</v>
      </c>
      <c r="B10173" s="23" t="s">
        <v>48</v>
      </c>
      <c r="C10173" s="22" t="s">
        <v>52</v>
      </c>
      <c r="D10173" s="22" t="s">
        <v>102</v>
      </c>
      <c r="E10173" s="20">
        <v>2912.1588400000001</v>
      </c>
    </row>
    <row r="10174" spans="1:5" ht="21.5" x14ac:dyDescent="0.35">
      <c r="A10174" s="22" t="s">
        <v>41</v>
      </c>
      <c r="B10174" s="23" t="s">
        <v>48</v>
      </c>
      <c r="C10174" s="22" t="s">
        <v>52</v>
      </c>
      <c r="D10174" s="22" t="s">
        <v>107</v>
      </c>
      <c r="E10174" s="20">
        <v>129.982</v>
      </c>
    </row>
    <row r="10175" spans="1:5" ht="21.5" x14ac:dyDescent="0.35">
      <c r="A10175" s="22" t="s">
        <v>41</v>
      </c>
      <c r="B10175" s="23" t="s">
        <v>48</v>
      </c>
      <c r="C10175" s="22" t="s">
        <v>52</v>
      </c>
      <c r="D10175" s="22" t="s">
        <v>93</v>
      </c>
      <c r="E10175" s="20">
        <v>451.45758999999998</v>
      </c>
    </row>
    <row r="10176" spans="1:5" ht="21.5" x14ac:dyDescent="0.35">
      <c r="A10176" s="22" t="s">
        <v>41</v>
      </c>
      <c r="B10176" s="23" t="s">
        <v>48</v>
      </c>
      <c r="C10176" s="22" t="s">
        <v>52</v>
      </c>
      <c r="D10176" s="22" t="s">
        <v>160</v>
      </c>
      <c r="E10176" s="20">
        <v>755.59261000000004</v>
      </c>
    </row>
    <row r="10177" spans="1:5" ht="21.5" x14ac:dyDescent="0.35">
      <c r="A10177" s="22" t="s">
        <v>41</v>
      </c>
      <c r="B10177" s="23" t="s">
        <v>48</v>
      </c>
      <c r="C10177" s="22" t="s">
        <v>52</v>
      </c>
      <c r="D10177" s="22" t="s">
        <v>30</v>
      </c>
      <c r="E10177" s="20">
        <v>1886.0717999999999</v>
      </c>
    </row>
    <row r="10178" spans="1:5" ht="21.5" x14ac:dyDescent="0.35">
      <c r="A10178" s="22" t="s">
        <v>41</v>
      </c>
      <c r="B10178" s="23" t="s">
        <v>48</v>
      </c>
      <c r="C10178" s="22" t="s">
        <v>52</v>
      </c>
      <c r="D10178" s="22" t="s">
        <v>96</v>
      </c>
      <c r="E10178" s="20">
        <v>17.68346</v>
      </c>
    </row>
    <row r="10179" spans="1:5" ht="21.5" x14ac:dyDescent="0.35">
      <c r="A10179" s="22" t="s">
        <v>41</v>
      </c>
      <c r="B10179" s="23" t="s">
        <v>48</v>
      </c>
      <c r="C10179" s="22" t="s">
        <v>52</v>
      </c>
      <c r="D10179" s="22" t="s">
        <v>110</v>
      </c>
      <c r="E10179" s="20">
        <v>1.54301</v>
      </c>
    </row>
    <row r="10180" spans="1:5" ht="21.5" x14ac:dyDescent="0.35">
      <c r="A10180" s="22" t="s">
        <v>41</v>
      </c>
      <c r="B10180" s="23" t="s">
        <v>48</v>
      </c>
      <c r="C10180" s="22" t="s">
        <v>52</v>
      </c>
      <c r="D10180" s="22" t="s">
        <v>112</v>
      </c>
      <c r="E10180" s="20">
        <v>214.38300000000001</v>
      </c>
    </row>
    <row r="10181" spans="1:5" ht="21.5" x14ac:dyDescent="0.35">
      <c r="A10181" s="22" t="s">
        <v>41</v>
      </c>
      <c r="B10181" s="23" t="s">
        <v>48</v>
      </c>
      <c r="C10181" s="22" t="s">
        <v>52</v>
      </c>
      <c r="D10181" s="22" t="s">
        <v>100</v>
      </c>
      <c r="E10181" s="20">
        <v>112.45667</v>
      </c>
    </row>
    <row r="10182" spans="1:5" ht="21.5" x14ac:dyDescent="0.35">
      <c r="A10182" s="22" t="s">
        <v>41</v>
      </c>
      <c r="B10182" s="23" t="s">
        <v>48</v>
      </c>
      <c r="C10182" s="22" t="s">
        <v>52</v>
      </c>
      <c r="D10182" s="22" t="s">
        <v>97</v>
      </c>
      <c r="E10182" s="20">
        <v>157.81091000000001</v>
      </c>
    </row>
    <row r="10183" spans="1:5" ht="21.5" x14ac:dyDescent="0.35">
      <c r="A10183" s="22" t="s">
        <v>41</v>
      </c>
      <c r="B10183" s="23" t="s">
        <v>48</v>
      </c>
      <c r="C10183" s="22" t="s">
        <v>52</v>
      </c>
      <c r="D10183" s="22" t="s">
        <v>31</v>
      </c>
      <c r="E10183" s="20">
        <v>1073.4972499999999</v>
      </c>
    </row>
    <row r="10184" spans="1:5" ht="21.5" x14ac:dyDescent="0.35">
      <c r="A10184" s="22" t="s">
        <v>41</v>
      </c>
      <c r="B10184" s="23" t="s">
        <v>48</v>
      </c>
      <c r="C10184" s="22" t="s">
        <v>52</v>
      </c>
      <c r="D10184" s="22" t="s">
        <v>32</v>
      </c>
      <c r="E10184" s="20">
        <v>17.136780000000002</v>
      </c>
    </row>
    <row r="10185" spans="1:5" ht="21.5" x14ac:dyDescent="0.35">
      <c r="A10185" s="22" t="s">
        <v>41</v>
      </c>
      <c r="B10185" s="23" t="s">
        <v>48</v>
      </c>
      <c r="C10185" s="22" t="s">
        <v>52</v>
      </c>
      <c r="D10185" s="28" t="s">
        <v>35</v>
      </c>
      <c r="E10185" s="26">
        <v>12227.944170000001</v>
      </c>
    </row>
    <row r="10186" spans="1:5" ht="21.5" x14ac:dyDescent="0.35">
      <c r="A10186" s="22" t="s">
        <v>41</v>
      </c>
      <c r="B10186" s="23" t="s">
        <v>48</v>
      </c>
      <c r="C10186" s="22" t="s">
        <v>53</v>
      </c>
      <c r="D10186" s="22" t="s">
        <v>52</v>
      </c>
      <c r="E10186" s="20">
        <v>204.73734999999999</v>
      </c>
    </row>
    <row r="10187" spans="1:5" ht="21.5" x14ac:dyDescent="0.35">
      <c r="A10187" s="22" t="s">
        <v>41</v>
      </c>
      <c r="B10187" s="23" t="s">
        <v>48</v>
      </c>
      <c r="C10187" s="22" t="s">
        <v>53</v>
      </c>
      <c r="D10187" s="22" t="s">
        <v>104</v>
      </c>
      <c r="E10187" s="20">
        <v>3.4503699999999999</v>
      </c>
    </row>
    <row r="10188" spans="1:5" ht="21.5" x14ac:dyDescent="0.35">
      <c r="A10188" s="22" t="s">
        <v>41</v>
      </c>
      <c r="B10188" s="23" t="s">
        <v>48</v>
      </c>
      <c r="C10188" s="22" t="s">
        <v>53</v>
      </c>
      <c r="D10188" s="22" t="s">
        <v>115</v>
      </c>
      <c r="E10188" s="20">
        <v>1.1455299999999999</v>
      </c>
    </row>
    <row r="10189" spans="1:5" ht="21.5" x14ac:dyDescent="0.35">
      <c r="A10189" s="22" t="s">
        <v>41</v>
      </c>
      <c r="B10189" s="23" t="s">
        <v>48</v>
      </c>
      <c r="C10189" s="22" t="s">
        <v>53</v>
      </c>
      <c r="D10189" s="22" t="s">
        <v>156</v>
      </c>
      <c r="E10189" s="20">
        <v>13.934100000000001</v>
      </c>
    </row>
    <row r="10190" spans="1:5" ht="21.5" x14ac:dyDescent="0.35">
      <c r="A10190" s="22" t="s">
        <v>41</v>
      </c>
      <c r="B10190" s="23" t="s">
        <v>48</v>
      </c>
      <c r="C10190" s="22" t="s">
        <v>53</v>
      </c>
      <c r="D10190" s="22" t="s">
        <v>53</v>
      </c>
      <c r="E10190" s="20">
        <v>42.868929999999999</v>
      </c>
    </row>
    <row r="10191" spans="1:5" ht="21.5" x14ac:dyDescent="0.35">
      <c r="A10191" s="22" t="s">
        <v>41</v>
      </c>
      <c r="B10191" s="23" t="s">
        <v>48</v>
      </c>
      <c r="C10191" s="22" t="s">
        <v>53</v>
      </c>
      <c r="D10191" s="22" t="s">
        <v>27</v>
      </c>
      <c r="E10191" s="20">
        <v>146.48132000000001</v>
      </c>
    </row>
    <row r="10192" spans="1:5" ht="21.5" x14ac:dyDescent="0.35">
      <c r="A10192" s="22" t="s">
        <v>41</v>
      </c>
      <c r="B10192" s="23" t="s">
        <v>48</v>
      </c>
      <c r="C10192" s="22" t="s">
        <v>53</v>
      </c>
      <c r="D10192" s="22" t="s">
        <v>28</v>
      </c>
      <c r="E10192" s="20">
        <v>36.806570000000001</v>
      </c>
    </row>
    <row r="10193" spans="1:5" ht="21.5" x14ac:dyDescent="0.35">
      <c r="A10193" s="22" t="s">
        <v>41</v>
      </c>
      <c r="B10193" s="23" t="s">
        <v>48</v>
      </c>
      <c r="C10193" s="22" t="s">
        <v>53</v>
      </c>
      <c r="D10193" s="22" t="s">
        <v>55</v>
      </c>
      <c r="E10193" s="20">
        <v>1.0694999999999999</v>
      </c>
    </row>
    <row r="10194" spans="1:5" ht="21.5" x14ac:dyDescent="0.35">
      <c r="A10194" s="22" t="s">
        <v>41</v>
      </c>
      <c r="B10194" s="23" t="s">
        <v>48</v>
      </c>
      <c r="C10194" s="22" t="s">
        <v>53</v>
      </c>
      <c r="D10194" s="22" t="s">
        <v>92</v>
      </c>
      <c r="E10194" s="20">
        <v>3</v>
      </c>
    </row>
    <row r="10195" spans="1:5" ht="21.5" x14ac:dyDescent="0.35">
      <c r="A10195" s="22" t="s">
        <v>41</v>
      </c>
      <c r="B10195" s="23" t="s">
        <v>48</v>
      </c>
      <c r="C10195" s="22" t="s">
        <v>53</v>
      </c>
      <c r="D10195" s="22" t="s">
        <v>107</v>
      </c>
      <c r="E10195" s="20">
        <v>10.695600000000001</v>
      </c>
    </row>
    <row r="10196" spans="1:5" ht="21.5" x14ac:dyDescent="0.35">
      <c r="A10196" s="22" t="s">
        <v>41</v>
      </c>
      <c r="B10196" s="23" t="s">
        <v>48</v>
      </c>
      <c r="C10196" s="22" t="s">
        <v>53</v>
      </c>
      <c r="D10196" s="22" t="s">
        <v>160</v>
      </c>
      <c r="E10196" s="20">
        <v>453.72629000000001</v>
      </c>
    </row>
    <row r="10197" spans="1:5" ht="21.5" x14ac:dyDescent="0.35">
      <c r="A10197" s="22" t="s">
        <v>41</v>
      </c>
      <c r="B10197" s="23" t="s">
        <v>48</v>
      </c>
      <c r="C10197" s="22" t="s">
        <v>53</v>
      </c>
      <c r="D10197" s="22" t="s">
        <v>30</v>
      </c>
      <c r="E10197" s="20">
        <v>280.98671999999999</v>
      </c>
    </row>
    <row r="10198" spans="1:5" ht="21.5" x14ac:dyDescent="0.35">
      <c r="A10198" s="22" t="s">
        <v>41</v>
      </c>
      <c r="B10198" s="23" t="s">
        <v>48</v>
      </c>
      <c r="C10198" s="22" t="s">
        <v>53</v>
      </c>
      <c r="D10198" s="22" t="s">
        <v>100</v>
      </c>
      <c r="E10198" s="20">
        <v>8.9109800000000003</v>
      </c>
    </row>
    <row r="10199" spans="1:5" ht="21.5" x14ac:dyDescent="0.35">
      <c r="A10199" s="22" t="s">
        <v>41</v>
      </c>
      <c r="B10199" s="23" t="s">
        <v>48</v>
      </c>
      <c r="C10199" s="22" t="s">
        <v>53</v>
      </c>
      <c r="D10199" s="22" t="s">
        <v>97</v>
      </c>
      <c r="E10199" s="20">
        <v>56.803739999999998</v>
      </c>
    </row>
    <row r="10200" spans="1:5" ht="21.5" x14ac:dyDescent="0.35">
      <c r="A10200" s="22" t="s">
        <v>41</v>
      </c>
      <c r="B10200" s="23" t="s">
        <v>48</v>
      </c>
      <c r="C10200" s="22" t="s">
        <v>53</v>
      </c>
      <c r="D10200" s="22" t="s">
        <v>31</v>
      </c>
      <c r="E10200" s="20">
        <v>586.30220999999995</v>
      </c>
    </row>
    <row r="10201" spans="1:5" ht="21.5" x14ac:dyDescent="0.35">
      <c r="A10201" s="22" t="s">
        <v>41</v>
      </c>
      <c r="B10201" s="23" t="s">
        <v>48</v>
      </c>
      <c r="C10201" s="22" t="s">
        <v>53</v>
      </c>
      <c r="D10201" s="28" t="s">
        <v>35</v>
      </c>
      <c r="E10201" s="26">
        <v>1850.91921</v>
      </c>
    </row>
    <row r="10202" spans="1:5" ht="21.5" x14ac:dyDescent="0.35">
      <c r="A10202" s="22" t="s">
        <v>41</v>
      </c>
      <c r="B10202" s="23" t="s">
        <v>48</v>
      </c>
      <c r="C10202" s="22" t="s">
        <v>12</v>
      </c>
      <c r="D10202" s="22" t="s">
        <v>52</v>
      </c>
      <c r="E10202" s="20">
        <v>1589.43147</v>
      </c>
    </row>
    <row r="10203" spans="1:5" ht="21.5" x14ac:dyDescent="0.35">
      <c r="A10203" s="22" t="s">
        <v>41</v>
      </c>
      <c r="B10203" s="23" t="s">
        <v>48</v>
      </c>
      <c r="C10203" s="22" t="s">
        <v>12</v>
      </c>
      <c r="D10203" s="22" t="s">
        <v>104</v>
      </c>
      <c r="E10203" s="20">
        <v>0.28355999999999998</v>
      </c>
    </row>
    <row r="10204" spans="1:5" ht="21.5" x14ac:dyDescent="0.35">
      <c r="A10204" s="22" t="s">
        <v>41</v>
      </c>
      <c r="B10204" s="23" t="s">
        <v>48</v>
      </c>
      <c r="C10204" s="22" t="s">
        <v>12</v>
      </c>
      <c r="D10204" s="22" t="s">
        <v>115</v>
      </c>
      <c r="E10204" s="20">
        <v>14.797319999999999</v>
      </c>
    </row>
    <row r="10205" spans="1:5" ht="21.5" x14ac:dyDescent="0.35">
      <c r="A10205" s="22" t="s">
        <v>41</v>
      </c>
      <c r="B10205" s="23" t="s">
        <v>48</v>
      </c>
      <c r="C10205" s="22" t="s">
        <v>12</v>
      </c>
      <c r="D10205" s="22" t="s">
        <v>27</v>
      </c>
      <c r="E10205" s="20">
        <v>3430.0414300000002</v>
      </c>
    </row>
    <row r="10206" spans="1:5" ht="21.5" x14ac:dyDescent="0.35">
      <c r="A10206" s="22" t="s">
        <v>41</v>
      </c>
      <c r="B10206" s="23" t="s">
        <v>48</v>
      </c>
      <c r="C10206" s="22" t="s">
        <v>12</v>
      </c>
      <c r="D10206" s="22" t="s">
        <v>95</v>
      </c>
      <c r="E10206" s="20">
        <v>227.71838</v>
      </c>
    </row>
    <row r="10207" spans="1:5" ht="21.5" x14ac:dyDescent="0.35">
      <c r="A10207" s="22" t="s">
        <v>41</v>
      </c>
      <c r="B10207" s="23" t="s">
        <v>48</v>
      </c>
      <c r="C10207" s="22" t="s">
        <v>12</v>
      </c>
      <c r="D10207" s="22" t="s">
        <v>28</v>
      </c>
      <c r="E10207" s="20">
        <v>25.601040000000001</v>
      </c>
    </row>
    <row r="10208" spans="1:5" ht="21.5" x14ac:dyDescent="0.35">
      <c r="A10208" s="22" t="s">
        <v>41</v>
      </c>
      <c r="B10208" s="23" t="s">
        <v>48</v>
      </c>
      <c r="C10208" s="22" t="s">
        <v>12</v>
      </c>
      <c r="D10208" s="22" t="s">
        <v>92</v>
      </c>
      <c r="E10208" s="20">
        <v>209.68456</v>
      </c>
    </row>
    <row r="10209" spans="1:5" ht="21.5" x14ac:dyDescent="0.35">
      <c r="A10209" s="22" t="s">
        <v>41</v>
      </c>
      <c r="B10209" s="23" t="s">
        <v>48</v>
      </c>
      <c r="C10209" s="22" t="s">
        <v>12</v>
      </c>
      <c r="D10209" s="22" t="s">
        <v>101</v>
      </c>
      <c r="E10209" s="20">
        <v>36.799999999999997</v>
      </c>
    </row>
    <row r="10210" spans="1:5" ht="21.5" x14ac:dyDescent="0.35">
      <c r="A10210" s="22" t="s">
        <v>41</v>
      </c>
      <c r="B10210" s="23" t="s">
        <v>48</v>
      </c>
      <c r="C10210" s="22" t="s">
        <v>12</v>
      </c>
      <c r="D10210" s="22" t="s">
        <v>102</v>
      </c>
      <c r="E10210" s="20">
        <v>55.5</v>
      </c>
    </row>
    <row r="10211" spans="1:5" ht="21.5" x14ac:dyDescent="0.35">
      <c r="A10211" s="22" t="s">
        <v>41</v>
      </c>
      <c r="B10211" s="23" t="s">
        <v>48</v>
      </c>
      <c r="C10211" s="22" t="s">
        <v>12</v>
      </c>
      <c r="D10211" s="22" t="s">
        <v>107</v>
      </c>
      <c r="E10211" s="20">
        <v>9.9825999999999997</v>
      </c>
    </row>
    <row r="10212" spans="1:5" ht="21.5" x14ac:dyDescent="0.35">
      <c r="A10212" s="22" t="s">
        <v>41</v>
      </c>
      <c r="B10212" s="23" t="s">
        <v>48</v>
      </c>
      <c r="C10212" s="22" t="s">
        <v>12</v>
      </c>
      <c r="D10212" s="22" t="s">
        <v>160</v>
      </c>
      <c r="E10212" s="20">
        <v>24.455369999999998</v>
      </c>
    </row>
    <row r="10213" spans="1:5" ht="21.5" x14ac:dyDescent="0.35">
      <c r="A10213" s="22" t="s">
        <v>41</v>
      </c>
      <c r="B10213" s="23" t="s">
        <v>48</v>
      </c>
      <c r="C10213" s="22" t="s">
        <v>12</v>
      </c>
      <c r="D10213" s="22" t="s">
        <v>30</v>
      </c>
      <c r="E10213" s="20">
        <v>249.63571999999999</v>
      </c>
    </row>
    <row r="10214" spans="1:5" ht="21.5" x14ac:dyDescent="0.35">
      <c r="A10214" s="22" t="s">
        <v>41</v>
      </c>
      <c r="B10214" s="23" t="s">
        <v>48</v>
      </c>
      <c r="C10214" s="22" t="s">
        <v>12</v>
      </c>
      <c r="D10214" s="22" t="s">
        <v>163</v>
      </c>
      <c r="E10214" s="20">
        <v>0.85111000000000003</v>
      </c>
    </row>
    <row r="10215" spans="1:5" ht="21.5" x14ac:dyDescent="0.35">
      <c r="A10215" s="22" t="s">
        <v>41</v>
      </c>
      <c r="B10215" s="23" t="s">
        <v>48</v>
      </c>
      <c r="C10215" s="22" t="s">
        <v>12</v>
      </c>
      <c r="D10215" s="22" t="s">
        <v>31</v>
      </c>
      <c r="E10215" s="20">
        <v>161.94614000000001</v>
      </c>
    </row>
    <row r="10216" spans="1:5" ht="21.5" x14ac:dyDescent="0.35">
      <c r="A10216" s="22" t="s">
        <v>41</v>
      </c>
      <c r="B10216" s="23" t="s">
        <v>48</v>
      </c>
      <c r="C10216" s="22" t="s">
        <v>12</v>
      </c>
      <c r="D10216" s="28" t="s">
        <v>35</v>
      </c>
      <c r="E10216" s="26">
        <v>6036.7286999999997</v>
      </c>
    </row>
    <row r="10217" spans="1:5" ht="21.5" x14ac:dyDescent="0.35">
      <c r="A10217" s="22" t="s">
        <v>41</v>
      </c>
      <c r="B10217" s="23" t="s">
        <v>48</v>
      </c>
      <c r="C10217" s="22" t="s">
        <v>54</v>
      </c>
      <c r="D10217" s="22" t="s">
        <v>52</v>
      </c>
      <c r="E10217" s="20">
        <v>179.75989999999999</v>
      </c>
    </row>
    <row r="10218" spans="1:5" ht="21.5" x14ac:dyDescent="0.35">
      <c r="A10218" s="22" t="s">
        <v>41</v>
      </c>
      <c r="B10218" s="23" t="s">
        <v>48</v>
      </c>
      <c r="C10218" s="22" t="s">
        <v>54</v>
      </c>
      <c r="D10218" s="22" t="s">
        <v>115</v>
      </c>
      <c r="E10218" s="20">
        <v>2.5179999999999998</v>
      </c>
    </row>
    <row r="10219" spans="1:5" ht="21.5" x14ac:dyDescent="0.35">
      <c r="A10219" s="22" t="s">
        <v>41</v>
      </c>
      <c r="B10219" s="23" t="s">
        <v>48</v>
      </c>
      <c r="C10219" s="22" t="s">
        <v>54</v>
      </c>
      <c r="D10219" s="22" t="s">
        <v>53</v>
      </c>
      <c r="E10219" s="20">
        <v>185.71308999999999</v>
      </c>
    </row>
    <row r="10220" spans="1:5" ht="21.5" x14ac:dyDescent="0.35">
      <c r="A10220" s="22" t="s">
        <v>41</v>
      </c>
      <c r="B10220" s="23" t="s">
        <v>48</v>
      </c>
      <c r="C10220" s="22" t="s">
        <v>54</v>
      </c>
      <c r="D10220" s="22" t="s">
        <v>95</v>
      </c>
      <c r="E10220" s="20">
        <v>247.67437000000001</v>
      </c>
    </row>
    <row r="10221" spans="1:5" ht="21.5" x14ac:dyDescent="0.35">
      <c r="A10221" s="22" t="s">
        <v>41</v>
      </c>
      <c r="B10221" s="23" t="s">
        <v>48</v>
      </c>
      <c r="C10221" s="22" t="s">
        <v>54</v>
      </c>
      <c r="D10221" s="22" t="s">
        <v>55</v>
      </c>
      <c r="E10221" s="20">
        <v>798.42565999999999</v>
      </c>
    </row>
    <row r="10222" spans="1:5" ht="21.5" x14ac:dyDescent="0.35">
      <c r="A10222" s="22" t="s">
        <v>41</v>
      </c>
      <c r="B10222" s="23" t="s">
        <v>48</v>
      </c>
      <c r="C10222" s="22" t="s">
        <v>54</v>
      </c>
      <c r="D10222" s="22" t="s">
        <v>102</v>
      </c>
      <c r="E10222" s="20">
        <v>2.3490799999999998</v>
      </c>
    </row>
    <row r="10223" spans="1:5" ht="21.5" x14ac:dyDescent="0.35">
      <c r="A10223" s="22" t="s">
        <v>41</v>
      </c>
      <c r="B10223" s="23" t="s">
        <v>48</v>
      </c>
      <c r="C10223" s="22" t="s">
        <v>54</v>
      </c>
      <c r="D10223" s="22" t="s">
        <v>107</v>
      </c>
      <c r="E10223" s="20">
        <v>113.61445000000001</v>
      </c>
    </row>
    <row r="10224" spans="1:5" ht="21.5" x14ac:dyDescent="0.35">
      <c r="A10224" s="22" t="s">
        <v>41</v>
      </c>
      <c r="B10224" s="23" t="s">
        <v>48</v>
      </c>
      <c r="C10224" s="22" t="s">
        <v>54</v>
      </c>
      <c r="D10224" s="22" t="s">
        <v>160</v>
      </c>
      <c r="E10224" s="20">
        <v>810.32799999999997</v>
      </c>
    </row>
    <row r="10225" spans="1:5" ht="21.5" x14ac:dyDescent="0.35">
      <c r="A10225" s="22" t="s">
        <v>41</v>
      </c>
      <c r="B10225" s="23" t="s">
        <v>48</v>
      </c>
      <c r="C10225" s="22" t="s">
        <v>54</v>
      </c>
      <c r="D10225" s="22" t="s">
        <v>96</v>
      </c>
      <c r="E10225" s="20">
        <v>704.64894000000004</v>
      </c>
    </row>
    <row r="10226" spans="1:5" ht="21.5" x14ac:dyDescent="0.35">
      <c r="A10226" s="22" t="s">
        <v>41</v>
      </c>
      <c r="B10226" s="23" t="s">
        <v>48</v>
      </c>
      <c r="C10226" s="22" t="s">
        <v>54</v>
      </c>
      <c r="D10226" s="22" t="s">
        <v>163</v>
      </c>
      <c r="E10226" s="20">
        <v>1.5827899999999999</v>
      </c>
    </row>
    <row r="10227" spans="1:5" ht="21.5" x14ac:dyDescent="0.35">
      <c r="A10227" s="22" t="s">
        <v>41</v>
      </c>
      <c r="B10227" s="23" t="s">
        <v>48</v>
      </c>
      <c r="C10227" s="22" t="s">
        <v>54</v>
      </c>
      <c r="D10227" s="22" t="s">
        <v>100</v>
      </c>
      <c r="E10227" s="20">
        <v>4.8184800000000001</v>
      </c>
    </row>
    <row r="10228" spans="1:5" ht="21.5" x14ac:dyDescent="0.35">
      <c r="A10228" s="22" t="s">
        <v>41</v>
      </c>
      <c r="B10228" s="23" t="s">
        <v>48</v>
      </c>
      <c r="C10228" s="22" t="s">
        <v>54</v>
      </c>
      <c r="D10228" s="22" t="s">
        <v>97</v>
      </c>
      <c r="E10228" s="20">
        <v>628.19359999999995</v>
      </c>
    </row>
    <row r="10229" spans="1:5" ht="21.5" x14ac:dyDescent="0.35">
      <c r="A10229" s="22" t="s">
        <v>41</v>
      </c>
      <c r="B10229" s="23" t="s">
        <v>48</v>
      </c>
      <c r="C10229" s="22" t="s">
        <v>54</v>
      </c>
      <c r="D10229" s="22" t="s">
        <v>31</v>
      </c>
      <c r="E10229" s="20">
        <v>4.1374300000000002</v>
      </c>
    </row>
    <row r="10230" spans="1:5" ht="21.5" x14ac:dyDescent="0.35">
      <c r="A10230" s="22" t="s">
        <v>41</v>
      </c>
      <c r="B10230" s="23" t="s">
        <v>48</v>
      </c>
      <c r="C10230" s="22" t="s">
        <v>54</v>
      </c>
      <c r="D10230" s="28" t="s">
        <v>35</v>
      </c>
      <c r="E10230" s="26">
        <v>3683.76379</v>
      </c>
    </row>
    <row r="10231" spans="1:5" ht="21.5" x14ac:dyDescent="0.35">
      <c r="A10231" s="22" t="s">
        <v>41</v>
      </c>
      <c r="B10231" s="23" t="s">
        <v>48</v>
      </c>
      <c r="C10231" s="22" t="s">
        <v>13</v>
      </c>
      <c r="D10231" s="22" t="s">
        <v>52</v>
      </c>
      <c r="E10231" s="20">
        <v>115.82438</v>
      </c>
    </row>
    <row r="10232" spans="1:5" ht="21.5" x14ac:dyDescent="0.35">
      <c r="A10232" s="22" t="s">
        <v>41</v>
      </c>
      <c r="B10232" s="23" t="s">
        <v>48</v>
      </c>
      <c r="C10232" s="22" t="s">
        <v>13</v>
      </c>
      <c r="D10232" s="22" t="s">
        <v>115</v>
      </c>
      <c r="E10232" s="20">
        <v>119.57888</v>
      </c>
    </row>
    <row r="10233" spans="1:5" ht="21.5" x14ac:dyDescent="0.35">
      <c r="A10233" s="22" t="s">
        <v>41</v>
      </c>
      <c r="B10233" s="23" t="s">
        <v>48</v>
      </c>
      <c r="C10233" s="22" t="s">
        <v>13</v>
      </c>
      <c r="D10233" s="22" t="s">
        <v>27</v>
      </c>
      <c r="E10233" s="20">
        <v>5600.6336099999999</v>
      </c>
    </row>
    <row r="10234" spans="1:5" ht="21.5" x14ac:dyDescent="0.35">
      <c r="A10234" s="22" t="s">
        <v>41</v>
      </c>
      <c r="B10234" s="23" t="s">
        <v>48</v>
      </c>
      <c r="C10234" s="22" t="s">
        <v>13</v>
      </c>
      <c r="D10234" s="22" t="s">
        <v>28</v>
      </c>
      <c r="E10234" s="20">
        <v>1019.1819</v>
      </c>
    </row>
    <row r="10235" spans="1:5" ht="21.5" x14ac:dyDescent="0.35">
      <c r="A10235" s="22" t="s">
        <v>41</v>
      </c>
      <c r="B10235" s="23" t="s">
        <v>48</v>
      </c>
      <c r="C10235" s="22" t="s">
        <v>13</v>
      </c>
      <c r="D10235" s="22" t="s">
        <v>107</v>
      </c>
      <c r="E10235" s="20">
        <v>8.3020499999999995</v>
      </c>
    </row>
    <row r="10236" spans="1:5" ht="21.5" x14ac:dyDescent="0.35">
      <c r="A10236" s="22" t="s">
        <v>41</v>
      </c>
      <c r="B10236" s="23" t="s">
        <v>48</v>
      </c>
      <c r="C10236" s="22" t="s">
        <v>13</v>
      </c>
      <c r="D10236" s="22" t="s">
        <v>160</v>
      </c>
      <c r="E10236" s="20">
        <v>32.252000000000002</v>
      </c>
    </row>
    <row r="10237" spans="1:5" ht="21.5" x14ac:dyDescent="0.35">
      <c r="A10237" s="22" t="s">
        <v>41</v>
      </c>
      <c r="B10237" s="23" t="s">
        <v>48</v>
      </c>
      <c r="C10237" s="22" t="s">
        <v>13</v>
      </c>
      <c r="D10237" s="22" t="s">
        <v>30</v>
      </c>
      <c r="E10237" s="20">
        <v>25.642959999999999</v>
      </c>
    </row>
    <row r="10238" spans="1:5" ht="21.5" x14ac:dyDescent="0.35">
      <c r="A10238" s="22" t="s">
        <v>41</v>
      </c>
      <c r="B10238" s="23" t="s">
        <v>48</v>
      </c>
      <c r="C10238" s="22" t="s">
        <v>13</v>
      </c>
      <c r="D10238" s="22" t="s">
        <v>110</v>
      </c>
      <c r="E10238" s="20">
        <v>17.45693</v>
      </c>
    </row>
    <row r="10239" spans="1:5" ht="21.5" x14ac:dyDescent="0.35">
      <c r="A10239" s="22" t="s">
        <v>41</v>
      </c>
      <c r="B10239" s="23" t="s">
        <v>48</v>
      </c>
      <c r="C10239" s="22" t="s">
        <v>13</v>
      </c>
      <c r="D10239" s="22" t="s">
        <v>31</v>
      </c>
      <c r="E10239" s="20">
        <v>74.966920000000002</v>
      </c>
    </row>
    <row r="10240" spans="1:5" ht="21.5" x14ac:dyDescent="0.35">
      <c r="A10240" s="22" t="s">
        <v>41</v>
      </c>
      <c r="B10240" s="23" t="s">
        <v>48</v>
      </c>
      <c r="C10240" s="22" t="s">
        <v>13</v>
      </c>
      <c r="D10240" s="28" t="s">
        <v>35</v>
      </c>
      <c r="E10240" s="26">
        <v>7013.8396300000004</v>
      </c>
    </row>
    <row r="10241" spans="1:5" ht="21.5" x14ac:dyDescent="0.35">
      <c r="A10241" s="22" t="s">
        <v>41</v>
      </c>
      <c r="B10241" s="23" t="s">
        <v>48</v>
      </c>
      <c r="C10241" s="22" t="s">
        <v>55</v>
      </c>
      <c r="D10241" s="22" t="s">
        <v>52</v>
      </c>
      <c r="E10241" s="20">
        <v>240.46356</v>
      </c>
    </row>
    <row r="10242" spans="1:5" ht="21.5" x14ac:dyDescent="0.35">
      <c r="A10242" s="22" t="s">
        <v>41</v>
      </c>
      <c r="B10242" s="23" t="s">
        <v>48</v>
      </c>
      <c r="C10242" s="22" t="s">
        <v>55</v>
      </c>
      <c r="D10242" s="22" t="s">
        <v>53</v>
      </c>
      <c r="E10242" s="20">
        <v>118.69569</v>
      </c>
    </row>
    <row r="10243" spans="1:5" ht="21.5" x14ac:dyDescent="0.35">
      <c r="A10243" s="22" t="s">
        <v>41</v>
      </c>
      <c r="B10243" s="23" t="s">
        <v>48</v>
      </c>
      <c r="C10243" s="22" t="s">
        <v>55</v>
      </c>
      <c r="D10243" s="22" t="s">
        <v>27</v>
      </c>
      <c r="E10243" s="20">
        <v>1.63757</v>
      </c>
    </row>
    <row r="10244" spans="1:5" ht="21.5" x14ac:dyDescent="0.35">
      <c r="A10244" s="22" t="s">
        <v>41</v>
      </c>
      <c r="B10244" s="23" t="s">
        <v>48</v>
      </c>
      <c r="C10244" s="22" t="s">
        <v>55</v>
      </c>
      <c r="D10244" s="22" t="s">
        <v>95</v>
      </c>
      <c r="E10244" s="20">
        <v>290.93324999999999</v>
      </c>
    </row>
    <row r="10245" spans="1:5" ht="21.5" x14ac:dyDescent="0.35">
      <c r="A10245" s="22" t="s">
        <v>41</v>
      </c>
      <c r="B10245" s="23" t="s">
        <v>48</v>
      </c>
      <c r="C10245" s="22" t="s">
        <v>55</v>
      </c>
      <c r="D10245" s="22" t="s">
        <v>28</v>
      </c>
      <c r="E10245" s="20">
        <v>0.30541000000000001</v>
      </c>
    </row>
    <row r="10246" spans="1:5" ht="21.5" x14ac:dyDescent="0.35">
      <c r="A10246" s="22" t="s">
        <v>41</v>
      </c>
      <c r="B10246" s="23" t="s">
        <v>48</v>
      </c>
      <c r="C10246" s="22" t="s">
        <v>55</v>
      </c>
      <c r="D10246" s="22" t="s">
        <v>55</v>
      </c>
      <c r="E10246" s="20">
        <v>246.77323999999999</v>
      </c>
    </row>
    <row r="10247" spans="1:5" ht="21.5" x14ac:dyDescent="0.35">
      <c r="A10247" s="22" t="s">
        <v>41</v>
      </c>
      <c r="B10247" s="23" t="s">
        <v>48</v>
      </c>
      <c r="C10247" s="22" t="s">
        <v>55</v>
      </c>
      <c r="D10247" s="22" t="s">
        <v>107</v>
      </c>
      <c r="E10247" s="20">
        <v>112.28642000000001</v>
      </c>
    </row>
    <row r="10248" spans="1:5" ht="21.5" x14ac:dyDescent="0.35">
      <c r="A10248" s="22" t="s">
        <v>41</v>
      </c>
      <c r="B10248" s="23" t="s">
        <v>48</v>
      </c>
      <c r="C10248" s="22" t="s">
        <v>55</v>
      </c>
      <c r="D10248" s="22" t="s">
        <v>160</v>
      </c>
      <c r="E10248" s="20">
        <v>1710.998</v>
      </c>
    </row>
    <row r="10249" spans="1:5" ht="21.5" x14ac:dyDescent="0.35">
      <c r="A10249" s="22" t="s">
        <v>41</v>
      </c>
      <c r="B10249" s="23" t="s">
        <v>48</v>
      </c>
      <c r="C10249" s="22" t="s">
        <v>55</v>
      </c>
      <c r="D10249" s="22" t="s">
        <v>30</v>
      </c>
      <c r="E10249" s="20">
        <v>45.735059999999997</v>
      </c>
    </row>
    <row r="10250" spans="1:5" ht="21.5" x14ac:dyDescent="0.35">
      <c r="A10250" s="22" t="s">
        <v>41</v>
      </c>
      <c r="B10250" s="23" t="s">
        <v>48</v>
      </c>
      <c r="C10250" s="22" t="s">
        <v>55</v>
      </c>
      <c r="D10250" s="22" t="s">
        <v>96</v>
      </c>
      <c r="E10250" s="20">
        <v>16.047879999999999</v>
      </c>
    </row>
    <row r="10251" spans="1:5" ht="21.5" x14ac:dyDescent="0.35">
      <c r="A10251" s="22" t="s">
        <v>41</v>
      </c>
      <c r="B10251" s="23" t="s">
        <v>48</v>
      </c>
      <c r="C10251" s="22" t="s">
        <v>55</v>
      </c>
      <c r="D10251" s="22" t="s">
        <v>97</v>
      </c>
      <c r="E10251" s="20">
        <v>237.65759</v>
      </c>
    </row>
    <row r="10252" spans="1:5" ht="21.5" x14ac:dyDescent="0.35">
      <c r="A10252" s="22" t="s">
        <v>41</v>
      </c>
      <c r="B10252" s="23" t="s">
        <v>48</v>
      </c>
      <c r="C10252" s="22" t="s">
        <v>55</v>
      </c>
      <c r="D10252" s="22" t="s">
        <v>31</v>
      </c>
      <c r="E10252" s="20">
        <v>117.93808</v>
      </c>
    </row>
    <row r="10253" spans="1:5" ht="21.5" x14ac:dyDescent="0.35">
      <c r="A10253" s="22" t="s">
        <v>41</v>
      </c>
      <c r="B10253" s="23" t="s">
        <v>48</v>
      </c>
      <c r="C10253" s="22" t="s">
        <v>55</v>
      </c>
      <c r="D10253" s="28" t="s">
        <v>35</v>
      </c>
      <c r="E10253" s="26">
        <v>3139.4717500000002</v>
      </c>
    </row>
    <row r="10254" spans="1:5" ht="21.5" x14ac:dyDescent="0.35">
      <c r="A10254" s="22" t="s">
        <v>41</v>
      </c>
      <c r="B10254" s="23" t="s">
        <v>48</v>
      </c>
      <c r="C10254" s="22" t="s">
        <v>56</v>
      </c>
      <c r="D10254" s="22" t="s">
        <v>52</v>
      </c>
      <c r="E10254" s="20">
        <v>97.263360000000006</v>
      </c>
    </row>
    <row r="10255" spans="1:5" ht="21.5" x14ac:dyDescent="0.35">
      <c r="A10255" s="22" t="s">
        <v>41</v>
      </c>
      <c r="B10255" s="23" t="s">
        <v>48</v>
      </c>
      <c r="C10255" s="22" t="s">
        <v>56</v>
      </c>
      <c r="D10255" s="22" t="s">
        <v>53</v>
      </c>
      <c r="E10255" s="20">
        <v>108.43285</v>
      </c>
    </row>
    <row r="10256" spans="1:5" ht="21.5" x14ac:dyDescent="0.35">
      <c r="A10256" s="22" t="s">
        <v>41</v>
      </c>
      <c r="B10256" s="23" t="s">
        <v>48</v>
      </c>
      <c r="C10256" s="22" t="s">
        <v>56</v>
      </c>
      <c r="D10256" s="22" t="s">
        <v>27</v>
      </c>
      <c r="E10256" s="20">
        <v>8.6961600000000008</v>
      </c>
    </row>
    <row r="10257" spans="1:5" ht="21.5" x14ac:dyDescent="0.35">
      <c r="A10257" s="22" t="s">
        <v>41</v>
      </c>
      <c r="B10257" s="23" t="s">
        <v>48</v>
      </c>
      <c r="C10257" s="22" t="s">
        <v>56</v>
      </c>
      <c r="D10257" s="22" t="s">
        <v>95</v>
      </c>
      <c r="E10257" s="20">
        <v>700.00001999999995</v>
      </c>
    </row>
    <row r="10258" spans="1:5" ht="21.5" x14ac:dyDescent="0.35">
      <c r="A10258" s="22" t="s">
        <v>41</v>
      </c>
      <c r="B10258" s="23" t="s">
        <v>48</v>
      </c>
      <c r="C10258" s="22" t="s">
        <v>56</v>
      </c>
      <c r="D10258" s="22" t="s">
        <v>28</v>
      </c>
      <c r="E10258" s="20">
        <v>2.2284899999999999</v>
      </c>
    </row>
    <row r="10259" spans="1:5" ht="21.5" x14ac:dyDescent="0.35">
      <c r="A10259" s="22" t="s">
        <v>41</v>
      </c>
      <c r="B10259" s="23" t="s">
        <v>48</v>
      </c>
      <c r="C10259" s="22" t="s">
        <v>56</v>
      </c>
      <c r="D10259" s="22" t="s">
        <v>92</v>
      </c>
      <c r="E10259" s="20">
        <v>1011.6667200000001</v>
      </c>
    </row>
    <row r="10260" spans="1:5" ht="21.5" x14ac:dyDescent="0.35">
      <c r="A10260" s="22" t="s">
        <v>41</v>
      </c>
      <c r="B10260" s="23" t="s">
        <v>48</v>
      </c>
      <c r="C10260" s="22" t="s">
        <v>56</v>
      </c>
      <c r="D10260" s="22" t="s">
        <v>107</v>
      </c>
      <c r="E10260" s="20">
        <v>1.1641900000000001</v>
      </c>
    </row>
    <row r="10261" spans="1:5" ht="21.5" x14ac:dyDescent="0.35">
      <c r="A10261" s="22" t="s">
        <v>41</v>
      </c>
      <c r="B10261" s="23" t="s">
        <v>48</v>
      </c>
      <c r="C10261" s="22" t="s">
        <v>56</v>
      </c>
      <c r="D10261" s="22" t="s">
        <v>30</v>
      </c>
      <c r="E10261" s="20">
        <v>16.822649999999999</v>
      </c>
    </row>
    <row r="10262" spans="1:5" ht="21.5" x14ac:dyDescent="0.35">
      <c r="A10262" s="22" t="s">
        <v>41</v>
      </c>
      <c r="B10262" s="23" t="s">
        <v>48</v>
      </c>
      <c r="C10262" s="22" t="s">
        <v>56</v>
      </c>
      <c r="D10262" s="22" t="s">
        <v>110</v>
      </c>
      <c r="E10262" s="20">
        <v>0.23788000000000001</v>
      </c>
    </row>
    <row r="10263" spans="1:5" ht="21.5" x14ac:dyDescent="0.35">
      <c r="A10263" s="22" t="s">
        <v>41</v>
      </c>
      <c r="B10263" s="23" t="s">
        <v>48</v>
      </c>
      <c r="C10263" s="22" t="s">
        <v>56</v>
      </c>
      <c r="D10263" s="22" t="s">
        <v>100</v>
      </c>
      <c r="E10263" s="20">
        <v>683.74800000000005</v>
      </c>
    </row>
    <row r="10264" spans="1:5" ht="21.5" x14ac:dyDescent="0.35">
      <c r="A10264" s="22" t="s">
        <v>41</v>
      </c>
      <c r="B10264" s="23" t="s">
        <v>48</v>
      </c>
      <c r="C10264" s="22" t="s">
        <v>56</v>
      </c>
      <c r="D10264" s="22" t="s">
        <v>97</v>
      </c>
      <c r="E10264" s="20">
        <v>21.698530000000002</v>
      </c>
    </row>
    <row r="10265" spans="1:5" ht="21.5" x14ac:dyDescent="0.35">
      <c r="A10265" s="22" t="s">
        <v>41</v>
      </c>
      <c r="B10265" s="23" t="s">
        <v>48</v>
      </c>
      <c r="C10265" s="22" t="s">
        <v>56</v>
      </c>
      <c r="D10265" s="22" t="s">
        <v>31</v>
      </c>
      <c r="E10265" s="20">
        <v>306.37916000000001</v>
      </c>
    </row>
    <row r="10266" spans="1:5" ht="21.5" x14ac:dyDescent="0.35">
      <c r="A10266" s="22" t="s">
        <v>41</v>
      </c>
      <c r="B10266" s="23" t="s">
        <v>48</v>
      </c>
      <c r="C10266" s="22" t="s">
        <v>56</v>
      </c>
      <c r="D10266" s="28" t="s">
        <v>35</v>
      </c>
      <c r="E10266" s="26">
        <v>2958.3380099999999</v>
      </c>
    </row>
    <row r="10267" spans="1:5" ht="21.5" x14ac:dyDescent="0.35">
      <c r="A10267" s="22" t="s">
        <v>41</v>
      </c>
      <c r="B10267" s="23" t="s">
        <v>48</v>
      </c>
      <c r="C10267" s="22" t="s">
        <v>57</v>
      </c>
      <c r="D10267" s="22" t="s">
        <v>52</v>
      </c>
      <c r="E10267" s="20">
        <v>352.06742000000003</v>
      </c>
    </row>
    <row r="10268" spans="1:5" ht="21.5" x14ac:dyDescent="0.35">
      <c r="A10268" s="22" t="s">
        <v>41</v>
      </c>
      <c r="B10268" s="23" t="s">
        <v>48</v>
      </c>
      <c r="C10268" s="22" t="s">
        <v>57</v>
      </c>
      <c r="D10268" s="22" t="s">
        <v>104</v>
      </c>
      <c r="E10268" s="20">
        <v>22.86375</v>
      </c>
    </row>
    <row r="10269" spans="1:5" ht="21.5" x14ac:dyDescent="0.35">
      <c r="A10269" s="22" t="s">
        <v>41</v>
      </c>
      <c r="B10269" s="23" t="s">
        <v>48</v>
      </c>
      <c r="C10269" s="22" t="s">
        <v>57</v>
      </c>
      <c r="D10269" s="22" t="s">
        <v>113</v>
      </c>
      <c r="E10269" s="20">
        <v>92.403999999999996</v>
      </c>
    </row>
    <row r="10270" spans="1:5" ht="21.5" x14ac:dyDescent="0.35">
      <c r="A10270" s="22" t="s">
        <v>41</v>
      </c>
      <c r="B10270" s="23" t="s">
        <v>48</v>
      </c>
      <c r="C10270" s="22" t="s">
        <v>57</v>
      </c>
      <c r="D10270" s="22" t="s">
        <v>53</v>
      </c>
      <c r="E10270" s="20">
        <v>205.86</v>
      </c>
    </row>
    <row r="10271" spans="1:5" ht="21.5" x14ac:dyDescent="0.35">
      <c r="A10271" s="22" t="s">
        <v>41</v>
      </c>
      <c r="B10271" s="23" t="s">
        <v>48</v>
      </c>
      <c r="C10271" s="22" t="s">
        <v>57</v>
      </c>
      <c r="D10271" s="22" t="s">
        <v>27</v>
      </c>
      <c r="E10271" s="20">
        <v>19.544750000000001</v>
      </c>
    </row>
    <row r="10272" spans="1:5" ht="21.5" x14ac:dyDescent="0.35">
      <c r="A10272" s="22" t="s">
        <v>41</v>
      </c>
      <c r="B10272" s="23" t="s">
        <v>48</v>
      </c>
      <c r="C10272" s="22" t="s">
        <v>57</v>
      </c>
      <c r="D10272" s="22" t="s">
        <v>95</v>
      </c>
      <c r="E10272" s="20">
        <v>18.45477</v>
      </c>
    </row>
    <row r="10273" spans="1:5" ht="21.5" x14ac:dyDescent="0.35">
      <c r="A10273" s="22" t="s">
        <v>41</v>
      </c>
      <c r="B10273" s="23" t="s">
        <v>48</v>
      </c>
      <c r="C10273" s="22" t="s">
        <v>57</v>
      </c>
      <c r="D10273" s="22" t="s">
        <v>28</v>
      </c>
      <c r="E10273" s="20">
        <v>1.9333499999999999</v>
      </c>
    </row>
    <row r="10274" spans="1:5" ht="21.5" x14ac:dyDescent="0.35">
      <c r="A10274" s="22" t="s">
        <v>41</v>
      </c>
      <c r="B10274" s="23" t="s">
        <v>48</v>
      </c>
      <c r="C10274" s="22" t="s">
        <v>57</v>
      </c>
      <c r="D10274" s="22" t="s">
        <v>55</v>
      </c>
      <c r="E10274" s="20">
        <v>12.9</v>
      </c>
    </row>
    <row r="10275" spans="1:5" ht="21.5" x14ac:dyDescent="0.35">
      <c r="A10275" s="22" t="s">
        <v>41</v>
      </c>
      <c r="B10275" s="23" t="s">
        <v>48</v>
      </c>
      <c r="C10275" s="22" t="s">
        <v>57</v>
      </c>
      <c r="D10275" s="22" t="s">
        <v>92</v>
      </c>
      <c r="E10275" s="20">
        <v>1042.6211800000001</v>
      </c>
    </row>
    <row r="10276" spans="1:5" ht="21.5" x14ac:dyDescent="0.35">
      <c r="A10276" s="22" t="s">
        <v>41</v>
      </c>
      <c r="B10276" s="23" t="s">
        <v>48</v>
      </c>
      <c r="C10276" s="22" t="s">
        <v>57</v>
      </c>
      <c r="D10276" s="22" t="s">
        <v>102</v>
      </c>
      <c r="E10276" s="20">
        <v>2073.29225</v>
      </c>
    </row>
    <row r="10277" spans="1:5" ht="21.5" x14ac:dyDescent="0.35">
      <c r="A10277" s="22" t="s">
        <v>41</v>
      </c>
      <c r="B10277" s="23" t="s">
        <v>48</v>
      </c>
      <c r="C10277" s="22" t="s">
        <v>57</v>
      </c>
      <c r="D10277" s="22" t="s">
        <v>93</v>
      </c>
      <c r="E10277" s="20">
        <v>98.666340000000005</v>
      </c>
    </row>
    <row r="10278" spans="1:5" ht="21.5" x14ac:dyDescent="0.35">
      <c r="A10278" s="22" t="s">
        <v>41</v>
      </c>
      <c r="B10278" s="23" t="s">
        <v>48</v>
      </c>
      <c r="C10278" s="22" t="s">
        <v>57</v>
      </c>
      <c r="D10278" s="22" t="s">
        <v>160</v>
      </c>
      <c r="E10278" s="20">
        <v>25.033539999999999</v>
      </c>
    </row>
    <row r="10279" spans="1:5" ht="21.5" x14ac:dyDescent="0.35">
      <c r="A10279" s="22" t="s">
        <v>41</v>
      </c>
      <c r="B10279" s="23" t="s">
        <v>48</v>
      </c>
      <c r="C10279" s="22" t="s">
        <v>57</v>
      </c>
      <c r="D10279" s="22" t="s">
        <v>30</v>
      </c>
      <c r="E10279" s="20">
        <v>424.02938</v>
      </c>
    </row>
    <row r="10280" spans="1:5" ht="21.5" x14ac:dyDescent="0.35">
      <c r="A10280" s="22" t="s">
        <v>41</v>
      </c>
      <c r="B10280" s="23" t="s">
        <v>48</v>
      </c>
      <c r="C10280" s="22" t="s">
        <v>57</v>
      </c>
      <c r="D10280" s="22" t="s">
        <v>96</v>
      </c>
      <c r="E10280" s="20">
        <v>0.84562999999999999</v>
      </c>
    </row>
    <row r="10281" spans="1:5" ht="21.5" x14ac:dyDescent="0.35">
      <c r="A10281" s="22" t="s">
        <v>41</v>
      </c>
      <c r="B10281" s="23" t="s">
        <v>48</v>
      </c>
      <c r="C10281" s="22" t="s">
        <v>57</v>
      </c>
      <c r="D10281" s="22" t="s">
        <v>100</v>
      </c>
      <c r="E10281" s="20">
        <v>648.67411000000004</v>
      </c>
    </row>
    <row r="10282" spans="1:5" ht="21.5" x14ac:dyDescent="0.35">
      <c r="A10282" s="22" t="s">
        <v>41</v>
      </c>
      <c r="B10282" s="23" t="s">
        <v>48</v>
      </c>
      <c r="C10282" s="22" t="s">
        <v>57</v>
      </c>
      <c r="D10282" s="22" t="s">
        <v>31</v>
      </c>
      <c r="E10282" s="20">
        <v>816.18598999999995</v>
      </c>
    </row>
    <row r="10283" spans="1:5" ht="21.5" x14ac:dyDescent="0.35">
      <c r="A10283" s="22" t="s">
        <v>41</v>
      </c>
      <c r="B10283" s="23" t="s">
        <v>48</v>
      </c>
      <c r="C10283" s="22" t="s">
        <v>57</v>
      </c>
      <c r="D10283" s="28" t="s">
        <v>35</v>
      </c>
      <c r="E10283" s="26">
        <v>5855.3764600000004</v>
      </c>
    </row>
    <row r="10284" spans="1:5" ht="21.5" x14ac:dyDescent="0.35">
      <c r="A10284" s="22" t="s">
        <v>41</v>
      </c>
      <c r="B10284" s="23" t="s">
        <v>48</v>
      </c>
      <c r="C10284" s="22" t="s">
        <v>58</v>
      </c>
      <c r="D10284" s="22" t="s">
        <v>52</v>
      </c>
      <c r="E10284" s="20">
        <v>48.634039999999999</v>
      </c>
    </row>
    <row r="10285" spans="1:5" ht="21.5" x14ac:dyDescent="0.35">
      <c r="A10285" s="22" t="s">
        <v>41</v>
      </c>
      <c r="B10285" s="23" t="s">
        <v>48</v>
      </c>
      <c r="C10285" s="22" t="s">
        <v>58</v>
      </c>
      <c r="D10285" s="22" t="s">
        <v>115</v>
      </c>
      <c r="E10285" s="20">
        <v>3.7089799999999999</v>
      </c>
    </row>
    <row r="10286" spans="1:5" ht="21.5" x14ac:dyDescent="0.35">
      <c r="A10286" s="22" t="s">
        <v>41</v>
      </c>
      <c r="B10286" s="23" t="s">
        <v>48</v>
      </c>
      <c r="C10286" s="22" t="s">
        <v>58</v>
      </c>
      <c r="D10286" s="22" t="s">
        <v>27</v>
      </c>
      <c r="E10286" s="20">
        <v>4.9399499999999996</v>
      </c>
    </row>
    <row r="10287" spans="1:5" ht="21.5" x14ac:dyDescent="0.35">
      <c r="A10287" s="22" t="s">
        <v>41</v>
      </c>
      <c r="B10287" s="23" t="s">
        <v>48</v>
      </c>
      <c r="C10287" s="22" t="s">
        <v>58</v>
      </c>
      <c r="D10287" s="22" t="s">
        <v>28</v>
      </c>
      <c r="E10287" s="20">
        <v>25.352070000000001</v>
      </c>
    </row>
    <row r="10288" spans="1:5" ht="21.5" x14ac:dyDescent="0.35">
      <c r="A10288" s="22" t="s">
        <v>41</v>
      </c>
      <c r="B10288" s="23" t="s">
        <v>48</v>
      </c>
      <c r="C10288" s="22" t="s">
        <v>58</v>
      </c>
      <c r="D10288" s="22" t="s">
        <v>165</v>
      </c>
      <c r="E10288" s="20">
        <v>1.72499</v>
      </c>
    </row>
    <row r="10289" spans="1:5" ht="21.5" x14ac:dyDescent="0.35">
      <c r="A10289" s="22" t="s">
        <v>41</v>
      </c>
      <c r="B10289" s="23" t="s">
        <v>48</v>
      </c>
      <c r="C10289" s="22" t="s">
        <v>58</v>
      </c>
      <c r="D10289" s="22" t="s">
        <v>107</v>
      </c>
      <c r="E10289" s="20">
        <v>540.59389999999996</v>
      </c>
    </row>
    <row r="10290" spans="1:5" ht="21.5" x14ac:dyDescent="0.35">
      <c r="A10290" s="22" t="s">
        <v>41</v>
      </c>
      <c r="B10290" s="23" t="s">
        <v>48</v>
      </c>
      <c r="C10290" s="22" t="s">
        <v>58</v>
      </c>
      <c r="D10290" s="22" t="s">
        <v>93</v>
      </c>
      <c r="E10290" s="20">
        <v>0.61126000000000003</v>
      </c>
    </row>
    <row r="10291" spans="1:5" ht="21.5" x14ac:dyDescent="0.35">
      <c r="A10291" s="22" t="s">
        <v>41</v>
      </c>
      <c r="B10291" s="23" t="s">
        <v>48</v>
      </c>
      <c r="C10291" s="22" t="s">
        <v>58</v>
      </c>
      <c r="D10291" s="22" t="s">
        <v>160</v>
      </c>
      <c r="E10291" s="20">
        <v>178.51539</v>
      </c>
    </row>
    <row r="10292" spans="1:5" ht="21.5" x14ac:dyDescent="0.35">
      <c r="A10292" s="22" t="s">
        <v>41</v>
      </c>
      <c r="B10292" s="23" t="s">
        <v>48</v>
      </c>
      <c r="C10292" s="22" t="s">
        <v>58</v>
      </c>
      <c r="D10292" s="22" t="s">
        <v>30</v>
      </c>
      <c r="E10292" s="20">
        <v>211.10156000000001</v>
      </c>
    </row>
    <row r="10293" spans="1:5" ht="21.5" x14ac:dyDescent="0.35">
      <c r="A10293" s="22" t="s">
        <v>41</v>
      </c>
      <c r="B10293" s="23" t="s">
        <v>48</v>
      </c>
      <c r="C10293" s="22" t="s">
        <v>58</v>
      </c>
      <c r="D10293" s="22" t="s">
        <v>110</v>
      </c>
      <c r="E10293" s="20">
        <v>1.3161400000000001</v>
      </c>
    </row>
    <row r="10294" spans="1:5" ht="21.5" x14ac:dyDescent="0.35">
      <c r="A10294" s="22" t="s">
        <v>41</v>
      </c>
      <c r="B10294" s="23" t="s">
        <v>48</v>
      </c>
      <c r="C10294" s="22" t="s">
        <v>58</v>
      </c>
      <c r="D10294" s="22" t="s">
        <v>163</v>
      </c>
      <c r="E10294" s="20">
        <v>1.55375</v>
      </c>
    </row>
    <row r="10295" spans="1:5" ht="21.5" x14ac:dyDescent="0.35">
      <c r="A10295" s="22" t="s">
        <v>41</v>
      </c>
      <c r="B10295" s="23" t="s">
        <v>48</v>
      </c>
      <c r="C10295" s="22" t="s">
        <v>58</v>
      </c>
      <c r="D10295" s="22" t="s">
        <v>31</v>
      </c>
      <c r="E10295" s="20">
        <v>76.140640000000005</v>
      </c>
    </row>
    <row r="10296" spans="1:5" ht="21.5" x14ac:dyDescent="0.35">
      <c r="A10296" s="22" t="s">
        <v>41</v>
      </c>
      <c r="B10296" s="23" t="s">
        <v>48</v>
      </c>
      <c r="C10296" s="22" t="s">
        <v>58</v>
      </c>
      <c r="D10296" s="22" t="s">
        <v>32</v>
      </c>
      <c r="E10296" s="20">
        <v>222.95979</v>
      </c>
    </row>
    <row r="10297" spans="1:5" ht="21.5" x14ac:dyDescent="0.35">
      <c r="A10297" s="22" t="s">
        <v>41</v>
      </c>
      <c r="B10297" s="23" t="s">
        <v>48</v>
      </c>
      <c r="C10297" s="22" t="s">
        <v>58</v>
      </c>
      <c r="D10297" s="28" t="s">
        <v>35</v>
      </c>
      <c r="E10297" s="26">
        <v>1317.15246</v>
      </c>
    </row>
    <row r="10298" spans="1:5" ht="21.5" x14ac:dyDescent="0.35">
      <c r="A10298" s="22" t="s">
        <v>41</v>
      </c>
      <c r="B10298" s="23" t="s">
        <v>48</v>
      </c>
      <c r="C10298" s="22" t="s">
        <v>158</v>
      </c>
      <c r="D10298" s="22" t="s">
        <v>160</v>
      </c>
      <c r="E10298" s="20">
        <v>1539.1621399999999</v>
      </c>
    </row>
    <row r="10299" spans="1:5" ht="21.5" x14ac:dyDescent="0.35">
      <c r="A10299" s="22" t="s">
        <v>41</v>
      </c>
      <c r="B10299" s="23" t="s">
        <v>48</v>
      </c>
      <c r="C10299" s="22" t="s">
        <v>158</v>
      </c>
      <c r="D10299" s="28" t="s">
        <v>35</v>
      </c>
      <c r="E10299" s="26">
        <v>1539.1621399999999</v>
      </c>
    </row>
    <row r="10300" spans="1:5" ht="21.5" x14ac:dyDescent="0.35">
      <c r="A10300" s="22" t="s">
        <v>41</v>
      </c>
      <c r="B10300" s="23" t="s">
        <v>48</v>
      </c>
      <c r="C10300" s="22" t="s">
        <v>14</v>
      </c>
      <c r="D10300" s="22" t="s">
        <v>52</v>
      </c>
      <c r="E10300" s="20">
        <v>122.19495000000001</v>
      </c>
    </row>
    <row r="10301" spans="1:5" ht="21.5" x14ac:dyDescent="0.35">
      <c r="A10301" s="22" t="s">
        <v>41</v>
      </c>
      <c r="B10301" s="23" t="s">
        <v>48</v>
      </c>
      <c r="C10301" s="22" t="s">
        <v>14</v>
      </c>
      <c r="D10301" s="22" t="s">
        <v>115</v>
      </c>
      <c r="E10301" s="20">
        <v>938.04</v>
      </c>
    </row>
    <row r="10302" spans="1:5" ht="21.5" x14ac:dyDescent="0.35">
      <c r="A10302" s="22" t="s">
        <v>41</v>
      </c>
      <c r="B10302" s="23" t="s">
        <v>48</v>
      </c>
      <c r="C10302" s="22" t="s">
        <v>14</v>
      </c>
      <c r="D10302" s="22" t="s">
        <v>53</v>
      </c>
      <c r="E10302" s="20">
        <v>1.1271599999999999</v>
      </c>
    </row>
    <row r="10303" spans="1:5" ht="21.5" x14ac:dyDescent="0.35">
      <c r="A10303" s="22" t="s">
        <v>41</v>
      </c>
      <c r="B10303" s="23" t="s">
        <v>48</v>
      </c>
      <c r="C10303" s="22" t="s">
        <v>14</v>
      </c>
      <c r="D10303" s="22" t="s">
        <v>95</v>
      </c>
      <c r="E10303" s="20">
        <v>11133.761769999999</v>
      </c>
    </row>
    <row r="10304" spans="1:5" ht="21.5" x14ac:dyDescent="0.35">
      <c r="A10304" s="22" t="s">
        <v>41</v>
      </c>
      <c r="B10304" s="23" t="s">
        <v>48</v>
      </c>
      <c r="C10304" s="22" t="s">
        <v>14</v>
      </c>
      <c r="D10304" s="22" t="s">
        <v>55</v>
      </c>
      <c r="E10304" s="20">
        <v>62.495919999999998</v>
      </c>
    </row>
    <row r="10305" spans="1:5" ht="21.5" x14ac:dyDescent="0.35">
      <c r="A10305" s="22" t="s">
        <v>41</v>
      </c>
      <c r="B10305" s="23" t="s">
        <v>48</v>
      </c>
      <c r="C10305" s="22" t="s">
        <v>14</v>
      </c>
      <c r="D10305" s="22" t="s">
        <v>92</v>
      </c>
      <c r="E10305" s="20">
        <v>1445.0915600000001</v>
      </c>
    </row>
    <row r="10306" spans="1:5" ht="21.5" x14ac:dyDescent="0.35">
      <c r="A10306" s="22" t="s">
        <v>41</v>
      </c>
      <c r="B10306" s="23" t="s">
        <v>48</v>
      </c>
      <c r="C10306" s="22" t="s">
        <v>14</v>
      </c>
      <c r="D10306" s="22" t="s">
        <v>101</v>
      </c>
      <c r="E10306" s="20">
        <v>2.3319999999999999</v>
      </c>
    </row>
    <row r="10307" spans="1:5" ht="21.5" x14ac:dyDescent="0.35">
      <c r="A10307" s="22" t="s">
        <v>41</v>
      </c>
      <c r="B10307" s="23" t="s">
        <v>48</v>
      </c>
      <c r="C10307" s="22" t="s">
        <v>14</v>
      </c>
      <c r="D10307" s="22" t="s">
        <v>102</v>
      </c>
      <c r="E10307" s="20">
        <v>618.89200000000005</v>
      </c>
    </row>
    <row r="10308" spans="1:5" ht="21.5" x14ac:dyDescent="0.35">
      <c r="A10308" s="22" t="s">
        <v>41</v>
      </c>
      <c r="B10308" s="23" t="s">
        <v>48</v>
      </c>
      <c r="C10308" s="22" t="s">
        <v>14</v>
      </c>
      <c r="D10308" s="22" t="s">
        <v>160</v>
      </c>
      <c r="E10308" s="20">
        <v>3.4129800000000001</v>
      </c>
    </row>
    <row r="10309" spans="1:5" ht="21.5" x14ac:dyDescent="0.35">
      <c r="A10309" s="22" t="s">
        <v>41</v>
      </c>
      <c r="B10309" s="23" t="s">
        <v>48</v>
      </c>
      <c r="C10309" s="22" t="s">
        <v>14</v>
      </c>
      <c r="D10309" s="22" t="s">
        <v>96</v>
      </c>
      <c r="E10309" s="20">
        <v>1811.7906700000001</v>
      </c>
    </row>
    <row r="10310" spans="1:5" ht="21.5" x14ac:dyDescent="0.35">
      <c r="A10310" s="22" t="s">
        <v>41</v>
      </c>
      <c r="B10310" s="23" t="s">
        <v>48</v>
      </c>
      <c r="C10310" s="22" t="s">
        <v>14</v>
      </c>
      <c r="D10310" s="22" t="s">
        <v>97</v>
      </c>
      <c r="E10310" s="20">
        <v>21.27</v>
      </c>
    </row>
    <row r="10311" spans="1:5" ht="21.5" x14ac:dyDescent="0.35">
      <c r="A10311" s="22" t="s">
        <v>41</v>
      </c>
      <c r="B10311" s="23" t="s">
        <v>48</v>
      </c>
      <c r="C10311" s="22" t="s">
        <v>14</v>
      </c>
      <c r="D10311" s="22" t="s">
        <v>31</v>
      </c>
      <c r="E10311" s="20">
        <v>239.00130999999999</v>
      </c>
    </row>
    <row r="10312" spans="1:5" ht="21.5" x14ac:dyDescent="0.35">
      <c r="A10312" s="22" t="s">
        <v>41</v>
      </c>
      <c r="B10312" s="23" t="s">
        <v>48</v>
      </c>
      <c r="C10312" s="22" t="s">
        <v>14</v>
      </c>
      <c r="D10312" s="22" t="s">
        <v>32</v>
      </c>
      <c r="E10312" s="20">
        <v>26.016999999999999</v>
      </c>
    </row>
    <row r="10313" spans="1:5" ht="21.5" x14ac:dyDescent="0.35">
      <c r="A10313" s="22" t="s">
        <v>41</v>
      </c>
      <c r="B10313" s="23" t="s">
        <v>48</v>
      </c>
      <c r="C10313" s="22" t="s">
        <v>14</v>
      </c>
      <c r="D10313" s="28" t="s">
        <v>35</v>
      </c>
      <c r="E10313" s="26">
        <v>16425.427319999999</v>
      </c>
    </row>
    <row r="10314" spans="1:5" ht="21.5" x14ac:dyDescent="0.35">
      <c r="A10314" s="22" t="s">
        <v>41</v>
      </c>
      <c r="B10314" s="23" t="s">
        <v>48</v>
      </c>
      <c r="C10314" s="22" t="s">
        <v>15</v>
      </c>
      <c r="D10314" s="22" t="s">
        <v>52</v>
      </c>
      <c r="E10314" s="20">
        <v>14575.268389999999</v>
      </c>
    </row>
    <row r="10315" spans="1:5" ht="21.5" x14ac:dyDescent="0.35">
      <c r="A10315" s="22" t="s">
        <v>41</v>
      </c>
      <c r="B10315" s="23" t="s">
        <v>48</v>
      </c>
      <c r="C10315" s="22" t="s">
        <v>15</v>
      </c>
      <c r="D10315" s="22" t="s">
        <v>104</v>
      </c>
      <c r="E10315" s="20">
        <v>575.23752999999999</v>
      </c>
    </row>
    <row r="10316" spans="1:5" ht="21.5" x14ac:dyDescent="0.35">
      <c r="A10316" s="22" t="s">
        <v>41</v>
      </c>
      <c r="B10316" s="23" t="s">
        <v>48</v>
      </c>
      <c r="C10316" s="22" t="s">
        <v>15</v>
      </c>
      <c r="D10316" s="22" t="s">
        <v>115</v>
      </c>
      <c r="E10316" s="20">
        <v>1025.39348</v>
      </c>
    </row>
    <row r="10317" spans="1:5" ht="21.5" x14ac:dyDescent="0.35">
      <c r="A10317" s="22" t="s">
        <v>41</v>
      </c>
      <c r="B10317" s="23" t="s">
        <v>48</v>
      </c>
      <c r="C10317" s="22" t="s">
        <v>15</v>
      </c>
      <c r="D10317" s="22" t="s">
        <v>156</v>
      </c>
      <c r="E10317" s="20">
        <v>1963.4319399999999</v>
      </c>
    </row>
    <row r="10318" spans="1:5" ht="21.5" x14ac:dyDescent="0.35">
      <c r="A10318" s="22" t="s">
        <v>41</v>
      </c>
      <c r="B10318" s="23" t="s">
        <v>48</v>
      </c>
      <c r="C10318" s="22" t="s">
        <v>15</v>
      </c>
      <c r="D10318" s="22" t="s">
        <v>113</v>
      </c>
      <c r="E10318" s="20">
        <v>457.26159000000001</v>
      </c>
    </row>
    <row r="10319" spans="1:5" ht="21.5" x14ac:dyDescent="0.35">
      <c r="A10319" s="22" t="s">
        <v>41</v>
      </c>
      <c r="B10319" s="23" t="s">
        <v>48</v>
      </c>
      <c r="C10319" s="22" t="s">
        <v>15</v>
      </c>
      <c r="D10319" s="22" t="s">
        <v>53</v>
      </c>
      <c r="E10319" s="20">
        <v>2067.20235</v>
      </c>
    </row>
    <row r="10320" spans="1:5" ht="21.5" x14ac:dyDescent="0.35">
      <c r="A10320" s="22" t="s">
        <v>41</v>
      </c>
      <c r="B10320" s="23" t="s">
        <v>48</v>
      </c>
      <c r="C10320" s="22" t="s">
        <v>15</v>
      </c>
      <c r="D10320" s="22" t="s">
        <v>27</v>
      </c>
      <c r="E10320" s="20">
        <v>3008.22462</v>
      </c>
    </row>
    <row r="10321" spans="1:5" ht="21.5" x14ac:dyDescent="0.35">
      <c r="A10321" s="22" t="s">
        <v>41</v>
      </c>
      <c r="B10321" s="23" t="s">
        <v>48</v>
      </c>
      <c r="C10321" s="22" t="s">
        <v>15</v>
      </c>
      <c r="D10321" s="22" t="s">
        <v>95</v>
      </c>
      <c r="E10321" s="20">
        <v>3.00779</v>
      </c>
    </row>
    <row r="10322" spans="1:5" ht="21.5" x14ac:dyDescent="0.35">
      <c r="A10322" s="22" t="s">
        <v>41</v>
      </c>
      <c r="B10322" s="23" t="s">
        <v>48</v>
      </c>
      <c r="C10322" s="22" t="s">
        <v>15</v>
      </c>
      <c r="D10322" s="22" t="s">
        <v>28</v>
      </c>
      <c r="E10322" s="20">
        <v>1927.81771</v>
      </c>
    </row>
    <row r="10323" spans="1:5" ht="21.5" x14ac:dyDescent="0.35">
      <c r="A10323" s="22" t="s">
        <v>41</v>
      </c>
      <c r="B10323" s="23" t="s">
        <v>48</v>
      </c>
      <c r="C10323" s="22" t="s">
        <v>15</v>
      </c>
      <c r="D10323" s="22" t="s">
        <v>55</v>
      </c>
      <c r="E10323" s="20">
        <v>64.894329999999997</v>
      </c>
    </row>
    <row r="10324" spans="1:5" ht="21.5" x14ac:dyDescent="0.35">
      <c r="A10324" s="22" t="s">
        <v>41</v>
      </c>
      <c r="B10324" s="23" t="s">
        <v>48</v>
      </c>
      <c r="C10324" s="22" t="s">
        <v>15</v>
      </c>
      <c r="D10324" s="22" t="s">
        <v>92</v>
      </c>
      <c r="E10324" s="20">
        <v>5535.41075</v>
      </c>
    </row>
    <row r="10325" spans="1:5" ht="21.5" x14ac:dyDescent="0.35">
      <c r="A10325" s="22" t="s">
        <v>41</v>
      </c>
      <c r="B10325" s="23" t="s">
        <v>48</v>
      </c>
      <c r="C10325" s="22" t="s">
        <v>15</v>
      </c>
      <c r="D10325" s="22" t="s">
        <v>101</v>
      </c>
      <c r="E10325" s="20">
        <v>45</v>
      </c>
    </row>
    <row r="10326" spans="1:5" ht="21.5" x14ac:dyDescent="0.35">
      <c r="A10326" s="22" t="s">
        <v>41</v>
      </c>
      <c r="B10326" s="23" t="s">
        <v>48</v>
      </c>
      <c r="C10326" s="22" t="s">
        <v>15</v>
      </c>
      <c r="D10326" s="22" t="s">
        <v>102</v>
      </c>
      <c r="E10326" s="20">
        <v>1702.83447</v>
      </c>
    </row>
    <row r="10327" spans="1:5" ht="21.5" x14ac:dyDescent="0.35">
      <c r="A10327" s="22" t="s">
        <v>41</v>
      </c>
      <c r="B10327" s="23" t="s">
        <v>48</v>
      </c>
      <c r="C10327" s="22" t="s">
        <v>15</v>
      </c>
      <c r="D10327" s="22" t="s">
        <v>107</v>
      </c>
      <c r="E10327" s="20">
        <v>29.99221</v>
      </c>
    </row>
    <row r="10328" spans="1:5" ht="21.5" x14ac:dyDescent="0.35">
      <c r="A10328" s="22" t="s">
        <v>41</v>
      </c>
      <c r="B10328" s="23" t="s">
        <v>48</v>
      </c>
      <c r="C10328" s="22" t="s">
        <v>15</v>
      </c>
      <c r="D10328" s="22" t="s">
        <v>93</v>
      </c>
      <c r="E10328" s="20">
        <v>2601.4481500000002</v>
      </c>
    </row>
    <row r="10329" spans="1:5" ht="21.5" x14ac:dyDescent="0.35">
      <c r="A10329" s="22" t="s">
        <v>41</v>
      </c>
      <c r="B10329" s="23" t="s">
        <v>48</v>
      </c>
      <c r="C10329" s="22" t="s">
        <v>15</v>
      </c>
      <c r="D10329" s="22" t="s">
        <v>160</v>
      </c>
      <c r="E10329" s="20">
        <v>5588.4719599999999</v>
      </c>
    </row>
    <row r="10330" spans="1:5" ht="21.5" x14ac:dyDescent="0.35">
      <c r="A10330" s="22" t="s">
        <v>41</v>
      </c>
      <c r="B10330" s="23" t="s">
        <v>48</v>
      </c>
      <c r="C10330" s="22" t="s">
        <v>15</v>
      </c>
      <c r="D10330" s="22" t="s">
        <v>30</v>
      </c>
      <c r="E10330" s="20">
        <v>21309.921490000001</v>
      </c>
    </row>
    <row r="10331" spans="1:5" ht="21.5" x14ac:dyDescent="0.35">
      <c r="A10331" s="22" t="s">
        <v>41</v>
      </c>
      <c r="B10331" s="23" t="s">
        <v>48</v>
      </c>
      <c r="C10331" s="22" t="s">
        <v>15</v>
      </c>
      <c r="D10331" s="22" t="s">
        <v>96</v>
      </c>
      <c r="E10331" s="20">
        <v>644.59893999999997</v>
      </c>
    </row>
    <row r="10332" spans="1:5" ht="21.5" x14ac:dyDescent="0.35">
      <c r="A10332" s="22" t="s">
        <v>41</v>
      </c>
      <c r="B10332" s="23" t="s">
        <v>48</v>
      </c>
      <c r="C10332" s="22" t="s">
        <v>15</v>
      </c>
      <c r="D10332" s="22" t="s">
        <v>110</v>
      </c>
      <c r="E10332" s="20">
        <v>174.95081999999999</v>
      </c>
    </row>
    <row r="10333" spans="1:5" ht="21.5" x14ac:dyDescent="0.35">
      <c r="A10333" s="22" t="s">
        <v>41</v>
      </c>
      <c r="B10333" s="23" t="s">
        <v>48</v>
      </c>
      <c r="C10333" s="22" t="s">
        <v>15</v>
      </c>
      <c r="D10333" s="22" t="s">
        <v>112</v>
      </c>
      <c r="E10333" s="20">
        <v>1.7591000000000001</v>
      </c>
    </row>
    <row r="10334" spans="1:5" ht="21.5" x14ac:dyDescent="0.35">
      <c r="A10334" s="22" t="s">
        <v>41</v>
      </c>
      <c r="B10334" s="23" t="s">
        <v>48</v>
      </c>
      <c r="C10334" s="22" t="s">
        <v>15</v>
      </c>
      <c r="D10334" s="22" t="s">
        <v>100</v>
      </c>
      <c r="E10334" s="20">
        <v>3317.46756</v>
      </c>
    </row>
    <row r="10335" spans="1:5" ht="21.5" x14ac:dyDescent="0.35">
      <c r="A10335" s="22" t="s">
        <v>41</v>
      </c>
      <c r="B10335" s="23" t="s">
        <v>48</v>
      </c>
      <c r="C10335" s="22" t="s">
        <v>15</v>
      </c>
      <c r="D10335" s="22" t="s">
        <v>97</v>
      </c>
      <c r="E10335" s="20">
        <v>143.90264999999999</v>
      </c>
    </row>
    <row r="10336" spans="1:5" ht="21.5" x14ac:dyDescent="0.35">
      <c r="A10336" s="22" t="s">
        <v>41</v>
      </c>
      <c r="B10336" s="23" t="s">
        <v>48</v>
      </c>
      <c r="C10336" s="22" t="s">
        <v>15</v>
      </c>
      <c r="D10336" s="22" t="s">
        <v>31</v>
      </c>
      <c r="E10336" s="20">
        <v>42531.811520000003</v>
      </c>
    </row>
    <row r="10337" spans="1:5" ht="21.5" x14ac:dyDescent="0.35">
      <c r="A10337" s="22" t="s">
        <v>41</v>
      </c>
      <c r="B10337" s="23" t="s">
        <v>48</v>
      </c>
      <c r="C10337" s="22" t="s">
        <v>15</v>
      </c>
      <c r="D10337" s="22" t="s">
        <v>32</v>
      </c>
      <c r="E10337" s="20">
        <v>11525.645710000001</v>
      </c>
    </row>
    <row r="10338" spans="1:5" ht="21.5" x14ac:dyDescent="0.35">
      <c r="A10338" s="22" t="s">
        <v>41</v>
      </c>
      <c r="B10338" s="23" t="s">
        <v>48</v>
      </c>
      <c r="C10338" s="22" t="s">
        <v>15</v>
      </c>
      <c r="D10338" s="28" t="s">
        <v>35</v>
      </c>
      <c r="E10338" s="26">
        <v>120820.95505999999</v>
      </c>
    </row>
    <row r="10339" spans="1:5" ht="21.5" x14ac:dyDescent="0.35">
      <c r="A10339" s="22" t="s">
        <v>41</v>
      </c>
      <c r="B10339" s="23" t="s">
        <v>48</v>
      </c>
      <c r="C10339" s="22" t="s">
        <v>159</v>
      </c>
      <c r="D10339" s="22" t="s">
        <v>52</v>
      </c>
      <c r="E10339" s="20">
        <v>1201.9505799999999</v>
      </c>
    </row>
    <row r="10340" spans="1:5" ht="21.5" x14ac:dyDescent="0.35">
      <c r="A10340" s="22" t="s">
        <v>41</v>
      </c>
      <c r="B10340" s="23" t="s">
        <v>48</v>
      </c>
      <c r="C10340" s="22" t="s">
        <v>159</v>
      </c>
      <c r="D10340" s="22" t="s">
        <v>104</v>
      </c>
      <c r="E10340" s="20">
        <v>65.450019999999995</v>
      </c>
    </row>
    <row r="10341" spans="1:5" ht="21.5" x14ac:dyDescent="0.35">
      <c r="A10341" s="22" t="s">
        <v>41</v>
      </c>
      <c r="B10341" s="23" t="s">
        <v>48</v>
      </c>
      <c r="C10341" s="22" t="s">
        <v>159</v>
      </c>
      <c r="D10341" s="22" t="s">
        <v>115</v>
      </c>
      <c r="E10341" s="20">
        <v>47.693210000000001</v>
      </c>
    </row>
    <row r="10342" spans="1:5" ht="21.5" x14ac:dyDescent="0.35">
      <c r="A10342" s="22" t="s">
        <v>41</v>
      </c>
      <c r="B10342" s="23" t="s">
        <v>48</v>
      </c>
      <c r="C10342" s="22" t="s">
        <v>159</v>
      </c>
      <c r="D10342" s="22" t="s">
        <v>156</v>
      </c>
      <c r="E10342" s="20">
        <v>7.0216700000000003</v>
      </c>
    </row>
    <row r="10343" spans="1:5" ht="21.5" x14ac:dyDescent="0.35">
      <c r="A10343" s="22" t="s">
        <v>41</v>
      </c>
      <c r="B10343" s="23" t="s">
        <v>48</v>
      </c>
      <c r="C10343" s="22" t="s">
        <v>159</v>
      </c>
      <c r="D10343" s="22" t="s">
        <v>27</v>
      </c>
      <c r="E10343" s="20">
        <v>418.13679999999999</v>
      </c>
    </row>
    <row r="10344" spans="1:5" ht="21.5" x14ac:dyDescent="0.35">
      <c r="A10344" s="22" t="s">
        <v>41</v>
      </c>
      <c r="B10344" s="23" t="s">
        <v>48</v>
      </c>
      <c r="C10344" s="22" t="s">
        <v>159</v>
      </c>
      <c r="D10344" s="22" t="s">
        <v>95</v>
      </c>
      <c r="E10344" s="20">
        <v>21.307110000000002</v>
      </c>
    </row>
    <row r="10345" spans="1:5" ht="21.5" x14ac:dyDescent="0.35">
      <c r="A10345" s="22" t="s">
        <v>41</v>
      </c>
      <c r="B10345" s="23" t="s">
        <v>48</v>
      </c>
      <c r="C10345" s="22" t="s">
        <v>159</v>
      </c>
      <c r="D10345" s="22" t="s">
        <v>28</v>
      </c>
      <c r="E10345" s="20">
        <v>628.35001999999997</v>
      </c>
    </row>
    <row r="10346" spans="1:5" ht="21.5" x14ac:dyDescent="0.35">
      <c r="A10346" s="22" t="s">
        <v>41</v>
      </c>
      <c r="B10346" s="23" t="s">
        <v>48</v>
      </c>
      <c r="C10346" s="22" t="s">
        <v>159</v>
      </c>
      <c r="D10346" s="22" t="s">
        <v>55</v>
      </c>
      <c r="E10346" s="20">
        <v>1.31132</v>
      </c>
    </row>
    <row r="10347" spans="1:5" ht="21.5" x14ac:dyDescent="0.35">
      <c r="A10347" s="22" t="s">
        <v>41</v>
      </c>
      <c r="B10347" s="23" t="s">
        <v>48</v>
      </c>
      <c r="C10347" s="22" t="s">
        <v>159</v>
      </c>
      <c r="D10347" s="22" t="s">
        <v>101</v>
      </c>
      <c r="E10347" s="20">
        <v>4.2679999999999998</v>
      </c>
    </row>
    <row r="10348" spans="1:5" ht="21.5" x14ac:dyDescent="0.35">
      <c r="A10348" s="22" t="s">
        <v>41</v>
      </c>
      <c r="B10348" s="23" t="s">
        <v>48</v>
      </c>
      <c r="C10348" s="22" t="s">
        <v>159</v>
      </c>
      <c r="D10348" s="22" t="s">
        <v>102</v>
      </c>
      <c r="E10348" s="20">
        <v>83.903779999999998</v>
      </c>
    </row>
    <row r="10349" spans="1:5" ht="21.5" x14ac:dyDescent="0.35">
      <c r="A10349" s="22" t="s">
        <v>41</v>
      </c>
      <c r="B10349" s="23" t="s">
        <v>48</v>
      </c>
      <c r="C10349" s="22" t="s">
        <v>159</v>
      </c>
      <c r="D10349" s="22" t="s">
        <v>107</v>
      </c>
      <c r="E10349" s="20">
        <v>244.64608000000001</v>
      </c>
    </row>
    <row r="10350" spans="1:5" ht="21.5" x14ac:dyDescent="0.35">
      <c r="A10350" s="22" t="s">
        <v>41</v>
      </c>
      <c r="B10350" s="23" t="s">
        <v>48</v>
      </c>
      <c r="C10350" s="22" t="s">
        <v>159</v>
      </c>
      <c r="D10350" s="22" t="s">
        <v>160</v>
      </c>
      <c r="E10350" s="20">
        <v>1220.72471</v>
      </c>
    </row>
    <row r="10351" spans="1:5" ht="21.5" x14ac:dyDescent="0.35">
      <c r="A10351" s="22" t="s">
        <v>41</v>
      </c>
      <c r="B10351" s="23" t="s">
        <v>48</v>
      </c>
      <c r="C10351" s="22" t="s">
        <v>159</v>
      </c>
      <c r="D10351" s="22" t="s">
        <v>30</v>
      </c>
      <c r="E10351" s="20">
        <v>250.95303999999999</v>
      </c>
    </row>
    <row r="10352" spans="1:5" ht="21.5" x14ac:dyDescent="0.35">
      <c r="A10352" s="22" t="s">
        <v>41</v>
      </c>
      <c r="B10352" s="23" t="s">
        <v>48</v>
      </c>
      <c r="C10352" s="22" t="s">
        <v>159</v>
      </c>
      <c r="D10352" s="22" t="s">
        <v>96</v>
      </c>
      <c r="E10352" s="20">
        <v>4.1972300000000002</v>
      </c>
    </row>
    <row r="10353" spans="1:5" ht="21.5" x14ac:dyDescent="0.35">
      <c r="A10353" s="22" t="s">
        <v>41</v>
      </c>
      <c r="B10353" s="23" t="s">
        <v>48</v>
      </c>
      <c r="C10353" s="22" t="s">
        <v>159</v>
      </c>
      <c r="D10353" s="22" t="s">
        <v>110</v>
      </c>
      <c r="E10353" s="20">
        <v>13.06742</v>
      </c>
    </row>
    <row r="10354" spans="1:5" ht="21.5" x14ac:dyDescent="0.35">
      <c r="A10354" s="22" t="s">
        <v>41</v>
      </c>
      <c r="B10354" s="23" t="s">
        <v>48</v>
      </c>
      <c r="C10354" s="22" t="s">
        <v>159</v>
      </c>
      <c r="D10354" s="22" t="s">
        <v>163</v>
      </c>
      <c r="E10354" s="20">
        <v>0.90481999999999996</v>
      </c>
    </row>
    <row r="10355" spans="1:5" ht="21.5" x14ac:dyDescent="0.35">
      <c r="A10355" s="22" t="s">
        <v>41</v>
      </c>
      <c r="B10355" s="23" t="s">
        <v>48</v>
      </c>
      <c r="C10355" s="22" t="s">
        <v>159</v>
      </c>
      <c r="D10355" s="22" t="s">
        <v>97</v>
      </c>
      <c r="E10355" s="20">
        <v>0.28549000000000002</v>
      </c>
    </row>
    <row r="10356" spans="1:5" ht="21.5" x14ac:dyDescent="0.35">
      <c r="A10356" s="22" t="s">
        <v>41</v>
      </c>
      <c r="B10356" s="23" t="s">
        <v>48</v>
      </c>
      <c r="C10356" s="22" t="s">
        <v>159</v>
      </c>
      <c r="D10356" s="22" t="s">
        <v>31</v>
      </c>
      <c r="E10356" s="20">
        <v>1283.27818</v>
      </c>
    </row>
    <row r="10357" spans="1:5" ht="21.5" x14ac:dyDescent="0.35">
      <c r="A10357" s="22" t="s">
        <v>41</v>
      </c>
      <c r="B10357" s="23" t="s">
        <v>48</v>
      </c>
      <c r="C10357" s="22" t="s">
        <v>159</v>
      </c>
      <c r="D10357" s="28" t="s">
        <v>35</v>
      </c>
      <c r="E10357" s="26">
        <v>5497.4494800000002</v>
      </c>
    </row>
    <row r="10358" spans="1:5" ht="21.5" x14ac:dyDescent="0.35">
      <c r="A10358" s="22" t="s">
        <v>41</v>
      </c>
      <c r="B10358" s="23" t="s">
        <v>48</v>
      </c>
      <c r="C10358" s="22" t="s">
        <v>59</v>
      </c>
      <c r="D10358" s="22" t="s">
        <v>52</v>
      </c>
      <c r="E10358" s="20">
        <v>163.47923</v>
      </c>
    </row>
    <row r="10359" spans="1:5" ht="21.5" x14ac:dyDescent="0.35">
      <c r="A10359" s="22" t="s">
        <v>41</v>
      </c>
      <c r="B10359" s="23" t="s">
        <v>48</v>
      </c>
      <c r="C10359" s="22" t="s">
        <v>59</v>
      </c>
      <c r="D10359" s="22" t="s">
        <v>95</v>
      </c>
      <c r="E10359" s="20">
        <v>119.73936</v>
      </c>
    </row>
    <row r="10360" spans="1:5" ht="21.5" x14ac:dyDescent="0.35">
      <c r="A10360" s="22" t="s">
        <v>41</v>
      </c>
      <c r="B10360" s="23" t="s">
        <v>48</v>
      </c>
      <c r="C10360" s="22" t="s">
        <v>59</v>
      </c>
      <c r="D10360" s="22" t="s">
        <v>92</v>
      </c>
      <c r="E10360" s="20">
        <v>569.34996000000001</v>
      </c>
    </row>
    <row r="10361" spans="1:5" ht="21.5" x14ac:dyDescent="0.35">
      <c r="A10361" s="22" t="s">
        <v>41</v>
      </c>
      <c r="B10361" s="23" t="s">
        <v>48</v>
      </c>
      <c r="C10361" s="22" t="s">
        <v>59</v>
      </c>
      <c r="D10361" s="22" t="s">
        <v>102</v>
      </c>
      <c r="E10361" s="20">
        <v>19.2</v>
      </c>
    </row>
    <row r="10362" spans="1:5" ht="21.5" x14ac:dyDescent="0.35">
      <c r="A10362" s="22" t="s">
        <v>41</v>
      </c>
      <c r="B10362" s="23" t="s">
        <v>48</v>
      </c>
      <c r="C10362" s="22" t="s">
        <v>59</v>
      </c>
      <c r="D10362" s="22" t="s">
        <v>160</v>
      </c>
      <c r="E10362" s="20">
        <v>571.37595999999996</v>
      </c>
    </row>
    <row r="10363" spans="1:5" ht="21.5" x14ac:dyDescent="0.35">
      <c r="A10363" s="22" t="s">
        <v>41</v>
      </c>
      <c r="B10363" s="23" t="s">
        <v>48</v>
      </c>
      <c r="C10363" s="22" t="s">
        <v>59</v>
      </c>
      <c r="D10363" s="22" t="s">
        <v>97</v>
      </c>
      <c r="E10363" s="20">
        <v>42.8</v>
      </c>
    </row>
    <row r="10364" spans="1:5" ht="21.5" x14ac:dyDescent="0.35">
      <c r="A10364" s="22" t="s">
        <v>41</v>
      </c>
      <c r="B10364" s="23" t="s">
        <v>48</v>
      </c>
      <c r="C10364" s="22" t="s">
        <v>59</v>
      </c>
      <c r="D10364" s="22" t="s">
        <v>31</v>
      </c>
      <c r="E10364" s="20">
        <v>55.05424</v>
      </c>
    </row>
    <row r="10365" spans="1:5" ht="21.5" x14ac:dyDescent="0.35">
      <c r="A10365" s="22" t="s">
        <v>41</v>
      </c>
      <c r="B10365" s="23" t="s">
        <v>48</v>
      </c>
      <c r="C10365" s="22" t="s">
        <v>59</v>
      </c>
      <c r="D10365" s="28" t="s">
        <v>35</v>
      </c>
      <c r="E10365" s="26">
        <v>1540.99875</v>
      </c>
    </row>
    <row r="10366" spans="1:5" ht="21.5" x14ac:dyDescent="0.35">
      <c r="A10366" s="22" t="s">
        <v>41</v>
      </c>
      <c r="B10366" s="23" t="s">
        <v>48</v>
      </c>
      <c r="C10366" s="22" t="s">
        <v>16</v>
      </c>
      <c r="D10366" s="22" t="s">
        <v>52</v>
      </c>
      <c r="E10366" s="20">
        <v>2638.88897</v>
      </c>
    </row>
    <row r="10367" spans="1:5" ht="21.5" x14ac:dyDescent="0.35">
      <c r="A10367" s="22" t="s">
        <v>41</v>
      </c>
      <c r="B10367" s="23" t="s">
        <v>48</v>
      </c>
      <c r="C10367" s="22" t="s">
        <v>16</v>
      </c>
      <c r="D10367" s="22" t="s">
        <v>104</v>
      </c>
      <c r="E10367" s="20">
        <v>8.9565999999999999</v>
      </c>
    </row>
    <row r="10368" spans="1:5" ht="21.5" x14ac:dyDescent="0.35">
      <c r="A10368" s="22" t="s">
        <v>41</v>
      </c>
      <c r="B10368" s="23" t="s">
        <v>48</v>
      </c>
      <c r="C10368" s="22" t="s">
        <v>16</v>
      </c>
      <c r="D10368" s="22" t="s">
        <v>115</v>
      </c>
      <c r="E10368" s="20">
        <v>9.7310999999999996</v>
      </c>
    </row>
    <row r="10369" spans="1:5" ht="21.5" x14ac:dyDescent="0.35">
      <c r="A10369" s="22" t="s">
        <v>41</v>
      </c>
      <c r="B10369" s="23" t="s">
        <v>48</v>
      </c>
      <c r="C10369" s="22" t="s">
        <v>16</v>
      </c>
      <c r="D10369" s="22" t="s">
        <v>156</v>
      </c>
      <c r="E10369" s="20">
        <v>4.2819999999999997E-2</v>
      </c>
    </row>
    <row r="10370" spans="1:5" ht="21.5" x14ac:dyDescent="0.35">
      <c r="A10370" s="22" t="s">
        <v>41</v>
      </c>
      <c r="B10370" s="23" t="s">
        <v>48</v>
      </c>
      <c r="C10370" s="22" t="s">
        <v>16</v>
      </c>
      <c r="D10370" s="22" t="s">
        <v>53</v>
      </c>
      <c r="E10370" s="20">
        <v>161.15872999999999</v>
      </c>
    </row>
    <row r="10371" spans="1:5" ht="21.5" x14ac:dyDescent="0.35">
      <c r="A10371" s="22" t="s">
        <v>41</v>
      </c>
      <c r="B10371" s="23" t="s">
        <v>48</v>
      </c>
      <c r="C10371" s="22" t="s">
        <v>16</v>
      </c>
      <c r="D10371" s="22" t="s">
        <v>27</v>
      </c>
      <c r="E10371" s="20">
        <v>1106.3458900000001</v>
      </c>
    </row>
    <row r="10372" spans="1:5" ht="21.5" x14ac:dyDescent="0.35">
      <c r="A10372" s="22" t="s">
        <v>41</v>
      </c>
      <c r="B10372" s="23" t="s">
        <v>48</v>
      </c>
      <c r="C10372" s="22" t="s">
        <v>16</v>
      </c>
      <c r="D10372" s="22" t="s">
        <v>28</v>
      </c>
      <c r="E10372" s="20">
        <v>657.32512999999994</v>
      </c>
    </row>
    <row r="10373" spans="1:5" ht="21.5" x14ac:dyDescent="0.35">
      <c r="A10373" s="22" t="s">
        <v>41</v>
      </c>
      <c r="B10373" s="23" t="s">
        <v>48</v>
      </c>
      <c r="C10373" s="22" t="s">
        <v>16</v>
      </c>
      <c r="D10373" s="22" t="s">
        <v>55</v>
      </c>
      <c r="E10373" s="20">
        <v>85.625420000000005</v>
      </c>
    </row>
    <row r="10374" spans="1:5" ht="21.5" x14ac:dyDescent="0.35">
      <c r="A10374" s="22" t="s">
        <v>41</v>
      </c>
      <c r="B10374" s="23" t="s">
        <v>48</v>
      </c>
      <c r="C10374" s="22" t="s">
        <v>16</v>
      </c>
      <c r="D10374" s="22" t="s">
        <v>92</v>
      </c>
      <c r="E10374" s="20">
        <v>334.27472999999998</v>
      </c>
    </row>
    <row r="10375" spans="1:5" ht="21.5" x14ac:dyDescent="0.35">
      <c r="A10375" s="22" t="s">
        <v>41</v>
      </c>
      <c r="B10375" s="23" t="s">
        <v>48</v>
      </c>
      <c r="C10375" s="22" t="s">
        <v>16</v>
      </c>
      <c r="D10375" s="22" t="s">
        <v>102</v>
      </c>
      <c r="E10375" s="20">
        <v>638.92430000000002</v>
      </c>
    </row>
    <row r="10376" spans="1:5" ht="21.5" x14ac:dyDescent="0.35">
      <c r="A10376" s="22" t="s">
        <v>41</v>
      </c>
      <c r="B10376" s="23" t="s">
        <v>48</v>
      </c>
      <c r="C10376" s="22" t="s">
        <v>16</v>
      </c>
      <c r="D10376" s="22" t="s">
        <v>107</v>
      </c>
      <c r="E10376" s="20">
        <v>304.42653000000001</v>
      </c>
    </row>
    <row r="10377" spans="1:5" ht="21.5" x14ac:dyDescent="0.35">
      <c r="A10377" s="22" t="s">
        <v>41</v>
      </c>
      <c r="B10377" s="23" t="s">
        <v>48</v>
      </c>
      <c r="C10377" s="22" t="s">
        <v>16</v>
      </c>
      <c r="D10377" s="22" t="s">
        <v>160</v>
      </c>
      <c r="E10377" s="20">
        <v>47.075800000000001</v>
      </c>
    </row>
    <row r="10378" spans="1:5" ht="21.5" x14ac:dyDescent="0.35">
      <c r="A10378" s="22" t="s">
        <v>41</v>
      </c>
      <c r="B10378" s="23" t="s">
        <v>48</v>
      </c>
      <c r="C10378" s="22" t="s">
        <v>16</v>
      </c>
      <c r="D10378" s="22" t="s">
        <v>30</v>
      </c>
      <c r="E10378" s="20">
        <v>4435.9146099999998</v>
      </c>
    </row>
    <row r="10379" spans="1:5" ht="21.5" x14ac:dyDescent="0.35">
      <c r="A10379" s="22" t="s">
        <v>41</v>
      </c>
      <c r="B10379" s="23" t="s">
        <v>48</v>
      </c>
      <c r="C10379" s="22" t="s">
        <v>16</v>
      </c>
      <c r="D10379" s="22" t="s">
        <v>110</v>
      </c>
      <c r="E10379" s="20">
        <v>1.9670000000000001</v>
      </c>
    </row>
    <row r="10380" spans="1:5" ht="21.5" x14ac:dyDescent="0.35">
      <c r="A10380" s="22" t="s">
        <v>41</v>
      </c>
      <c r="B10380" s="23" t="s">
        <v>48</v>
      </c>
      <c r="C10380" s="22" t="s">
        <v>16</v>
      </c>
      <c r="D10380" s="22" t="s">
        <v>162</v>
      </c>
      <c r="E10380" s="20">
        <v>6.8625100000000003</v>
      </c>
    </row>
    <row r="10381" spans="1:5" ht="21.5" x14ac:dyDescent="0.35">
      <c r="A10381" s="22" t="s">
        <v>41</v>
      </c>
      <c r="B10381" s="23" t="s">
        <v>48</v>
      </c>
      <c r="C10381" s="22" t="s">
        <v>16</v>
      </c>
      <c r="D10381" s="22" t="s">
        <v>97</v>
      </c>
      <c r="E10381" s="20">
        <v>4.5603400000000001</v>
      </c>
    </row>
    <row r="10382" spans="1:5" ht="21.5" x14ac:dyDescent="0.35">
      <c r="A10382" s="22" t="s">
        <v>41</v>
      </c>
      <c r="B10382" s="23" t="s">
        <v>48</v>
      </c>
      <c r="C10382" s="22" t="s">
        <v>16</v>
      </c>
      <c r="D10382" s="22" t="s">
        <v>31</v>
      </c>
      <c r="E10382" s="20">
        <v>3256.0970000000002</v>
      </c>
    </row>
    <row r="10383" spans="1:5" ht="21.5" x14ac:dyDescent="0.35">
      <c r="A10383" s="22" t="s">
        <v>41</v>
      </c>
      <c r="B10383" s="23" t="s">
        <v>48</v>
      </c>
      <c r="C10383" s="22" t="s">
        <v>16</v>
      </c>
      <c r="D10383" s="22" t="s">
        <v>32</v>
      </c>
      <c r="E10383" s="20">
        <v>32.882849999999998</v>
      </c>
    </row>
    <row r="10384" spans="1:5" ht="21.5" x14ac:dyDescent="0.35">
      <c r="A10384" s="22" t="s">
        <v>41</v>
      </c>
      <c r="B10384" s="23" t="s">
        <v>48</v>
      </c>
      <c r="C10384" s="22" t="s">
        <v>16</v>
      </c>
      <c r="D10384" s="28" t="s">
        <v>35</v>
      </c>
      <c r="E10384" s="26">
        <v>13731.06033</v>
      </c>
    </row>
    <row r="10385" spans="1:5" ht="21.5" x14ac:dyDescent="0.35">
      <c r="A10385" s="22" t="s">
        <v>41</v>
      </c>
      <c r="B10385" s="23" t="s">
        <v>48</v>
      </c>
      <c r="C10385" s="22" t="s">
        <v>17</v>
      </c>
      <c r="D10385" s="22" t="s">
        <v>52</v>
      </c>
      <c r="E10385" s="20">
        <v>1110.13167</v>
      </c>
    </row>
    <row r="10386" spans="1:5" ht="21.5" x14ac:dyDescent="0.35">
      <c r="A10386" s="22" t="s">
        <v>41</v>
      </c>
      <c r="B10386" s="23" t="s">
        <v>48</v>
      </c>
      <c r="C10386" s="22" t="s">
        <v>17</v>
      </c>
      <c r="D10386" s="22" t="s">
        <v>104</v>
      </c>
      <c r="E10386" s="20">
        <v>3.6269999999999998</v>
      </c>
    </row>
    <row r="10387" spans="1:5" ht="21.5" x14ac:dyDescent="0.35">
      <c r="A10387" s="22" t="s">
        <v>41</v>
      </c>
      <c r="B10387" s="23" t="s">
        <v>48</v>
      </c>
      <c r="C10387" s="22" t="s">
        <v>17</v>
      </c>
      <c r="D10387" s="22" t="s">
        <v>115</v>
      </c>
      <c r="E10387" s="20">
        <v>3.2719999999999998</v>
      </c>
    </row>
    <row r="10388" spans="1:5" ht="21.5" x14ac:dyDescent="0.35">
      <c r="A10388" s="22" t="s">
        <v>41</v>
      </c>
      <c r="B10388" s="23" t="s">
        <v>48</v>
      </c>
      <c r="C10388" s="22" t="s">
        <v>17</v>
      </c>
      <c r="D10388" s="22" t="s">
        <v>27</v>
      </c>
      <c r="E10388" s="20">
        <v>2.669</v>
      </c>
    </row>
    <row r="10389" spans="1:5" ht="21.5" x14ac:dyDescent="0.35">
      <c r="A10389" s="22" t="s">
        <v>41</v>
      </c>
      <c r="B10389" s="23" t="s">
        <v>48</v>
      </c>
      <c r="C10389" s="22" t="s">
        <v>17</v>
      </c>
      <c r="D10389" s="22" t="s">
        <v>28</v>
      </c>
      <c r="E10389" s="20">
        <v>47.352359999999997</v>
      </c>
    </row>
    <row r="10390" spans="1:5" ht="21.5" x14ac:dyDescent="0.35">
      <c r="A10390" s="22" t="s">
        <v>41</v>
      </c>
      <c r="B10390" s="23" t="s">
        <v>48</v>
      </c>
      <c r="C10390" s="22" t="s">
        <v>17</v>
      </c>
      <c r="D10390" s="22" t="s">
        <v>92</v>
      </c>
      <c r="E10390" s="20">
        <v>50.82</v>
      </c>
    </row>
    <row r="10391" spans="1:5" ht="21.5" x14ac:dyDescent="0.35">
      <c r="A10391" s="22" t="s">
        <v>41</v>
      </c>
      <c r="B10391" s="23" t="s">
        <v>48</v>
      </c>
      <c r="C10391" s="22" t="s">
        <v>17</v>
      </c>
      <c r="D10391" s="22" t="s">
        <v>101</v>
      </c>
      <c r="E10391" s="20">
        <v>1.92</v>
      </c>
    </row>
    <row r="10392" spans="1:5" ht="21.5" x14ac:dyDescent="0.35">
      <c r="A10392" s="22" t="s">
        <v>41</v>
      </c>
      <c r="B10392" s="23" t="s">
        <v>48</v>
      </c>
      <c r="C10392" s="22" t="s">
        <v>17</v>
      </c>
      <c r="D10392" s="22" t="s">
        <v>102</v>
      </c>
      <c r="E10392" s="20">
        <v>88.358000000000004</v>
      </c>
    </row>
    <row r="10393" spans="1:5" ht="21.5" x14ac:dyDescent="0.35">
      <c r="A10393" s="22" t="s">
        <v>41</v>
      </c>
      <c r="B10393" s="23" t="s">
        <v>48</v>
      </c>
      <c r="C10393" s="22" t="s">
        <v>17</v>
      </c>
      <c r="D10393" s="22" t="s">
        <v>107</v>
      </c>
      <c r="E10393" s="20">
        <v>587.98907999999994</v>
      </c>
    </row>
    <row r="10394" spans="1:5" ht="21.5" x14ac:dyDescent="0.35">
      <c r="A10394" s="22" t="s">
        <v>41</v>
      </c>
      <c r="B10394" s="23" t="s">
        <v>48</v>
      </c>
      <c r="C10394" s="22" t="s">
        <v>17</v>
      </c>
      <c r="D10394" s="22" t="s">
        <v>93</v>
      </c>
      <c r="E10394" s="20">
        <v>10.215719999999999</v>
      </c>
    </row>
    <row r="10395" spans="1:5" ht="21.5" x14ac:dyDescent="0.35">
      <c r="A10395" s="22" t="s">
        <v>41</v>
      </c>
      <c r="B10395" s="23" t="s">
        <v>48</v>
      </c>
      <c r="C10395" s="22" t="s">
        <v>17</v>
      </c>
      <c r="D10395" s="22" t="s">
        <v>160</v>
      </c>
      <c r="E10395" s="20">
        <v>66.790120000000002</v>
      </c>
    </row>
    <row r="10396" spans="1:5" ht="21.5" x14ac:dyDescent="0.35">
      <c r="A10396" s="22" t="s">
        <v>41</v>
      </c>
      <c r="B10396" s="23" t="s">
        <v>48</v>
      </c>
      <c r="C10396" s="22" t="s">
        <v>17</v>
      </c>
      <c r="D10396" s="22" t="s">
        <v>110</v>
      </c>
      <c r="E10396" s="20">
        <v>18.143999999999998</v>
      </c>
    </row>
    <row r="10397" spans="1:5" ht="21.5" x14ac:dyDescent="0.35">
      <c r="A10397" s="22" t="s">
        <v>41</v>
      </c>
      <c r="B10397" s="23" t="s">
        <v>48</v>
      </c>
      <c r="C10397" s="22" t="s">
        <v>17</v>
      </c>
      <c r="D10397" s="22" t="s">
        <v>31</v>
      </c>
      <c r="E10397" s="20">
        <v>12872.156800000001</v>
      </c>
    </row>
    <row r="10398" spans="1:5" ht="21.5" x14ac:dyDescent="0.35">
      <c r="A10398" s="22" t="s">
        <v>41</v>
      </c>
      <c r="B10398" s="23" t="s">
        <v>48</v>
      </c>
      <c r="C10398" s="22" t="s">
        <v>17</v>
      </c>
      <c r="D10398" s="28" t="s">
        <v>35</v>
      </c>
      <c r="E10398" s="26">
        <v>14863.445750000001</v>
      </c>
    </row>
    <row r="10399" spans="1:5" ht="21.5" x14ac:dyDescent="0.35">
      <c r="A10399" s="22" t="s">
        <v>41</v>
      </c>
      <c r="B10399" s="23" t="s">
        <v>48</v>
      </c>
      <c r="C10399" s="22" t="s">
        <v>18</v>
      </c>
      <c r="D10399" s="22" t="s">
        <v>52</v>
      </c>
      <c r="E10399" s="20">
        <v>49.03754</v>
      </c>
    </row>
    <row r="10400" spans="1:5" ht="21.5" x14ac:dyDescent="0.35">
      <c r="A10400" s="22" t="s">
        <v>41</v>
      </c>
      <c r="B10400" s="23" t="s">
        <v>48</v>
      </c>
      <c r="C10400" s="22" t="s">
        <v>18</v>
      </c>
      <c r="D10400" s="22" t="s">
        <v>104</v>
      </c>
      <c r="E10400" s="20">
        <v>144.97699</v>
      </c>
    </row>
    <row r="10401" spans="1:5" ht="21.5" x14ac:dyDescent="0.35">
      <c r="A10401" s="22" t="s">
        <v>41</v>
      </c>
      <c r="B10401" s="23" t="s">
        <v>48</v>
      </c>
      <c r="C10401" s="22" t="s">
        <v>18</v>
      </c>
      <c r="D10401" s="22" t="s">
        <v>53</v>
      </c>
      <c r="E10401" s="20">
        <v>9.5692199999999996</v>
      </c>
    </row>
    <row r="10402" spans="1:5" ht="21.5" x14ac:dyDescent="0.35">
      <c r="A10402" s="22" t="s">
        <v>41</v>
      </c>
      <c r="B10402" s="23" t="s">
        <v>48</v>
      </c>
      <c r="C10402" s="22" t="s">
        <v>18</v>
      </c>
      <c r="D10402" s="22" t="s">
        <v>27</v>
      </c>
      <c r="E10402" s="20">
        <v>4759.9154099999996</v>
      </c>
    </row>
    <row r="10403" spans="1:5" ht="21.5" x14ac:dyDescent="0.35">
      <c r="A10403" s="22" t="s">
        <v>41</v>
      </c>
      <c r="B10403" s="23" t="s">
        <v>48</v>
      </c>
      <c r="C10403" s="22" t="s">
        <v>18</v>
      </c>
      <c r="D10403" s="22" t="s">
        <v>28</v>
      </c>
      <c r="E10403" s="20">
        <v>141.59806</v>
      </c>
    </row>
    <row r="10404" spans="1:5" ht="21.5" x14ac:dyDescent="0.35">
      <c r="A10404" s="22" t="s">
        <v>41</v>
      </c>
      <c r="B10404" s="23" t="s">
        <v>48</v>
      </c>
      <c r="C10404" s="22" t="s">
        <v>18</v>
      </c>
      <c r="D10404" s="22" t="s">
        <v>55</v>
      </c>
      <c r="E10404" s="20">
        <v>1.2792300000000001</v>
      </c>
    </row>
    <row r="10405" spans="1:5" ht="21.5" x14ac:dyDescent="0.35">
      <c r="A10405" s="22" t="s">
        <v>41</v>
      </c>
      <c r="B10405" s="23" t="s">
        <v>48</v>
      </c>
      <c r="C10405" s="22" t="s">
        <v>18</v>
      </c>
      <c r="D10405" s="22" t="s">
        <v>92</v>
      </c>
      <c r="E10405" s="20">
        <v>138.87649999999999</v>
      </c>
    </row>
    <row r="10406" spans="1:5" ht="21.5" x14ac:dyDescent="0.35">
      <c r="A10406" s="22" t="s">
        <v>41</v>
      </c>
      <c r="B10406" s="23" t="s">
        <v>48</v>
      </c>
      <c r="C10406" s="22" t="s">
        <v>18</v>
      </c>
      <c r="D10406" s="22" t="s">
        <v>102</v>
      </c>
      <c r="E10406" s="20">
        <v>231.82748000000001</v>
      </c>
    </row>
    <row r="10407" spans="1:5" ht="21.5" x14ac:dyDescent="0.35">
      <c r="A10407" s="22" t="s">
        <v>41</v>
      </c>
      <c r="B10407" s="23" t="s">
        <v>48</v>
      </c>
      <c r="C10407" s="22" t="s">
        <v>18</v>
      </c>
      <c r="D10407" s="22" t="s">
        <v>107</v>
      </c>
      <c r="E10407" s="20">
        <v>0.50849</v>
      </c>
    </row>
    <row r="10408" spans="1:5" ht="21.5" x14ac:dyDescent="0.35">
      <c r="A10408" s="22" t="s">
        <v>41</v>
      </c>
      <c r="B10408" s="23" t="s">
        <v>48</v>
      </c>
      <c r="C10408" s="22" t="s">
        <v>18</v>
      </c>
      <c r="D10408" s="22" t="s">
        <v>93</v>
      </c>
      <c r="E10408" s="20">
        <v>253.30269000000001</v>
      </c>
    </row>
    <row r="10409" spans="1:5" ht="21.5" x14ac:dyDescent="0.35">
      <c r="A10409" s="22" t="s">
        <v>41</v>
      </c>
      <c r="B10409" s="23" t="s">
        <v>48</v>
      </c>
      <c r="C10409" s="22" t="s">
        <v>18</v>
      </c>
      <c r="D10409" s="22" t="s">
        <v>160</v>
      </c>
      <c r="E10409" s="20">
        <v>222.65577999999999</v>
      </c>
    </row>
    <row r="10410" spans="1:5" ht="21.5" x14ac:dyDescent="0.35">
      <c r="A10410" s="22" t="s">
        <v>41</v>
      </c>
      <c r="B10410" s="23" t="s">
        <v>48</v>
      </c>
      <c r="C10410" s="22" t="s">
        <v>18</v>
      </c>
      <c r="D10410" s="22" t="s">
        <v>30</v>
      </c>
      <c r="E10410" s="20">
        <v>105.9385</v>
      </c>
    </row>
    <row r="10411" spans="1:5" ht="21.5" x14ac:dyDescent="0.35">
      <c r="A10411" s="22" t="s">
        <v>41</v>
      </c>
      <c r="B10411" s="23" t="s">
        <v>48</v>
      </c>
      <c r="C10411" s="22" t="s">
        <v>18</v>
      </c>
      <c r="D10411" s="22" t="s">
        <v>96</v>
      </c>
      <c r="E10411" s="20">
        <v>10.47179</v>
      </c>
    </row>
    <row r="10412" spans="1:5" ht="21.5" x14ac:dyDescent="0.35">
      <c r="A10412" s="22" t="s">
        <v>41</v>
      </c>
      <c r="B10412" s="23" t="s">
        <v>48</v>
      </c>
      <c r="C10412" s="22" t="s">
        <v>18</v>
      </c>
      <c r="D10412" s="22" t="s">
        <v>110</v>
      </c>
      <c r="E10412" s="20">
        <v>124.24709</v>
      </c>
    </row>
    <row r="10413" spans="1:5" ht="21.5" x14ac:dyDescent="0.35">
      <c r="A10413" s="22" t="s">
        <v>41</v>
      </c>
      <c r="B10413" s="23" t="s">
        <v>48</v>
      </c>
      <c r="C10413" s="22" t="s">
        <v>18</v>
      </c>
      <c r="D10413" s="22" t="s">
        <v>97</v>
      </c>
      <c r="E10413" s="20">
        <v>1.32917</v>
      </c>
    </row>
    <row r="10414" spans="1:5" ht="21.5" x14ac:dyDescent="0.35">
      <c r="A10414" s="22" t="s">
        <v>41</v>
      </c>
      <c r="B10414" s="23" t="s">
        <v>48</v>
      </c>
      <c r="C10414" s="22" t="s">
        <v>18</v>
      </c>
      <c r="D10414" s="22" t="s">
        <v>31</v>
      </c>
      <c r="E10414" s="20">
        <v>1977.7944299999999</v>
      </c>
    </row>
    <row r="10415" spans="1:5" ht="21.5" x14ac:dyDescent="0.35">
      <c r="A10415" s="22" t="s">
        <v>41</v>
      </c>
      <c r="B10415" s="23" t="s">
        <v>48</v>
      </c>
      <c r="C10415" s="22" t="s">
        <v>18</v>
      </c>
      <c r="D10415" s="22" t="s">
        <v>32</v>
      </c>
      <c r="E10415" s="20">
        <v>5.7325699999999999</v>
      </c>
    </row>
    <row r="10416" spans="1:5" ht="21.5" x14ac:dyDescent="0.35">
      <c r="A10416" s="22" t="s">
        <v>41</v>
      </c>
      <c r="B10416" s="23" t="s">
        <v>48</v>
      </c>
      <c r="C10416" s="22" t="s">
        <v>18</v>
      </c>
      <c r="D10416" s="28" t="s">
        <v>35</v>
      </c>
      <c r="E10416" s="26">
        <v>8179.0609400000003</v>
      </c>
    </row>
    <row r="10417" spans="1:5" ht="21.5" x14ac:dyDescent="0.35">
      <c r="A10417" s="22" t="s">
        <v>41</v>
      </c>
      <c r="B10417" s="23" t="s">
        <v>48</v>
      </c>
      <c r="C10417" s="22" t="s">
        <v>19</v>
      </c>
      <c r="D10417" s="22" t="s">
        <v>52</v>
      </c>
      <c r="E10417" s="20">
        <v>19.228000000000002</v>
      </c>
    </row>
    <row r="10418" spans="1:5" ht="21.5" x14ac:dyDescent="0.35">
      <c r="A10418" s="22" t="s">
        <v>41</v>
      </c>
      <c r="B10418" s="23" t="s">
        <v>48</v>
      </c>
      <c r="C10418" s="22" t="s">
        <v>19</v>
      </c>
      <c r="D10418" s="22" t="s">
        <v>104</v>
      </c>
      <c r="E10418" s="20">
        <v>32.64</v>
      </c>
    </row>
    <row r="10419" spans="1:5" ht="21.5" x14ac:dyDescent="0.35">
      <c r="A10419" s="22" t="s">
        <v>41</v>
      </c>
      <c r="B10419" s="23" t="s">
        <v>48</v>
      </c>
      <c r="C10419" s="22" t="s">
        <v>19</v>
      </c>
      <c r="D10419" s="22" t="s">
        <v>27</v>
      </c>
      <c r="E10419" s="20">
        <v>1.93248</v>
      </c>
    </row>
    <row r="10420" spans="1:5" ht="21.5" x14ac:dyDescent="0.35">
      <c r="A10420" s="22" t="s">
        <v>41</v>
      </c>
      <c r="B10420" s="23" t="s">
        <v>48</v>
      </c>
      <c r="C10420" s="22" t="s">
        <v>19</v>
      </c>
      <c r="D10420" s="22" t="s">
        <v>28</v>
      </c>
      <c r="E10420" s="20">
        <v>112.18976000000001</v>
      </c>
    </row>
    <row r="10421" spans="1:5" ht="21.5" x14ac:dyDescent="0.35">
      <c r="A10421" s="22" t="s">
        <v>41</v>
      </c>
      <c r="B10421" s="23" t="s">
        <v>48</v>
      </c>
      <c r="C10421" s="22" t="s">
        <v>19</v>
      </c>
      <c r="D10421" s="22" t="s">
        <v>92</v>
      </c>
      <c r="E10421" s="20">
        <v>178.55090000000001</v>
      </c>
    </row>
    <row r="10422" spans="1:5" ht="21.5" x14ac:dyDescent="0.35">
      <c r="A10422" s="22" t="s">
        <v>41</v>
      </c>
      <c r="B10422" s="23" t="s">
        <v>48</v>
      </c>
      <c r="C10422" s="22" t="s">
        <v>19</v>
      </c>
      <c r="D10422" s="22" t="s">
        <v>102</v>
      </c>
      <c r="E10422" s="20">
        <v>9698.4430799999991</v>
      </c>
    </row>
    <row r="10423" spans="1:5" ht="21.5" x14ac:dyDescent="0.35">
      <c r="A10423" s="22" t="s">
        <v>41</v>
      </c>
      <c r="B10423" s="23" t="s">
        <v>48</v>
      </c>
      <c r="C10423" s="22" t="s">
        <v>19</v>
      </c>
      <c r="D10423" s="22" t="s">
        <v>107</v>
      </c>
      <c r="E10423" s="20">
        <v>84.777959999999993</v>
      </c>
    </row>
    <row r="10424" spans="1:5" ht="21.5" x14ac:dyDescent="0.35">
      <c r="A10424" s="22" t="s">
        <v>41</v>
      </c>
      <c r="B10424" s="23" t="s">
        <v>48</v>
      </c>
      <c r="C10424" s="22" t="s">
        <v>19</v>
      </c>
      <c r="D10424" s="22" t="s">
        <v>160</v>
      </c>
      <c r="E10424" s="20">
        <v>34.0032</v>
      </c>
    </row>
    <row r="10425" spans="1:5" ht="21.5" x14ac:dyDescent="0.35">
      <c r="A10425" s="22" t="s">
        <v>41</v>
      </c>
      <c r="B10425" s="23" t="s">
        <v>48</v>
      </c>
      <c r="C10425" s="22" t="s">
        <v>19</v>
      </c>
      <c r="D10425" s="22" t="s">
        <v>30</v>
      </c>
      <c r="E10425" s="20">
        <v>134.4</v>
      </c>
    </row>
    <row r="10426" spans="1:5" ht="21.5" x14ac:dyDescent="0.35">
      <c r="A10426" s="22" t="s">
        <v>41</v>
      </c>
      <c r="B10426" s="23" t="s">
        <v>48</v>
      </c>
      <c r="C10426" s="22" t="s">
        <v>19</v>
      </c>
      <c r="D10426" s="22" t="s">
        <v>110</v>
      </c>
      <c r="E10426" s="20">
        <v>5.9104900000000002</v>
      </c>
    </row>
    <row r="10427" spans="1:5" ht="21.5" x14ac:dyDescent="0.35">
      <c r="A10427" s="22" t="s">
        <v>41</v>
      </c>
      <c r="B10427" s="23" t="s">
        <v>48</v>
      </c>
      <c r="C10427" s="22" t="s">
        <v>19</v>
      </c>
      <c r="D10427" s="22" t="s">
        <v>31</v>
      </c>
      <c r="E10427" s="20">
        <v>522.73629000000005</v>
      </c>
    </row>
    <row r="10428" spans="1:5" ht="21.5" x14ac:dyDescent="0.35">
      <c r="A10428" s="22" t="s">
        <v>41</v>
      </c>
      <c r="B10428" s="23" t="s">
        <v>48</v>
      </c>
      <c r="C10428" s="22" t="s">
        <v>19</v>
      </c>
      <c r="D10428" s="22" t="s">
        <v>32</v>
      </c>
      <c r="E10428" s="20">
        <v>107.30092</v>
      </c>
    </row>
    <row r="10429" spans="1:5" ht="21.5" x14ac:dyDescent="0.35">
      <c r="A10429" s="22" t="s">
        <v>41</v>
      </c>
      <c r="B10429" s="23" t="s">
        <v>48</v>
      </c>
      <c r="C10429" s="22" t="s">
        <v>19</v>
      </c>
      <c r="D10429" s="28" t="s">
        <v>35</v>
      </c>
      <c r="E10429" s="26">
        <v>10932.113079999999</v>
      </c>
    </row>
    <row r="10430" spans="1:5" ht="21.5" x14ac:dyDescent="0.35">
      <c r="A10430" s="22" t="s">
        <v>41</v>
      </c>
      <c r="B10430" s="23" t="s">
        <v>48</v>
      </c>
      <c r="C10430" s="22" t="s">
        <v>161</v>
      </c>
      <c r="D10430" s="22" t="s">
        <v>52</v>
      </c>
      <c r="E10430" s="20">
        <v>2638.52574</v>
      </c>
    </row>
    <row r="10431" spans="1:5" ht="21.5" x14ac:dyDescent="0.35">
      <c r="A10431" s="22" t="s">
        <v>41</v>
      </c>
      <c r="B10431" s="23" t="s">
        <v>48</v>
      </c>
      <c r="C10431" s="22" t="s">
        <v>161</v>
      </c>
      <c r="D10431" s="22" t="s">
        <v>104</v>
      </c>
      <c r="E10431" s="20">
        <v>420</v>
      </c>
    </row>
    <row r="10432" spans="1:5" ht="21.5" x14ac:dyDescent="0.35">
      <c r="A10432" s="22" t="s">
        <v>41</v>
      </c>
      <c r="B10432" s="23" t="s">
        <v>48</v>
      </c>
      <c r="C10432" s="22" t="s">
        <v>161</v>
      </c>
      <c r="D10432" s="22" t="s">
        <v>115</v>
      </c>
      <c r="E10432" s="20">
        <v>3211.38</v>
      </c>
    </row>
    <row r="10433" spans="1:5" ht="21.5" x14ac:dyDescent="0.35">
      <c r="A10433" s="22" t="s">
        <v>41</v>
      </c>
      <c r="B10433" s="23" t="s">
        <v>48</v>
      </c>
      <c r="C10433" s="22" t="s">
        <v>161</v>
      </c>
      <c r="D10433" s="22" t="s">
        <v>156</v>
      </c>
      <c r="E10433" s="20">
        <v>67.86936</v>
      </c>
    </row>
    <row r="10434" spans="1:5" ht="21.5" x14ac:dyDescent="0.35">
      <c r="A10434" s="22" t="s">
        <v>41</v>
      </c>
      <c r="B10434" s="23" t="s">
        <v>48</v>
      </c>
      <c r="C10434" s="22" t="s">
        <v>161</v>
      </c>
      <c r="D10434" s="22" t="s">
        <v>53</v>
      </c>
      <c r="E10434" s="20">
        <v>18.992999999999999</v>
      </c>
    </row>
    <row r="10435" spans="1:5" ht="21.5" x14ac:dyDescent="0.35">
      <c r="A10435" s="22" t="s">
        <v>41</v>
      </c>
      <c r="B10435" s="23" t="s">
        <v>48</v>
      </c>
      <c r="C10435" s="22" t="s">
        <v>161</v>
      </c>
      <c r="D10435" s="22" t="s">
        <v>27</v>
      </c>
      <c r="E10435" s="20">
        <v>56</v>
      </c>
    </row>
    <row r="10436" spans="1:5" ht="21.5" x14ac:dyDescent="0.35">
      <c r="A10436" s="22" t="s">
        <v>41</v>
      </c>
      <c r="B10436" s="23" t="s">
        <v>48</v>
      </c>
      <c r="C10436" s="22" t="s">
        <v>161</v>
      </c>
      <c r="D10436" s="22" t="s">
        <v>95</v>
      </c>
      <c r="E10436" s="20">
        <v>1839.6416200000001</v>
      </c>
    </row>
    <row r="10437" spans="1:5" ht="21.5" x14ac:dyDescent="0.35">
      <c r="A10437" s="22" t="s">
        <v>41</v>
      </c>
      <c r="B10437" s="23" t="s">
        <v>48</v>
      </c>
      <c r="C10437" s="22" t="s">
        <v>161</v>
      </c>
      <c r="D10437" s="22" t="s">
        <v>28</v>
      </c>
      <c r="E10437" s="20">
        <v>1500</v>
      </c>
    </row>
    <row r="10438" spans="1:5" ht="21.5" x14ac:dyDescent="0.35">
      <c r="A10438" s="22" t="s">
        <v>41</v>
      </c>
      <c r="B10438" s="23" t="s">
        <v>48</v>
      </c>
      <c r="C10438" s="22" t="s">
        <v>161</v>
      </c>
      <c r="D10438" s="22" t="s">
        <v>55</v>
      </c>
      <c r="E10438" s="20">
        <v>6.3310000000000004</v>
      </c>
    </row>
    <row r="10439" spans="1:5" ht="21.5" x14ac:dyDescent="0.35">
      <c r="A10439" s="22" t="s">
        <v>41</v>
      </c>
      <c r="B10439" s="23" t="s">
        <v>48</v>
      </c>
      <c r="C10439" s="22" t="s">
        <v>161</v>
      </c>
      <c r="D10439" s="22" t="s">
        <v>92</v>
      </c>
      <c r="E10439" s="20">
        <v>1877.664</v>
      </c>
    </row>
    <row r="10440" spans="1:5" ht="21.5" x14ac:dyDescent="0.35">
      <c r="A10440" s="22" t="s">
        <v>41</v>
      </c>
      <c r="B10440" s="23" t="s">
        <v>48</v>
      </c>
      <c r="C10440" s="22" t="s">
        <v>161</v>
      </c>
      <c r="D10440" s="22" t="s">
        <v>102</v>
      </c>
      <c r="E10440" s="20">
        <v>9620.2659999999996</v>
      </c>
    </row>
    <row r="10441" spans="1:5" ht="21.5" x14ac:dyDescent="0.35">
      <c r="A10441" s="22" t="s">
        <v>41</v>
      </c>
      <c r="B10441" s="23" t="s">
        <v>48</v>
      </c>
      <c r="C10441" s="22" t="s">
        <v>161</v>
      </c>
      <c r="D10441" s="22" t="s">
        <v>107</v>
      </c>
      <c r="E10441" s="20">
        <v>147.24072000000001</v>
      </c>
    </row>
    <row r="10442" spans="1:5" ht="21.5" x14ac:dyDescent="0.35">
      <c r="A10442" s="22" t="s">
        <v>41</v>
      </c>
      <c r="B10442" s="23" t="s">
        <v>48</v>
      </c>
      <c r="C10442" s="22" t="s">
        <v>161</v>
      </c>
      <c r="D10442" s="22" t="s">
        <v>93</v>
      </c>
      <c r="E10442" s="20">
        <v>385.45600000000002</v>
      </c>
    </row>
    <row r="10443" spans="1:5" ht="21.5" x14ac:dyDescent="0.35">
      <c r="A10443" s="22" t="s">
        <v>41</v>
      </c>
      <c r="B10443" s="23" t="s">
        <v>48</v>
      </c>
      <c r="C10443" s="22" t="s">
        <v>161</v>
      </c>
      <c r="D10443" s="22" t="s">
        <v>160</v>
      </c>
      <c r="E10443" s="20">
        <v>2402.7051799999999</v>
      </c>
    </row>
    <row r="10444" spans="1:5" ht="21.5" x14ac:dyDescent="0.35">
      <c r="A10444" s="22" t="s">
        <v>41</v>
      </c>
      <c r="B10444" s="23" t="s">
        <v>48</v>
      </c>
      <c r="C10444" s="22" t="s">
        <v>161</v>
      </c>
      <c r="D10444" s="22" t="s">
        <v>30</v>
      </c>
      <c r="E10444" s="20">
        <v>8255.5190000000002</v>
      </c>
    </row>
    <row r="10445" spans="1:5" ht="21.5" x14ac:dyDescent="0.35">
      <c r="A10445" s="22" t="s">
        <v>41</v>
      </c>
      <c r="B10445" s="23" t="s">
        <v>48</v>
      </c>
      <c r="C10445" s="22" t="s">
        <v>161</v>
      </c>
      <c r="D10445" s="22" t="s">
        <v>96</v>
      </c>
      <c r="E10445" s="20">
        <v>1186.1239800000001</v>
      </c>
    </row>
    <row r="10446" spans="1:5" ht="21.5" x14ac:dyDescent="0.35">
      <c r="A10446" s="22" t="s">
        <v>41</v>
      </c>
      <c r="B10446" s="23" t="s">
        <v>48</v>
      </c>
      <c r="C10446" s="22" t="s">
        <v>161</v>
      </c>
      <c r="D10446" s="22" t="s">
        <v>100</v>
      </c>
      <c r="E10446" s="20">
        <v>949.64400000000001</v>
      </c>
    </row>
    <row r="10447" spans="1:5" ht="21.5" x14ac:dyDescent="0.35">
      <c r="A10447" s="22" t="s">
        <v>41</v>
      </c>
      <c r="B10447" s="23" t="s">
        <v>48</v>
      </c>
      <c r="C10447" s="22" t="s">
        <v>161</v>
      </c>
      <c r="D10447" s="22" t="s">
        <v>97</v>
      </c>
      <c r="E10447" s="20">
        <v>569.60001</v>
      </c>
    </row>
    <row r="10448" spans="1:5" ht="21.5" x14ac:dyDescent="0.35">
      <c r="A10448" s="22" t="s">
        <v>41</v>
      </c>
      <c r="B10448" s="23" t="s">
        <v>48</v>
      </c>
      <c r="C10448" s="22" t="s">
        <v>161</v>
      </c>
      <c r="D10448" s="22" t="s">
        <v>31</v>
      </c>
      <c r="E10448" s="20">
        <v>7838.1509999999998</v>
      </c>
    </row>
    <row r="10449" spans="1:5" ht="21.5" x14ac:dyDescent="0.35">
      <c r="A10449" s="22" t="s">
        <v>41</v>
      </c>
      <c r="B10449" s="23" t="s">
        <v>48</v>
      </c>
      <c r="C10449" s="22" t="s">
        <v>161</v>
      </c>
      <c r="D10449" s="22" t="s">
        <v>32</v>
      </c>
      <c r="E10449" s="20">
        <v>150</v>
      </c>
    </row>
    <row r="10450" spans="1:5" ht="21.5" x14ac:dyDescent="0.35">
      <c r="A10450" s="22" t="s">
        <v>41</v>
      </c>
      <c r="B10450" s="23" t="s">
        <v>48</v>
      </c>
      <c r="C10450" s="22" t="s">
        <v>161</v>
      </c>
      <c r="D10450" s="28" t="s">
        <v>35</v>
      </c>
      <c r="E10450" s="26">
        <v>43141.110610000003</v>
      </c>
    </row>
    <row r="10451" spans="1:5" ht="21.5" x14ac:dyDescent="0.35">
      <c r="A10451" s="22" t="s">
        <v>41</v>
      </c>
      <c r="B10451" s="23" t="s">
        <v>48</v>
      </c>
      <c r="C10451" s="120" t="s">
        <v>35</v>
      </c>
      <c r="D10451" s="347"/>
      <c r="E10451" s="26">
        <v>280754.31764000002</v>
      </c>
    </row>
    <row r="10452" spans="1:5" x14ac:dyDescent="0.35">
      <c r="A10452" s="22" t="s">
        <v>41</v>
      </c>
      <c r="B10452" s="22" t="s">
        <v>178</v>
      </c>
      <c r="C10452" s="22" t="s">
        <v>52</v>
      </c>
      <c r="D10452" s="22" t="s">
        <v>52</v>
      </c>
      <c r="E10452" s="20">
        <v>374.57776999999999</v>
      </c>
    </row>
    <row r="10453" spans="1:5" x14ac:dyDescent="0.35">
      <c r="A10453" s="22" t="s">
        <v>41</v>
      </c>
      <c r="B10453" s="22" t="s">
        <v>178</v>
      </c>
      <c r="C10453" s="22" t="s">
        <v>52</v>
      </c>
      <c r="D10453" s="22" t="s">
        <v>104</v>
      </c>
      <c r="E10453" s="20">
        <v>64.988339999999994</v>
      </c>
    </row>
    <row r="10454" spans="1:5" x14ac:dyDescent="0.35">
      <c r="A10454" s="22" t="s">
        <v>41</v>
      </c>
      <c r="B10454" s="22" t="s">
        <v>178</v>
      </c>
      <c r="C10454" s="22" t="s">
        <v>52</v>
      </c>
      <c r="D10454" s="22" t="s">
        <v>115</v>
      </c>
      <c r="E10454" s="20">
        <v>22.51268</v>
      </c>
    </row>
    <row r="10455" spans="1:5" x14ac:dyDescent="0.35">
      <c r="A10455" s="22" t="s">
        <v>41</v>
      </c>
      <c r="B10455" s="22" t="s">
        <v>178</v>
      </c>
      <c r="C10455" s="22" t="s">
        <v>52</v>
      </c>
      <c r="D10455" s="22" t="s">
        <v>156</v>
      </c>
      <c r="E10455" s="20">
        <v>1.4704900000000001</v>
      </c>
    </row>
    <row r="10456" spans="1:5" x14ac:dyDescent="0.35">
      <c r="A10456" s="22" t="s">
        <v>41</v>
      </c>
      <c r="B10456" s="22" t="s">
        <v>178</v>
      </c>
      <c r="C10456" s="22" t="s">
        <v>52</v>
      </c>
      <c r="D10456" s="22" t="s">
        <v>113</v>
      </c>
      <c r="E10456" s="20">
        <v>439.51830999999999</v>
      </c>
    </row>
    <row r="10457" spans="1:5" x14ac:dyDescent="0.35">
      <c r="A10457" s="22" t="s">
        <v>41</v>
      </c>
      <c r="B10457" s="22" t="s">
        <v>178</v>
      </c>
      <c r="C10457" s="22" t="s">
        <v>52</v>
      </c>
      <c r="D10457" s="22" t="s">
        <v>53</v>
      </c>
      <c r="E10457" s="20">
        <v>266.44727999999998</v>
      </c>
    </row>
    <row r="10458" spans="1:5" x14ac:dyDescent="0.35">
      <c r="A10458" s="22" t="s">
        <v>41</v>
      </c>
      <c r="B10458" s="22" t="s">
        <v>178</v>
      </c>
      <c r="C10458" s="22" t="s">
        <v>52</v>
      </c>
      <c r="D10458" s="22" t="s">
        <v>27</v>
      </c>
      <c r="E10458" s="20">
        <v>87.396169999999998</v>
      </c>
    </row>
    <row r="10459" spans="1:5" x14ac:dyDescent="0.35">
      <c r="A10459" s="22" t="s">
        <v>41</v>
      </c>
      <c r="B10459" s="22" t="s">
        <v>178</v>
      </c>
      <c r="C10459" s="22" t="s">
        <v>52</v>
      </c>
      <c r="D10459" s="22" t="s">
        <v>95</v>
      </c>
      <c r="E10459" s="20">
        <v>0.44688</v>
      </c>
    </row>
    <row r="10460" spans="1:5" x14ac:dyDescent="0.35">
      <c r="A10460" s="22" t="s">
        <v>41</v>
      </c>
      <c r="B10460" s="22" t="s">
        <v>178</v>
      </c>
      <c r="C10460" s="22" t="s">
        <v>52</v>
      </c>
      <c r="D10460" s="22" t="s">
        <v>28</v>
      </c>
      <c r="E10460" s="20">
        <v>101.1861</v>
      </c>
    </row>
    <row r="10461" spans="1:5" x14ac:dyDescent="0.35">
      <c r="A10461" s="22" t="s">
        <v>41</v>
      </c>
      <c r="B10461" s="22" t="s">
        <v>178</v>
      </c>
      <c r="C10461" s="22" t="s">
        <v>52</v>
      </c>
      <c r="D10461" s="22" t="s">
        <v>55</v>
      </c>
      <c r="E10461" s="20">
        <v>9.6836699999999993</v>
      </c>
    </row>
    <row r="10462" spans="1:5" x14ac:dyDescent="0.35">
      <c r="A10462" s="22" t="s">
        <v>41</v>
      </c>
      <c r="B10462" s="22" t="s">
        <v>178</v>
      </c>
      <c r="C10462" s="22" t="s">
        <v>52</v>
      </c>
      <c r="D10462" s="22" t="s">
        <v>92</v>
      </c>
      <c r="E10462" s="20">
        <v>59.070070000000001</v>
      </c>
    </row>
    <row r="10463" spans="1:5" x14ac:dyDescent="0.35">
      <c r="A10463" s="22" t="s">
        <v>41</v>
      </c>
      <c r="B10463" s="22" t="s">
        <v>178</v>
      </c>
      <c r="C10463" s="22" t="s">
        <v>52</v>
      </c>
      <c r="D10463" s="22" t="s">
        <v>101</v>
      </c>
      <c r="E10463" s="20">
        <v>2.3039299999999998</v>
      </c>
    </row>
    <row r="10464" spans="1:5" x14ac:dyDescent="0.35">
      <c r="A10464" s="22" t="s">
        <v>41</v>
      </c>
      <c r="B10464" s="22" t="s">
        <v>178</v>
      </c>
      <c r="C10464" s="22" t="s">
        <v>52</v>
      </c>
      <c r="D10464" s="22" t="s">
        <v>102</v>
      </c>
      <c r="E10464" s="20">
        <v>1299.9402399999999</v>
      </c>
    </row>
    <row r="10465" spans="1:5" x14ac:dyDescent="0.35">
      <c r="A10465" s="22" t="s">
        <v>41</v>
      </c>
      <c r="B10465" s="22" t="s">
        <v>178</v>
      </c>
      <c r="C10465" s="22" t="s">
        <v>52</v>
      </c>
      <c r="D10465" s="22" t="s">
        <v>107</v>
      </c>
      <c r="E10465" s="20">
        <v>32.74729</v>
      </c>
    </row>
    <row r="10466" spans="1:5" x14ac:dyDescent="0.35">
      <c r="A10466" s="22" t="s">
        <v>41</v>
      </c>
      <c r="B10466" s="22" t="s">
        <v>178</v>
      </c>
      <c r="C10466" s="22" t="s">
        <v>52</v>
      </c>
      <c r="D10466" s="22" t="s">
        <v>93</v>
      </c>
      <c r="E10466" s="20">
        <v>100.78872</v>
      </c>
    </row>
    <row r="10467" spans="1:5" x14ac:dyDescent="0.35">
      <c r="A10467" s="22" t="s">
        <v>41</v>
      </c>
      <c r="B10467" s="22" t="s">
        <v>178</v>
      </c>
      <c r="C10467" s="22" t="s">
        <v>52</v>
      </c>
      <c r="D10467" s="22" t="s">
        <v>160</v>
      </c>
      <c r="E10467" s="20">
        <v>145.05840000000001</v>
      </c>
    </row>
    <row r="10468" spans="1:5" x14ac:dyDescent="0.35">
      <c r="A10468" s="22" t="s">
        <v>41</v>
      </c>
      <c r="B10468" s="22" t="s">
        <v>178</v>
      </c>
      <c r="C10468" s="22" t="s">
        <v>52</v>
      </c>
      <c r="D10468" s="22" t="s">
        <v>30</v>
      </c>
      <c r="E10468" s="20">
        <v>1608.8270399999999</v>
      </c>
    </row>
    <row r="10469" spans="1:5" x14ac:dyDescent="0.35">
      <c r="A10469" s="22" t="s">
        <v>41</v>
      </c>
      <c r="B10469" s="22" t="s">
        <v>178</v>
      </c>
      <c r="C10469" s="22" t="s">
        <v>52</v>
      </c>
      <c r="D10469" s="22" t="s">
        <v>96</v>
      </c>
      <c r="E10469" s="20">
        <v>98.43432</v>
      </c>
    </row>
    <row r="10470" spans="1:5" x14ac:dyDescent="0.35">
      <c r="A10470" s="22" t="s">
        <v>41</v>
      </c>
      <c r="B10470" s="22" t="s">
        <v>178</v>
      </c>
      <c r="C10470" s="22" t="s">
        <v>52</v>
      </c>
      <c r="D10470" s="22" t="s">
        <v>110</v>
      </c>
      <c r="E10470" s="20">
        <v>13.41093</v>
      </c>
    </row>
    <row r="10471" spans="1:5" x14ac:dyDescent="0.35">
      <c r="A10471" s="22" t="s">
        <v>41</v>
      </c>
      <c r="B10471" s="22" t="s">
        <v>178</v>
      </c>
      <c r="C10471" s="22" t="s">
        <v>52</v>
      </c>
      <c r="D10471" s="22" t="s">
        <v>100</v>
      </c>
      <c r="E10471" s="20">
        <v>15.487880000000001</v>
      </c>
    </row>
    <row r="10472" spans="1:5" x14ac:dyDescent="0.35">
      <c r="A10472" s="22" t="s">
        <v>41</v>
      </c>
      <c r="B10472" s="22" t="s">
        <v>178</v>
      </c>
      <c r="C10472" s="22" t="s">
        <v>52</v>
      </c>
      <c r="D10472" s="22" t="s">
        <v>97</v>
      </c>
      <c r="E10472" s="20">
        <v>54.271500000000003</v>
      </c>
    </row>
    <row r="10473" spans="1:5" x14ac:dyDescent="0.35">
      <c r="A10473" s="22" t="s">
        <v>41</v>
      </c>
      <c r="B10473" s="22" t="s">
        <v>178</v>
      </c>
      <c r="C10473" s="22" t="s">
        <v>52</v>
      </c>
      <c r="D10473" s="22" t="s">
        <v>31</v>
      </c>
      <c r="E10473" s="20">
        <v>940.59569999999997</v>
      </c>
    </row>
    <row r="10474" spans="1:5" x14ac:dyDescent="0.35">
      <c r="A10474" s="22" t="s">
        <v>41</v>
      </c>
      <c r="B10474" s="22" t="s">
        <v>178</v>
      </c>
      <c r="C10474" s="22" t="s">
        <v>52</v>
      </c>
      <c r="D10474" s="22" t="s">
        <v>32</v>
      </c>
      <c r="E10474" s="20">
        <v>2.0832799999999998</v>
      </c>
    </row>
    <row r="10475" spans="1:5" x14ac:dyDescent="0.35">
      <c r="A10475" s="22" t="s">
        <v>41</v>
      </c>
      <c r="B10475" s="22" t="s">
        <v>178</v>
      </c>
      <c r="C10475" s="22" t="s">
        <v>52</v>
      </c>
      <c r="D10475" s="28" t="s">
        <v>35</v>
      </c>
      <c r="E10475" s="26">
        <v>5741.2469899999996</v>
      </c>
    </row>
    <row r="10476" spans="1:5" x14ac:dyDescent="0.35">
      <c r="A10476" s="22" t="s">
        <v>41</v>
      </c>
      <c r="B10476" s="22" t="s">
        <v>178</v>
      </c>
      <c r="C10476" s="22" t="s">
        <v>53</v>
      </c>
      <c r="D10476" s="22" t="s">
        <v>52</v>
      </c>
      <c r="E10476" s="20">
        <v>522.74675999999999</v>
      </c>
    </row>
    <row r="10477" spans="1:5" x14ac:dyDescent="0.35">
      <c r="A10477" s="22" t="s">
        <v>41</v>
      </c>
      <c r="B10477" s="22" t="s">
        <v>178</v>
      </c>
      <c r="C10477" s="22" t="s">
        <v>53</v>
      </c>
      <c r="D10477" s="22" t="s">
        <v>104</v>
      </c>
      <c r="E10477" s="20">
        <v>20.093689999999999</v>
      </c>
    </row>
    <row r="10478" spans="1:5" x14ac:dyDescent="0.35">
      <c r="A10478" s="22" t="s">
        <v>41</v>
      </c>
      <c r="B10478" s="22" t="s">
        <v>178</v>
      </c>
      <c r="C10478" s="22" t="s">
        <v>53</v>
      </c>
      <c r="D10478" s="22" t="s">
        <v>115</v>
      </c>
      <c r="E10478" s="20">
        <v>1.1303399999999999</v>
      </c>
    </row>
    <row r="10479" spans="1:5" x14ac:dyDescent="0.35">
      <c r="A10479" s="22" t="s">
        <v>41</v>
      </c>
      <c r="B10479" s="22" t="s">
        <v>178</v>
      </c>
      <c r="C10479" s="22" t="s">
        <v>53</v>
      </c>
      <c r="D10479" s="22" t="s">
        <v>156</v>
      </c>
      <c r="E10479" s="20">
        <v>10.807219999999999</v>
      </c>
    </row>
    <row r="10480" spans="1:5" x14ac:dyDescent="0.35">
      <c r="A10480" s="22" t="s">
        <v>41</v>
      </c>
      <c r="B10480" s="22" t="s">
        <v>178</v>
      </c>
      <c r="C10480" s="22" t="s">
        <v>53</v>
      </c>
      <c r="D10480" s="22" t="s">
        <v>53</v>
      </c>
      <c r="E10480" s="20">
        <v>1.6500699999999999</v>
      </c>
    </row>
    <row r="10481" spans="1:5" x14ac:dyDescent="0.35">
      <c r="A10481" s="22" t="s">
        <v>41</v>
      </c>
      <c r="B10481" s="22" t="s">
        <v>178</v>
      </c>
      <c r="C10481" s="22" t="s">
        <v>53</v>
      </c>
      <c r="D10481" s="22" t="s">
        <v>27</v>
      </c>
      <c r="E10481" s="20">
        <v>91.405379999999994</v>
      </c>
    </row>
    <row r="10482" spans="1:5" x14ac:dyDescent="0.35">
      <c r="A10482" s="22" t="s">
        <v>41</v>
      </c>
      <c r="B10482" s="22" t="s">
        <v>178</v>
      </c>
      <c r="C10482" s="22" t="s">
        <v>53</v>
      </c>
      <c r="D10482" s="22" t="s">
        <v>28</v>
      </c>
      <c r="E10482" s="20">
        <v>3.1722299999999999</v>
      </c>
    </row>
    <row r="10483" spans="1:5" x14ac:dyDescent="0.35">
      <c r="A10483" s="22" t="s">
        <v>41</v>
      </c>
      <c r="B10483" s="22" t="s">
        <v>178</v>
      </c>
      <c r="C10483" s="22" t="s">
        <v>53</v>
      </c>
      <c r="D10483" s="22" t="s">
        <v>55</v>
      </c>
      <c r="E10483" s="20">
        <v>1.0438700000000001</v>
      </c>
    </row>
    <row r="10484" spans="1:5" x14ac:dyDescent="0.35">
      <c r="A10484" s="22" t="s">
        <v>41</v>
      </c>
      <c r="B10484" s="22" t="s">
        <v>178</v>
      </c>
      <c r="C10484" s="22" t="s">
        <v>53</v>
      </c>
      <c r="D10484" s="22" t="s">
        <v>93</v>
      </c>
      <c r="E10484" s="20">
        <v>5.5493199999999998</v>
      </c>
    </row>
    <row r="10485" spans="1:5" x14ac:dyDescent="0.35">
      <c r="A10485" s="22" t="s">
        <v>41</v>
      </c>
      <c r="B10485" s="22" t="s">
        <v>178</v>
      </c>
      <c r="C10485" s="22" t="s">
        <v>53</v>
      </c>
      <c r="D10485" s="22" t="s">
        <v>160</v>
      </c>
      <c r="E10485" s="20">
        <v>326.67651999999998</v>
      </c>
    </row>
    <row r="10486" spans="1:5" x14ac:dyDescent="0.35">
      <c r="A10486" s="22" t="s">
        <v>41</v>
      </c>
      <c r="B10486" s="22" t="s">
        <v>178</v>
      </c>
      <c r="C10486" s="22" t="s">
        <v>53</v>
      </c>
      <c r="D10486" s="22" t="s">
        <v>30</v>
      </c>
      <c r="E10486" s="20">
        <v>22.693460000000002</v>
      </c>
    </row>
    <row r="10487" spans="1:5" x14ac:dyDescent="0.35">
      <c r="A10487" s="22" t="s">
        <v>41</v>
      </c>
      <c r="B10487" s="22" t="s">
        <v>178</v>
      </c>
      <c r="C10487" s="22" t="s">
        <v>53</v>
      </c>
      <c r="D10487" s="22" t="s">
        <v>97</v>
      </c>
      <c r="E10487" s="20">
        <v>37.130650000000003</v>
      </c>
    </row>
    <row r="10488" spans="1:5" x14ac:dyDescent="0.35">
      <c r="A10488" s="22" t="s">
        <v>41</v>
      </c>
      <c r="B10488" s="22" t="s">
        <v>178</v>
      </c>
      <c r="C10488" s="22" t="s">
        <v>53</v>
      </c>
      <c r="D10488" s="22" t="s">
        <v>31</v>
      </c>
      <c r="E10488" s="20">
        <v>152.24142000000001</v>
      </c>
    </row>
    <row r="10489" spans="1:5" x14ac:dyDescent="0.35">
      <c r="A10489" s="22" t="s">
        <v>41</v>
      </c>
      <c r="B10489" s="22" t="s">
        <v>178</v>
      </c>
      <c r="C10489" s="22" t="s">
        <v>53</v>
      </c>
      <c r="D10489" s="28" t="s">
        <v>35</v>
      </c>
      <c r="E10489" s="26">
        <v>1196.3409300000001</v>
      </c>
    </row>
    <row r="10490" spans="1:5" x14ac:dyDescent="0.35">
      <c r="A10490" s="22" t="s">
        <v>41</v>
      </c>
      <c r="B10490" s="22" t="s">
        <v>178</v>
      </c>
      <c r="C10490" s="22" t="s">
        <v>12</v>
      </c>
      <c r="D10490" s="22" t="s">
        <v>52</v>
      </c>
      <c r="E10490" s="20">
        <v>445.56828999999999</v>
      </c>
    </row>
    <row r="10491" spans="1:5" x14ac:dyDescent="0.35">
      <c r="A10491" s="22" t="s">
        <v>41</v>
      </c>
      <c r="B10491" s="22" t="s">
        <v>178</v>
      </c>
      <c r="C10491" s="22" t="s">
        <v>12</v>
      </c>
      <c r="D10491" s="22" t="s">
        <v>115</v>
      </c>
      <c r="E10491" s="20">
        <v>0.81337000000000004</v>
      </c>
    </row>
    <row r="10492" spans="1:5" x14ac:dyDescent="0.35">
      <c r="A10492" s="22" t="s">
        <v>41</v>
      </c>
      <c r="B10492" s="22" t="s">
        <v>178</v>
      </c>
      <c r="C10492" s="22" t="s">
        <v>12</v>
      </c>
      <c r="D10492" s="22" t="s">
        <v>156</v>
      </c>
      <c r="E10492" s="20">
        <v>0.69428999999999996</v>
      </c>
    </row>
    <row r="10493" spans="1:5" x14ac:dyDescent="0.35">
      <c r="A10493" s="22" t="s">
        <v>41</v>
      </c>
      <c r="B10493" s="22" t="s">
        <v>178</v>
      </c>
      <c r="C10493" s="22" t="s">
        <v>12</v>
      </c>
      <c r="D10493" s="22" t="s">
        <v>113</v>
      </c>
      <c r="E10493" s="20">
        <v>-7.4613500000000004</v>
      </c>
    </row>
    <row r="10494" spans="1:5" x14ac:dyDescent="0.35">
      <c r="A10494" s="22" t="s">
        <v>41</v>
      </c>
      <c r="B10494" s="22" t="s">
        <v>178</v>
      </c>
      <c r="C10494" s="22" t="s">
        <v>12</v>
      </c>
      <c r="D10494" s="22" t="s">
        <v>27</v>
      </c>
      <c r="E10494" s="20">
        <v>1483.67677</v>
      </c>
    </row>
    <row r="10495" spans="1:5" x14ac:dyDescent="0.35">
      <c r="A10495" s="22" t="s">
        <v>41</v>
      </c>
      <c r="B10495" s="22" t="s">
        <v>178</v>
      </c>
      <c r="C10495" s="22" t="s">
        <v>12</v>
      </c>
      <c r="D10495" s="22" t="s">
        <v>95</v>
      </c>
      <c r="E10495" s="20">
        <v>112.52867999999999</v>
      </c>
    </row>
    <row r="10496" spans="1:5" x14ac:dyDescent="0.35">
      <c r="A10496" s="22" t="s">
        <v>41</v>
      </c>
      <c r="B10496" s="22" t="s">
        <v>178</v>
      </c>
      <c r="C10496" s="22" t="s">
        <v>12</v>
      </c>
      <c r="D10496" s="22" t="s">
        <v>28</v>
      </c>
      <c r="E10496" s="20">
        <v>72.023309999999995</v>
      </c>
    </row>
    <row r="10497" spans="1:5" x14ac:dyDescent="0.35">
      <c r="A10497" s="22" t="s">
        <v>41</v>
      </c>
      <c r="B10497" s="22" t="s">
        <v>178</v>
      </c>
      <c r="C10497" s="22" t="s">
        <v>12</v>
      </c>
      <c r="D10497" s="22" t="s">
        <v>92</v>
      </c>
      <c r="E10497" s="20">
        <v>38.451099999999997</v>
      </c>
    </row>
    <row r="10498" spans="1:5" x14ac:dyDescent="0.35">
      <c r="A10498" s="22" t="s">
        <v>41</v>
      </c>
      <c r="B10498" s="22" t="s">
        <v>178</v>
      </c>
      <c r="C10498" s="22" t="s">
        <v>12</v>
      </c>
      <c r="D10498" s="22" t="s">
        <v>102</v>
      </c>
      <c r="E10498" s="20">
        <v>80.145679999999999</v>
      </c>
    </row>
    <row r="10499" spans="1:5" x14ac:dyDescent="0.35">
      <c r="A10499" s="22" t="s">
        <v>41</v>
      </c>
      <c r="B10499" s="22" t="s">
        <v>178</v>
      </c>
      <c r="C10499" s="22" t="s">
        <v>12</v>
      </c>
      <c r="D10499" s="22" t="s">
        <v>107</v>
      </c>
      <c r="E10499" s="20">
        <v>9.5332299999999996</v>
      </c>
    </row>
    <row r="10500" spans="1:5" x14ac:dyDescent="0.35">
      <c r="A10500" s="22" t="s">
        <v>41</v>
      </c>
      <c r="B10500" s="22" t="s">
        <v>178</v>
      </c>
      <c r="C10500" s="22" t="s">
        <v>12</v>
      </c>
      <c r="D10500" s="22" t="s">
        <v>160</v>
      </c>
      <c r="E10500" s="20">
        <v>2.77677</v>
      </c>
    </row>
    <row r="10501" spans="1:5" x14ac:dyDescent="0.35">
      <c r="A10501" s="22" t="s">
        <v>41</v>
      </c>
      <c r="B10501" s="22" t="s">
        <v>178</v>
      </c>
      <c r="C10501" s="22" t="s">
        <v>12</v>
      </c>
      <c r="D10501" s="22" t="s">
        <v>30</v>
      </c>
      <c r="E10501" s="20">
        <v>291.21584000000001</v>
      </c>
    </row>
    <row r="10502" spans="1:5" x14ac:dyDescent="0.35">
      <c r="A10502" s="22" t="s">
        <v>41</v>
      </c>
      <c r="B10502" s="22" t="s">
        <v>178</v>
      </c>
      <c r="C10502" s="22" t="s">
        <v>12</v>
      </c>
      <c r="D10502" s="22" t="s">
        <v>110</v>
      </c>
      <c r="E10502" s="20">
        <v>3.7918799999999999</v>
      </c>
    </row>
    <row r="10503" spans="1:5" x14ac:dyDescent="0.35">
      <c r="A10503" s="22" t="s">
        <v>41</v>
      </c>
      <c r="B10503" s="22" t="s">
        <v>178</v>
      </c>
      <c r="C10503" s="22" t="s">
        <v>12</v>
      </c>
      <c r="D10503" s="22" t="s">
        <v>97</v>
      </c>
      <c r="E10503" s="20">
        <v>0.36882999999999999</v>
      </c>
    </row>
    <row r="10504" spans="1:5" x14ac:dyDescent="0.35">
      <c r="A10504" s="22" t="s">
        <v>41</v>
      </c>
      <c r="B10504" s="22" t="s">
        <v>178</v>
      </c>
      <c r="C10504" s="22" t="s">
        <v>12</v>
      </c>
      <c r="D10504" s="22" t="s">
        <v>31</v>
      </c>
      <c r="E10504" s="20">
        <v>237.44916000000001</v>
      </c>
    </row>
    <row r="10505" spans="1:5" x14ac:dyDescent="0.35">
      <c r="A10505" s="22" t="s">
        <v>41</v>
      </c>
      <c r="B10505" s="22" t="s">
        <v>178</v>
      </c>
      <c r="C10505" s="22" t="s">
        <v>12</v>
      </c>
      <c r="D10505" s="22" t="s">
        <v>32</v>
      </c>
      <c r="E10505" s="20">
        <v>0.16597999999999999</v>
      </c>
    </row>
    <row r="10506" spans="1:5" x14ac:dyDescent="0.35">
      <c r="A10506" s="22" t="s">
        <v>41</v>
      </c>
      <c r="B10506" s="22" t="s">
        <v>178</v>
      </c>
      <c r="C10506" s="22" t="s">
        <v>12</v>
      </c>
      <c r="D10506" s="28" t="s">
        <v>35</v>
      </c>
      <c r="E10506" s="26">
        <v>2771.7418299999999</v>
      </c>
    </row>
    <row r="10507" spans="1:5" x14ac:dyDescent="0.35">
      <c r="A10507" s="22" t="s">
        <v>41</v>
      </c>
      <c r="B10507" s="22" t="s">
        <v>178</v>
      </c>
      <c r="C10507" s="22" t="s">
        <v>54</v>
      </c>
      <c r="D10507" s="22" t="s">
        <v>52</v>
      </c>
      <c r="E10507" s="20">
        <v>113.27526</v>
      </c>
    </row>
    <row r="10508" spans="1:5" x14ac:dyDescent="0.35">
      <c r="A10508" s="22" t="s">
        <v>41</v>
      </c>
      <c r="B10508" s="22" t="s">
        <v>178</v>
      </c>
      <c r="C10508" s="22" t="s">
        <v>54</v>
      </c>
      <c r="D10508" s="22" t="s">
        <v>115</v>
      </c>
      <c r="E10508" s="20">
        <v>3.7770000000000001</v>
      </c>
    </row>
    <row r="10509" spans="1:5" x14ac:dyDescent="0.35">
      <c r="A10509" s="22" t="s">
        <v>41</v>
      </c>
      <c r="B10509" s="22" t="s">
        <v>178</v>
      </c>
      <c r="C10509" s="22" t="s">
        <v>54</v>
      </c>
      <c r="D10509" s="22" t="s">
        <v>53</v>
      </c>
      <c r="E10509" s="20">
        <v>20.787739999999999</v>
      </c>
    </row>
    <row r="10510" spans="1:5" x14ac:dyDescent="0.35">
      <c r="A10510" s="22" t="s">
        <v>41</v>
      </c>
      <c r="B10510" s="22" t="s">
        <v>178</v>
      </c>
      <c r="C10510" s="22" t="s">
        <v>54</v>
      </c>
      <c r="D10510" s="22" t="s">
        <v>27</v>
      </c>
      <c r="E10510" s="20">
        <v>1.0068299999999999</v>
      </c>
    </row>
    <row r="10511" spans="1:5" x14ac:dyDescent="0.35">
      <c r="A10511" s="22" t="s">
        <v>41</v>
      </c>
      <c r="B10511" s="22" t="s">
        <v>178</v>
      </c>
      <c r="C10511" s="22" t="s">
        <v>54</v>
      </c>
      <c r="D10511" s="22" t="s">
        <v>95</v>
      </c>
      <c r="E10511" s="20">
        <v>34.657110000000003</v>
      </c>
    </row>
    <row r="10512" spans="1:5" x14ac:dyDescent="0.35">
      <c r="A10512" s="22" t="s">
        <v>41</v>
      </c>
      <c r="B10512" s="22" t="s">
        <v>178</v>
      </c>
      <c r="C10512" s="22" t="s">
        <v>54</v>
      </c>
      <c r="D10512" s="22" t="s">
        <v>55</v>
      </c>
      <c r="E10512" s="20">
        <v>354.80822999999998</v>
      </c>
    </row>
    <row r="10513" spans="1:5" x14ac:dyDescent="0.35">
      <c r="A10513" s="22" t="s">
        <v>41</v>
      </c>
      <c r="B10513" s="22" t="s">
        <v>178</v>
      </c>
      <c r="C10513" s="22" t="s">
        <v>54</v>
      </c>
      <c r="D10513" s="22" t="s">
        <v>107</v>
      </c>
      <c r="E10513" s="20">
        <v>10.620710000000001</v>
      </c>
    </row>
    <row r="10514" spans="1:5" x14ac:dyDescent="0.35">
      <c r="A10514" s="22" t="s">
        <v>41</v>
      </c>
      <c r="B10514" s="22" t="s">
        <v>178</v>
      </c>
      <c r="C10514" s="22" t="s">
        <v>54</v>
      </c>
      <c r="D10514" s="22" t="s">
        <v>160</v>
      </c>
      <c r="E10514" s="20">
        <v>0.59333999999999998</v>
      </c>
    </row>
    <row r="10515" spans="1:5" x14ac:dyDescent="0.35">
      <c r="A10515" s="22" t="s">
        <v>41</v>
      </c>
      <c r="B10515" s="22" t="s">
        <v>178</v>
      </c>
      <c r="C10515" s="22" t="s">
        <v>54</v>
      </c>
      <c r="D10515" s="22" t="s">
        <v>96</v>
      </c>
      <c r="E10515" s="20">
        <v>168.58145999999999</v>
      </c>
    </row>
    <row r="10516" spans="1:5" x14ac:dyDescent="0.35">
      <c r="A10516" s="22" t="s">
        <v>41</v>
      </c>
      <c r="B10516" s="22" t="s">
        <v>178</v>
      </c>
      <c r="C10516" s="22" t="s">
        <v>54</v>
      </c>
      <c r="D10516" s="22" t="s">
        <v>163</v>
      </c>
      <c r="E10516" s="20">
        <v>4.9053699999999996</v>
      </c>
    </row>
    <row r="10517" spans="1:5" x14ac:dyDescent="0.35">
      <c r="A10517" s="22" t="s">
        <v>41</v>
      </c>
      <c r="B10517" s="22" t="s">
        <v>178</v>
      </c>
      <c r="C10517" s="22" t="s">
        <v>54</v>
      </c>
      <c r="D10517" s="22" t="s">
        <v>100</v>
      </c>
      <c r="E10517" s="20">
        <v>7.4640899999999997</v>
      </c>
    </row>
    <row r="10518" spans="1:5" x14ac:dyDescent="0.35">
      <c r="A10518" s="22" t="s">
        <v>41</v>
      </c>
      <c r="B10518" s="22" t="s">
        <v>178</v>
      </c>
      <c r="C10518" s="22" t="s">
        <v>54</v>
      </c>
      <c r="D10518" s="22" t="s">
        <v>97</v>
      </c>
      <c r="E10518" s="20">
        <v>210.99700000000001</v>
      </c>
    </row>
    <row r="10519" spans="1:5" x14ac:dyDescent="0.35">
      <c r="A10519" s="22" t="s">
        <v>41</v>
      </c>
      <c r="B10519" s="22" t="s">
        <v>178</v>
      </c>
      <c r="C10519" s="22" t="s">
        <v>54</v>
      </c>
      <c r="D10519" s="22" t="s">
        <v>31</v>
      </c>
      <c r="E10519" s="20">
        <v>3.8308200000000001</v>
      </c>
    </row>
    <row r="10520" spans="1:5" x14ac:dyDescent="0.35">
      <c r="A10520" s="22" t="s">
        <v>41</v>
      </c>
      <c r="B10520" s="22" t="s">
        <v>178</v>
      </c>
      <c r="C10520" s="22" t="s">
        <v>54</v>
      </c>
      <c r="D10520" s="28" t="s">
        <v>35</v>
      </c>
      <c r="E10520" s="26">
        <v>935.30496000000005</v>
      </c>
    </row>
    <row r="10521" spans="1:5" x14ac:dyDescent="0.35">
      <c r="A10521" s="22" t="s">
        <v>41</v>
      </c>
      <c r="B10521" s="22" t="s">
        <v>178</v>
      </c>
      <c r="C10521" s="22" t="s">
        <v>13</v>
      </c>
      <c r="D10521" s="22" t="s">
        <v>52</v>
      </c>
      <c r="E10521" s="20">
        <v>49.316879999999998</v>
      </c>
    </row>
    <row r="10522" spans="1:5" x14ac:dyDescent="0.35">
      <c r="A10522" s="22" t="s">
        <v>41</v>
      </c>
      <c r="B10522" s="22" t="s">
        <v>178</v>
      </c>
      <c r="C10522" s="22" t="s">
        <v>13</v>
      </c>
      <c r="D10522" s="22" t="s">
        <v>104</v>
      </c>
      <c r="E10522" s="20">
        <v>-4.8599999999999997E-3</v>
      </c>
    </row>
    <row r="10523" spans="1:5" x14ac:dyDescent="0.35">
      <c r="A10523" s="22" t="s">
        <v>41</v>
      </c>
      <c r="B10523" s="22" t="s">
        <v>178</v>
      </c>
      <c r="C10523" s="22" t="s">
        <v>13</v>
      </c>
      <c r="D10523" s="22" t="s">
        <v>115</v>
      </c>
      <c r="E10523" s="20">
        <v>36.000529999999998</v>
      </c>
    </row>
    <row r="10524" spans="1:5" x14ac:dyDescent="0.35">
      <c r="A10524" s="22" t="s">
        <v>41</v>
      </c>
      <c r="B10524" s="22" t="s">
        <v>178</v>
      </c>
      <c r="C10524" s="22" t="s">
        <v>13</v>
      </c>
      <c r="D10524" s="22" t="s">
        <v>27</v>
      </c>
      <c r="E10524" s="20">
        <v>1902.70433</v>
      </c>
    </row>
    <row r="10525" spans="1:5" x14ac:dyDescent="0.35">
      <c r="A10525" s="22" t="s">
        <v>41</v>
      </c>
      <c r="B10525" s="22" t="s">
        <v>178</v>
      </c>
      <c r="C10525" s="22" t="s">
        <v>13</v>
      </c>
      <c r="D10525" s="22" t="s">
        <v>28</v>
      </c>
      <c r="E10525" s="20">
        <v>1608.94049</v>
      </c>
    </row>
    <row r="10526" spans="1:5" x14ac:dyDescent="0.35">
      <c r="A10526" s="22" t="s">
        <v>41</v>
      </c>
      <c r="B10526" s="22" t="s">
        <v>178</v>
      </c>
      <c r="C10526" s="22" t="s">
        <v>13</v>
      </c>
      <c r="D10526" s="22" t="s">
        <v>102</v>
      </c>
      <c r="E10526" s="20">
        <v>2.2692800000000002</v>
      </c>
    </row>
    <row r="10527" spans="1:5" x14ac:dyDescent="0.35">
      <c r="A10527" s="22" t="s">
        <v>41</v>
      </c>
      <c r="B10527" s="22" t="s">
        <v>178</v>
      </c>
      <c r="C10527" s="22" t="s">
        <v>13</v>
      </c>
      <c r="D10527" s="22" t="s">
        <v>107</v>
      </c>
      <c r="E10527" s="20">
        <v>2.9672800000000001</v>
      </c>
    </row>
    <row r="10528" spans="1:5" x14ac:dyDescent="0.35">
      <c r="A10528" s="22" t="s">
        <v>41</v>
      </c>
      <c r="B10528" s="22" t="s">
        <v>178</v>
      </c>
      <c r="C10528" s="22" t="s">
        <v>13</v>
      </c>
      <c r="D10528" s="22" t="s">
        <v>160</v>
      </c>
      <c r="E10528" s="20">
        <v>2.2206399999999999</v>
      </c>
    </row>
    <row r="10529" spans="1:5" x14ac:dyDescent="0.35">
      <c r="A10529" s="22" t="s">
        <v>41</v>
      </c>
      <c r="B10529" s="22" t="s">
        <v>178</v>
      </c>
      <c r="C10529" s="22" t="s">
        <v>13</v>
      </c>
      <c r="D10529" s="22" t="s">
        <v>30</v>
      </c>
      <c r="E10529" s="20">
        <v>9.4500600000000006</v>
      </c>
    </row>
    <row r="10530" spans="1:5" x14ac:dyDescent="0.35">
      <c r="A10530" s="22" t="s">
        <v>41</v>
      </c>
      <c r="B10530" s="22" t="s">
        <v>178</v>
      </c>
      <c r="C10530" s="22" t="s">
        <v>13</v>
      </c>
      <c r="D10530" s="22" t="s">
        <v>110</v>
      </c>
      <c r="E10530" s="20">
        <v>8.0181100000000001</v>
      </c>
    </row>
    <row r="10531" spans="1:5" x14ac:dyDescent="0.35">
      <c r="A10531" s="22" t="s">
        <v>41</v>
      </c>
      <c r="B10531" s="22" t="s">
        <v>178</v>
      </c>
      <c r="C10531" s="22" t="s">
        <v>13</v>
      </c>
      <c r="D10531" s="22" t="s">
        <v>31</v>
      </c>
      <c r="E10531" s="20">
        <v>113.46482</v>
      </c>
    </row>
    <row r="10532" spans="1:5" x14ac:dyDescent="0.35">
      <c r="A10532" s="22" t="s">
        <v>41</v>
      </c>
      <c r="B10532" s="22" t="s">
        <v>178</v>
      </c>
      <c r="C10532" s="22" t="s">
        <v>13</v>
      </c>
      <c r="D10532" s="28" t="s">
        <v>35</v>
      </c>
      <c r="E10532" s="26">
        <v>3735.3475600000002</v>
      </c>
    </row>
    <row r="10533" spans="1:5" x14ac:dyDescent="0.35">
      <c r="A10533" s="22" t="s">
        <v>41</v>
      </c>
      <c r="B10533" s="22" t="s">
        <v>178</v>
      </c>
      <c r="C10533" s="22" t="s">
        <v>55</v>
      </c>
      <c r="D10533" s="22" t="s">
        <v>52</v>
      </c>
      <c r="E10533" s="20">
        <v>43.742060000000002</v>
      </c>
    </row>
    <row r="10534" spans="1:5" x14ac:dyDescent="0.35">
      <c r="A10534" s="22" t="s">
        <v>41</v>
      </c>
      <c r="B10534" s="22" t="s">
        <v>178</v>
      </c>
      <c r="C10534" s="22" t="s">
        <v>55</v>
      </c>
      <c r="D10534" s="22" t="s">
        <v>115</v>
      </c>
      <c r="E10534" s="20">
        <v>0.65478999999999998</v>
      </c>
    </row>
    <row r="10535" spans="1:5" x14ac:dyDescent="0.35">
      <c r="A10535" s="22" t="s">
        <v>41</v>
      </c>
      <c r="B10535" s="22" t="s">
        <v>178</v>
      </c>
      <c r="C10535" s="22" t="s">
        <v>55</v>
      </c>
      <c r="D10535" s="22" t="s">
        <v>53</v>
      </c>
      <c r="E10535" s="20">
        <v>31.038460000000001</v>
      </c>
    </row>
    <row r="10536" spans="1:5" x14ac:dyDescent="0.35">
      <c r="A10536" s="22" t="s">
        <v>41</v>
      </c>
      <c r="B10536" s="22" t="s">
        <v>178</v>
      </c>
      <c r="C10536" s="22" t="s">
        <v>55</v>
      </c>
      <c r="D10536" s="22" t="s">
        <v>27</v>
      </c>
      <c r="E10536" s="20">
        <v>0.53373000000000004</v>
      </c>
    </row>
    <row r="10537" spans="1:5" x14ac:dyDescent="0.35">
      <c r="A10537" s="22" t="s">
        <v>41</v>
      </c>
      <c r="B10537" s="22" t="s">
        <v>178</v>
      </c>
      <c r="C10537" s="22" t="s">
        <v>55</v>
      </c>
      <c r="D10537" s="22" t="s">
        <v>95</v>
      </c>
      <c r="E10537" s="20">
        <v>8.1415500000000005</v>
      </c>
    </row>
    <row r="10538" spans="1:5" x14ac:dyDescent="0.35">
      <c r="A10538" s="22" t="s">
        <v>41</v>
      </c>
      <c r="B10538" s="22" t="s">
        <v>178</v>
      </c>
      <c r="C10538" s="22" t="s">
        <v>55</v>
      </c>
      <c r="D10538" s="22" t="s">
        <v>28</v>
      </c>
      <c r="E10538" s="20">
        <v>0.12659999999999999</v>
      </c>
    </row>
    <row r="10539" spans="1:5" x14ac:dyDescent="0.35">
      <c r="A10539" s="22" t="s">
        <v>41</v>
      </c>
      <c r="B10539" s="22" t="s">
        <v>178</v>
      </c>
      <c r="C10539" s="22" t="s">
        <v>55</v>
      </c>
      <c r="D10539" s="22" t="s">
        <v>55</v>
      </c>
      <c r="E10539" s="20">
        <v>96.897490000000005</v>
      </c>
    </row>
    <row r="10540" spans="1:5" x14ac:dyDescent="0.35">
      <c r="A10540" s="22" t="s">
        <v>41</v>
      </c>
      <c r="B10540" s="22" t="s">
        <v>178</v>
      </c>
      <c r="C10540" s="22" t="s">
        <v>55</v>
      </c>
      <c r="D10540" s="22" t="s">
        <v>107</v>
      </c>
      <c r="E10540" s="20">
        <v>15.866210000000001</v>
      </c>
    </row>
    <row r="10541" spans="1:5" x14ac:dyDescent="0.35">
      <c r="A10541" s="22" t="s">
        <v>41</v>
      </c>
      <c r="B10541" s="22" t="s">
        <v>178</v>
      </c>
      <c r="C10541" s="22" t="s">
        <v>55</v>
      </c>
      <c r="D10541" s="22" t="s">
        <v>160</v>
      </c>
      <c r="E10541" s="20">
        <v>486.85401000000002</v>
      </c>
    </row>
    <row r="10542" spans="1:5" x14ac:dyDescent="0.35">
      <c r="A10542" s="22" t="s">
        <v>41</v>
      </c>
      <c r="B10542" s="22" t="s">
        <v>178</v>
      </c>
      <c r="C10542" s="22" t="s">
        <v>55</v>
      </c>
      <c r="D10542" s="22" t="s">
        <v>30</v>
      </c>
      <c r="E10542" s="20">
        <v>0.32434000000000002</v>
      </c>
    </row>
    <row r="10543" spans="1:5" x14ac:dyDescent="0.35">
      <c r="A10543" s="22" t="s">
        <v>41</v>
      </c>
      <c r="B10543" s="22" t="s">
        <v>178</v>
      </c>
      <c r="C10543" s="22" t="s">
        <v>55</v>
      </c>
      <c r="D10543" s="22" t="s">
        <v>163</v>
      </c>
      <c r="E10543" s="20">
        <v>14.27434</v>
      </c>
    </row>
    <row r="10544" spans="1:5" x14ac:dyDescent="0.35">
      <c r="A10544" s="22" t="s">
        <v>41</v>
      </c>
      <c r="B10544" s="22" t="s">
        <v>178</v>
      </c>
      <c r="C10544" s="22" t="s">
        <v>55</v>
      </c>
      <c r="D10544" s="22" t="s">
        <v>100</v>
      </c>
      <c r="E10544" s="20">
        <v>9.6125699999999998</v>
      </c>
    </row>
    <row r="10545" spans="1:5" x14ac:dyDescent="0.35">
      <c r="A10545" s="22" t="s">
        <v>41</v>
      </c>
      <c r="B10545" s="22" t="s">
        <v>178</v>
      </c>
      <c r="C10545" s="22" t="s">
        <v>55</v>
      </c>
      <c r="D10545" s="22" t="s">
        <v>97</v>
      </c>
      <c r="E10545" s="20">
        <v>373.78868999999997</v>
      </c>
    </row>
    <row r="10546" spans="1:5" x14ac:dyDescent="0.35">
      <c r="A10546" s="22" t="s">
        <v>41</v>
      </c>
      <c r="B10546" s="22" t="s">
        <v>178</v>
      </c>
      <c r="C10546" s="22" t="s">
        <v>55</v>
      </c>
      <c r="D10546" s="22" t="s">
        <v>31</v>
      </c>
      <c r="E10546" s="20">
        <v>38.980519999999999</v>
      </c>
    </row>
    <row r="10547" spans="1:5" x14ac:dyDescent="0.35">
      <c r="A10547" s="22" t="s">
        <v>41</v>
      </c>
      <c r="B10547" s="22" t="s">
        <v>178</v>
      </c>
      <c r="C10547" s="22" t="s">
        <v>55</v>
      </c>
      <c r="D10547" s="28" t="s">
        <v>35</v>
      </c>
      <c r="E10547" s="26">
        <v>1120.83536</v>
      </c>
    </row>
    <row r="10548" spans="1:5" x14ac:dyDescent="0.35">
      <c r="A10548" s="22" t="s">
        <v>41</v>
      </c>
      <c r="B10548" s="22" t="s">
        <v>178</v>
      </c>
      <c r="C10548" s="22" t="s">
        <v>56</v>
      </c>
      <c r="D10548" s="22" t="s">
        <v>52</v>
      </c>
      <c r="E10548" s="20">
        <v>77.946309999999997</v>
      </c>
    </row>
    <row r="10549" spans="1:5" x14ac:dyDescent="0.35">
      <c r="A10549" s="22" t="s">
        <v>41</v>
      </c>
      <c r="B10549" s="22" t="s">
        <v>178</v>
      </c>
      <c r="C10549" s="22" t="s">
        <v>56</v>
      </c>
      <c r="D10549" s="22" t="s">
        <v>156</v>
      </c>
      <c r="E10549" s="20">
        <v>3.4420199999999999</v>
      </c>
    </row>
    <row r="10550" spans="1:5" x14ac:dyDescent="0.35">
      <c r="A10550" s="22" t="s">
        <v>41</v>
      </c>
      <c r="B10550" s="22" t="s">
        <v>178</v>
      </c>
      <c r="C10550" s="22" t="s">
        <v>56</v>
      </c>
      <c r="D10550" s="22" t="s">
        <v>53</v>
      </c>
      <c r="E10550" s="20">
        <v>4.7385400000000004</v>
      </c>
    </row>
    <row r="10551" spans="1:5" x14ac:dyDescent="0.35">
      <c r="A10551" s="22" t="s">
        <v>41</v>
      </c>
      <c r="B10551" s="22" t="s">
        <v>178</v>
      </c>
      <c r="C10551" s="22" t="s">
        <v>56</v>
      </c>
      <c r="D10551" s="22" t="s">
        <v>95</v>
      </c>
      <c r="E10551" s="20">
        <v>1.7119200000000001</v>
      </c>
    </row>
    <row r="10552" spans="1:5" x14ac:dyDescent="0.35">
      <c r="A10552" s="22" t="s">
        <v>41</v>
      </c>
      <c r="B10552" s="22" t="s">
        <v>178</v>
      </c>
      <c r="C10552" s="22" t="s">
        <v>56</v>
      </c>
      <c r="D10552" s="22" t="s">
        <v>28</v>
      </c>
      <c r="E10552" s="20">
        <v>1.20739</v>
      </c>
    </row>
    <row r="10553" spans="1:5" x14ac:dyDescent="0.35">
      <c r="A10553" s="22" t="s">
        <v>41</v>
      </c>
      <c r="B10553" s="22" t="s">
        <v>178</v>
      </c>
      <c r="C10553" s="22" t="s">
        <v>56</v>
      </c>
      <c r="D10553" s="22" t="s">
        <v>92</v>
      </c>
      <c r="E10553" s="20">
        <v>215.82693</v>
      </c>
    </row>
    <row r="10554" spans="1:5" x14ac:dyDescent="0.35">
      <c r="A10554" s="22" t="s">
        <v>41</v>
      </c>
      <c r="B10554" s="22" t="s">
        <v>178</v>
      </c>
      <c r="C10554" s="22" t="s">
        <v>56</v>
      </c>
      <c r="D10554" s="22" t="s">
        <v>101</v>
      </c>
      <c r="E10554" s="20">
        <v>5.8802000000000003</v>
      </c>
    </row>
    <row r="10555" spans="1:5" x14ac:dyDescent="0.35">
      <c r="A10555" s="22" t="s">
        <v>41</v>
      </c>
      <c r="B10555" s="22" t="s">
        <v>178</v>
      </c>
      <c r="C10555" s="22" t="s">
        <v>56</v>
      </c>
      <c r="D10555" s="22" t="s">
        <v>102</v>
      </c>
      <c r="E10555" s="20">
        <v>2.9102600000000001</v>
      </c>
    </row>
    <row r="10556" spans="1:5" x14ac:dyDescent="0.35">
      <c r="A10556" s="22" t="s">
        <v>41</v>
      </c>
      <c r="B10556" s="22" t="s">
        <v>178</v>
      </c>
      <c r="C10556" s="22" t="s">
        <v>56</v>
      </c>
      <c r="D10556" s="22" t="s">
        <v>107</v>
      </c>
      <c r="E10556" s="20">
        <v>0.83779000000000003</v>
      </c>
    </row>
    <row r="10557" spans="1:5" x14ac:dyDescent="0.35">
      <c r="A10557" s="22" t="s">
        <v>41</v>
      </c>
      <c r="B10557" s="22" t="s">
        <v>178</v>
      </c>
      <c r="C10557" s="22" t="s">
        <v>56</v>
      </c>
      <c r="D10557" s="22" t="s">
        <v>160</v>
      </c>
      <c r="E10557" s="20">
        <v>2.1677399999999998</v>
      </c>
    </row>
    <row r="10558" spans="1:5" x14ac:dyDescent="0.35">
      <c r="A10558" s="22" t="s">
        <v>41</v>
      </c>
      <c r="B10558" s="22" t="s">
        <v>178</v>
      </c>
      <c r="C10558" s="22" t="s">
        <v>56</v>
      </c>
      <c r="D10558" s="22" t="s">
        <v>30</v>
      </c>
      <c r="E10558" s="20">
        <v>12.039339999999999</v>
      </c>
    </row>
    <row r="10559" spans="1:5" x14ac:dyDescent="0.35">
      <c r="A10559" s="22" t="s">
        <v>41</v>
      </c>
      <c r="B10559" s="22" t="s">
        <v>178</v>
      </c>
      <c r="C10559" s="22" t="s">
        <v>56</v>
      </c>
      <c r="D10559" s="22" t="s">
        <v>110</v>
      </c>
      <c r="E10559" s="20">
        <v>4.3762299999999996</v>
      </c>
    </row>
    <row r="10560" spans="1:5" x14ac:dyDescent="0.35">
      <c r="A10560" s="22" t="s">
        <v>41</v>
      </c>
      <c r="B10560" s="22" t="s">
        <v>178</v>
      </c>
      <c r="C10560" s="22" t="s">
        <v>56</v>
      </c>
      <c r="D10560" s="22" t="s">
        <v>100</v>
      </c>
      <c r="E10560" s="20">
        <v>163.56021999999999</v>
      </c>
    </row>
    <row r="10561" spans="1:5" x14ac:dyDescent="0.35">
      <c r="A10561" s="22" t="s">
        <v>41</v>
      </c>
      <c r="B10561" s="22" t="s">
        <v>178</v>
      </c>
      <c r="C10561" s="22" t="s">
        <v>56</v>
      </c>
      <c r="D10561" s="22" t="s">
        <v>97</v>
      </c>
      <c r="E10561" s="20">
        <v>1.5795399999999999</v>
      </c>
    </row>
    <row r="10562" spans="1:5" x14ac:dyDescent="0.35">
      <c r="A10562" s="22" t="s">
        <v>41</v>
      </c>
      <c r="B10562" s="22" t="s">
        <v>178</v>
      </c>
      <c r="C10562" s="22" t="s">
        <v>56</v>
      </c>
      <c r="D10562" s="22" t="s">
        <v>31</v>
      </c>
      <c r="E10562" s="20">
        <v>41.297890000000002</v>
      </c>
    </row>
    <row r="10563" spans="1:5" x14ac:dyDescent="0.35">
      <c r="A10563" s="22" t="s">
        <v>41</v>
      </c>
      <c r="B10563" s="22" t="s">
        <v>178</v>
      </c>
      <c r="C10563" s="22" t="s">
        <v>56</v>
      </c>
      <c r="D10563" s="28" t="s">
        <v>35</v>
      </c>
      <c r="E10563" s="26">
        <v>539.52232000000004</v>
      </c>
    </row>
    <row r="10564" spans="1:5" x14ac:dyDescent="0.35">
      <c r="A10564" s="22" t="s">
        <v>41</v>
      </c>
      <c r="B10564" s="22" t="s">
        <v>178</v>
      </c>
      <c r="C10564" s="22" t="s">
        <v>57</v>
      </c>
      <c r="D10564" s="22" t="s">
        <v>52</v>
      </c>
      <c r="E10564" s="20">
        <v>182.05967000000001</v>
      </c>
    </row>
    <row r="10565" spans="1:5" x14ac:dyDescent="0.35">
      <c r="A10565" s="22" t="s">
        <v>41</v>
      </c>
      <c r="B10565" s="22" t="s">
        <v>178</v>
      </c>
      <c r="C10565" s="22" t="s">
        <v>57</v>
      </c>
      <c r="D10565" s="22" t="s">
        <v>104</v>
      </c>
      <c r="E10565" s="20">
        <v>1.64856</v>
      </c>
    </row>
    <row r="10566" spans="1:5" x14ac:dyDescent="0.35">
      <c r="A10566" s="22" t="s">
        <v>41</v>
      </c>
      <c r="B10566" s="22" t="s">
        <v>178</v>
      </c>
      <c r="C10566" s="22" t="s">
        <v>57</v>
      </c>
      <c r="D10566" s="22" t="s">
        <v>115</v>
      </c>
      <c r="E10566" s="20">
        <v>0.33200000000000002</v>
      </c>
    </row>
    <row r="10567" spans="1:5" x14ac:dyDescent="0.35">
      <c r="A10567" s="22" t="s">
        <v>41</v>
      </c>
      <c r="B10567" s="22" t="s">
        <v>178</v>
      </c>
      <c r="C10567" s="22" t="s">
        <v>57</v>
      </c>
      <c r="D10567" s="22" t="s">
        <v>156</v>
      </c>
      <c r="E10567" s="20">
        <v>8.5884400000000003</v>
      </c>
    </row>
    <row r="10568" spans="1:5" x14ac:dyDescent="0.35">
      <c r="A10568" s="22" t="s">
        <v>41</v>
      </c>
      <c r="B10568" s="22" t="s">
        <v>178</v>
      </c>
      <c r="C10568" s="22" t="s">
        <v>57</v>
      </c>
      <c r="D10568" s="22" t="s">
        <v>113</v>
      </c>
      <c r="E10568" s="20">
        <v>67.153270000000006</v>
      </c>
    </row>
    <row r="10569" spans="1:5" x14ac:dyDescent="0.35">
      <c r="A10569" s="22" t="s">
        <v>41</v>
      </c>
      <c r="B10569" s="22" t="s">
        <v>178</v>
      </c>
      <c r="C10569" s="22" t="s">
        <v>57</v>
      </c>
      <c r="D10569" s="22" t="s">
        <v>53</v>
      </c>
      <c r="E10569" s="20">
        <v>0.44424000000000002</v>
      </c>
    </row>
    <row r="10570" spans="1:5" x14ac:dyDescent="0.35">
      <c r="A10570" s="22" t="s">
        <v>41</v>
      </c>
      <c r="B10570" s="22" t="s">
        <v>178</v>
      </c>
      <c r="C10570" s="22" t="s">
        <v>57</v>
      </c>
      <c r="D10570" s="22" t="s">
        <v>27</v>
      </c>
      <c r="E10570" s="20">
        <v>2.1629</v>
      </c>
    </row>
    <row r="10571" spans="1:5" x14ac:dyDescent="0.35">
      <c r="A10571" s="22" t="s">
        <v>41</v>
      </c>
      <c r="B10571" s="22" t="s">
        <v>178</v>
      </c>
      <c r="C10571" s="22" t="s">
        <v>57</v>
      </c>
      <c r="D10571" s="22" t="s">
        <v>95</v>
      </c>
      <c r="E10571" s="20">
        <v>9.9358599999999999</v>
      </c>
    </row>
    <row r="10572" spans="1:5" x14ac:dyDescent="0.35">
      <c r="A10572" s="22" t="s">
        <v>41</v>
      </c>
      <c r="B10572" s="22" t="s">
        <v>178</v>
      </c>
      <c r="C10572" s="22" t="s">
        <v>57</v>
      </c>
      <c r="D10572" s="22" t="s">
        <v>28</v>
      </c>
      <c r="E10572" s="20">
        <v>0.39512000000000003</v>
      </c>
    </row>
    <row r="10573" spans="1:5" x14ac:dyDescent="0.35">
      <c r="A10573" s="22" t="s">
        <v>41</v>
      </c>
      <c r="B10573" s="22" t="s">
        <v>178</v>
      </c>
      <c r="C10573" s="22" t="s">
        <v>57</v>
      </c>
      <c r="D10573" s="22" t="s">
        <v>55</v>
      </c>
      <c r="E10573" s="20">
        <v>2.28775</v>
      </c>
    </row>
    <row r="10574" spans="1:5" x14ac:dyDescent="0.35">
      <c r="A10574" s="22" t="s">
        <v>41</v>
      </c>
      <c r="B10574" s="22" t="s">
        <v>178</v>
      </c>
      <c r="C10574" s="22" t="s">
        <v>57</v>
      </c>
      <c r="D10574" s="22" t="s">
        <v>92</v>
      </c>
      <c r="E10574" s="20">
        <v>77.471519999999998</v>
      </c>
    </row>
    <row r="10575" spans="1:5" x14ac:dyDescent="0.35">
      <c r="A10575" s="22" t="s">
        <v>41</v>
      </c>
      <c r="B10575" s="22" t="s">
        <v>178</v>
      </c>
      <c r="C10575" s="22" t="s">
        <v>57</v>
      </c>
      <c r="D10575" s="22" t="s">
        <v>101</v>
      </c>
      <c r="E10575" s="20">
        <v>2.6509999999999999E-2</v>
      </c>
    </row>
    <row r="10576" spans="1:5" x14ac:dyDescent="0.35">
      <c r="A10576" s="22" t="s">
        <v>41</v>
      </c>
      <c r="B10576" s="22" t="s">
        <v>178</v>
      </c>
      <c r="C10576" s="22" t="s">
        <v>57</v>
      </c>
      <c r="D10576" s="22" t="s">
        <v>102</v>
      </c>
      <c r="E10576" s="20">
        <v>662.76030000000003</v>
      </c>
    </row>
    <row r="10577" spans="1:5" x14ac:dyDescent="0.35">
      <c r="A10577" s="22" t="s">
        <v>41</v>
      </c>
      <c r="B10577" s="22" t="s">
        <v>178</v>
      </c>
      <c r="C10577" s="22" t="s">
        <v>57</v>
      </c>
      <c r="D10577" s="22" t="s">
        <v>93</v>
      </c>
      <c r="E10577" s="20">
        <v>102.85222</v>
      </c>
    </row>
    <row r="10578" spans="1:5" x14ac:dyDescent="0.35">
      <c r="A10578" s="22" t="s">
        <v>41</v>
      </c>
      <c r="B10578" s="22" t="s">
        <v>178</v>
      </c>
      <c r="C10578" s="22" t="s">
        <v>57</v>
      </c>
      <c r="D10578" s="22" t="s">
        <v>160</v>
      </c>
      <c r="E10578" s="20">
        <v>182.61836</v>
      </c>
    </row>
    <row r="10579" spans="1:5" x14ac:dyDescent="0.35">
      <c r="A10579" s="22" t="s">
        <v>41</v>
      </c>
      <c r="B10579" s="22" t="s">
        <v>178</v>
      </c>
      <c r="C10579" s="22" t="s">
        <v>57</v>
      </c>
      <c r="D10579" s="22" t="s">
        <v>30</v>
      </c>
      <c r="E10579" s="20">
        <v>135.18056000000001</v>
      </c>
    </row>
    <row r="10580" spans="1:5" x14ac:dyDescent="0.35">
      <c r="A10580" s="22" t="s">
        <v>41</v>
      </c>
      <c r="B10580" s="22" t="s">
        <v>178</v>
      </c>
      <c r="C10580" s="22" t="s">
        <v>57</v>
      </c>
      <c r="D10580" s="22" t="s">
        <v>96</v>
      </c>
      <c r="E10580" s="20">
        <v>0.79459999999999997</v>
      </c>
    </row>
    <row r="10581" spans="1:5" x14ac:dyDescent="0.35">
      <c r="A10581" s="22" t="s">
        <v>41</v>
      </c>
      <c r="B10581" s="22" t="s">
        <v>178</v>
      </c>
      <c r="C10581" s="22" t="s">
        <v>57</v>
      </c>
      <c r="D10581" s="22" t="s">
        <v>110</v>
      </c>
      <c r="E10581" s="20">
        <v>6.22736</v>
      </c>
    </row>
    <row r="10582" spans="1:5" x14ac:dyDescent="0.35">
      <c r="A10582" s="22" t="s">
        <v>41</v>
      </c>
      <c r="B10582" s="22" t="s">
        <v>178</v>
      </c>
      <c r="C10582" s="22" t="s">
        <v>57</v>
      </c>
      <c r="D10582" s="22" t="s">
        <v>100</v>
      </c>
      <c r="E10582" s="20">
        <v>575.89597000000003</v>
      </c>
    </row>
    <row r="10583" spans="1:5" x14ac:dyDescent="0.35">
      <c r="A10583" s="22" t="s">
        <v>41</v>
      </c>
      <c r="B10583" s="22" t="s">
        <v>178</v>
      </c>
      <c r="C10583" s="22" t="s">
        <v>57</v>
      </c>
      <c r="D10583" s="22" t="s">
        <v>97</v>
      </c>
      <c r="E10583" s="20">
        <v>2.52223</v>
      </c>
    </row>
    <row r="10584" spans="1:5" x14ac:dyDescent="0.35">
      <c r="A10584" s="22" t="s">
        <v>41</v>
      </c>
      <c r="B10584" s="22" t="s">
        <v>178</v>
      </c>
      <c r="C10584" s="22" t="s">
        <v>57</v>
      </c>
      <c r="D10584" s="22" t="s">
        <v>31</v>
      </c>
      <c r="E10584" s="20">
        <v>219.92206999999999</v>
      </c>
    </row>
    <row r="10585" spans="1:5" x14ac:dyDescent="0.35">
      <c r="A10585" s="22" t="s">
        <v>41</v>
      </c>
      <c r="B10585" s="22" t="s">
        <v>178</v>
      </c>
      <c r="C10585" s="22" t="s">
        <v>57</v>
      </c>
      <c r="D10585" s="28" t="s">
        <v>35</v>
      </c>
      <c r="E10585" s="26">
        <v>2241.2795099999998</v>
      </c>
    </row>
    <row r="10586" spans="1:5" x14ac:dyDescent="0.35">
      <c r="A10586" s="22" t="s">
        <v>41</v>
      </c>
      <c r="B10586" s="22" t="s">
        <v>178</v>
      </c>
      <c r="C10586" s="22" t="s">
        <v>58</v>
      </c>
      <c r="D10586" s="22" t="s">
        <v>52</v>
      </c>
      <c r="E10586" s="20">
        <v>121.96744</v>
      </c>
    </row>
    <row r="10587" spans="1:5" x14ac:dyDescent="0.35">
      <c r="A10587" s="22" t="s">
        <v>41</v>
      </c>
      <c r="B10587" s="22" t="s">
        <v>178</v>
      </c>
      <c r="C10587" s="22" t="s">
        <v>58</v>
      </c>
      <c r="D10587" s="22" t="s">
        <v>104</v>
      </c>
      <c r="E10587" s="20">
        <v>1.0475300000000001</v>
      </c>
    </row>
    <row r="10588" spans="1:5" x14ac:dyDescent="0.35">
      <c r="A10588" s="22" t="s">
        <v>41</v>
      </c>
      <c r="B10588" s="22" t="s">
        <v>178</v>
      </c>
      <c r="C10588" s="22" t="s">
        <v>58</v>
      </c>
      <c r="D10588" s="22" t="s">
        <v>53</v>
      </c>
      <c r="E10588" s="20">
        <v>0.48410999999999998</v>
      </c>
    </row>
    <row r="10589" spans="1:5" x14ac:dyDescent="0.35">
      <c r="A10589" s="22" t="s">
        <v>41</v>
      </c>
      <c r="B10589" s="22" t="s">
        <v>178</v>
      </c>
      <c r="C10589" s="22" t="s">
        <v>58</v>
      </c>
      <c r="D10589" s="22" t="s">
        <v>27</v>
      </c>
      <c r="E10589" s="20">
        <v>8.2449700000000004</v>
      </c>
    </row>
    <row r="10590" spans="1:5" x14ac:dyDescent="0.35">
      <c r="A10590" s="22" t="s">
        <v>41</v>
      </c>
      <c r="B10590" s="22" t="s">
        <v>178</v>
      </c>
      <c r="C10590" s="22" t="s">
        <v>58</v>
      </c>
      <c r="D10590" s="22" t="s">
        <v>28</v>
      </c>
      <c r="E10590" s="20">
        <v>1.3411599999999999</v>
      </c>
    </row>
    <row r="10591" spans="1:5" x14ac:dyDescent="0.35">
      <c r="A10591" s="22" t="s">
        <v>41</v>
      </c>
      <c r="B10591" s="22" t="s">
        <v>178</v>
      </c>
      <c r="C10591" s="22" t="s">
        <v>58</v>
      </c>
      <c r="D10591" s="22" t="s">
        <v>55</v>
      </c>
      <c r="E10591" s="20">
        <v>7.0735099999999997</v>
      </c>
    </row>
    <row r="10592" spans="1:5" x14ac:dyDescent="0.35">
      <c r="A10592" s="22" t="s">
        <v>41</v>
      </c>
      <c r="B10592" s="22" t="s">
        <v>178</v>
      </c>
      <c r="C10592" s="22" t="s">
        <v>58</v>
      </c>
      <c r="D10592" s="22" t="s">
        <v>101</v>
      </c>
      <c r="E10592" s="20">
        <v>20.85783</v>
      </c>
    </row>
    <row r="10593" spans="1:5" x14ac:dyDescent="0.35">
      <c r="A10593" s="22" t="s">
        <v>41</v>
      </c>
      <c r="B10593" s="22" t="s">
        <v>178</v>
      </c>
      <c r="C10593" s="22" t="s">
        <v>58</v>
      </c>
      <c r="D10593" s="22" t="s">
        <v>107</v>
      </c>
      <c r="E10593" s="20">
        <v>28.003810000000001</v>
      </c>
    </row>
    <row r="10594" spans="1:5" x14ac:dyDescent="0.35">
      <c r="A10594" s="22" t="s">
        <v>41</v>
      </c>
      <c r="B10594" s="22" t="s">
        <v>178</v>
      </c>
      <c r="C10594" s="22" t="s">
        <v>58</v>
      </c>
      <c r="D10594" s="22" t="s">
        <v>160</v>
      </c>
      <c r="E10594" s="20">
        <v>57.409529999999997</v>
      </c>
    </row>
    <row r="10595" spans="1:5" x14ac:dyDescent="0.35">
      <c r="A10595" s="22" t="s">
        <v>41</v>
      </c>
      <c r="B10595" s="22" t="s">
        <v>178</v>
      </c>
      <c r="C10595" s="22" t="s">
        <v>58</v>
      </c>
      <c r="D10595" s="22" t="s">
        <v>30</v>
      </c>
      <c r="E10595" s="20">
        <v>94.986099999999993</v>
      </c>
    </row>
    <row r="10596" spans="1:5" x14ac:dyDescent="0.35">
      <c r="A10596" s="22" t="s">
        <v>41</v>
      </c>
      <c r="B10596" s="22" t="s">
        <v>178</v>
      </c>
      <c r="C10596" s="22" t="s">
        <v>58</v>
      </c>
      <c r="D10596" s="22" t="s">
        <v>110</v>
      </c>
      <c r="E10596" s="20">
        <v>4.9453199999999997</v>
      </c>
    </row>
    <row r="10597" spans="1:5" x14ac:dyDescent="0.35">
      <c r="A10597" s="22" t="s">
        <v>41</v>
      </c>
      <c r="B10597" s="22" t="s">
        <v>178</v>
      </c>
      <c r="C10597" s="22" t="s">
        <v>58</v>
      </c>
      <c r="D10597" s="22" t="s">
        <v>31</v>
      </c>
      <c r="E10597" s="20">
        <v>38.724629999999998</v>
      </c>
    </row>
    <row r="10598" spans="1:5" x14ac:dyDescent="0.35">
      <c r="A10598" s="22" t="s">
        <v>41</v>
      </c>
      <c r="B10598" s="22" t="s">
        <v>178</v>
      </c>
      <c r="C10598" s="22" t="s">
        <v>58</v>
      </c>
      <c r="D10598" s="22" t="s">
        <v>32</v>
      </c>
      <c r="E10598" s="20">
        <v>0.22733</v>
      </c>
    </row>
    <row r="10599" spans="1:5" x14ac:dyDescent="0.35">
      <c r="A10599" s="22" t="s">
        <v>41</v>
      </c>
      <c r="B10599" s="22" t="s">
        <v>178</v>
      </c>
      <c r="C10599" s="22" t="s">
        <v>58</v>
      </c>
      <c r="D10599" s="28" t="s">
        <v>35</v>
      </c>
      <c r="E10599" s="26">
        <v>385.31326999999999</v>
      </c>
    </row>
    <row r="10600" spans="1:5" x14ac:dyDescent="0.35">
      <c r="A10600" s="22" t="s">
        <v>41</v>
      </c>
      <c r="B10600" s="22" t="s">
        <v>178</v>
      </c>
      <c r="C10600" s="22" t="s">
        <v>158</v>
      </c>
      <c r="D10600" s="22" t="s">
        <v>160</v>
      </c>
      <c r="E10600" s="20">
        <v>1872.90173</v>
      </c>
    </row>
    <row r="10601" spans="1:5" x14ac:dyDescent="0.35">
      <c r="A10601" s="22" t="s">
        <v>41</v>
      </c>
      <c r="B10601" s="22" t="s">
        <v>178</v>
      </c>
      <c r="C10601" s="22" t="s">
        <v>158</v>
      </c>
      <c r="D10601" s="28" t="s">
        <v>35</v>
      </c>
      <c r="E10601" s="26">
        <v>1872.90173</v>
      </c>
    </row>
    <row r="10602" spans="1:5" x14ac:dyDescent="0.35">
      <c r="A10602" s="22" t="s">
        <v>41</v>
      </c>
      <c r="B10602" s="22" t="s">
        <v>178</v>
      </c>
      <c r="C10602" s="22" t="s">
        <v>14</v>
      </c>
      <c r="D10602" s="22" t="s">
        <v>52</v>
      </c>
      <c r="E10602" s="20">
        <v>200.22662</v>
      </c>
    </row>
    <row r="10603" spans="1:5" x14ac:dyDescent="0.35">
      <c r="A10603" s="22" t="s">
        <v>41</v>
      </c>
      <c r="B10603" s="22" t="s">
        <v>178</v>
      </c>
      <c r="C10603" s="22" t="s">
        <v>14</v>
      </c>
      <c r="D10603" s="22" t="s">
        <v>115</v>
      </c>
      <c r="E10603" s="20">
        <v>1.30948</v>
      </c>
    </row>
    <row r="10604" spans="1:5" x14ac:dyDescent="0.35">
      <c r="A10604" s="22" t="s">
        <v>41</v>
      </c>
      <c r="B10604" s="22" t="s">
        <v>178</v>
      </c>
      <c r="C10604" s="22" t="s">
        <v>14</v>
      </c>
      <c r="D10604" s="22" t="s">
        <v>156</v>
      </c>
      <c r="E10604" s="20">
        <v>5.35806</v>
      </c>
    </row>
    <row r="10605" spans="1:5" x14ac:dyDescent="0.35">
      <c r="A10605" s="22" t="s">
        <v>41</v>
      </c>
      <c r="B10605" s="22" t="s">
        <v>178</v>
      </c>
      <c r="C10605" s="22" t="s">
        <v>14</v>
      </c>
      <c r="D10605" s="22" t="s">
        <v>95</v>
      </c>
      <c r="E10605" s="20">
        <v>2212.3760000000002</v>
      </c>
    </row>
    <row r="10606" spans="1:5" x14ac:dyDescent="0.35">
      <c r="A10606" s="22" t="s">
        <v>41</v>
      </c>
      <c r="B10606" s="22" t="s">
        <v>178</v>
      </c>
      <c r="C10606" s="22" t="s">
        <v>14</v>
      </c>
      <c r="D10606" s="22" t="s">
        <v>55</v>
      </c>
      <c r="E10606" s="20">
        <v>26.512709999999998</v>
      </c>
    </row>
    <row r="10607" spans="1:5" x14ac:dyDescent="0.35">
      <c r="A10607" s="22" t="s">
        <v>41</v>
      </c>
      <c r="B10607" s="22" t="s">
        <v>178</v>
      </c>
      <c r="C10607" s="22" t="s">
        <v>14</v>
      </c>
      <c r="D10607" s="22" t="s">
        <v>92</v>
      </c>
      <c r="E10607" s="20">
        <v>529.40615000000003</v>
      </c>
    </row>
    <row r="10608" spans="1:5" x14ac:dyDescent="0.35">
      <c r="A10608" s="22" t="s">
        <v>41</v>
      </c>
      <c r="B10608" s="22" t="s">
        <v>178</v>
      </c>
      <c r="C10608" s="22" t="s">
        <v>14</v>
      </c>
      <c r="D10608" s="22" t="s">
        <v>101</v>
      </c>
      <c r="E10608" s="20">
        <v>0.22645999999999999</v>
      </c>
    </row>
    <row r="10609" spans="1:5" x14ac:dyDescent="0.35">
      <c r="A10609" s="22" t="s">
        <v>41</v>
      </c>
      <c r="B10609" s="22" t="s">
        <v>178</v>
      </c>
      <c r="C10609" s="22" t="s">
        <v>14</v>
      </c>
      <c r="D10609" s="22" t="s">
        <v>102</v>
      </c>
      <c r="E10609" s="20">
        <v>292.11696999999998</v>
      </c>
    </row>
    <row r="10610" spans="1:5" x14ac:dyDescent="0.35">
      <c r="A10610" s="22" t="s">
        <v>41</v>
      </c>
      <c r="B10610" s="22" t="s">
        <v>178</v>
      </c>
      <c r="C10610" s="22" t="s">
        <v>14</v>
      </c>
      <c r="D10610" s="22" t="s">
        <v>107</v>
      </c>
      <c r="E10610" s="20">
        <v>7.1189099999999996</v>
      </c>
    </row>
    <row r="10611" spans="1:5" x14ac:dyDescent="0.35">
      <c r="A10611" s="22" t="s">
        <v>41</v>
      </c>
      <c r="B10611" s="22" t="s">
        <v>178</v>
      </c>
      <c r="C10611" s="22" t="s">
        <v>14</v>
      </c>
      <c r="D10611" s="22" t="s">
        <v>160</v>
      </c>
      <c r="E10611" s="20">
        <v>0.48565000000000003</v>
      </c>
    </row>
    <row r="10612" spans="1:5" x14ac:dyDescent="0.35">
      <c r="A10612" s="22" t="s">
        <v>41</v>
      </c>
      <c r="B10612" s="22" t="s">
        <v>178</v>
      </c>
      <c r="C10612" s="22" t="s">
        <v>14</v>
      </c>
      <c r="D10612" s="22" t="s">
        <v>96</v>
      </c>
      <c r="E10612" s="20">
        <v>207.46179000000001</v>
      </c>
    </row>
    <row r="10613" spans="1:5" x14ac:dyDescent="0.35">
      <c r="A10613" s="22" t="s">
        <v>41</v>
      </c>
      <c r="B10613" s="22" t="s">
        <v>178</v>
      </c>
      <c r="C10613" s="22" t="s">
        <v>14</v>
      </c>
      <c r="D10613" s="22" t="s">
        <v>97</v>
      </c>
      <c r="E10613" s="20">
        <v>7.4964899999999997</v>
      </c>
    </row>
    <row r="10614" spans="1:5" x14ac:dyDescent="0.35">
      <c r="A10614" s="22" t="s">
        <v>41</v>
      </c>
      <c r="B10614" s="22" t="s">
        <v>178</v>
      </c>
      <c r="C10614" s="22" t="s">
        <v>14</v>
      </c>
      <c r="D10614" s="22" t="s">
        <v>31</v>
      </c>
      <c r="E10614" s="20">
        <v>45.567019999999999</v>
      </c>
    </row>
    <row r="10615" spans="1:5" x14ac:dyDescent="0.35">
      <c r="A10615" s="22" t="s">
        <v>41</v>
      </c>
      <c r="B10615" s="22" t="s">
        <v>178</v>
      </c>
      <c r="C10615" s="22" t="s">
        <v>14</v>
      </c>
      <c r="D10615" s="22" t="s">
        <v>32</v>
      </c>
      <c r="E10615" s="20">
        <v>18.66798</v>
      </c>
    </row>
    <row r="10616" spans="1:5" x14ac:dyDescent="0.35">
      <c r="A10616" s="22" t="s">
        <v>41</v>
      </c>
      <c r="B10616" s="22" t="s">
        <v>178</v>
      </c>
      <c r="C10616" s="22" t="s">
        <v>14</v>
      </c>
      <c r="D10616" s="28" t="s">
        <v>35</v>
      </c>
      <c r="E10616" s="26">
        <v>3554.3302899999999</v>
      </c>
    </row>
    <row r="10617" spans="1:5" x14ac:dyDescent="0.35">
      <c r="A10617" s="22" t="s">
        <v>41</v>
      </c>
      <c r="B10617" s="22" t="s">
        <v>178</v>
      </c>
      <c r="C10617" s="22" t="s">
        <v>15</v>
      </c>
      <c r="D10617" s="22" t="s">
        <v>52</v>
      </c>
      <c r="E10617" s="20">
        <v>8564.1217699999997</v>
      </c>
    </row>
    <row r="10618" spans="1:5" x14ac:dyDescent="0.35">
      <c r="A10618" s="22" t="s">
        <v>41</v>
      </c>
      <c r="B10618" s="22" t="s">
        <v>178</v>
      </c>
      <c r="C10618" s="22" t="s">
        <v>15</v>
      </c>
      <c r="D10618" s="22" t="s">
        <v>104</v>
      </c>
      <c r="E10618" s="20">
        <v>43.517539999999997</v>
      </c>
    </row>
    <row r="10619" spans="1:5" x14ac:dyDescent="0.35">
      <c r="A10619" s="22" t="s">
        <v>41</v>
      </c>
      <c r="B10619" s="22" t="s">
        <v>178</v>
      </c>
      <c r="C10619" s="22" t="s">
        <v>15</v>
      </c>
      <c r="D10619" s="22" t="s">
        <v>115</v>
      </c>
      <c r="E10619" s="20">
        <v>68.474999999999994</v>
      </c>
    </row>
    <row r="10620" spans="1:5" x14ac:dyDescent="0.35">
      <c r="A10620" s="22" t="s">
        <v>41</v>
      </c>
      <c r="B10620" s="22" t="s">
        <v>178</v>
      </c>
      <c r="C10620" s="22" t="s">
        <v>15</v>
      </c>
      <c r="D10620" s="22" t="s">
        <v>156</v>
      </c>
      <c r="E10620" s="20">
        <v>766.80154000000005</v>
      </c>
    </row>
    <row r="10621" spans="1:5" x14ac:dyDescent="0.35">
      <c r="A10621" s="22" t="s">
        <v>41</v>
      </c>
      <c r="B10621" s="22" t="s">
        <v>178</v>
      </c>
      <c r="C10621" s="22" t="s">
        <v>15</v>
      </c>
      <c r="D10621" s="22" t="s">
        <v>113</v>
      </c>
      <c r="E10621" s="20">
        <v>166.34566000000001</v>
      </c>
    </row>
    <row r="10622" spans="1:5" x14ac:dyDescent="0.35">
      <c r="A10622" s="22" t="s">
        <v>41</v>
      </c>
      <c r="B10622" s="22" t="s">
        <v>178</v>
      </c>
      <c r="C10622" s="22" t="s">
        <v>15</v>
      </c>
      <c r="D10622" s="22" t="s">
        <v>53</v>
      </c>
      <c r="E10622" s="20">
        <v>513.55931999999996</v>
      </c>
    </row>
    <row r="10623" spans="1:5" x14ac:dyDescent="0.35">
      <c r="A10623" s="22" t="s">
        <v>41</v>
      </c>
      <c r="B10623" s="22" t="s">
        <v>178</v>
      </c>
      <c r="C10623" s="22" t="s">
        <v>15</v>
      </c>
      <c r="D10623" s="22" t="s">
        <v>27</v>
      </c>
      <c r="E10623" s="20">
        <v>687.29434000000003</v>
      </c>
    </row>
    <row r="10624" spans="1:5" x14ac:dyDescent="0.35">
      <c r="A10624" s="22" t="s">
        <v>41</v>
      </c>
      <c r="B10624" s="22" t="s">
        <v>178</v>
      </c>
      <c r="C10624" s="22" t="s">
        <v>15</v>
      </c>
      <c r="D10624" s="22" t="s">
        <v>95</v>
      </c>
      <c r="E10624" s="20">
        <v>1.2707999999999999</v>
      </c>
    </row>
    <row r="10625" spans="1:5" x14ac:dyDescent="0.35">
      <c r="A10625" s="22" t="s">
        <v>41</v>
      </c>
      <c r="B10625" s="22" t="s">
        <v>178</v>
      </c>
      <c r="C10625" s="22" t="s">
        <v>15</v>
      </c>
      <c r="D10625" s="22" t="s">
        <v>28</v>
      </c>
      <c r="E10625" s="20">
        <v>317.40330999999998</v>
      </c>
    </row>
    <row r="10626" spans="1:5" x14ac:dyDescent="0.35">
      <c r="A10626" s="22" t="s">
        <v>41</v>
      </c>
      <c r="B10626" s="22" t="s">
        <v>178</v>
      </c>
      <c r="C10626" s="22" t="s">
        <v>15</v>
      </c>
      <c r="D10626" s="22" t="s">
        <v>55</v>
      </c>
      <c r="E10626" s="20">
        <v>67.897919999999999</v>
      </c>
    </row>
    <row r="10627" spans="1:5" x14ac:dyDescent="0.35">
      <c r="A10627" s="22" t="s">
        <v>41</v>
      </c>
      <c r="B10627" s="22" t="s">
        <v>178</v>
      </c>
      <c r="C10627" s="22" t="s">
        <v>15</v>
      </c>
      <c r="D10627" s="22" t="s">
        <v>92</v>
      </c>
      <c r="E10627" s="20">
        <v>1703.72228</v>
      </c>
    </row>
    <row r="10628" spans="1:5" x14ac:dyDescent="0.35">
      <c r="A10628" s="22" t="s">
        <v>41</v>
      </c>
      <c r="B10628" s="22" t="s">
        <v>178</v>
      </c>
      <c r="C10628" s="22" t="s">
        <v>15</v>
      </c>
      <c r="D10628" s="22" t="s">
        <v>101</v>
      </c>
      <c r="E10628" s="20">
        <v>57.660580000000003</v>
      </c>
    </row>
    <row r="10629" spans="1:5" x14ac:dyDescent="0.35">
      <c r="A10629" s="22" t="s">
        <v>41</v>
      </c>
      <c r="B10629" s="22" t="s">
        <v>178</v>
      </c>
      <c r="C10629" s="22" t="s">
        <v>15</v>
      </c>
      <c r="D10629" s="22" t="s">
        <v>102</v>
      </c>
      <c r="E10629" s="20">
        <v>2220.0115900000001</v>
      </c>
    </row>
    <row r="10630" spans="1:5" x14ac:dyDescent="0.35">
      <c r="A10630" s="22" t="s">
        <v>41</v>
      </c>
      <c r="B10630" s="22" t="s">
        <v>178</v>
      </c>
      <c r="C10630" s="22" t="s">
        <v>15</v>
      </c>
      <c r="D10630" s="22" t="s">
        <v>107</v>
      </c>
      <c r="E10630" s="20">
        <v>20.047930000000001</v>
      </c>
    </row>
    <row r="10631" spans="1:5" x14ac:dyDescent="0.35">
      <c r="A10631" s="22" t="s">
        <v>41</v>
      </c>
      <c r="B10631" s="22" t="s">
        <v>178</v>
      </c>
      <c r="C10631" s="22" t="s">
        <v>15</v>
      </c>
      <c r="D10631" s="22" t="s">
        <v>93</v>
      </c>
      <c r="E10631" s="20">
        <v>706.80789000000004</v>
      </c>
    </row>
    <row r="10632" spans="1:5" x14ac:dyDescent="0.35">
      <c r="A10632" s="22" t="s">
        <v>41</v>
      </c>
      <c r="B10632" s="22" t="s">
        <v>178</v>
      </c>
      <c r="C10632" s="22" t="s">
        <v>15</v>
      </c>
      <c r="D10632" s="22" t="s">
        <v>160</v>
      </c>
      <c r="E10632" s="20">
        <v>3655.76532</v>
      </c>
    </row>
    <row r="10633" spans="1:5" x14ac:dyDescent="0.35">
      <c r="A10633" s="22" t="s">
        <v>41</v>
      </c>
      <c r="B10633" s="22" t="s">
        <v>178</v>
      </c>
      <c r="C10633" s="22" t="s">
        <v>15</v>
      </c>
      <c r="D10633" s="22" t="s">
        <v>30</v>
      </c>
      <c r="E10633" s="20">
        <v>10522.280930000001</v>
      </c>
    </row>
    <row r="10634" spans="1:5" x14ac:dyDescent="0.35">
      <c r="A10634" s="22" t="s">
        <v>41</v>
      </c>
      <c r="B10634" s="22" t="s">
        <v>178</v>
      </c>
      <c r="C10634" s="22" t="s">
        <v>15</v>
      </c>
      <c r="D10634" s="22" t="s">
        <v>96</v>
      </c>
      <c r="E10634" s="20">
        <v>1322.4838999999999</v>
      </c>
    </row>
    <row r="10635" spans="1:5" x14ac:dyDescent="0.35">
      <c r="A10635" s="22" t="s">
        <v>41</v>
      </c>
      <c r="B10635" s="22" t="s">
        <v>178</v>
      </c>
      <c r="C10635" s="22" t="s">
        <v>15</v>
      </c>
      <c r="D10635" s="22" t="s">
        <v>110</v>
      </c>
      <c r="E10635" s="20">
        <v>120.0616</v>
      </c>
    </row>
    <row r="10636" spans="1:5" x14ac:dyDescent="0.35">
      <c r="A10636" s="22" t="s">
        <v>41</v>
      </c>
      <c r="B10636" s="22" t="s">
        <v>178</v>
      </c>
      <c r="C10636" s="22" t="s">
        <v>15</v>
      </c>
      <c r="D10636" s="22" t="s">
        <v>112</v>
      </c>
      <c r="E10636" s="20">
        <v>12.051019999999999</v>
      </c>
    </row>
    <row r="10637" spans="1:5" x14ac:dyDescent="0.35">
      <c r="A10637" s="22" t="s">
        <v>41</v>
      </c>
      <c r="B10637" s="22" t="s">
        <v>178</v>
      </c>
      <c r="C10637" s="22" t="s">
        <v>15</v>
      </c>
      <c r="D10637" s="22" t="s">
        <v>100</v>
      </c>
      <c r="E10637" s="20">
        <v>1318.67392</v>
      </c>
    </row>
    <row r="10638" spans="1:5" x14ac:dyDescent="0.35">
      <c r="A10638" s="22" t="s">
        <v>41</v>
      </c>
      <c r="B10638" s="22" t="s">
        <v>178</v>
      </c>
      <c r="C10638" s="22" t="s">
        <v>15</v>
      </c>
      <c r="D10638" s="22" t="s">
        <v>97</v>
      </c>
      <c r="E10638" s="20">
        <v>42.813980000000001</v>
      </c>
    </row>
    <row r="10639" spans="1:5" x14ac:dyDescent="0.35">
      <c r="A10639" s="22" t="s">
        <v>41</v>
      </c>
      <c r="B10639" s="22" t="s">
        <v>178</v>
      </c>
      <c r="C10639" s="22" t="s">
        <v>15</v>
      </c>
      <c r="D10639" s="22" t="s">
        <v>31</v>
      </c>
      <c r="E10639" s="20">
        <v>18738.46701</v>
      </c>
    </row>
    <row r="10640" spans="1:5" x14ac:dyDescent="0.35">
      <c r="A10640" s="22" t="s">
        <v>41</v>
      </c>
      <c r="B10640" s="22" t="s">
        <v>178</v>
      </c>
      <c r="C10640" s="22" t="s">
        <v>15</v>
      </c>
      <c r="D10640" s="22" t="s">
        <v>32</v>
      </c>
      <c r="E10640" s="20">
        <v>4380.8196900000003</v>
      </c>
    </row>
    <row r="10641" spans="1:5" x14ac:dyDescent="0.35">
      <c r="A10641" s="22" t="s">
        <v>41</v>
      </c>
      <c r="B10641" s="22" t="s">
        <v>178</v>
      </c>
      <c r="C10641" s="22" t="s">
        <v>15</v>
      </c>
      <c r="D10641" s="28" t="s">
        <v>35</v>
      </c>
      <c r="E10641" s="26">
        <v>56018.35484</v>
      </c>
    </row>
    <row r="10642" spans="1:5" x14ac:dyDescent="0.35">
      <c r="A10642" s="22" t="s">
        <v>41</v>
      </c>
      <c r="B10642" s="22" t="s">
        <v>178</v>
      </c>
      <c r="C10642" s="22" t="s">
        <v>159</v>
      </c>
      <c r="D10642" s="22" t="s">
        <v>52</v>
      </c>
      <c r="E10642" s="20">
        <v>646.79462999999998</v>
      </c>
    </row>
    <row r="10643" spans="1:5" x14ac:dyDescent="0.35">
      <c r="A10643" s="22" t="s">
        <v>41</v>
      </c>
      <c r="B10643" s="22" t="s">
        <v>178</v>
      </c>
      <c r="C10643" s="22" t="s">
        <v>159</v>
      </c>
      <c r="D10643" s="22" t="s">
        <v>104</v>
      </c>
      <c r="E10643" s="20">
        <v>17.723980000000001</v>
      </c>
    </row>
    <row r="10644" spans="1:5" x14ac:dyDescent="0.35">
      <c r="A10644" s="22" t="s">
        <v>41</v>
      </c>
      <c r="B10644" s="22" t="s">
        <v>178</v>
      </c>
      <c r="C10644" s="22" t="s">
        <v>159</v>
      </c>
      <c r="D10644" s="22" t="s">
        <v>115</v>
      </c>
      <c r="E10644" s="20">
        <v>26.369240000000001</v>
      </c>
    </row>
    <row r="10645" spans="1:5" x14ac:dyDescent="0.35">
      <c r="A10645" s="22" t="s">
        <v>41</v>
      </c>
      <c r="B10645" s="22" t="s">
        <v>178</v>
      </c>
      <c r="C10645" s="22" t="s">
        <v>159</v>
      </c>
      <c r="D10645" s="22" t="s">
        <v>156</v>
      </c>
      <c r="E10645" s="20">
        <v>4.3004899999999999</v>
      </c>
    </row>
    <row r="10646" spans="1:5" x14ac:dyDescent="0.35">
      <c r="A10646" s="22" t="s">
        <v>41</v>
      </c>
      <c r="B10646" s="22" t="s">
        <v>178</v>
      </c>
      <c r="C10646" s="22" t="s">
        <v>159</v>
      </c>
      <c r="D10646" s="22" t="s">
        <v>27</v>
      </c>
      <c r="E10646" s="20">
        <v>266.98408000000001</v>
      </c>
    </row>
    <row r="10647" spans="1:5" x14ac:dyDescent="0.35">
      <c r="A10647" s="22" t="s">
        <v>41</v>
      </c>
      <c r="B10647" s="22" t="s">
        <v>178</v>
      </c>
      <c r="C10647" s="22" t="s">
        <v>159</v>
      </c>
      <c r="D10647" s="22" t="s">
        <v>95</v>
      </c>
      <c r="E10647" s="20">
        <v>4.4354300000000002</v>
      </c>
    </row>
    <row r="10648" spans="1:5" x14ac:dyDescent="0.35">
      <c r="A10648" s="22" t="s">
        <v>41</v>
      </c>
      <c r="B10648" s="22" t="s">
        <v>178</v>
      </c>
      <c r="C10648" s="22" t="s">
        <v>159</v>
      </c>
      <c r="D10648" s="22" t="s">
        <v>28</v>
      </c>
      <c r="E10648" s="20">
        <v>147.63300000000001</v>
      </c>
    </row>
    <row r="10649" spans="1:5" x14ac:dyDescent="0.35">
      <c r="A10649" s="22" t="s">
        <v>41</v>
      </c>
      <c r="B10649" s="22" t="s">
        <v>178</v>
      </c>
      <c r="C10649" s="22" t="s">
        <v>159</v>
      </c>
      <c r="D10649" s="22" t="s">
        <v>55</v>
      </c>
      <c r="E10649" s="20">
        <v>24.582540000000002</v>
      </c>
    </row>
    <row r="10650" spans="1:5" x14ac:dyDescent="0.35">
      <c r="A10650" s="22" t="s">
        <v>41</v>
      </c>
      <c r="B10650" s="22" t="s">
        <v>178</v>
      </c>
      <c r="C10650" s="22" t="s">
        <v>159</v>
      </c>
      <c r="D10650" s="22" t="s">
        <v>92</v>
      </c>
      <c r="E10650" s="20">
        <v>32.559539999999998</v>
      </c>
    </row>
    <row r="10651" spans="1:5" x14ac:dyDescent="0.35">
      <c r="A10651" s="22" t="s">
        <v>41</v>
      </c>
      <c r="B10651" s="22" t="s">
        <v>178</v>
      </c>
      <c r="C10651" s="22" t="s">
        <v>159</v>
      </c>
      <c r="D10651" s="22" t="s">
        <v>101</v>
      </c>
      <c r="E10651" s="20">
        <v>7.8499800000000004</v>
      </c>
    </row>
    <row r="10652" spans="1:5" x14ac:dyDescent="0.35">
      <c r="A10652" s="22" t="s">
        <v>41</v>
      </c>
      <c r="B10652" s="22" t="s">
        <v>178</v>
      </c>
      <c r="C10652" s="22" t="s">
        <v>159</v>
      </c>
      <c r="D10652" s="22" t="s">
        <v>102</v>
      </c>
      <c r="E10652" s="20">
        <v>23.266349999999999</v>
      </c>
    </row>
    <row r="10653" spans="1:5" x14ac:dyDescent="0.35">
      <c r="A10653" s="22" t="s">
        <v>41</v>
      </c>
      <c r="B10653" s="22" t="s">
        <v>178</v>
      </c>
      <c r="C10653" s="22" t="s">
        <v>159</v>
      </c>
      <c r="D10653" s="22" t="s">
        <v>107</v>
      </c>
      <c r="E10653" s="20">
        <v>10.192629999999999</v>
      </c>
    </row>
    <row r="10654" spans="1:5" x14ac:dyDescent="0.35">
      <c r="A10654" s="22" t="s">
        <v>41</v>
      </c>
      <c r="B10654" s="22" t="s">
        <v>178</v>
      </c>
      <c r="C10654" s="22" t="s">
        <v>159</v>
      </c>
      <c r="D10654" s="22" t="s">
        <v>93</v>
      </c>
      <c r="E10654" s="20">
        <v>2.7095099999999999</v>
      </c>
    </row>
    <row r="10655" spans="1:5" x14ac:dyDescent="0.35">
      <c r="A10655" s="22" t="s">
        <v>41</v>
      </c>
      <c r="B10655" s="22" t="s">
        <v>178</v>
      </c>
      <c r="C10655" s="22" t="s">
        <v>159</v>
      </c>
      <c r="D10655" s="22" t="s">
        <v>160</v>
      </c>
      <c r="E10655" s="20">
        <v>465.56977000000001</v>
      </c>
    </row>
    <row r="10656" spans="1:5" x14ac:dyDescent="0.35">
      <c r="A10656" s="22" t="s">
        <v>41</v>
      </c>
      <c r="B10656" s="22" t="s">
        <v>178</v>
      </c>
      <c r="C10656" s="22" t="s">
        <v>159</v>
      </c>
      <c r="D10656" s="22" t="s">
        <v>30</v>
      </c>
      <c r="E10656" s="20">
        <v>178.92599000000001</v>
      </c>
    </row>
    <row r="10657" spans="1:5" x14ac:dyDescent="0.35">
      <c r="A10657" s="22" t="s">
        <v>41</v>
      </c>
      <c r="B10657" s="22" t="s">
        <v>178</v>
      </c>
      <c r="C10657" s="22" t="s">
        <v>159</v>
      </c>
      <c r="D10657" s="22" t="s">
        <v>96</v>
      </c>
      <c r="E10657" s="20">
        <v>5.8733700000000004</v>
      </c>
    </row>
    <row r="10658" spans="1:5" x14ac:dyDescent="0.35">
      <c r="A10658" s="22" t="s">
        <v>41</v>
      </c>
      <c r="B10658" s="22" t="s">
        <v>178</v>
      </c>
      <c r="C10658" s="22" t="s">
        <v>159</v>
      </c>
      <c r="D10658" s="22" t="s">
        <v>110</v>
      </c>
      <c r="E10658" s="20">
        <v>1.4797800000000001</v>
      </c>
    </row>
    <row r="10659" spans="1:5" x14ac:dyDescent="0.35">
      <c r="A10659" s="22" t="s">
        <v>41</v>
      </c>
      <c r="B10659" s="22" t="s">
        <v>178</v>
      </c>
      <c r="C10659" s="22" t="s">
        <v>159</v>
      </c>
      <c r="D10659" s="22" t="s">
        <v>100</v>
      </c>
      <c r="E10659" s="20">
        <v>29.100840000000002</v>
      </c>
    </row>
    <row r="10660" spans="1:5" x14ac:dyDescent="0.35">
      <c r="A10660" s="22" t="s">
        <v>41</v>
      </c>
      <c r="B10660" s="22" t="s">
        <v>178</v>
      </c>
      <c r="C10660" s="22" t="s">
        <v>159</v>
      </c>
      <c r="D10660" s="22" t="s">
        <v>97</v>
      </c>
      <c r="E10660" s="20">
        <v>-0.74168000000000001</v>
      </c>
    </row>
    <row r="10661" spans="1:5" x14ac:dyDescent="0.35">
      <c r="A10661" s="22" t="s">
        <v>41</v>
      </c>
      <c r="B10661" s="22" t="s">
        <v>178</v>
      </c>
      <c r="C10661" s="22" t="s">
        <v>159</v>
      </c>
      <c r="D10661" s="22" t="s">
        <v>31</v>
      </c>
      <c r="E10661" s="20">
        <v>548.85226</v>
      </c>
    </row>
    <row r="10662" spans="1:5" x14ac:dyDescent="0.35">
      <c r="A10662" s="22" t="s">
        <v>41</v>
      </c>
      <c r="B10662" s="22" t="s">
        <v>178</v>
      </c>
      <c r="C10662" s="22" t="s">
        <v>159</v>
      </c>
      <c r="D10662" s="22" t="s">
        <v>32</v>
      </c>
      <c r="E10662" s="20">
        <v>25.243819999999999</v>
      </c>
    </row>
    <row r="10663" spans="1:5" x14ac:dyDescent="0.35">
      <c r="A10663" s="22" t="s">
        <v>41</v>
      </c>
      <c r="B10663" s="22" t="s">
        <v>178</v>
      </c>
      <c r="C10663" s="22" t="s">
        <v>159</v>
      </c>
      <c r="D10663" s="22" t="s">
        <v>161</v>
      </c>
      <c r="E10663" s="20">
        <v>3.4344999999999999</v>
      </c>
    </row>
    <row r="10664" spans="1:5" x14ac:dyDescent="0.35">
      <c r="A10664" s="22" t="s">
        <v>41</v>
      </c>
      <c r="B10664" s="22" t="s">
        <v>178</v>
      </c>
      <c r="C10664" s="22" t="s">
        <v>159</v>
      </c>
      <c r="D10664" s="28" t="s">
        <v>35</v>
      </c>
      <c r="E10664" s="26">
        <v>2473.14005</v>
      </c>
    </row>
    <row r="10665" spans="1:5" x14ac:dyDescent="0.35">
      <c r="A10665" s="22" t="s">
        <v>41</v>
      </c>
      <c r="B10665" s="22" t="s">
        <v>178</v>
      </c>
      <c r="C10665" s="22" t="s">
        <v>59</v>
      </c>
      <c r="D10665" s="22" t="s">
        <v>52</v>
      </c>
      <c r="E10665" s="20">
        <v>98.604609999999994</v>
      </c>
    </row>
    <row r="10666" spans="1:5" x14ac:dyDescent="0.35">
      <c r="A10666" s="22" t="s">
        <v>41</v>
      </c>
      <c r="B10666" s="22" t="s">
        <v>178</v>
      </c>
      <c r="C10666" s="22" t="s">
        <v>59</v>
      </c>
      <c r="D10666" s="22" t="s">
        <v>104</v>
      </c>
      <c r="E10666" s="20">
        <v>31.77392</v>
      </c>
    </row>
    <row r="10667" spans="1:5" x14ac:dyDescent="0.35">
      <c r="A10667" s="22" t="s">
        <v>41</v>
      </c>
      <c r="B10667" s="22" t="s">
        <v>178</v>
      </c>
      <c r="C10667" s="22" t="s">
        <v>59</v>
      </c>
      <c r="D10667" s="22" t="s">
        <v>115</v>
      </c>
      <c r="E10667" s="20">
        <v>8.9369399999999999</v>
      </c>
    </row>
    <row r="10668" spans="1:5" x14ac:dyDescent="0.35">
      <c r="A10668" s="22" t="s">
        <v>41</v>
      </c>
      <c r="B10668" s="22" t="s">
        <v>178</v>
      </c>
      <c r="C10668" s="22" t="s">
        <v>59</v>
      </c>
      <c r="D10668" s="22" t="s">
        <v>156</v>
      </c>
      <c r="E10668" s="20">
        <v>5.5919999999999997E-2</v>
      </c>
    </row>
    <row r="10669" spans="1:5" x14ac:dyDescent="0.35">
      <c r="A10669" s="22" t="s">
        <v>41</v>
      </c>
      <c r="B10669" s="22" t="s">
        <v>178</v>
      </c>
      <c r="C10669" s="22" t="s">
        <v>59</v>
      </c>
      <c r="D10669" s="22" t="s">
        <v>95</v>
      </c>
      <c r="E10669" s="20">
        <v>74.977919999999997</v>
      </c>
    </row>
    <row r="10670" spans="1:5" x14ac:dyDescent="0.35">
      <c r="A10670" s="22" t="s">
        <v>41</v>
      </c>
      <c r="B10670" s="22" t="s">
        <v>178</v>
      </c>
      <c r="C10670" s="22" t="s">
        <v>59</v>
      </c>
      <c r="D10670" s="22" t="s">
        <v>92</v>
      </c>
      <c r="E10670" s="20">
        <v>374.77276999999998</v>
      </c>
    </row>
    <row r="10671" spans="1:5" x14ac:dyDescent="0.35">
      <c r="A10671" s="22" t="s">
        <v>41</v>
      </c>
      <c r="B10671" s="22" t="s">
        <v>178</v>
      </c>
      <c r="C10671" s="22" t="s">
        <v>59</v>
      </c>
      <c r="D10671" s="22" t="s">
        <v>102</v>
      </c>
      <c r="E10671" s="20">
        <v>4.8881899999999998</v>
      </c>
    </row>
    <row r="10672" spans="1:5" x14ac:dyDescent="0.35">
      <c r="A10672" s="22" t="s">
        <v>41</v>
      </c>
      <c r="B10672" s="22" t="s">
        <v>178</v>
      </c>
      <c r="C10672" s="22" t="s">
        <v>59</v>
      </c>
      <c r="D10672" s="22" t="s">
        <v>107</v>
      </c>
      <c r="E10672" s="20">
        <v>1.16893</v>
      </c>
    </row>
    <row r="10673" spans="1:5" x14ac:dyDescent="0.35">
      <c r="A10673" s="22" t="s">
        <v>41</v>
      </c>
      <c r="B10673" s="22" t="s">
        <v>178</v>
      </c>
      <c r="C10673" s="22" t="s">
        <v>59</v>
      </c>
      <c r="D10673" s="22" t="s">
        <v>160</v>
      </c>
      <c r="E10673" s="20">
        <v>44.45814</v>
      </c>
    </row>
    <row r="10674" spans="1:5" x14ac:dyDescent="0.35">
      <c r="A10674" s="22" t="s">
        <v>41</v>
      </c>
      <c r="B10674" s="22" t="s">
        <v>178</v>
      </c>
      <c r="C10674" s="22" t="s">
        <v>59</v>
      </c>
      <c r="D10674" s="22" t="s">
        <v>97</v>
      </c>
      <c r="E10674" s="20">
        <v>18.304590000000001</v>
      </c>
    </row>
    <row r="10675" spans="1:5" x14ac:dyDescent="0.35">
      <c r="A10675" s="22" t="s">
        <v>41</v>
      </c>
      <c r="B10675" s="22" t="s">
        <v>178</v>
      </c>
      <c r="C10675" s="22" t="s">
        <v>59</v>
      </c>
      <c r="D10675" s="22" t="s">
        <v>31</v>
      </c>
      <c r="E10675" s="20">
        <v>20.049980000000001</v>
      </c>
    </row>
    <row r="10676" spans="1:5" x14ac:dyDescent="0.35">
      <c r="A10676" s="22" t="s">
        <v>41</v>
      </c>
      <c r="B10676" s="22" t="s">
        <v>178</v>
      </c>
      <c r="C10676" s="22" t="s">
        <v>59</v>
      </c>
      <c r="D10676" s="28" t="s">
        <v>35</v>
      </c>
      <c r="E10676" s="26">
        <v>677.99190999999996</v>
      </c>
    </row>
    <row r="10677" spans="1:5" x14ac:dyDescent="0.35">
      <c r="A10677" s="22" t="s">
        <v>41</v>
      </c>
      <c r="B10677" s="22" t="s">
        <v>178</v>
      </c>
      <c r="C10677" s="22" t="s">
        <v>16</v>
      </c>
      <c r="D10677" s="22" t="s">
        <v>52</v>
      </c>
      <c r="E10677" s="20">
        <v>1377.25963</v>
      </c>
    </row>
    <row r="10678" spans="1:5" x14ac:dyDescent="0.35">
      <c r="A10678" s="22" t="s">
        <v>41</v>
      </c>
      <c r="B10678" s="22" t="s">
        <v>178</v>
      </c>
      <c r="C10678" s="22" t="s">
        <v>16</v>
      </c>
      <c r="D10678" s="22" t="s">
        <v>104</v>
      </c>
      <c r="E10678" s="20">
        <v>3.34348</v>
      </c>
    </row>
    <row r="10679" spans="1:5" x14ac:dyDescent="0.35">
      <c r="A10679" s="22" t="s">
        <v>41</v>
      </c>
      <c r="B10679" s="22" t="s">
        <v>178</v>
      </c>
      <c r="C10679" s="22" t="s">
        <v>16</v>
      </c>
      <c r="D10679" s="22" t="s">
        <v>115</v>
      </c>
      <c r="E10679" s="20">
        <v>3.0684499999999999</v>
      </c>
    </row>
    <row r="10680" spans="1:5" x14ac:dyDescent="0.35">
      <c r="A10680" s="22" t="s">
        <v>41</v>
      </c>
      <c r="B10680" s="22" t="s">
        <v>178</v>
      </c>
      <c r="C10680" s="22" t="s">
        <v>16</v>
      </c>
      <c r="D10680" s="22" t="s">
        <v>27</v>
      </c>
      <c r="E10680" s="20">
        <v>484.86997000000002</v>
      </c>
    </row>
    <row r="10681" spans="1:5" x14ac:dyDescent="0.35">
      <c r="A10681" s="22" t="s">
        <v>41</v>
      </c>
      <c r="B10681" s="22" t="s">
        <v>178</v>
      </c>
      <c r="C10681" s="22" t="s">
        <v>16</v>
      </c>
      <c r="D10681" s="22" t="s">
        <v>28</v>
      </c>
      <c r="E10681" s="20">
        <v>74.65607</v>
      </c>
    </row>
    <row r="10682" spans="1:5" x14ac:dyDescent="0.35">
      <c r="A10682" s="22" t="s">
        <v>41</v>
      </c>
      <c r="B10682" s="22" t="s">
        <v>178</v>
      </c>
      <c r="C10682" s="22" t="s">
        <v>16</v>
      </c>
      <c r="D10682" s="22" t="s">
        <v>55</v>
      </c>
      <c r="E10682" s="20">
        <v>23.995000000000001</v>
      </c>
    </row>
    <row r="10683" spans="1:5" x14ac:dyDescent="0.35">
      <c r="A10683" s="22" t="s">
        <v>41</v>
      </c>
      <c r="B10683" s="22" t="s">
        <v>178</v>
      </c>
      <c r="C10683" s="22" t="s">
        <v>16</v>
      </c>
      <c r="D10683" s="22" t="s">
        <v>92</v>
      </c>
      <c r="E10683" s="20">
        <v>460.29138999999998</v>
      </c>
    </row>
    <row r="10684" spans="1:5" x14ac:dyDescent="0.35">
      <c r="A10684" s="22" t="s">
        <v>41</v>
      </c>
      <c r="B10684" s="22" t="s">
        <v>178</v>
      </c>
      <c r="C10684" s="22" t="s">
        <v>16</v>
      </c>
      <c r="D10684" s="22" t="s">
        <v>101</v>
      </c>
      <c r="E10684" s="20">
        <v>2.4848499999999998</v>
      </c>
    </row>
    <row r="10685" spans="1:5" x14ac:dyDescent="0.35">
      <c r="A10685" s="22" t="s">
        <v>41</v>
      </c>
      <c r="B10685" s="22" t="s">
        <v>178</v>
      </c>
      <c r="C10685" s="22" t="s">
        <v>16</v>
      </c>
      <c r="D10685" s="22" t="s">
        <v>102</v>
      </c>
      <c r="E10685" s="20">
        <v>115.75444</v>
      </c>
    </row>
    <row r="10686" spans="1:5" x14ac:dyDescent="0.35">
      <c r="A10686" s="22" t="s">
        <v>41</v>
      </c>
      <c r="B10686" s="22" t="s">
        <v>178</v>
      </c>
      <c r="C10686" s="22" t="s">
        <v>16</v>
      </c>
      <c r="D10686" s="22" t="s">
        <v>107</v>
      </c>
      <c r="E10686" s="20">
        <v>109.39716</v>
      </c>
    </row>
    <row r="10687" spans="1:5" x14ac:dyDescent="0.35">
      <c r="A10687" s="22" t="s">
        <v>41</v>
      </c>
      <c r="B10687" s="22" t="s">
        <v>178</v>
      </c>
      <c r="C10687" s="22" t="s">
        <v>16</v>
      </c>
      <c r="D10687" s="22" t="s">
        <v>160</v>
      </c>
      <c r="E10687" s="20">
        <v>169.48821000000001</v>
      </c>
    </row>
    <row r="10688" spans="1:5" x14ac:dyDescent="0.35">
      <c r="A10688" s="22" t="s">
        <v>41</v>
      </c>
      <c r="B10688" s="22" t="s">
        <v>178</v>
      </c>
      <c r="C10688" s="22" t="s">
        <v>16</v>
      </c>
      <c r="D10688" s="22" t="s">
        <v>30</v>
      </c>
      <c r="E10688" s="20">
        <v>765.52733000000001</v>
      </c>
    </row>
    <row r="10689" spans="1:5" x14ac:dyDescent="0.35">
      <c r="A10689" s="22" t="s">
        <v>41</v>
      </c>
      <c r="B10689" s="22" t="s">
        <v>178</v>
      </c>
      <c r="C10689" s="22" t="s">
        <v>16</v>
      </c>
      <c r="D10689" s="22" t="s">
        <v>162</v>
      </c>
      <c r="E10689" s="20">
        <v>3.67136</v>
      </c>
    </row>
    <row r="10690" spans="1:5" x14ac:dyDescent="0.35">
      <c r="A10690" s="22" t="s">
        <v>41</v>
      </c>
      <c r="B10690" s="22" t="s">
        <v>178</v>
      </c>
      <c r="C10690" s="22" t="s">
        <v>16</v>
      </c>
      <c r="D10690" s="22" t="s">
        <v>97</v>
      </c>
      <c r="E10690" s="20">
        <v>0.24868000000000001</v>
      </c>
    </row>
    <row r="10691" spans="1:5" x14ac:dyDescent="0.35">
      <c r="A10691" s="22" t="s">
        <v>41</v>
      </c>
      <c r="B10691" s="22" t="s">
        <v>178</v>
      </c>
      <c r="C10691" s="22" t="s">
        <v>16</v>
      </c>
      <c r="D10691" s="22" t="s">
        <v>31</v>
      </c>
      <c r="E10691" s="20">
        <v>1197.2261900000001</v>
      </c>
    </row>
    <row r="10692" spans="1:5" x14ac:dyDescent="0.35">
      <c r="A10692" s="22" t="s">
        <v>41</v>
      </c>
      <c r="B10692" s="22" t="s">
        <v>178</v>
      </c>
      <c r="C10692" s="22" t="s">
        <v>16</v>
      </c>
      <c r="D10692" s="22" t="s">
        <v>32</v>
      </c>
      <c r="E10692" s="20">
        <v>8.5070599999999992</v>
      </c>
    </row>
    <row r="10693" spans="1:5" x14ac:dyDescent="0.35">
      <c r="A10693" s="22" t="s">
        <v>41</v>
      </c>
      <c r="B10693" s="22" t="s">
        <v>178</v>
      </c>
      <c r="C10693" s="22" t="s">
        <v>16</v>
      </c>
      <c r="D10693" s="28" t="s">
        <v>35</v>
      </c>
      <c r="E10693" s="26">
        <v>4799.7892700000002</v>
      </c>
    </row>
    <row r="10694" spans="1:5" x14ac:dyDescent="0.35">
      <c r="A10694" s="22" t="s">
        <v>41</v>
      </c>
      <c r="B10694" s="22" t="s">
        <v>178</v>
      </c>
      <c r="C10694" s="22" t="s">
        <v>17</v>
      </c>
      <c r="D10694" s="22" t="s">
        <v>52</v>
      </c>
      <c r="E10694" s="20">
        <v>648.09905000000003</v>
      </c>
    </row>
    <row r="10695" spans="1:5" x14ac:dyDescent="0.35">
      <c r="A10695" s="22" t="s">
        <v>41</v>
      </c>
      <c r="B10695" s="22" t="s">
        <v>178</v>
      </c>
      <c r="C10695" s="22" t="s">
        <v>17</v>
      </c>
      <c r="D10695" s="22" t="s">
        <v>104</v>
      </c>
      <c r="E10695" s="20">
        <v>0.6109</v>
      </c>
    </row>
    <row r="10696" spans="1:5" x14ac:dyDescent="0.35">
      <c r="A10696" s="22" t="s">
        <v>41</v>
      </c>
      <c r="B10696" s="22" t="s">
        <v>178</v>
      </c>
      <c r="C10696" s="22" t="s">
        <v>17</v>
      </c>
      <c r="D10696" s="22" t="s">
        <v>115</v>
      </c>
      <c r="E10696" s="20">
        <v>0.85643000000000002</v>
      </c>
    </row>
    <row r="10697" spans="1:5" x14ac:dyDescent="0.35">
      <c r="A10697" s="22" t="s">
        <v>41</v>
      </c>
      <c r="B10697" s="22" t="s">
        <v>178</v>
      </c>
      <c r="C10697" s="22" t="s">
        <v>17</v>
      </c>
      <c r="D10697" s="22" t="s">
        <v>27</v>
      </c>
      <c r="E10697" s="20">
        <v>0.54469999999999996</v>
      </c>
    </row>
    <row r="10698" spans="1:5" x14ac:dyDescent="0.35">
      <c r="A10698" s="22" t="s">
        <v>41</v>
      </c>
      <c r="B10698" s="22" t="s">
        <v>178</v>
      </c>
      <c r="C10698" s="22" t="s">
        <v>17</v>
      </c>
      <c r="D10698" s="22" t="s">
        <v>28</v>
      </c>
      <c r="E10698" s="20">
        <v>9.1080900000000007</v>
      </c>
    </row>
    <row r="10699" spans="1:5" x14ac:dyDescent="0.35">
      <c r="A10699" s="22" t="s">
        <v>41</v>
      </c>
      <c r="B10699" s="22" t="s">
        <v>178</v>
      </c>
      <c r="C10699" s="22" t="s">
        <v>17</v>
      </c>
      <c r="D10699" s="22" t="s">
        <v>92</v>
      </c>
      <c r="E10699" s="20">
        <v>1.1435900000000001</v>
      </c>
    </row>
    <row r="10700" spans="1:5" x14ac:dyDescent="0.35">
      <c r="A10700" s="22" t="s">
        <v>41</v>
      </c>
      <c r="B10700" s="22" t="s">
        <v>178</v>
      </c>
      <c r="C10700" s="22" t="s">
        <v>17</v>
      </c>
      <c r="D10700" s="22" t="s">
        <v>101</v>
      </c>
      <c r="E10700" s="20">
        <v>2.8495900000000001</v>
      </c>
    </row>
    <row r="10701" spans="1:5" x14ac:dyDescent="0.35">
      <c r="A10701" s="22" t="s">
        <v>41</v>
      </c>
      <c r="B10701" s="22" t="s">
        <v>178</v>
      </c>
      <c r="C10701" s="22" t="s">
        <v>17</v>
      </c>
      <c r="D10701" s="22" t="s">
        <v>102</v>
      </c>
      <c r="E10701" s="20">
        <v>1.9462200000000001</v>
      </c>
    </row>
    <row r="10702" spans="1:5" x14ac:dyDescent="0.35">
      <c r="A10702" s="22" t="s">
        <v>41</v>
      </c>
      <c r="B10702" s="22" t="s">
        <v>178</v>
      </c>
      <c r="C10702" s="22" t="s">
        <v>17</v>
      </c>
      <c r="D10702" s="22" t="s">
        <v>107</v>
      </c>
      <c r="E10702" s="20">
        <v>456.9452</v>
      </c>
    </row>
    <row r="10703" spans="1:5" x14ac:dyDescent="0.35">
      <c r="A10703" s="22" t="s">
        <v>41</v>
      </c>
      <c r="B10703" s="22" t="s">
        <v>178</v>
      </c>
      <c r="C10703" s="22" t="s">
        <v>17</v>
      </c>
      <c r="D10703" s="22" t="s">
        <v>93</v>
      </c>
      <c r="E10703" s="20">
        <v>3.8092100000000002</v>
      </c>
    </row>
    <row r="10704" spans="1:5" x14ac:dyDescent="0.35">
      <c r="A10704" s="22" t="s">
        <v>41</v>
      </c>
      <c r="B10704" s="22" t="s">
        <v>178</v>
      </c>
      <c r="C10704" s="22" t="s">
        <v>17</v>
      </c>
      <c r="D10704" s="22" t="s">
        <v>160</v>
      </c>
      <c r="E10704" s="20">
        <v>26.745429999999999</v>
      </c>
    </row>
    <row r="10705" spans="1:5" x14ac:dyDescent="0.35">
      <c r="A10705" s="22" t="s">
        <v>41</v>
      </c>
      <c r="B10705" s="22" t="s">
        <v>178</v>
      </c>
      <c r="C10705" s="22" t="s">
        <v>17</v>
      </c>
      <c r="D10705" s="22" t="s">
        <v>30</v>
      </c>
      <c r="E10705" s="20">
        <v>15.61665</v>
      </c>
    </row>
    <row r="10706" spans="1:5" x14ac:dyDescent="0.35">
      <c r="A10706" s="22" t="s">
        <v>41</v>
      </c>
      <c r="B10706" s="22" t="s">
        <v>178</v>
      </c>
      <c r="C10706" s="22" t="s">
        <v>17</v>
      </c>
      <c r="D10706" s="22" t="s">
        <v>110</v>
      </c>
      <c r="E10706" s="20">
        <v>3.3439800000000002</v>
      </c>
    </row>
    <row r="10707" spans="1:5" x14ac:dyDescent="0.35">
      <c r="A10707" s="22" t="s">
        <v>41</v>
      </c>
      <c r="B10707" s="22" t="s">
        <v>178</v>
      </c>
      <c r="C10707" s="22" t="s">
        <v>17</v>
      </c>
      <c r="D10707" s="22" t="s">
        <v>31</v>
      </c>
      <c r="E10707" s="20">
        <v>5903.1353499999996</v>
      </c>
    </row>
    <row r="10708" spans="1:5" x14ac:dyDescent="0.35">
      <c r="A10708" s="22" t="s">
        <v>41</v>
      </c>
      <c r="B10708" s="22" t="s">
        <v>178</v>
      </c>
      <c r="C10708" s="22" t="s">
        <v>17</v>
      </c>
      <c r="D10708" s="28" t="s">
        <v>35</v>
      </c>
      <c r="E10708" s="26">
        <v>7074.7543900000001</v>
      </c>
    </row>
    <row r="10709" spans="1:5" x14ac:dyDescent="0.35">
      <c r="A10709" s="22" t="s">
        <v>41</v>
      </c>
      <c r="B10709" s="22" t="s">
        <v>178</v>
      </c>
      <c r="C10709" s="22" t="s">
        <v>18</v>
      </c>
      <c r="D10709" s="22" t="s">
        <v>52</v>
      </c>
      <c r="E10709" s="20">
        <v>71.027500000000003</v>
      </c>
    </row>
    <row r="10710" spans="1:5" x14ac:dyDescent="0.35">
      <c r="A10710" s="22" t="s">
        <v>41</v>
      </c>
      <c r="B10710" s="22" t="s">
        <v>178</v>
      </c>
      <c r="C10710" s="22" t="s">
        <v>18</v>
      </c>
      <c r="D10710" s="22" t="s">
        <v>104</v>
      </c>
      <c r="E10710" s="20">
        <v>18.127009999999999</v>
      </c>
    </row>
    <row r="10711" spans="1:5" x14ac:dyDescent="0.35">
      <c r="A10711" s="22" t="s">
        <v>41</v>
      </c>
      <c r="B10711" s="22" t="s">
        <v>178</v>
      </c>
      <c r="C10711" s="22" t="s">
        <v>18</v>
      </c>
      <c r="D10711" s="22" t="s">
        <v>53</v>
      </c>
      <c r="E10711" s="20">
        <v>6.83622</v>
      </c>
    </row>
    <row r="10712" spans="1:5" x14ac:dyDescent="0.35">
      <c r="A10712" s="22" t="s">
        <v>41</v>
      </c>
      <c r="B10712" s="22" t="s">
        <v>178</v>
      </c>
      <c r="C10712" s="22" t="s">
        <v>18</v>
      </c>
      <c r="D10712" s="22" t="s">
        <v>27</v>
      </c>
      <c r="E10712" s="20">
        <v>429.91521999999998</v>
      </c>
    </row>
    <row r="10713" spans="1:5" x14ac:dyDescent="0.35">
      <c r="A10713" s="22" t="s">
        <v>41</v>
      </c>
      <c r="B10713" s="22" t="s">
        <v>178</v>
      </c>
      <c r="C10713" s="22" t="s">
        <v>18</v>
      </c>
      <c r="D10713" s="22" t="s">
        <v>28</v>
      </c>
      <c r="E10713" s="20">
        <v>89.800700000000006</v>
      </c>
    </row>
    <row r="10714" spans="1:5" x14ac:dyDescent="0.35">
      <c r="A10714" s="22" t="s">
        <v>41</v>
      </c>
      <c r="B10714" s="22" t="s">
        <v>178</v>
      </c>
      <c r="C10714" s="22" t="s">
        <v>18</v>
      </c>
      <c r="D10714" s="22" t="s">
        <v>55</v>
      </c>
      <c r="E10714" s="20">
        <v>6.4864199999999999</v>
      </c>
    </row>
    <row r="10715" spans="1:5" x14ac:dyDescent="0.35">
      <c r="A10715" s="22" t="s">
        <v>41</v>
      </c>
      <c r="B10715" s="22" t="s">
        <v>178</v>
      </c>
      <c r="C10715" s="22" t="s">
        <v>18</v>
      </c>
      <c r="D10715" s="22" t="s">
        <v>92</v>
      </c>
      <c r="E10715" s="20">
        <v>-0.18260000000000001</v>
      </c>
    </row>
    <row r="10716" spans="1:5" x14ac:dyDescent="0.35">
      <c r="A10716" s="22" t="s">
        <v>41</v>
      </c>
      <c r="B10716" s="22" t="s">
        <v>178</v>
      </c>
      <c r="C10716" s="22" t="s">
        <v>18</v>
      </c>
      <c r="D10716" s="22" t="s">
        <v>102</v>
      </c>
      <c r="E10716" s="20">
        <v>149.65573000000001</v>
      </c>
    </row>
    <row r="10717" spans="1:5" x14ac:dyDescent="0.35">
      <c r="A10717" s="22" t="s">
        <v>41</v>
      </c>
      <c r="B10717" s="22" t="s">
        <v>178</v>
      </c>
      <c r="C10717" s="22" t="s">
        <v>18</v>
      </c>
      <c r="D10717" s="22" t="s">
        <v>107</v>
      </c>
      <c r="E10717" s="20">
        <v>18.560639999999999</v>
      </c>
    </row>
    <row r="10718" spans="1:5" x14ac:dyDescent="0.35">
      <c r="A10718" s="22" t="s">
        <v>41</v>
      </c>
      <c r="B10718" s="22" t="s">
        <v>178</v>
      </c>
      <c r="C10718" s="22" t="s">
        <v>18</v>
      </c>
      <c r="D10718" s="22" t="s">
        <v>93</v>
      </c>
      <c r="E10718" s="20">
        <v>41.435360000000003</v>
      </c>
    </row>
    <row r="10719" spans="1:5" x14ac:dyDescent="0.35">
      <c r="A10719" s="22" t="s">
        <v>41</v>
      </c>
      <c r="B10719" s="22" t="s">
        <v>178</v>
      </c>
      <c r="C10719" s="22" t="s">
        <v>18</v>
      </c>
      <c r="D10719" s="22" t="s">
        <v>160</v>
      </c>
      <c r="E10719" s="20">
        <v>2.3465199999999999</v>
      </c>
    </row>
    <row r="10720" spans="1:5" x14ac:dyDescent="0.35">
      <c r="A10720" s="22" t="s">
        <v>41</v>
      </c>
      <c r="B10720" s="22" t="s">
        <v>178</v>
      </c>
      <c r="C10720" s="22" t="s">
        <v>18</v>
      </c>
      <c r="D10720" s="22" t="s">
        <v>30</v>
      </c>
      <c r="E10720" s="20">
        <v>195.31233</v>
      </c>
    </row>
    <row r="10721" spans="1:5" x14ac:dyDescent="0.35">
      <c r="A10721" s="22" t="s">
        <v>41</v>
      </c>
      <c r="B10721" s="22" t="s">
        <v>178</v>
      </c>
      <c r="C10721" s="22" t="s">
        <v>18</v>
      </c>
      <c r="D10721" s="22" t="s">
        <v>96</v>
      </c>
      <c r="E10721" s="20">
        <v>4.6191700000000004</v>
      </c>
    </row>
    <row r="10722" spans="1:5" x14ac:dyDescent="0.35">
      <c r="A10722" s="22" t="s">
        <v>41</v>
      </c>
      <c r="B10722" s="22" t="s">
        <v>178</v>
      </c>
      <c r="C10722" s="22" t="s">
        <v>18</v>
      </c>
      <c r="D10722" s="22" t="s">
        <v>110</v>
      </c>
      <c r="E10722" s="20">
        <v>46.517240000000001</v>
      </c>
    </row>
    <row r="10723" spans="1:5" x14ac:dyDescent="0.35">
      <c r="A10723" s="22" t="s">
        <v>41</v>
      </c>
      <c r="B10723" s="22" t="s">
        <v>178</v>
      </c>
      <c r="C10723" s="22" t="s">
        <v>18</v>
      </c>
      <c r="D10723" s="22" t="s">
        <v>31</v>
      </c>
      <c r="E10723" s="20">
        <v>563.95899999999995</v>
      </c>
    </row>
    <row r="10724" spans="1:5" x14ac:dyDescent="0.35">
      <c r="A10724" s="22" t="s">
        <v>41</v>
      </c>
      <c r="B10724" s="22" t="s">
        <v>178</v>
      </c>
      <c r="C10724" s="22" t="s">
        <v>18</v>
      </c>
      <c r="D10724" s="22" t="s">
        <v>32</v>
      </c>
      <c r="E10724" s="20">
        <v>3.2291400000000001</v>
      </c>
    </row>
    <row r="10725" spans="1:5" x14ac:dyDescent="0.35">
      <c r="A10725" s="22" t="s">
        <v>41</v>
      </c>
      <c r="B10725" s="22" t="s">
        <v>178</v>
      </c>
      <c r="C10725" s="22" t="s">
        <v>18</v>
      </c>
      <c r="D10725" s="28" t="s">
        <v>35</v>
      </c>
      <c r="E10725" s="26">
        <v>1647.6456000000001</v>
      </c>
    </row>
    <row r="10726" spans="1:5" x14ac:dyDescent="0.35">
      <c r="A10726" s="22" t="s">
        <v>41</v>
      </c>
      <c r="B10726" s="22" t="s">
        <v>178</v>
      </c>
      <c r="C10726" s="22" t="s">
        <v>19</v>
      </c>
      <c r="D10726" s="22" t="s">
        <v>52</v>
      </c>
      <c r="E10726" s="20">
        <v>39.370579999999997</v>
      </c>
    </row>
    <row r="10727" spans="1:5" x14ac:dyDescent="0.35">
      <c r="A10727" s="22" t="s">
        <v>41</v>
      </c>
      <c r="B10727" s="22" t="s">
        <v>178</v>
      </c>
      <c r="C10727" s="22" t="s">
        <v>19</v>
      </c>
      <c r="D10727" s="22" t="s">
        <v>104</v>
      </c>
      <c r="E10727" s="20">
        <v>11.7065</v>
      </c>
    </row>
    <row r="10728" spans="1:5" x14ac:dyDescent="0.35">
      <c r="A10728" s="22" t="s">
        <v>41</v>
      </c>
      <c r="B10728" s="22" t="s">
        <v>178</v>
      </c>
      <c r="C10728" s="22" t="s">
        <v>19</v>
      </c>
      <c r="D10728" s="22" t="s">
        <v>156</v>
      </c>
      <c r="E10728" s="20">
        <v>3.2855099999999999</v>
      </c>
    </row>
    <row r="10729" spans="1:5" x14ac:dyDescent="0.35">
      <c r="A10729" s="22" t="s">
        <v>41</v>
      </c>
      <c r="B10729" s="22" t="s">
        <v>178</v>
      </c>
      <c r="C10729" s="22" t="s">
        <v>19</v>
      </c>
      <c r="D10729" s="22" t="s">
        <v>28</v>
      </c>
      <c r="E10729" s="20">
        <v>34.795110000000001</v>
      </c>
    </row>
    <row r="10730" spans="1:5" x14ac:dyDescent="0.35">
      <c r="A10730" s="22" t="s">
        <v>41</v>
      </c>
      <c r="B10730" s="22" t="s">
        <v>178</v>
      </c>
      <c r="C10730" s="22" t="s">
        <v>19</v>
      </c>
      <c r="D10730" s="22" t="s">
        <v>92</v>
      </c>
      <c r="E10730" s="20">
        <v>310.81941</v>
      </c>
    </row>
    <row r="10731" spans="1:5" x14ac:dyDescent="0.35">
      <c r="A10731" s="22" t="s">
        <v>41</v>
      </c>
      <c r="B10731" s="22" t="s">
        <v>178</v>
      </c>
      <c r="C10731" s="22" t="s">
        <v>19</v>
      </c>
      <c r="D10731" s="22" t="s">
        <v>102</v>
      </c>
      <c r="E10731" s="20">
        <v>11482.885050000001</v>
      </c>
    </row>
    <row r="10732" spans="1:5" x14ac:dyDescent="0.35">
      <c r="A10732" s="22" t="s">
        <v>41</v>
      </c>
      <c r="B10732" s="22" t="s">
        <v>178</v>
      </c>
      <c r="C10732" s="22" t="s">
        <v>19</v>
      </c>
      <c r="D10732" s="22" t="s">
        <v>107</v>
      </c>
      <c r="E10732" s="20">
        <v>28.940100000000001</v>
      </c>
    </row>
    <row r="10733" spans="1:5" x14ac:dyDescent="0.35">
      <c r="A10733" s="22" t="s">
        <v>41</v>
      </c>
      <c r="B10733" s="22" t="s">
        <v>178</v>
      </c>
      <c r="C10733" s="22" t="s">
        <v>19</v>
      </c>
      <c r="D10733" s="22" t="s">
        <v>160</v>
      </c>
      <c r="E10733" s="20">
        <v>13.137600000000001</v>
      </c>
    </row>
    <row r="10734" spans="1:5" x14ac:dyDescent="0.35">
      <c r="A10734" s="22" t="s">
        <v>41</v>
      </c>
      <c r="B10734" s="22" t="s">
        <v>178</v>
      </c>
      <c r="C10734" s="22" t="s">
        <v>19</v>
      </c>
      <c r="D10734" s="22" t="s">
        <v>30</v>
      </c>
      <c r="E10734" s="20">
        <v>162.40736999999999</v>
      </c>
    </row>
    <row r="10735" spans="1:5" x14ac:dyDescent="0.35">
      <c r="A10735" s="22" t="s">
        <v>41</v>
      </c>
      <c r="B10735" s="22" t="s">
        <v>178</v>
      </c>
      <c r="C10735" s="22" t="s">
        <v>19</v>
      </c>
      <c r="D10735" s="22" t="s">
        <v>31</v>
      </c>
      <c r="E10735" s="20">
        <v>322.99133</v>
      </c>
    </row>
    <row r="10736" spans="1:5" x14ac:dyDescent="0.35">
      <c r="A10736" s="22" t="s">
        <v>41</v>
      </c>
      <c r="B10736" s="22" t="s">
        <v>178</v>
      </c>
      <c r="C10736" s="22" t="s">
        <v>19</v>
      </c>
      <c r="D10736" s="22" t="s">
        <v>32</v>
      </c>
      <c r="E10736" s="20">
        <v>30.947880000000001</v>
      </c>
    </row>
    <row r="10737" spans="1:5" x14ac:dyDescent="0.35">
      <c r="A10737" s="22" t="s">
        <v>41</v>
      </c>
      <c r="B10737" s="22" t="s">
        <v>178</v>
      </c>
      <c r="C10737" s="22" t="s">
        <v>19</v>
      </c>
      <c r="D10737" s="28" t="s">
        <v>35</v>
      </c>
      <c r="E10737" s="26">
        <v>12441.28644</v>
      </c>
    </row>
    <row r="10738" spans="1:5" x14ac:dyDescent="0.35">
      <c r="A10738" s="22" t="s">
        <v>41</v>
      </c>
      <c r="B10738" s="22" t="s">
        <v>178</v>
      </c>
      <c r="C10738" s="120" t="s">
        <v>35</v>
      </c>
      <c r="D10738" s="347"/>
      <c r="E10738" s="26">
        <v>109227.12725000001</v>
      </c>
    </row>
    <row r="10739" spans="1:5" x14ac:dyDescent="0.35">
      <c r="A10739" s="22" t="s">
        <v>42</v>
      </c>
      <c r="B10739" s="22" t="s">
        <v>169</v>
      </c>
      <c r="C10739" s="22" t="s">
        <v>52</v>
      </c>
      <c r="D10739" s="22" t="s">
        <v>52</v>
      </c>
      <c r="E10739" s="20">
        <v>428.05527000000001</v>
      </c>
    </row>
    <row r="10740" spans="1:5" x14ac:dyDescent="0.35">
      <c r="A10740" s="22" t="s">
        <v>42</v>
      </c>
      <c r="B10740" s="22" t="s">
        <v>169</v>
      </c>
      <c r="C10740" s="22" t="s">
        <v>52</v>
      </c>
      <c r="D10740" s="22" t="s">
        <v>115</v>
      </c>
      <c r="E10740" s="20">
        <v>33.544170000000001</v>
      </c>
    </row>
    <row r="10741" spans="1:5" x14ac:dyDescent="0.35">
      <c r="A10741" s="22" t="s">
        <v>42</v>
      </c>
      <c r="B10741" s="22" t="s">
        <v>169</v>
      </c>
      <c r="C10741" s="22" t="s">
        <v>52</v>
      </c>
      <c r="D10741" s="22" t="s">
        <v>53</v>
      </c>
      <c r="E10741" s="20">
        <v>352.05331999999999</v>
      </c>
    </row>
    <row r="10742" spans="1:5" x14ac:dyDescent="0.35">
      <c r="A10742" s="22" t="s">
        <v>42</v>
      </c>
      <c r="B10742" s="22" t="s">
        <v>169</v>
      </c>
      <c r="C10742" s="22" t="s">
        <v>52</v>
      </c>
      <c r="D10742" s="22" t="s">
        <v>27</v>
      </c>
      <c r="E10742" s="20">
        <v>0.93935000000000002</v>
      </c>
    </row>
    <row r="10743" spans="1:5" x14ac:dyDescent="0.35">
      <c r="A10743" s="22" t="s">
        <v>42</v>
      </c>
      <c r="B10743" s="22" t="s">
        <v>169</v>
      </c>
      <c r="C10743" s="22" t="s">
        <v>52</v>
      </c>
      <c r="D10743" s="22" t="s">
        <v>95</v>
      </c>
      <c r="E10743" s="20">
        <v>16.50187</v>
      </c>
    </row>
    <row r="10744" spans="1:5" x14ac:dyDescent="0.35">
      <c r="A10744" s="22" t="s">
        <v>42</v>
      </c>
      <c r="B10744" s="22" t="s">
        <v>169</v>
      </c>
      <c r="C10744" s="22" t="s">
        <v>52</v>
      </c>
      <c r="D10744" s="22" t="s">
        <v>102</v>
      </c>
      <c r="E10744" s="20">
        <v>91.554509999999993</v>
      </c>
    </row>
    <row r="10745" spans="1:5" x14ac:dyDescent="0.35">
      <c r="A10745" s="22" t="s">
        <v>42</v>
      </c>
      <c r="B10745" s="22" t="s">
        <v>169</v>
      </c>
      <c r="C10745" s="22" t="s">
        <v>52</v>
      </c>
      <c r="D10745" s="22" t="s">
        <v>160</v>
      </c>
      <c r="E10745" s="20">
        <v>2149.6799799999999</v>
      </c>
    </row>
    <row r="10746" spans="1:5" x14ac:dyDescent="0.35">
      <c r="A10746" s="22" t="s">
        <v>42</v>
      </c>
      <c r="B10746" s="22" t="s">
        <v>169</v>
      </c>
      <c r="C10746" s="22" t="s">
        <v>52</v>
      </c>
      <c r="D10746" s="22" t="s">
        <v>30</v>
      </c>
      <c r="E10746" s="20">
        <v>335.43725999999998</v>
      </c>
    </row>
    <row r="10747" spans="1:5" x14ac:dyDescent="0.35">
      <c r="A10747" s="22" t="s">
        <v>42</v>
      </c>
      <c r="B10747" s="22" t="s">
        <v>169</v>
      </c>
      <c r="C10747" s="22" t="s">
        <v>52</v>
      </c>
      <c r="D10747" s="22" t="s">
        <v>96</v>
      </c>
      <c r="E10747" s="20">
        <v>122.92225000000001</v>
      </c>
    </row>
    <row r="10748" spans="1:5" x14ac:dyDescent="0.35">
      <c r="A10748" s="22" t="s">
        <v>42</v>
      </c>
      <c r="B10748" s="22" t="s">
        <v>169</v>
      </c>
      <c r="C10748" s="22" t="s">
        <v>52</v>
      </c>
      <c r="D10748" s="22" t="s">
        <v>110</v>
      </c>
      <c r="E10748" s="20">
        <v>143.26568</v>
      </c>
    </row>
    <row r="10749" spans="1:5" x14ac:dyDescent="0.35">
      <c r="A10749" s="22" t="s">
        <v>42</v>
      </c>
      <c r="B10749" s="22" t="s">
        <v>169</v>
      </c>
      <c r="C10749" s="22" t="s">
        <v>52</v>
      </c>
      <c r="D10749" s="22" t="s">
        <v>97</v>
      </c>
      <c r="E10749" s="20">
        <v>897.92192</v>
      </c>
    </row>
    <row r="10750" spans="1:5" x14ac:dyDescent="0.35">
      <c r="A10750" s="22" t="s">
        <v>42</v>
      </c>
      <c r="B10750" s="22" t="s">
        <v>169</v>
      </c>
      <c r="C10750" s="22" t="s">
        <v>52</v>
      </c>
      <c r="D10750" s="22" t="s">
        <v>31</v>
      </c>
      <c r="E10750" s="20">
        <v>2.7060000000000001E-2</v>
      </c>
    </row>
    <row r="10751" spans="1:5" x14ac:dyDescent="0.35">
      <c r="A10751" s="22" t="s">
        <v>42</v>
      </c>
      <c r="B10751" s="22" t="s">
        <v>169</v>
      </c>
      <c r="C10751" s="22" t="s">
        <v>52</v>
      </c>
      <c r="D10751" s="22" t="s">
        <v>32</v>
      </c>
      <c r="E10751" s="20">
        <v>69.357230000000001</v>
      </c>
    </row>
    <row r="10752" spans="1:5" x14ac:dyDescent="0.35">
      <c r="A10752" s="22" t="s">
        <v>42</v>
      </c>
      <c r="B10752" s="22" t="s">
        <v>169</v>
      </c>
      <c r="C10752" s="22" t="s">
        <v>52</v>
      </c>
      <c r="D10752" s="28" t="s">
        <v>35</v>
      </c>
      <c r="E10752" s="26">
        <v>4641.2598699999999</v>
      </c>
    </row>
    <row r="10753" spans="1:5" x14ac:dyDescent="0.35">
      <c r="A10753" s="22" t="s">
        <v>42</v>
      </c>
      <c r="B10753" s="22" t="s">
        <v>169</v>
      </c>
      <c r="C10753" s="22" t="s">
        <v>53</v>
      </c>
      <c r="D10753" s="22" t="s">
        <v>115</v>
      </c>
      <c r="E10753" s="20">
        <v>24.598050000000001</v>
      </c>
    </row>
    <row r="10754" spans="1:5" x14ac:dyDescent="0.35">
      <c r="A10754" s="22" t="s">
        <v>42</v>
      </c>
      <c r="B10754" s="22" t="s">
        <v>169</v>
      </c>
      <c r="C10754" s="22" t="s">
        <v>53</v>
      </c>
      <c r="D10754" s="22" t="s">
        <v>156</v>
      </c>
      <c r="E10754" s="20">
        <v>-5.9999999999999995E-4</v>
      </c>
    </row>
    <row r="10755" spans="1:5" x14ac:dyDescent="0.35">
      <c r="A10755" s="22" t="s">
        <v>42</v>
      </c>
      <c r="B10755" s="22" t="s">
        <v>169</v>
      </c>
      <c r="C10755" s="22" t="s">
        <v>53</v>
      </c>
      <c r="D10755" s="22" t="s">
        <v>53</v>
      </c>
      <c r="E10755" s="20">
        <v>861.46258999999998</v>
      </c>
    </row>
    <row r="10756" spans="1:5" x14ac:dyDescent="0.35">
      <c r="A10756" s="22" t="s">
        <v>42</v>
      </c>
      <c r="B10756" s="22" t="s">
        <v>169</v>
      </c>
      <c r="C10756" s="22" t="s">
        <v>53</v>
      </c>
      <c r="D10756" s="22" t="s">
        <v>95</v>
      </c>
      <c r="E10756" s="20">
        <v>125.42528</v>
      </c>
    </row>
    <row r="10757" spans="1:5" x14ac:dyDescent="0.35">
      <c r="A10757" s="22" t="s">
        <v>42</v>
      </c>
      <c r="B10757" s="22" t="s">
        <v>169</v>
      </c>
      <c r="C10757" s="22" t="s">
        <v>53</v>
      </c>
      <c r="D10757" s="22" t="s">
        <v>102</v>
      </c>
      <c r="E10757" s="20">
        <v>20.840810000000001</v>
      </c>
    </row>
    <row r="10758" spans="1:5" x14ac:dyDescent="0.35">
      <c r="A10758" s="22" t="s">
        <v>42</v>
      </c>
      <c r="B10758" s="22" t="s">
        <v>169</v>
      </c>
      <c r="C10758" s="22" t="s">
        <v>53</v>
      </c>
      <c r="D10758" s="22" t="s">
        <v>30</v>
      </c>
      <c r="E10758" s="20">
        <v>94.719160000000002</v>
      </c>
    </row>
    <row r="10759" spans="1:5" x14ac:dyDescent="0.35">
      <c r="A10759" s="22" t="s">
        <v>42</v>
      </c>
      <c r="B10759" s="22" t="s">
        <v>169</v>
      </c>
      <c r="C10759" s="22" t="s">
        <v>53</v>
      </c>
      <c r="D10759" s="22" t="s">
        <v>97</v>
      </c>
      <c r="E10759" s="20">
        <v>1478.7837099999999</v>
      </c>
    </row>
    <row r="10760" spans="1:5" x14ac:dyDescent="0.35">
      <c r="A10760" s="22" t="s">
        <v>42</v>
      </c>
      <c r="B10760" s="22" t="s">
        <v>169</v>
      </c>
      <c r="C10760" s="22" t="s">
        <v>53</v>
      </c>
      <c r="D10760" s="28" t="s">
        <v>35</v>
      </c>
      <c r="E10760" s="26">
        <v>2605.8290000000002</v>
      </c>
    </row>
    <row r="10761" spans="1:5" x14ac:dyDescent="0.35">
      <c r="A10761" s="22" t="s">
        <v>42</v>
      </c>
      <c r="B10761" s="22" t="s">
        <v>169</v>
      </c>
      <c r="C10761" s="22" t="s">
        <v>12</v>
      </c>
      <c r="D10761" s="22" t="s">
        <v>27</v>
      </c>
      <c r="E10761" s="20">
        <v>805.00442999999996</v>
      </c>
    </row>
    <row r="10762" spans="1:5" x14ac:dyDescent="0.35">
      <c r="A10762" s="22" t="s">
        <v>42</v>
      </c>
      <c r="B10762" s="22" t="s">
        <v>169</v>
      </c>
      <c r="C10762" s="22" t="s">
        <v>12</v>
      </c>
      <c r="D10762" s="22" t="s">
        <v>31</v>
      </c>
      <c r="E10762" s="20">
        <v>0.74646000000000001</v>
      </c>
    </row>
    <row r="10763" spans="1:5" x14ac:dyDescent="0.35">
      <c r="A10763" s="22" t="s">
        <v>42</v>
      </c>
      <c r="B10763" s="22" t="s">
        <v>169</v>
      </c>
      <c r="C10763" s="22" t="s">
        <v>12</v>
      </c>
      <c r="D10763" s="22" t="s">
        <v>161</v>
      </c>
      <c r="E10763" s="20">
        <v>147.58757</v>
      </c>
    </row>
    <row r="10764" spans="1:5" x14ac:dyDescent="0.35">
      <c r="A10764" s="22" t="s">
        <v>42</v>
      </c>
      <c r="B10764" s="22" t="s">
        <v>169</v>
      </c>
      <c r="C10764" s="22" t="s">
        <v>12</v>
      </c>
      <c r="D10764" s="28" t="s">
        <v>35</v>
      </c>
      <c r="E10764" s="26">
        <v>953.33846000000005</v>
      </c>
    </row>
    <row r="10765" spans="1:5" x14ac:dyDescent="0.35">
      <c r="A10765" s="22" t="s">
        <v>42</v>
      </c>
      <c r="B10765" s="22" t="s">
        <v>169</v>
      </c>
      <c r="C10765" s="22" t="s">
        <v>54</v>
      </c>
      <c r="D10765" s="22" t="s">
        <v>52</v>
      </c>
      <c r="E10765" s="20">
        <v>628.73898999999994</v>
      </c>
    </row>
    <row r="10766" spans="1:5" x14ac:dyDescent="0.35">
      <c r="A10766" s="22" t="s">
        <v>42</v>
      </c>
      <c r="B10766" s="22" t="s">
        <v>169</v>
      </c>
      <c r="C10766" s="22" t="s">
        <v>54</v>
      </c>
      <c r="D10766" s="22" t="s">
        <v>115</v>
      </c>
      <c r="E10766" s="20">
        <v>12.45556</v>
      </c>
    </row>
    <row r="10767" spans="1:5" x14ac:dyDescent="0.35">
      <c r="A10767" s="22" t="s">
        <v>42</v>
      </c>
      <c r="B10767" s="22" t="s">
        <v>169</v>
      </c>
      <c r="C10767" s="22" t="s">
        <v>54</v>
      </c>
      <c r="D10767" s="22" t="s">
        <v>156</v>
      </c>
      <c r="E10767" s="20">
        <v>-4.6999999999999999E-4</v>
      </c>
    </row>
    <row r="10768" spans="1:5" x14ac:dyDescent="0.35">
      <c r="A10768" s="22" t="s">
        <v>42</v>
      </c>
      <c r="B10768" s="22" t="s">
        <v>169</v>
      </c>
      <c r="C10768" s="22" t="s">
        <v>54</v>
      </c>
      <c r="D10768" s="22" t="s">
        <v>95</v>
      </c>
      <c r="E10768" s="20">
        <v>185.74664999999999</v>
      </c>
    </row>
    <row r="10769" spans="1:5" x14ac:dyDescent="0.35">
      <c r="A10769" s="22" t="s">
        <v>42</v>
      </c>
      <c r="B10769" s="22" t="s">
        <v>169</v>
      </c>
      <c r="C10769" s="22" t="s">
        <v>54</v>
      </c>
      <c r="D10769" s="22" t="s">
        <v>160</v>
      </c>
      <c r="E10769" s="20">
        <v>44.718229999999998</v>
      </c>
    </row>
    <row r="10770" spans="1:5" x14ac:dyDescent="0.35">
      <c r="A10770" s="22" t="s">
        <v>42</v>
      </c>
      <c r="B10770" s="22" t="s">
        <v>169</v>
      </c>
      <c r="C10770" s="22" t="s">
        <v>54</v>
      </c>
      <c r="D10770" s="22" t="s">
        <v>96</v>
      </c>
      <c r="E10770" s="20">
        <v>869.21717000000001</v>
      </c>
    </row>
    <row r="10771" spans="1:5" x14ac:dyDescent="0.35">
      <c r="A10771" s="22" t="s">
        <v>42</v>
      </c>
      <c r="B10771" s="22" t="s">
        <v>169</v>
      </c>
      <c r="C10771" s="22" t="s">
        <v>54</v>
      </c>
      <c r="D10771" s="22" t="s">
        <v>110</v>
      </c>
      <c r="E10771" s="20">
        <v>0.10410999999999999</v>
      </c>
    </row>
    <row r="10772" spans="1:5" x14ac:dyDescent="0.35">
      <c r="A10772" s="22" t="s">
        <v>42</v>
      </c>
      <c r="B10772" s="22" t="s">
        <v>169</v>
      </c>
      <c r="C10772" s="22" t="s">
        <v>54</v>
      </c>
      <c r="D10772" s="22" t="s">
        <v>97</v>
      </c>
      <c r="E10772" s="20">
        <v>2088.42947</v>
      </c>
    </row>
    <row r="10773" spans="1:5" x14ac:dyDescent="0.35">
      <c r="A10773" s="22" t="s">
        <v>42</v>
      </c>
      <c r="B10773" s="22" t="s">
        <v>169</v>
      </c>
      <c r="C10773" s="22" t="s">
        <v>54</v>
      </c>
      <c r="D10773" s="22" t="s">
        <v>31</v>
      </c>
      <c r="E10773" s="20">
        <v>5.5386300000000004</v>
      </c>
    </row>
    <row r="10774" spans="1:5" x14ac:dyDescent="0.35">
      <c r="A10774" s="22" t="s">
        <v>42</v>
      </c>
      <c r="B10774" s="22" t="s">
        <v>169</v>
      </c>
      <c r="C10774" s="22" t="s">
        <v>54</v>
      </c>
      <c r="D10774" s="28" t="s">
        <v>35</v>
      </c>
      <c r="E10774" s="26">
        <v>3834.9483399999999</v>
      </c>
    </row>
    <row r="10775" spans="1:5" x14ac:dyDescent="0.35">
      <c r="A10775" s="22" t="s">
        <v>42</v>
      </c>
      <c r="B10775" s="22" t="s">
        <v>169</v>
      </c>
      <c r="C10775" s="22" t="s">
        <v>13</v>
      </c>
      <c r="D10775" s="22" t="s">
        <v>27</v>
      </c>
      <c r="E10775" s="20">
        <v>933.88594000000001</v>
      </c>
    </row>
    <row r="10776" spans="1:5" x14ac:dyDescent="0.35">
      <c r="A10776" s="22" t="s">
        <v>42</v>
      </c>
      <c r="B10776" s="22" t="s">
        <v>169</v>
      </c>
      <c r="C10776" s="22" t="s">
        <v>13</v>
      </c>
      <c r="D10776" s="22" t="s">
        <v>28</v>
      </c>
      <c r="E10776" s="20">
        <v>133.1163</v>
      </c>
    </row>
    <row r="10777" spans="1:5" x14ac:dyDescent="0.35">
      <c r="A10777" s="22" t="s">
        <v>42</v>
      </c>
      <c r="B10777" s="22" t="s">
        <v>169</v>
      </c>
      <c r="C10777" s="22" t="s">
        <v>13</v>
      </c>
      <c r="D10777" s="22" t="s">
        <v>92</v>
      </c>
      <c r="E10777" s="20">
        <v>80.493120000000005</v>
      </c>
    </row>
    <row r="10778" spans="1:5" x14ac:dyDescent="0.35">
      <c r="A10778" s="22" t="s">
        <v>42</v>
      </c>
      <c r="B10778" s="22" t="s">
        <v>169</v>
      </c>
      <c r="C10778" s="22" t="s">
        <v>13</v>
      </c>
      <c r="D10778" s="22" t="s">
        <v>160</v>
      </c>
      <c r="E10778" s="20">
        <v>73.129850000000005</v>
      </c>
    </row>
    <row r="10779" spans="1:5" x14ac:dyDescent="0.35">
      <c r="A10779" s="22" t="s">
        <v>42</v>
      </c>
      <c r="B10779" s="22" t="s">
        <v>169</v>
      </c>
      <c r="C10779" s="22" t="s">
        <v>13</v>
      </c>
      <c r="D10779" s="28" t="s">
        <v>35</v>
      </c>
      <c r="E10779" s="26">
        <v>1220.6252099999999</v>
      </c>
    </row>
    <row r="10780" spans="1:5" x14ac:dyDescent="0.35">
      <c r="A10780" s="22" t="s">
        <v>42</v>
      </c>
      <c r="B10780" s="22" t="s">
        <v>169</v>
      </c>
      <c r="C10780" s="22" t="s">
        <v>55</v>
      </c>
      <c r="D10780" s="22" t="s">
        <v>30</v>
      </c>
      <c r="E10780" s="20">
        <v>9.0449999999999999</v>
      </c>
    </row>
    <row r="10781" spans="1:5" x14ac:dyDescent="0.35">
      <c r="A10781" s="22" t="s">
        <v>42</v>
      </c>
      <c r="B10781" s="22" t="s">
        <v>169</v>
      </c>
      <c r="C10781" s="22" t="s">
        <v>55</v>
      </c>
      <c r="D10781" s="22" t="s">
        <v>97</v>
      </c>
      <c r="E10781" s="20">
        <v>471.62502999999998</v>
      </c>
    </row>
    <row r="10782" spans="1:5" x14ac:dyDescent="0.35">
      <c r="A10782" s="22" t="s">
        <v>42</v>
      </c>
      <c r="B10782" s="22" t="s">
        <v>169</v>
      </c>
      <c r="C10782" s="22" t="s">
        <v>55</v>
      </c>
      <c r="D10782" s="28" t="s">
        <v>35</v>
      </c>
      <c r="E10782" s="26">
        <v>480.67003</v>
      </c>
    </row>
    <row r="10783" spans="1:5" x14ac:dyDescent="0.35">
      <c r="A10783" s="22" t="s">
        <v>42</v>
      </c>
      <c r="B10783" s="22" t="s">
        <v>169</v>
      </c>
      <c r="C10783" s="22" t="s">
        <v>56</v>
      </c>
      <c r="D10783" s="22" t="s">
        <v>52</v>
      </c>
      <c r="E10783" s="20">
        <v>36.159219999999998</v>
      </c>
    </row>
    <row r="10784" spans="1:5" x14ac:dyDescent="0.35">
      <c r="A10784" s="22" t="s">
        <v>42</v>
      </c>
      <c r="B10784" s="22" t="s">
        <v>169</v>
      </c>
      <c r="C10784" s="22" t="s">
        <v>56</v>
      </c>
      <c r="D10784" s="22" t="s">
        <v>30</v>
      </c>
      <c r="E10784" s="20">
        <v>492.18200000000002</v>
      </c>
    </row>
    <row r="10785" spans="1:5" x14ac:dyDescent="0.35">
      <c r="A10785" s="22" t="s">
        <v>42</v>
      </c>
      <c r="B10785" s="22" t="s">
        <v>169</v>
      </c>
      <c r="C10785" s="22" t="s">
        <v>56</v>
      </c>
      <c r="D10785" s="22" t="s">
        <v>96</v>
      </c>
      <c r="E10785" s="20">
        <v>1.3003400000000001</v>
      </c>
    </row>
    <row r="10786" spans="1:5" x14ac:dyDescent="0.35">
      <c r="A10786" s="22" t="s">
        <v>42</v>
      </c>
      <c r="B10786" s="22" t="s">
        <v>169</v>
      </c>
      <c r="C10786" s="22" t="s">
        <v>56</v>
      </c>
      <c r="D10786" s="22" t="s">
        <v>97</v>
      </c>
      <c r="E10786" s="20">
        <v>9.9025599999999994</v>
      </c>
    </row>
    <row r="10787" spans="1:5" x14ac:dyDescent="0.35">
      <c r="A10787" s="22" t="s">
        <v>42</v>
      </c>
      <c r="B10787" s="22" t="s">
        <v>169</v>
      </c>
      <c r="C10787" s="22" t="s">
        <v>56</v>
      </c>
      <c r="D10787" s="28" t="s">
        <v>35</v>
      </c>
      <c r="E10787" s="26">
        <v>539.54412000000002</v>
      </c>
    </row>
    <row r="10788" spans="1:5" x14ac:dyDescent="0.35">
      <c r="A10788" s="22" t="s">
        <v>42</v>
      </c>
      <c r="B10788" s="22" t="s">
        <v>169</v>
      </c>
      <c r="C10788" s="22" t="s">
        <v>57</v>
      </c>
      <c r="D10788" s="22" t="s">
        <v>52</v>
      </c>
      <c r="E10788" s="20">
        <v>57.4602</v>
      </c>
    </row>
    <row r="10789" spans="1:5" x14ac:dyDescent="0.35">
      <c r="A10789" s="22" t="s">
        <v>42</v>
      </c>
      <c r="B10789" s="22" t="s">
        <v>169</v>
      </c>
      <c r="C10789" s="22" t="s">
        <v>57</v>
      </c>
      <c r="D10789" s="22" t="s">
        <v>27</v>
      </c>
      <c r="E10789" s="20">
        <v>246.99463</v>
      </c>
    </row>
    <row r="10790" spans="1:5" x14ac:dyDescent="0.35">
      <c r="A10790" s="22" t="s">
        <v>42</v>
      </c>
      <c r="B10790" s="22" t="s">
        <v>169</v>
      </c>
      <c r="C10790" s="22" t="s">
        <v>57</v>
      </c>
      <c r="D10790" s="22" t="s">
        <v>160</v>
      </c>
      <c r="E10790" s="20">
        <v>31.647179999999999</v>
      </c>
    </row>
    <row r="10791" spans="1:5" x14ac:dyDescent="0.35">
      <c r="A10791" s="22" t="s">
        <v>42</v>
      </c>
      <c r="B10791" s="22" t="s">
        <v>169</v>
      </c>
      <c r="C10791" s="22" t="s">
        <v>57</v>
      </c>
      <c r="D10791" s="22" t="s">
        <v>30</v>
      </c>
      <c r="E10791" s="20">
        <v>933.03570000000002</v>
      </c>
    </row>
    <row r="10792" spans="1:5" x14ac:dyDescent="0.35">
      <c r="A10792" s="22" t="s">
        <v>42</v>
      </c>
      <c r="B10792" s="22" t="s">
        <v>169</v>
      </c>
      <c r="C10792" s="22" t="s">
        <v>57</v>
      </c>
      <c r="D10792" s="22" t="s">
        <v>96</v>
      </c>
      <c r="E10792" s="20">
        <v>4.3742999999999999</v>
      </c>
    </row>
    <row r="10793" spans="1:5" x14ac:dyDescent="0.35">
      <c r="A10793" s="22" t="s">
        <v>42</v>
      </c>
      <c r="B10793" s="22" t="s">
        <v>169</v>
      </c>
      <c r="C10793" s="22" t="s">
        <v>57</v>
      </c>
      <c r="D10793" s="22" t="s">
        <v>97</v>
      </c>
      <c r="E10793" s="20">
        <v>25.467610000000001</v>
      </c>
    </row>
    <row r="10794" spans="1:5" x14ac:dyDescent="0.35">
      <c r="A10794" s="22" t="s">
        <v>42</v>
      </c>
      <c r="B10794" s="22" t="s">
        <v>169</v>
      </c>
      <c r="C10794" s="22" t="s">
        <v>57</v>
      </c>
      <c r="D10794" s="28" t="s">
        <v>35</v>
      </c>
      <c r="E10794" s="26">
        <v>1298.9796200000001</v>
      </c>
    </row>
    <row r="10795" spans="1:5" x14ac:dyDescent="0.35">
      <c r="A10795" s="22" t="s">
        <v>42</v>
      </c>
      <c r="B10795" s="22" t="s">
        <v>169</v>
      </c>
      <c r="C10795" s="22" t="s">
        <v>58</v>
      </c>
      <c r="D10795" s="22" t="s">
        <v>160</v>
      </c>
      <c r="E10795" s="20">
        <v>16.484079999999999</v>
      </c>
    </row>
    <row r="10796" spans="1:5" x14ac:dyDescent="0.35">
      <c r="A10796" s="22" t="s">
        <v>42</v>
      </c>
      <c r="B10796" s="22" t="s">
        <v>169</v>
      </c>
      <c r="C10796" s="22" t="s">
        <v>58</v>
      </c>
      <c r="D10796" s="22" t="s">
        <v>30</v>
      </c>
      <c r="E10796" s="20">
        <v>144.32803999999999</v>
      </c>
    </row>
    <row r="10797" spans="1:5" x14ac:dyDescent="0.35">
      <c r="A10797" s="22" t="s">
        <v>42</v>
      </c>
      <c r="B10797" s="22" t="s">
        <v>169</v>
      </c>
      <c r="C10797" s="22" t="s">
        <v>58</v>
      </c>
      <c r="D10797" s="28" t="s">
        <v>35</v>
      </c>
      <c r="E10797" s="26">
        <v>160.81211999999999</v>
      </c>
    </row>
    <row r="10798" spans="1:5" x14ac:dyDescent="0.35">
      <c r="A10798" s="22" t="s">
        <v>42</v>
      </c>
      <c r="B10798" s="22" t="s">
        <v>169</v>
      </c>
      <c r="C10798" s="22" t="s">
        <v>158</v>
      </c>
      <c r="D10798" s="22" t="s">
        <v>160</v>
      </c>
      <c r="E10798" s="20">
        <v>349.22721999999999</v>
      </c>
    </row>
    <row r="10799" spans="1:5" x14ac:dyDescent="0.35">
      <c r="A10799" s="22" t="s">
        <v>42</v>
      </c>
      <c r="B10799" s="22" t="s">
        <v>169</v>
      </c>
      <c r="C10799" s="22" t="s">
        <v>158</v>
      </c>
      <c r="D10799" s="28" t="s">
        <v>35</v>
      </c>
      <c r="E10799" s="26">
        <v>349.22721999999999</v>
      </c>
    </row>
    <row r="10800" spans="1:5" x14ac:dyDescent="0.35">
      <c r="A10800" s="22" t="s">
        <v>42</v>
      </c>
      <c r="B10800" s="22" t="s">
        <v>169</v>
      </c>
      <c r="C10800" s="22" t="s">
        <v>14</v>
      </c>
      <c r="D10800" s="22" t="s">
        <v>115</v>
      </c>
      <c r="E10800" s="20">
        <v>71.372389999999996</v>
      </c>
    </row>
    <row r="10801" spans="1:5" x14ac:dyDescent="0.35">
      <c r="A10801" s="22" t="s">
        <v>42</v>
      </c>
      <c r="B10801" s="22" t="s">
        <v>169</v>
      </c>
      <c r="C10801" s="22" t="s">
        <v>14</v>
      </c>
      <c r="D10801" s="22" t="s">
        <v>160</v>
      </c>
      <c r="E10801" s="20">
        <v>179.67354</v>
      </c>
    </row>
    <row r="10802" spans="1:5" x14ac:dyDescent="0.35">
      <c r="A10802" s="22" t="s">
        <v>42</v>
      </c>
      <c r="B10802" s="22" t="s">
        <v>169</v>
      </c>
      <c r="C10802" s="22" t="s">
        <v>14</v>
      </c>
      <c r="D10802" s="22" t="s">
        <v>30</v>
      </c>
      <c r="E10802" s="20">
        <v>914.33964000000003</v>
      </c>
    </row>
    <row r="10803" spans="1:5" x14ac:dyDescent="0.35">
      <c r="A10803" s="22" t="s">
        <v>42</v>
      </c>
      <c r="B10803" s="22" t="s">
        <v>169</v>
      </c>
      <c r="C10803" s="22" t="s">
        <v>14</v>
      </c>
      <c r="D10803" s="22" t="s">
        <v>110</v>
      </c>
      <c r="E10803" s="20">
        <v>210.38847000000001</v>
      </c>
    </row>
    <row r="10804" spans="1:5" x14ac:dyDescent="0.35">
      <c r="A10804" s="22" t="s">
        <v>42</v>
      </c>
      <c r="B10804" s="22" t="s">
        <v>169</v>
      </c>
      <c r="C10804" s="22" t="s">
        <v>14</v>
      </c>
      <c r="D10804" s="28" t="s">
        <v>35</v>
      </c>
      <c r="E10804" s="26">
        <v>1375.77404</v>
      </c>
    </row>
    <row r="10805" spans="1:5" x14ac:dyDescent="0.35">
      <c r="A10805" s="22" t="s">
        <v>42</v>
      </c>
      <c r="B10805" s="22" t="s">
        <v>169</v>
      </c>
      <c r="C10805" s="22" t="s">
        <v>15</v>
      </c>
      <c r="D10805" s="22" t="s">
        <v>52</v>
      </c>
      <c r="E10805" s="20">
        <v>1168.7853</v>
      </c>
    </row>
    <row r="10806" spans="1:5" x14ac:dyDescent="0.35">
      <c r="A10806" s="22" t="s">
        <v>42</v>
      </c>
      <c r="B10806" s="22" t="s">
        <v>169</v>
      </c>
      <c r="C10806" s="22" t="s">
        <v>15</v>
      </c>
      <c r="D10806" s="22" t="s">
        <v>27</v>
      </c>
      <c r="E10806" s="20">
        <v>22.980969999999999</v>
      </c>
    </row>
    <row r="10807" spans="1:5" x14ac:dyDescent="0.35">
      <c r="A10807" s="22" t="s">
        <v>42</v>
      </c>
      <c r="B10807" s="22" t="s">
        <v>169</v>
      </c>
      <c r="C10807" s="22" t="s">
        <v>15</v>
      </c>
      <c r="D10807" s="22" t="s">
        <v>92</v>
      </c>
      <c r="E10807" s="20">
        <v>116.53524</v>
      </c>
    </row>
    <row r="10808" spans="1:5" x14ac:dyDescent="0.35">
      <c r="A10808" s="22" t="s">
        <v>42</v>
      </c>
      <c r="B10808" s="22" t="s">
        <v>169</v>
      </c>
      <c r="C10808" s="22" t="s">
        <v>15</v>
      </c>
      <c r="D10808" s="22" t="s">
        <v>102</v>
      </c>
      <c r="E10808" s="20">
        <v>1267.19553</v>
      </c>
    </row>
    <row r="10809" spans="1:5" x14ac:dyDescent="0.35">
      <c r="A10809" s="22" t="s">
        <v>42</v>
      </c>
      <c r="B10809" s="22" t="s">
        <v>169</v>
      </c>
      <c r="C10809" s="22" t="s">
        <v>15</v>
      </c>
      <c r="D10809" s="22" t="s">
        <v>160</v>
      </c>
      <c r="E10809" s="20">
        <v>4062.3973099999998</v>
      </c>
    </row>
    <row r="10810" spans="1:5" x14ac:dyDescent="0.35">
      <c r="A10810" s="22" t="s">
        <v>42</v>
      </c>
      <c r="B10810" s="22" t="s">
        <v>169</v>
      </c>
      <c r="C10810" s="22" t="s">
        <v>15</v>
      </c>
      <c r="D10810" s="22" t="s">
        <v>30</v>
      </c>
      <c r="E10810" s="20">
        <v>51896.1126</v>
      </c>
    </row>
    <row r="10811" spans="1:5" x14ac:dyDescent="0.35">
      <c r="A10811" s="22" t="s">
        <v>42</v>
      </c>
      <c r="B10811" s="22" t="s">
        <v>169</v>
      </c>
      <c r="C10811" s="22" t="s">
        <v>15</v>
      </c>
      <c r="D10811" s="22" t="s">
        <v>96</v>
      </c>
      <c r="E10811" s="20">
        <v>1909.4692</v>
      </c>
    </row>
    <row r="10812" spans="1:5" x14ac:dyDescent="0.35">
      <c r="A10812" s="22" t="s">
        <v>42</v>
      </c>
      <c r="B10812" s="22" t="s">
        <v>169</v>
      </c>
      <c r="C10812" s="22" t="s">
        <v>15</v>
      </c>
      <c r="D10812" s="22" t="s">
        <v>110</v>
      </c>
      <c r="E10812" s="20">
        <v>45.776049999999998</v>
      </c>
    </row>
    <row r="10813" spans="1:5" x14ac:dyDescent="0.35">
      <c r="A10813" s="22" t="s">
        <v>42</v>
      </c>
      <c r="B10813" s="22" t="s">
        <v>169</v>
      </c>
      <c r="C10813" s="22" t="s">
        <v>15</v>
      </c>
      <c r="D10813" s="22" t="s">
        <v>100</v>
      </c>
      <c r="E10813" s="20">
        <v>4440.9787999999999</v>
      </c>
    </row>
    <row r="10814" spans="1:5" x14ac:dyDescent="0.35">
      <c r="A10814" s="22" t="s">
        <v>42</v>
      </c>
      <c r="B10814" s="22" t="s">
        <v>169</v>
      </c>
      <c r="C10814" s="22" t="s">
        <v>15</v>
      </c>
      <c r="D10814" s="22" t="s">
        <v>97</v>
      </c>
      <c r="E10814" s="20">
        <v>1583.7954500000001</v>
      </c>
    </row>
    <row r="10815" spans="1:5" x14ac:dyDescent="0.35">
      <c r="A10815" s="22" t="s">
        <v>42</v>
      </c>
      <c r="B10815" s="22" t="s">
        <v>169</v>
      </c>
      <c r="C10815" s="22" t="s">
        <v>15</v>
      </c>
      <c r="D10815" s="22" t="s">
        <v>31</v>
      </c>
      <c r="E10815" s="20">
        <v>7724.26091</v>
      </c>
    </row>
    <row r="10816" spans="1:5" x14ac:dyDescent="0.35">
      <c r="A10816" s="22" t="s">
        <v>42</v>
      </c>
      <c r="B10816" s="22" t="s">
        <v>169</v>
      </c>
      <c r="C10816" s="22" t="s">
        <v>15</v>
      </c>
      <c r="D10816" s="28" t="s">
        <v>35</v>
      </c>
      <c r="E10816" s="26">
        <v>74238.287360000002</v>
      </c>
    </row>
    <row r="10817" spans="1:5" x14ac:dyDescent="0.35">
      <c r="A10817" s="22" t="s">
        <v>42</v>
      </c>
      <c r="B10817" s="22" t="s">
        <v>169</v>
      </c>
      <c r="C10817" s="22" t="s">
        <v>159</v>
      </c>
      <c r="D10817" s="22" t="s">
        <v>52</v>
      </c>
      <c r="E10817" s="20">
        <v>106.17354</v>
      </c>
    </row>
    <row r="10818" spans="1:5" x14ac:dyDescent="0.35">
      <c r="A10818" s="22" t="s">
        <v>42</v>
      </c>
      <c r="B10818" s="22" t="s">
        <v>169</v>
      </c>
      <c r="C10818" s="22" t="s">
        <v>159</v>
      </c>
      <c r="D10818" s="22" t="s">
        <v>156</v>
      </c>
      <c r="E10818" s="20">
        <v>0.12687000000000001</v>
      </c>
    </row>
    <row r="10819" spans="1:5" x14ac:dyDescent="0.35">
      <c r="A10819" s="22" t="s">
        <v>42</v>
      </c>
      <c r="B10819" s="22" t="s">
        <v>169</v>
      </c>
      <c r="C10819" s="22" t="s">
        <v>159</v>
      </c>
      <c r="D10819" s="22" t="s">
        <v>27</v>
      </c>
      <c r="E10819" s="20">
        <v>164.47023999999999</v>
      </c>
    </row>
    <row r="10820" spans="1:5" x14ac:dyDescent="0.35">
      <c r="A10820" s="22" t="s">
        <v>42</v>
      </c>
      <c r="B10820" s="22" t="s">
        <v>169</v>
      </c>
      <c r="C10820" s="22" t="s">
        <v>159</v>
      </c>
      <c r="D10820" s="22" t="s">
        <v>28</v>
      </c>
      <c r="E10820" s="20">
        <v>12.675269999999999</v>
      </c>
    </row>
    <row r="10821" spans="1:5" x14ac:dyDescent="0.35">
      <c r="A10821" s="22" t="s">
        <v>42</v>
      </c>
      <c r="B10821" s="22" t="s">
        <v>169</v>
      </c>
      <c r="C10821" s="22" t="s">
        <v>159</v>
      </c>
      <c r="D10821" s="22" t="s">
        <v>55</v>
      </c>
      <c r="E10821" s="20">
        <v>13.10737</v>
      </c>
    </row>
    <row r="10822" spans="1:5" x14ac:dyDescent="0.35">
      <c r="A10822" s="22" t="s">
        <v>42</v>
      </c>
      <c r="B10822" s="22" t="s">
        <v>169</v>
      </c>
      <c r="C10822" s="22" t="s">
        <v>159</v>
      </c>
      <c r="D10822" s="22" t="s">
        <v>92</v>
      </c>
      <c r="E10822" s="20">
        <v>102.63731</v>
      </c>
    </row>
    <row r="10823" spans="1:5" x14ac:dyDescent="0.35">
      <c r="A10823" s="22" t="s">
        <v>42</v>
      </c>
      <c r="B10823" s="22" t="s">
        <v>169</v>
      </c>
      <c r="C10823" s="22" t="s">
        <v>159</v>
      </c>
      <c r="D10823" s="22" t="s">
        <v>102</v>
      </c>
      <c r="E10823" s="20">
        <v>240.24252000000001</v>
      </c>
    </row>
    <row r="10824" spans="1:5" x14ac:dyDescent="0.35">
      <c r="A10824" s="22" t="s">
        <v>42</v>
      </c>
      <c r="B10824" s="22" t="s">
        <v>169</v>
      </c>
      <c r="C10824" s="22" t="s">
        <v>159</v>
      </c>
      <c r="D10824" s="22" t="s">
        <v>160</v>
      </c>
      <c r="E10824" s="20">
        <v>959.93700000000001</v>
      </c>
    </row>
    <row r="10825" spans="1:5" x14ac:dyDescent="0.35">
      <c r="A10825" s="22" t="s">
        <v>42</v>
      </c>
      <c r="B10825" s="22" t="s">
        <v>169</v>
      </c>
      <c r="C10825" s="22" t="s">
        <v>159</v>
      </c>
      <c r="D10825" s="22" t="s">
        <v>30</v>
      </c>
      <c r="E10825" s="20">
        <v>213.54963000000001</v>
      </c>
    </row>
    <row r="10826" spans="1:5" x14ac:dyDescent="0.35">
      <c r="A10826" s="22" t="s">
        <v>42</v>
      </c>
      <c r="B10826" s="22" t="s">
        <v>169</v>
      </c>
      <c r="C10826" s="22" t="s">
        <v>159</v>
      </c>
      <c r="D10826" s="22" t="s">
        <v>96</v>
      </c>
      <c r="E10826" s="20">
        <v>-2.4644300000000001</v>
      </c>
    </row>
    <row r="10827" spans="1:5" x14ac:dyDescent="0.35">
      <c r="A10827" s="22" t="s">
        <v>42</v>
      </c>
      <c r="B10827" s="22" t="s">
        <v>169</v>
      </c>
      <c r="C10827" s="22" t="s">
        <v>159</v>
      </c>
      <c r="D10827" s="22" t="s">
        <v>110</v>
      </c>
      <c r="E10827" s="20">
        <v>11.26623</v>
      </c>
    </row>
    <row r="10828" spans="1:5" x14ac:dyDescent="0.35">
      <c r="A10828" s="22" t="s">
        <v>42</v>
      </c>
      <c r="B10828" s="22" t="s">
        <v>169</v>
      </c>
      <c r="C10828" s="22" t="s">
        <v>159</v>
      </c>
      <c r="D10828" s="22" t="s">
        <v>97</v>
      </c>
      <c r="E10828" s="20">
        <v>4.4684600000000003</v>
      </c>
    </row>
    <row r="10829" spans="1:5" x14ac:dyDescent="0.35">
      <c r="A10829" s="22" t="s">
        <v>42</v>
      </c>
      <c r="B10829" s="22" t="s">
        <v>169</v>
      </c>
      <c r="C10829" s="22" t="s">
        <v>159</v>
      </c>
      <c r="D10829" s="22" t="s">
        <v>31</v>
      </c>
      <c r="E10829" s="20">
        <v>359.65397999999999</v>
      </c>
    </row>
    <row r="10830" spans="1:5" x14ac:dyDescent="0.35">
      <c r="A10830" s="22" t="s">
        <v>42</v>
      </c>
      <c r="B10830" s="22" t="s">
        <v>169</v>
      </c>
      <c r="C10830" s="22" t="s">
        <v>159</v>
      </c>
      <c r="D10830" s="22" t="s">
        <v>32</v>
      </c>
      <c r="E10830" s="20">
        <v>44.150069999999999</v>
      </c>
    </row>
    <row r="10831" spans="1:5" x14ac:dyDescent="0.35">
      <c r="A10831" s="22" t="s">
        <v>42</v>
      </c>
      <c r="B10831" s="22" t="s">
        <v>169</v>
      </c>
      <c r="C10831" s="22" t="s">
        <v>159</v>
      </c>
      <c r="D10831" s="22" t="s">
        <v>161</v>
      </c>
      <c r="E10831" s="20">
        <v>1.02464</v>
      </c>
    </row>
    <row r="10832" spans="1:5" x14ac:dyDescent="0.35">
      <c r="A10832" s="22" t="s">
        <v>42</v>
      </c>
      <c r="B10832" s="22" t="s">
        <v>169</v>
      </c>
      <c r="C10832" s="22" t="s">
        <v>159</v>
      </c>
      <c r="D10832" s="28" t="s">
        <v>35</v>
      </c>
      <c r="E10832" s="26">
        <v>2231.0187000000001</v>
      </c>
    </row>
    <row r="10833" spans="1:5" x14ac:dyDescent="0.35">
      <c r="A10833" s="22" t="s">
        <v>42</v>
      </c>
      <c r="B10833" s="22" t="s">
        <v>169</v>
      </c>
      <c r="C10833" s="22" t="s">
        <v>59</v>
      </c>
      <c r="D10833" s="22" t="s">
        <v>92</v>
      </c>
      <c r="E10833" s="20">
        <v>4601.6201799999999</v>
      </c>
    </row>
    <row r="10834" spans="1:5" x14ac:dyDescent="0.35">
      <c r="A10834" s="22" t="s">
        <v>42</v>
      </c>
      <c r="B10834" s="22" t="s">
        <v>169</v>
      </c>
      <c r="C10834" s="22" t="s">
        <v>59</v>
      </c>
      <c r="D10834" s="22" t="s">
        <v>30</v>
      </c>
      <c r="E10834" s="20">
        <v>16.56035</v>
      </c>
    </row>
    <row r="10835" spans="1:5" x14ac:dyDescent="0.35">
      <c r="A10835" s="22" t="s">
        <v>42</v>
      </c>
      <c r="B10835" s="22" t="s">
        <v>169</v>
      </c>
      <c r="C10835" s="22" t="s">
        <v>59</v>
      </c>
      <c r="D10835" s="22" t="s">
        <v>31</v>
      </c>
      <c r="E10835" s="20">
        <v>5.94679</v>
      </c>
    </row>
    <row r="10836" spans="1:5" x14ac:dyDescent="0.35">
      <c r="A10836" s="22" t="s">
        <v>42</v>
      </c>
      <c r="B10836" s="22" t="s">
        <v>169</v>
      </c>
      <c r="C10836" s="22" t="s">
        <v>59</v>
      </c>
      <c r="D10836" s="28" t="s">
        <v>35</v>
      </c>
      <c r="E10836" s="26">
        <v>4624.1273199999996</v>
      </c>
    </row>
    <row r="10837" spans="1:5" x14ac:dyDescent="0.35">
      <c r="A10837" s="22" t="s">
        <v>42</v>
      </c>
      <c r="B10837" s="22" t="s">
        <v>169</v>
      </c>
      <c r="C10837" s="22" t="s">
        <v>16</v>
      </c>
      <c r="D10837" s="22" t="s">
        <v>27</v>
      </c>
      <c r="E10837" s="20">
        <v>2.3048099999999998</v>
      </c>
    </row>
    <row r="10838" spans="1:5" x14ac:dyDescent="0.35">
      <c r="A10838" s="22" t="s">
        <v>42</v>
      </c>
      <c r="B10838" s="22" t="s">
        <v>169</v>
      </c>
      <c r="C10838" s="22" t="s">
        <v>16</v>
      </c>
      <c r="D10838" s="22" t="s">
        <v>160</v>
      </c>
      <c r="E10838" s="20">
        <v>37.551209999999998</v>
      </c>
    </row>
    <row r="10839" spans="1:5" x14ac:dyDescent="0.35">
      <c r="A10839" s="22" t="s">
        <v>42</v>
      </c>
      <c r="B10839" s="22" t="s">
        <v>169</v>
      </c>
      <c r="C10839" s="22" t="s">
        <v>16</v>
      </c>
      <c r="D10839" s="22" t="s">
        <v>30</v>
      </c>
      <c r="E10839" s="20">
        <v>191.96762000000001</v>
      </c>
    </row>
    <row r="10840" spans="1:5" x14ac:dyDescent="0.35">
      <c r="A10840" s="22" t="s">
        <v>42</v>
      </c>
      <c r="B10840" s="22" t="s">
        <v>169</v>
      </c>
      <c r="C10840" s="22" t="s">
        <v>16</v>
      </c>
      <c r="D10840" s="22" t="s">
        <v>110</v>
      </c>
      <c r="E10840" s="20">
        <v>3.6821999999999999</v>
      </c>
    </row>
    <row r="10841" spans="1:5" x14ac:dyDescent="0.35">
      <c r="A10841" s="22" t="s">
        <v>42</v>
      </c>
      <c r="B10841" s="22" t="s">
        <v>169</v>
      </c>
      <c r="C10841" s="22" t="s">
        <v>16</v>
      </c>
      <c r="D10841" s="22" t="s">
        <v>31</v>
      </c>
      <c r="E10841" s="20">
        <v>565.11204999999995</v>
      </c>
    </row>
    <row r="10842" spans="1:5" x14ac:dyDescent="0.35">
      <c r="A10842" s="22" t="s">
        <v>42</v>
      </c>
      <c r="B10842" s="22" t="s">
        <v>169</v>
      </c>
      <c r="C10842" s="22" t="s">
        <v>16</v>
      </c>
      <c r="D10842" s="22" t="s">
        <v>32</v>
      </c>
      <c r="E10842" s="20">
        <v>105.91625000000001</v>
      </c>
    </row>
    <row r="10843" spans="1:5" x14ac:dyDescent="0.35">
      <c r="A10843" s="22" t="s">
        <v>42</v>
      </c>
      <c r="B10843" s="22" t="s">
        <v>169</v>
      </c>
      <c r="C10843" s="22" t="s">
        <v>16</v>
      </c>
      <c r="D10843" s="22" t="s">
        <v>161</v>
      </c>
      <c r="E10843" s="20">
        <v>7.1196099999999998</v>
      </c>
    </row>
    <row r="10844" spans="1:5" x14ac:dyDescent="0.35">
      <c r="A10844" s="22" t="s">
        <v>42</v>
      </c>
      <c r="B10844" s="22" t="s">
        <v>169</v>
      </c>
      <c r="C10844" s="22" t="s">
        <v>16</v>
      </c>
      <c r="D10844" s="28" t="s">
        <v>35</v>
      </c>
      <c r="E10844" s="26">
        <v>913.65374999999995</v>
      </c>
    </row>
    <row r="10845" spans="1:5" x14ac:dyDescent="0.35">
      <c r="A10845" s="22" t="s">
        <v>42</v>
      </c>
      <c r="B10845" s="22" t="s">
        <v>169</v>
      </c>
      <c r="C10845" s="22" t="s">
        <v>17</v>
      </c>
      <c r="D10845" s="22" t="s">
        <v>28</v>
      </c>
      <c r="E10845" s="20">
        <v>-2.5821100000000001</v>
      </c>
    </row>
    <row r="10846" spans="1:5" x14ac:dyDescent="0.35">
      <c r="A10846" s="22" t="s">
        <v>42</v>
      </c>
      <c r="B10846" s="22" t="s">
        <v>169</v>
      </c>
      <c r="C10846" s="22" t="s">
        <v>17</v>
      </c>
      <c r="D10846" s="22" t="s">
        <v>30</v>
      </c>
      <c r="E10846" s="20">
        <v>37.557070000000003</v>
      </c>
    </row>
    <row r="10847" spans="1:5" x14ac:dyDescent="0.35">
      <c r="A10847" s="22" t="s">
        <v>42</v>
      </c>
      <c r="B10847" s="22" t="s">
        <v>169</v>
      </c>
      <c r="C10847" s="22" t="s">
        <v>17</v>
      </c>
      <c r="D10847" s="28" t="s">
        <v>35</v>
      </c>
      <c r="E10847" s="26">
        <v>34.974960000000003</v>
      </c>
    </row>
    <row r="10848" spans="1:5" x14ac:dyDescent="0.35">
      <c r="A10848" s="22" t="s">
        <v>42</v>
      </c>
      <c r="B10848" s="22" t="s">
        <v>169</v>
      </c>
      <c r="C10848" s="22" t="s">
        <v>18</v>
      </c>
      <c r="D10848" s="22" t="s">
        <v>27</v>
      </c>
      <c r="E10848" s="20">
        <v>5.0015200000000002</v>
      </c>
    </row>
    <row r="10849" spans="1:5" x14ac:dyDescent="0.35">
      <c r="A10849" s="22" t="s">
        <v>42</v>
      </c>
      <c r="B10849" s="22" t="s">
        <v>169</v>
      </c>
      <c r="C10849" s="22" t="s">
        <v>18</v>
      </c>
      <c r="D10849" s="22" t="s">
        <v>92</v>
      </c>
      <c r="E10849" s="20">
        <v>5.34375</v>
      </c>
    </row>
    <row r="10850" spans="1:5" x14ac:dyDescent="0.35">
      <c r="A10850" s="22" t="s">
        <v>42</v>
      </c>
      <c r="B10850" s="22" t="s">
        <v>169</v>
      </c>
      <c r="C10850" s="22" t="s">
        <v>18</v>
      </c>
      <c r="D10850" s="22" t="s">
        <v>102</v>
      </c>
      <c r="E10850" s="20">
        <v>359.36340000000001</v>
      </c>
    </row>
    <row r="10851" spans="1:5" x14ac:dyDescent="0.35">
      <c r="A10851" s="22" t="s">
        <v>42</v>
      </c>
      <c r="B10851" s="22" t="s">
        <v>169</v>
      </c>
      <c r="C10851" s="22" t="s">
        <v>18</v>
      </c>
      <c r="D10851" s="22" t="s">
        <v>93</v>
      </c>
      <c r="E10851" s="20">
        <v>717.27026000000001</v>
      </c>
    </row>
    <row r="10852" spans="1:5" x14ac:dyDescent="0.35">
      <c r="A10852" s="22" t="s">
        <v>42</v>
      </c>
      <c r="B10852" s="22" t="s">
        <v>169</v>
      </c>
      <c r="C10852" s="22" t="s">
        <v>18</v>
      </c>
      <c r="D10852" s="22" t="s">
        <v>160</v>
      </c>
      <c r="E10852" s="20">
        <v>794.80445999999995</v>
      </c>
    </row>
    <row r="10853" spans="1:5" x14ac:dyDescent="0.35">
      <c r="A10853" s="22" t="s">
        <v>42</v>
      </c>
      <c r="B10853" s="22" t="s">
        <v>169</v>
      </c>
      <c r="C10853" s="22" t="s">
        <v>18</v>
      </c>
      <c r="D10853" s="22" t="s">
        <v>30</v>
      </c>
      <c r="E10853" s="20">
        <v>79.582300000000004</v>
      </c>
    </row>
    <row r="10854" spans="1:5" x14ac:dyDescent="0.35">
      <c r="A10854" s="22" t="s">
        <v>42</v>
      </c>
      <c r="B10854" s="22" t="s">
        <v>169</v>
      </c>
      <c r="C10854" s="22" t="s">
        <v>18</v>
      </c>
      <c r="D10854" s="22" t="s">
        <v>100</v>
      </c>
      <c r="E10854" s="20">
        <v>1457.3399099999999</v>
      </c>
    </row>
    <row r="10855" spans="1:5" x14ac:dyDescent="0.35">
      <c r="A10855" s="22" t="s">
        <v>42</v>
      </c>
      <c r="B10855" s="22" t="s">
        <v>169</v>
      </c>
      <c r="C10855" s="22" t="s">
        <v>18</v>
      </c>
      <c r="D10855" s="22" t="s">
        <v>97</v>
      </c>
      <c r="E10855" s="20">
        <v>343.50119999999998</v>
      </c>
    </row>
    <row r="10856" spans="1:5" x14ac:dyDescent="0.35">
      <c r="A10856" s="22" t="s">
        <v>42</v>
      </c>
      <c r="B10856" s="22" t="s">
        <v>169</v>
      </c>
      <c r="C10856" s="22" t="s">
        <v>18</v>
      </c>
      <c r="D10856" s="22" t="s">
        <v>31</v>
      </c>
      <c r="E10856" s="20">
        <v>4517.69722</v>
      </c>
    </row>
    <row r="10857" spans="1:5" x14ac:dyDescent="0.35">
      <c r="A10857" s="22" t="s">
        <v>42</v>
      </c>
      <c r="B10857" s="22" t="s">
        <v>169</v>
      </c>
      <c r="C10857" s="22" t="s">
        <v>18</v>
      </c>
      <c r="D10857" s="22" t="s">
        <v>32</v>
      </c>
      <c r="E10857" s="20">
        <v>9671.0458799999997</v>
      </c>
    </row>
    <row r="10858" spans="1:5" x14ac:dyDescent="0.35">
      <c r="A10858" s="22" t="s">
        <v>42</v>
      </c>
      <c r="B10858" s="22" t="s">
        <v>169</v>
      </c>
      <c r="C10858" s="22" t="s">
        <v>18</v>
      </c>
      <c r="D10858" s="28" t="s">
        <v>35</v>
      </c>
      <c r="E10858" s="26">
        <v>17950.9499</v>
      </c>
    </row>
    <row r="10859" spans="1:5" x14ac:dyDescent="0.35">
      <c r="A10859" s="22" t="s">
        <v>42</v>
      </c>
      <c r="B10859" s="22" t="s">
        <v>169</v>
      </c>
      <c r="C10859" s="22" t="s">
        <v>19</v>
      </c>
      <c r="D10859" s="22" t="s">
        <v>115</v>
      </c>
      <c r="E10859" s="20">
        <v>35.807729999999999</v>
      </c>
    </row>
    <row r="10860" spans="1:5" x14ac:dyDescent="0.35">
      <c r="A10860" s="22" t="s">
        <v>42</v>
      </c>
      <c r="B10860" s="22" t="s">
        <v>169</v>
      </c>
      <c r="C10860" s="22" t="s">
        <v>19</v>
      </c>
      <c r="D10860" s="22" t="s">
        <v>156</v>
      </c>
      <c r="E10860" s="20">
        <v>0.19979</v>
      </c>
    </row>
    <row r="10861" spans="1:5" x14ac:dyDescent="0.35">
      <c r="A10861" s="22" t="s">
        <v>42</v>
      </c>
      <c r="B10861" s="22" t="s">
        <v>169</v>
      </c>
      <c r="C10861" s="22" t="s">
        <v>19</v>
      </c>
      <c r="D10861" s="22" t="s">
        <v>53</v>
      </c>
      <c r="E10861" s="20">
        <v>0.61967000000000005</v>
      </c>
    </row>
    <row r="10862" spans="1:5" x14ac:dyDescent="0.35">
      <c r="A10862" s="22" t="s">
        <v>42</v>
      </c>
      <c r="B10862" s="22" t="s">
        <v>169</v>
      </c>
      <c r="C10862" s="22" t="s">
        <v>19</v>
      </c>
      <c r="D10862" s="22" t="s">
        <v>27</v>
      </c>
      <c r="E10862" s="20">
        <v>313.45614</v>
      </c>
    </row>
    <row r="10863" spans="1:5" x14ac:dyDescent="0.35">
      <c r="A10863" s="22" t="s">
        <v>42</v>
      </c>
      <c r="B10863" s="22" t="s">
        <v>169</v>
      </c>
      <c r="C10863" s="22" t="s">
        <v>19</v>
      </c>
      <c r="D10863" s="22" t="s">
        <v>28</v>
      </c>
      <c r="E10863" s="20">
        <v>7.6725399999999997</v>
      </c>
    </row>
    <row r="10864" spans="1:5" x14ac:dyDescent="0.35">
      <c r="A10864" s="22" t="s">
        <v>42</v>
      </c>
      <c r="B10864" s="22" t="s">
        <v>169</v>
      </c>
      <c r="C10864" s="22" t="s">
        <v>19</v>
      </c>
      <c r="D10864" s="22" t="s">
        <v>92</v>
      </c>
      <c r="E10864" s="20">
        <v>20.533470000000001</v>
      </c>
    </row>
    <row r="10865" spans="1:5" x14ac:dyDescent="0.35">
      <c r="A10865" s="22" t="s">
        <v>42</v>
      </c>
      <c r="B10865" s="22" t="s">
        <v>169</v>
      </c>
      <c r="C10865" s="22" t="s">
        <v>19</v>
      </c>
      <c r="D10865" s="22" t="s">
        <v>102</v>
      </c>
      <c r="E10865" s="20">
        <v>420.63481999999999</v>
      </c>
    </row>
    <row r="10866" spans="1:5" x14ac:dyDescent="0.35">
      <c r="A10866" s="22" t="s">
        <v>42</v>
      </c>
      <c r="B10866" s="22" t="s">
        <v>169</v>
      </c>
      <c r="C10866" s="22" t="s">
        <v>19</v>
      </c>
      <c r="D10866" s="22" t="s">
        <v>93</v>
      </c>
      <c r="E10866" s="20">
        <v>7.7705200000000003</v>
      </c>
    </row>
    <row r="10867" spans="1:5" x14ac:dyDescent="0.35">
      <c r="A10867" s="22" t="s">
        <v>42</v>
      </c>
      <c r="B10867" s="22" t="s">
        <v>169</v>
      </c>
      <c r="C10867" s="22" t="s">
        <v>19</v>
      </c>
      <c r="D10867" s="22" t="s">
        <v>160</v>
      </c>
      <c r="E10867" s="20">
        <v>1363.41668</v>
      </c>
    </row>
    <row r="10868" spans="1:5" x14ac:dyDescent="0.35">
      <c r="A10868" s="22" t="s">
        <v>42</v>
      </c>
      <c r="B10868" s="22" t="s">
        <v>169</v>
      </c>
      <c r="C10868" s="22" t="s">
        <v>19</v>
      </c>
      <c r="D10868" s="22" t="s">
        <v>30</v>
      </c>
      <c r="E10868" s="20">
        <v>1450.6230700000001</v>
      </c>
    </row>
    <row r="10869" spans="1:5" x14ac:dyDescent="0.35">
      <c r="A10869" s="22" t="s">
        <v>42</v>
      </c>
      <c r="B10869" s="22" t="s">
        <v>169</v>
      </c>
      <c r="C10869" s="22" t="s">
        <v>19</v>
      </c>
      <c r="D10869" s="22" t="s">
        <v>96</v>
      </c>
      <c r="E10869" s="20">
        <v>3.3435999999999999</v>
      </c>
    </row>
    <row r="10870" spans="1:5" x14ac:dyDescent="0.35">
      <c r="A10870" s="22" t="s">
        <v>42</v>
      </c>
      <c r="B10870" s="22" t="s">
        <v>169</v>
      </c>
      <c r="C10870" s="22" t="s">
        <v>19</v>
      </c>
      <c r="D10870" s="22" t="s">
        <v>110</v>
      </c>
      <c r="E10870" s="20">
        <v>291.95762999999999</v>
      </c>
    </row>
    <row r="10871" spans="1:5" x14ac:dyDescent="0.35">
      <c r="A10871" s="22" t="s">
        <v>42</v>
      </c>
      <c r="B10871" s="22" t="s">
        <v>169</v>
      </c>
      <c r="C10871" s="22" t="s">
        <v>19</v>
      </c>
      <c r="D10871" s="22" t="s">
        <v>163</v>
      </c>
      <c r="E10871" s="20">
        <v>5.7089400000000001</v>
      </c>
    </row>
    <row r="10872" spans="1:5" x14ac:dyDescent="0.35">
      <c r="A10872" s="22" t="s">
        <v>42</v>
      </c>
      <c r="B10872" s="22" t="s">
        <v>169</v>
      </c>
      <c r="C10872" s="22" t="s">
        <v>19</v>
      </c>
      <c r="D10872" s="22" t="s">
        <v>97</v>
      </c>
      <c r="E10872" s="20">
        <v>23.990220000000001</v>
      </c>
    </row>
    <row r="10873" spans="1:5" x14ac:dyDescent="0.35">
      <c r="A10873" s="22" t="s">
        <v>42</v>
      </c>
      <c r="B10873" s="22" t="s">
        <v>169</v>
      </c>
      <c r="C10873" s="22" t="s">
        <v>19</v>
      </c>
      <c r="D10873" s="22" t="s">
        <v>31</v>
      </c>
      <c r="E10873" s="20">
        <v>3399.61717</v>
      </c>
    </row>
    <row r="10874" spans="1:5" x14ac:dyDescent="0.35">
      <c r="A10874" s="22" t="s">
        <v>42</v>
      </c>
      <c r="B10874" s="22" t="s">
        <v>169</v>
      </c>
      <c r="C10874" s="22" t="s">
        <v>19</v>
      </c>
      <c r="D10874" s="22" t="s">
        <v>32</v>
      </c>
      <c r="E10874" s="20">
        <v>811.98990000000003</v>
      </c>
    </row>
    <row r="10875" spans="1:5" x14ac:dyDescent="0.35">
      <c r="A10875" s="22" t="s">
        <v>42</v>
      </c>
      <c r="B10875" s="22" t="s">
        <v>169</v>
      </c>
      <c r="C10875" s="22" t="s">
        <v>19</v>
      </c>
      <c r="D10875" s="28" t="s">
        <v>35</v>
      </c>
      <c r="E10875" s="26">
        <v>8157.3418899999997</v>
      </c>
    </row>
    <row r="10876" spans="1:5" x14ac:dyDescent="0.35">
      <c r="A10876" s="22" t="s">
        <v>42</v>
      </c>
      <c r="B10876" s="22" t="s">
        <v>169</v>
      </c>
      <c r="C10876" s="120" t="s">
        <v>35</v>
      </c>
      <c r="D10876" s="347"/>
      <c r="E10876" s="26">
        <v>125611.36191000001</v>
      </c>
    </row>
    <row r="10877" spans="1:5" x14ac:dyDescent="0.35">
      <c r="A10877" s="22" t="s">
        <v>42</v>
      </c>
      <c r="B10877" s="22" t="s">
        <v>170</v>
      </c>
      <c r="C10877" s="22" t="s">
        <v>52</v>
      </c>
      <c r="D10877" s="22" t="s">
        <v>52</v>
      </c>
      <c r="E10877" s="20">
        <v>213.13453999999999</v>
      </c>
    </row>
    <row r="10878" spans="1:5" x14ac:dyDescent="0.35">
      <c r="A10878" s="22" t="s">
        <v>42</v>
      </c>
      <c r="B10878" s="22" t="s">
        <v>170</v>
      </c>
      <c r="C10878" s="22" t="s">
        <v>52</v>
      </c>
      <c r="D10878" s="22" t="s">
        <v>115</v>
      </c>
      <c r="E10878" s="20">
        <v>3.83569</v>
      </c>
    </row>
    <row r="10879" spans="1:5" x14ac:dyDescent="0.35">
      <c r="A10879" s="22" t="s">
        <v>42</v>
      </c>
      <c r="B10879" s="22" t="s">
        <v>170</v>
      </c>
      <c r="C10879" s="22" t="s">
        <v>52</v>
      </c>
      <c r="D10879" s="22" t="s">
        <v>53</v>
      </c>
      <c r="E10879" s="20">
        <v>52.441769999999998</v>
      </c>
    </row>
    <row r="10880" spans="1:5" x14ac:dyDescent="0.35">
      <c r="A10880" s="22" t="s">
        <v>42</v>
      </c>
      <c r="B10880" s="22" t="s">
        <v>170</v>
      </c>
      <c r="C10880" s="22" t="s">
        <v>52</v>
      </c>
      <c r="D10880" s="22" t="s">
        <v>27</v>
      </c>
      <c r="E10880" s="20">
        <v>29.280889999999999</v>
      </c>
    </row>
    <row r="10881" spans="1:5" x14ac:dyDescent="0.35">
      <c r="A10881" s="22" t="s">
        <v>42</v>
      </c>
      <c r="B10881" s="22" t="s">
        <v>170</v>
      </c>
      <c r="C10881" s="22" t="s">
        <v>52</v>
      </c>
      <c r="D10881" s="22" t="s">
        <v>95</v>
      </c>
      <c r="E10881" s="20">
        <v>3.77136</v>
      </c>
    </row>
    <row r="10882" spans="1:5" x14ac:dyDescent="0.35">
      <c r="A10882" s="22" t="s">
        <v>42</v>
      </c>
      <c r="B10882" s="22" t="s">
        <v>170</v>
      </c>
      <c r="C10882" s="22" t="s">
        <v>52</v>
      </c>
      <c r="D10882" s="22" t="s">
        <v>102</v>
      </c>
      <c r="E10882" s="20">
        <v>29.956720000000001</v>
      </c>
    </row>
    <row r="10883" spans="1:5" x14ac:dyDescent="0.35">
      <c r="A10883" s="22" t="s">
        <v>42</v>
      </c>
      <c r="B10883" s="22" t="s">
        <v>170</v>
      </c>
      <c r="C10883" s="22" t="s">
        <v>52</v>
      </c>
      <c r="D10883" s="22" t="s">
        <v>160</v>
      </c>
      <c r="E10883" s="20">
        <v>1676.43074</v>
      </c>
    </row>
    <row r="10884" spans="1:5" x14ac:dyDescent="0.35">
      <c r="A10884" s="22" t="s">
        <v>42</v>
      </c>
      <c r="B10884" s="22" t="s">
        <v>170</v>
      </c>
      <c r="C10884" s="22" t="s">
        <v>52</v>
      </c>
      <c r="D10884" s="22" t="s">
        <v>30</v>
      </c>
      <c r="E10884" s="20">
        <v>417.68351999999999</v>
      </c>
    </row>
    <row r="10885" spans="1:5" x14ac:dyDescent="0.35">
      <c r="A10885" s="22" t="s">
        <v>42</v>
      </c>
      <c r="B10885" s="22" t="s">
        <v>170</v>
      </c>
      <c r="C10885" s="22" t="s">
        <v>52</v>
      </c>
      <c r="D10885" s="22" t="s">
        <v>96</v>
      </c>
      <c r="E10885" s="20">
        <v>327.41807</v>
      </c>
    </row>
    <row r="10886" spans="1:5" x14ac:dyDescent="0.35">
      <c r="A10886" s="22" t="s">
        <v>42</v>
      </c>
      <c r="B10886" s="22" t="s">
        <v>170</v>
      </c>
      <c r="C10886" s="22" t="s">
        <v>52</v>
      </c>
      <c r="D10886" s="22" t="s">
        <v>110</v>
      </c>
      <c r="E10886" s="20">
        <v>296.78607</v>
      </c>
    </row>
    <row r="10887" spans="1:5" x14ac:dyDescent="0.35">
      <c r="A10887" s="22" t="s">
        <v>42</v>
      </c>
      <c r="B10887" s="22" t="s">
        <v>170</v>
      </c>
      <c r="C10887" s="22" t="s">
        <v>52</v>
      </c>
      <c r="D10887" s="22" t="s">
        <v>163</v>
      </c>
      <c r="E10887" s="20">
        <v>1.28522</v>
      </c>
    </row>
    <row r="10888" spans="1:5" x14ac:dyDescent="0.35">
      <c r="A10888" s="22" t="s">
        <v>42</v>
      </c>
      <c r="B10888" s="22" t="s">
        <v>170</v>
      </c>
      <c r="C10888" s="22" t="s">
        <v>52</v>
      </c>
      <c r="D10888" s="22" t="s">
        <v>97</v>
      </c>
      <c r="E10888" s="20">
        <v>2271.7871500000001</v>
      </c>
    </row>
    <row r="10889" spans="1:5" x14ac:dyDescent="0.35">
      <c r="A10889" s="22" t="s">
        <v>42</v>
      </c>
      <c r="B10889" s="22" t="s">
        <v>170</v>
      </c>
      <c r="C10889" s="22" t="s">
        <v>52</v>
      </c>
      <c r="D10889" s="22" t="s">
        <v>31</v>
      </c>
      <c r="E10889" s="20">
        <v>8.4836100000000005</v>
      </c>
    </row>
    <row r="10890" spans="1:5" x14ac:dyDescent="0.35">
      <c r="A10890" s="22" t="s">
        <v>42</v>
      </c>
      <c r="B10890" s="22" t="s">
        <v>170</v>
      </c>
      <c r="C10890" s="22" t="s">
        <v>52</v>
      </c>
      <c r="D10890" s="22" t="s">
        <v>32</v>
      </c>
      <c r="E10890" s="20">
        <v>16.28603</v>
      </c>
    </row>
    <row r="10891" spans="1:5" x14ac:dyDescent="0.35">
      <c r="A10891" s="22" t="s">
        <v>42</v>
      </c>
      <c r="B10891" s="22" t="s">
        <v>170</v>
      </c>
      <c r="C10891" s="22" t="s">
        <v>52</v>
      </c>
      <c r="D10891" s="28" t="s">
        <v>35</v>
      </c>
      <c r="E10891" s="26">
        <v>5348.5813799999996</v>
      </c>
    </row>
    <row r="10892" spans="1:5" x14ac:dyDescent="0.35">
      <c r="A10892" s="22" t="s">
        <v>42</v>
      </c>
      <c r="B10892" s="22" t="s">
        <v>170</v>
      </c>
      <c r="C10892" s="22" t="s">
        <v>53</v>
      </c>
      <c r="D10892" s="22" t="s">
        <v>115</v>
      </c>
      <c r="E10892" s="20">
        <v>12.99006</v>
      </c>
    </row>
    <row r="10893" spans="1:5" x14ac:dyDescent="0.35">
      <c r="A10893" s="22" t="s">
        <v>42</v>
      </c>
      <c r="B10893" s="22" t="s">
        <v>170</v>
      </c>
      <c r="C10893" s="22" t="s">
        <v>53</v>
      </c>
      <c r="D10893" s="22" t="s">
        <v>53</v>
      </c>
      <c r="E10893" s="20">
        <v>814.61685</v>
      </c>
    </row>
    <row r="10894" spans="1:5" x14ac:dyDescent="0.35">
      <c r="A10894" s="22" t="s">
        <v>42</v>
      </c>
      <c r="B10894" s="22" t="s">
        <v>170</v>
      </c>
      <c r="C10894" s="22" t="s">
        <v>53</v>
      </c>
      <c r="D10894" s="22" t="s">
        <v>27</v>
      </c>
      <c r="E10894" s="20">
        <v>1.9161699999999999</v>
      </c>
    </row>
    <row r="10895" spans="1:5" x14ac:dyDescent="0.35">
      <c r="A10895" s="22" t="s">
        <v>42</v>
      </c>
      <c r="B10895" s="22" t="s">
        <v>170</v>
      </c>
      <c r="C10895" s="22" t="s">
        <v>53</v>
      </c>
      <c r="D10895" s="22" t="s">
        <v>95</v>
      </c>
      <c r="E10895" s="20">
        <v>-15.29186</v>
      </c>
    </row>
    <row r="10896" spans="1:5" x14ac:dyDescent="0.35">
      <c r="A10896" s="22" t="s">
        <v>42</v>
      </c>
      <c r="B10896" s="22" t="s">
        <v>170</v>
      </c>
      <c r="C10896" s="22" t="s">
        <v>53</v>
      </c>
      <c r="D10896" s="22" t="s">
        <v>102</v>
      </c>
      <c r="E10896" s="20">
        <v>0.47527000000000003</v>
      </c>
    </row>
    <row r="10897" spans="1:5" x14ac:dyDescent="0.35">
      <c r="A10897" s="22" t="s">
        <v>42</v>
      </c>
      <c r="B10897" s="22" t="s">
        <v>170</v>
      </c>
      <c r="C10897" s="22" t="s">
        <v>53</v>
      </c>
      <c r="D10897" s="22" t="s">
        <v>30</v>
      </c>
      <c r="E10897" s="20">
        <v>51.360320000000002</v>
      </c>
    </row>
    <row r="10898" spans="1:5" x14ac:dyDescent="0.35">
      <c r="A10898" s="22" t="s">
        <v>42</v>
      </c>
      <c r="B10898" s="22" t="s">
        <v>170</v>
      </c>
      <c r="C10898" s="22" t="s">
        <v>53</v>
      </c>
      <c r="D10898" s="22" t="s">
        <v>110</v>
      </c>
      <c r="E10898" s="20">
        <v>1.0000000000000001E-5</v>
      </c>
    </row>
    <row r="10899" spans="1:5" x14ac:dyDescent="0.35">
      <c r="A10899" s="22" t="s">
        <v>42</v>
      </c>
      <c r="B10899" s="22" t="s">
        <v>170</v>
      </c>
      <c r="C10899" s="22" t="s">
        <v>53</v>
      </c>
      <c r="D10899" s="22" t="s">
        <v>97</v>
      </c>
      <c r="E10899" s="20">
        <v>436.83875</v>
      </c>
    </row>
    <row r="10900" spans="1:5" x14ac:dyDescent="0.35">
      <c r="A10900" s="22" t="s">
        <v>42</v>
      </c>
      <c r="B10900" s="22" t="s">
        <v>170</v>
      </c>
      <c r="C10900" s="22" t="s">
        <v>53</v>
      </c>
      <c r="D10900" s="22" t="s">
        <v>31</v>
      </c>
      <c r="E10900" s="20">
        <v>0.98792000000000002</v>
      </c>
    </row>
    <row r="10901" spans="1:5" x14ac:dyDescent="0.35">
      <c r="A10901" s="22" t="s">
        <v>42</v>
      </c>
      <c r="B10901" s="22" t="s">
        <v>170</v>
      </c>
      <c r="C10901" s="22" t="s">
        <v>53</v>
      </c>
      <c r="D10901" s="28" t="s">
        <v>35</v>
      </c>
      <c r="E10901" s="26">
        <v>1303.8934899999999</v>
      </c>
    </row>
    <row r="10902" spans="1:5" x14ac:dyDescent="0.35">
      <c r="A10902" s="22" t="s">
        <v>42</v>
      </c>
      <c r="B10902" s="22" t="s">
        <v>170</v>
      </c>
      <c r="C10902" s="22" t="s">
        <v>12</v>
      </c>
      <c r="D10902" s="22" t="s">
        <v>27</v>
      </c>
      <c r="E10902" s="20">
        <v>276.43126999999998</v>
      </c>
    </row>
    <row r="10903" spans="1:5" x14ac:dyDescent="0.35">
      <c r="A10903" s="22" t="s">
        <v>42</v>
      </c>
      <c r="B10903" s="22" t="s">
        <v>170</v>
      </c>
      <c r="C10903" s="22" t="s">
        <v>12</v>
      </c>
      <c r="D10903" s="22" t="s">
        <v>161</v>
      </c>
      <c r="E10903" s="20">
        <v>41.556710000000002</v>
      </c>
    </row>
    <row r="10904" spans="1:5" x14ac:dyDescent="0.35">
      <c r="A10904" s="22" t="s">
        <v>42</v>
      </c>
      <c r="B10904" s="22" t="s">
        <v>170</v>
      </c>
      <c r="C10904" s="22" t="s">
        <v>12</v>
      </c>
      <c r="D10904" s="28" t="s">
        <v>35</v>
      </c>
      <c r="E10904" s="26">
        <v>317.98797999999999</v>
      </c>
    </row>
    <row r="10905" spans="1:5" x14ac:dyDescent="0.35">
      <c r="A10905" s="22" t="s">
        <v>42</v>
      </c>
      <c r="B10905" s="22" t="s">
        <v>170</v>
      </c>
      <c r="C10905" s="22" t="s">
        <v>54</v>
      </c>
      <c r="D10905" s="22" t="s">
        <v>52</v>
      </c>
      <c r="E10905" s="20">
        <v>817.95371999999998</v>
      </c>
    </row>
    <row r="10906" spans="1:5" x14ac:dyDescent="0.35">
      <c r="A10906" s="22" t="s">
        <v>42</v>
      </c>
      <c r="B10906" s="22" t="s">
        <v>170</v>
      </c>
      <c r="C10906" s="22" t="s">
        <v>54</v>
      </c>
      <c r="D10906" s="22" t="s">
        <v>115</v>
      </c>
      <c r="E10906" s="20">
        <v>84.471800000000002</v>
      </c>
    </row>
    <row r="10907" spans="1:5" x14ac:dyDescent="0.35">
      <c r="A10907" s="22" t="s">
        <v>42</v>
      </c>
      <c r="B10907" s="22" t="s">
        <v>170</v>
      </c>
      <c r="C10907" s="22" t="s">
        <v>54</v>
      </c>
      <c r="D10907" s="22" t="s">
        <v>53</v>
      </c>
      <c r="E10907" s="20">
        <v>3.5064500000000001</v>
      </c>
    </row>
    <row r="10908" spans="1:5" x14ac:dyDescent="0.35">
      <c r="A10908" s="22" t="s">
        <v>42</v>
      </c>
      <c r="B10908" s="22" t="s">
        <v>170</v>
      </c>
      <c r="C10908" s="22" t="s">
        <v>54</v>
      </c>
      <c r="D10908" s="22" t="s">
        <v>95</v>
      </c>
      <c r="E10908" s="20">
        <v>787.34820000000002</v>
      </c>
    </row>
    <row r="10909" spans="1:5" x14ac:dyDescent="0.35">
      <c r="A10909" s="22" t="s">
        <v>42</v>
      </c>
      <c r="B10909" s="22" t="s">
        <v>170</v>
      </c>
      <c r="C10909" s="22" t="s">
        <v>54</v>
      </c>
      <c r="D10909" s="22" t="s">
        <v>102</v>
      </c>
      <c r="E10909" s="20">
        <v>18.386839999999999</v>
      </c>
    </row>
    <row r="10910" spans="1:5" x14ac:dyDescent="0.35">
      <c r="A10910" s="22" t="s">
        <v>42</v>
      </c>
      <c r="B10910" s="22" t="s">
        <v>170</v>
      </c>
      <c r="C10910" s="22" t="s">
        <v>54</v>
      </c>
      <c r="D10910" s="22" t="s">
        <v>160</v>
      </c>
      <c r="E10910" s="20">
        <v>12.820320000000001</v>
      </c>
    </row>
    <row r="10911" spans="1:5" x14ac:dyDescent="0.35">
      <c r="A10911" s="22" t="s">
        <v>42</v>
      </c>
      <c r="B10911" s="22" t="s">
        <v>170</v>
      </c>
      <c r="C10911" s="22" t="s">
        <v>54</v>
      </c>
      <c r="D10911" s="22" t="s">
        <v>96</v>
      </c>
      <c r="E10911" s="20">
        <v>2882.53838</v>
      </c>
    </row>
    <row r="10912" spans="1:5" x14ac:dyDescent="0.35">
      <c r="A10912" s="22" t="s">
        <v>42</v>
      </c>
      <c r="B10912" s="22" t="s">
        <v>170</v>
      </c>
      <c r="C10912" s="22" t="s">
        <v>54</v>
      </c>
      <c r="D10912" s="22" t="s">
        <v>110</v>
      </c>
      <c r="E10912" s="20">
        <v>0.34697</v>
      </c>
    </row>
    <row r="10913" spans="1:5" x14ac:dyDescent="0.35">
      <c r="A10913" s="22" t="s">
        <v>42</v>
      </c>
      <c r="B10913" s="22" t="s">
        <v>170</v>
      </c>
      <c r="C10913" s="22" t="s">
        <v>54</v>
      </c>
      <c r="D10913" s="22" t="s">
        <v>163</v>
      </c>
      <c r="E10913" s="20">
        <v>0.37608000000000003</v>
      </c>
    </row>
    <row r="10914" spans="1:5" x14ac:dyDescent="0.35">
      <c r="A10914" s="22" t="s">
        <v>42</v>
      </c>
      <c r="B10914" s="22" t="s">
        <v>170</v>
      </c>
      <c r="C10914" s="22" t="s">
        <v>54</v>
      </c>
      <c r="D10914" s="22" t="s">
        <v>100</v>
      </c>
      <c r="E10914" s="20">
        <v>34.139139999999998</v>
      </c>
    </row>
    <row r="10915" spans="1:5" x14ac:dyDescent="0.35">
      <c r="A10915" s="22" t="s">
        <v>42</v>
      </c>
      <c r="B10915" s="22" t="s">
        <v>170</v>
      </c>
      <c r="C10915" s="22" t="s">
        <v>54</v>
      </c>
      <c r="D10915" s="22" t="s">
        <v>97</v>
      </c>
      <c r="E10915" s="20">
        <v>5433.9096900000004</v>
      </c>
    </row>
    <row r="10916" spans="1:5" x14ac:dyDescent="0.35">
      <c r="A10916" s="22" t="s">
        <v>42</v>
      </c>
      <c r="B10916" s="22" t="s">
        <v>170</v>
      </c>
      <c r="C10916" s="22" t="s">
        <v>54</v>
      </c>
      <c r="D10916" s="22" t="s">
        <v>31</v>
      </c>
      <c r="E10916" s="20">
        <v>478.63823000000002</v>
      </c>
    </row>
    <row r="10917" spans="1:5" x14ac:dyDescent="0.35">
      <c r="A10917" s="22" t="s">
        <v>42</v>
      </c>
      <c r="B10917" s="22" t="s">
        <v>170</v>
      </c>
      <c r="C10917" s="22" t="s">
        <v>54</v>
      </c>
      <c r="D10917" s="22" t="s">
        <v>161</v>
      </c>
      <c r="E10917" s="20">
        <v>18.412120000000002</v>
      </c>
    </row>
    <row r="10918" spans="1:5" x14ac:dyDescent="0.35">
      <c r="A10918" s="22" t="s">
        <v>42</v>
      </c>
      <c r="B10918" s="22" t="s">
        <v>170</v>
      </c>
      <c r="C10918" s="22" t="s">
        <v>54</v>
      </c>
      <c r="D10918" s="28" t="s">
        <v>35</v>
      </c>
      <c r="E10918" s="26">
        <v>10572.84794</v>
      </c>
    </row>
    <row r="10919" spans="1:5" x14ac:dyDescent="0.35">
      <c r="A10919" s="22" t="s">
        <v>42</v>
      </c>
      <c r="B10919" s="22" t="s">
        <v>170</v>
      </c>
      <c r="C10919" s="22" t="s">
        <v>13</v>
      </c>
      <c r="D10919" s="22" t="s">
        <v>27</v>
      </c>
      <c r="E10919" s="20">
        <v>9641.93685</v>
      </c>
    </row>
    <row r="10920" spans="1:5" x14ac:dyDescent="0.35">
      <c r="A10920" s="22" t="s">
        <v>42</v>
      </c>
      <c r="B10920" s="22" t="s">
        <v>170</v>
      </c>
      <c r="C10920" s="22" t="s">
        <v>13</v>
      </c>
      <c r="D10920" s="22" t="s">
        <v>28</v>
      </c>
      <c r="E10920" s="20">
        <v>276.95756999999998</v>
      </c>
    </row>
    <row r="10921" spans="1:5" x14ac:dyDescent="0.35">
      <c r="A10921" s="22" t="s">
        <v>42</v>
      </c>
      <c r="B10921" s="22" t="s">
        <v>170</v>
      </c>
      <c r="C10921" s="22" t="s">
        <v>13</v>
      </c>
      <c r="D10921" s="22" t="s">
        <v>92</v>
      </c>
      <c r="E10921" s="20">
        <v>324.74653999999998</v>
      </c>
    </row>
    <row r="10922" spans="1:5" x14ac:dyDescent="0.35">
      <c r="A10922" s="22" t="s">
        <v>42</v>
      </c>
      <c r="B10922" s="22" t="s">
        <v>170</v>
      </c>
      <c r="C10922" s="22" t="s">
        <v>13</v>
      </c>
      <c r="D10922" s="22" t="s">
        <v>160</v>
      </c>
      <c r="E10922" s="20">
        <v>0.17474999999999999</v>
      </c>
    </row>
    <row r="10923" spans="1:5" x14ac:dyDescent="0.35">
      <c r="A10923" s="22" t="s">
        <v>42</v>
      </c>
      <c r="B10923" s="22" t="s">
        <v>170</v>
      </c>
      <c r="C10923" s="22" t="s">
        <v>13</v>
      </c>
      <c r="D10923" s="22" t="s">
        <v>31</v>
      </c>
      <c r="E10923" s="20">
        <v>3.6830000000000002E-2</v>
      </c>
    </row>
    <row r="10924" spans="1:5" x14ac:dyDescent="0.35">
      <c r="A10924" s="22" t="s">
        <v>42</v>
      </c>
      <c r="B10924" s="22" t="s">
        <v>170</v>
      </c>
      <c r="C10924" s="22" t="s">
        <v>13</v>
      </c>
      <c r="D10924" s="22" t="s">
        <v>32</v>
      </c>
      <c r="E10924" s="20">
        <v>813.87103999999999</v>
      </c>
    </row>
    <row r="10925" spans="1:5" x14ac:dyDescent="0.35">
      <c r="A10925" s="22" t="s">
        <v>42</v>
      </c>
      <c r="B10925" s="22" t="s">
        <v>170</v>
      </c>
      <c r="C10925" s="22" t="s">
        <v>13</v>
      </c>
      <c r="D10925" s="22" t="s">
        <v>161</v>
      </c>
      <c r="E10925" s="20">
        <v>201.28052</v>
      </c>
    </row>
    <row r="10926" spans="1:5" x14ac:dyDescent="0.35">
      <c r="A10926" s="22" t="s">
        <v>42</v>
      </c>
      <c r="B10926" s="22" t="s">
        <v>170</v>
      </c>
      <c r="C10926" s="22" t="s">
        <v>13</v>
      </c>
      <c r="D10926" s="28" t="s">
        <v>35</v>
      </c>
      <c r="E10926" s="26">
        <v>11259.0041</v>
      </c>
    </row>
    <row r="10927" spans="1:5" x14ac:dyDescent="0.35">
      <c r="A10927" s="22" t="s">
        <v>42</v>
      </c>
      <c r="B10927" s="22" t="s">
        <v>170</v>
      </c>
      <c r="C10927" s="22" t="s">
        <v>55</v>
      </c>
      <c r="D10927" s="22" t="s">
        <v>115</v>
      </c>
      <c r="E10927" s="20">
        <v>9.1136199999999992</v>
      </c>
    </row>
    <row r="10928" spans="1:5" x14ac:dyDescent="0.35">
      <c r="A10928" s="22" t="s">
        <v>42</v>
      </c>
      <c r="B10928" s="22" t="s">
        <v>170</v>
      </c>
      <c r="C10928" s="22" t="s">
        <v>55</v>
      </c>
      <c r="D10928" s="22" t="s">
        <v>53</v>
      </c>
      <c r="E10928" s="20">
        <v>4.2000500000000001</v>
      </c>
    </row>
    <row r="10929" spans="1:5" x14ac:dyDescent="0.35">
      <c r="A10929" s="22" t="s">
        <v>42</v>
      </c>
      <c r="B10929" s="22" t="s">
        <v>170</v>
      </c>
      <c r="C10929" s="22" t="s">
        <v>55</v>
      </c>
      <c r="D10929" s="22" t="s">
        <v>160</v>
      </c>
      <c r="E10929" s="20">
        <v>3.4178799999999998</v>
      </c>
    </row>
    <row r="10930" spans="1:5" x14ac:dyDescent="0.35">
      <c r="A10930" s="22" t="s">
        <v>42</v>
      </c>
      <c r="B10930" s="22" t="s">
        <v>170</v>
      </c>
      <c r="C10930" s="22" t="s">
        <v>55</v>
      </c>
      <c r="D10930" s="22" t="s">
        <v>30</v>
      </c>
      <c r="E10930" s="20">
        <v>9.593</v>
      </c>
    </row>
    <row r="10931" spans="1:5" x14ac:dyDescent="0.35">
      <c r="A10931" s="22" t="s">
        <v>42</v>
      </c>
      <c r="B10931" s="22" t="s">
        <v>170</v>
      </c>
      <c r="C10931" s="22" t="s">
        <v>55</v>
      </c>
      <c r="D10931" s="22" t="s">
        <v>97</v>
      </c>
      <c r="E10931" s="20">
        <v>36.45205</v>
      </c>
    </row>
    <row r="10932" spans="1:5" x14ac:dyDescent="0.35">
      <c r="A10932" s="22" t="s">
        <v>42</v>
      </c>
      <c r="B10932" s="22" t="s">
        <v>170</v>
      </c>
      <c r="C10932" s="22" t="s">
        <v>55</v>
      </c>
      <c r="D10932" s="28" t="s">
        <v>35</v>
      </c>
      <c r="E10932" s="26">
        <v>62.776600000000002</v>
      </c>
    </row>
    <row r="10933" spans="1:5" x14ac:dyDescent="0.35">
      <c r="A10933" s="22" t="s">
        <v>42</v>
      </c>
      <c r="B10933" s="22" t="s">
        <v>170</v>
      </c>
      <c r="C10933" s="22" t="s">
        <v>56</v>
      </c>
      <c r="D10933" s="22" t="s">
        <v>30</v>
      </c>
      <c r="E10933" s="20">
        <v>613.67448000000002</v>
      </c>
    </row>
    <row r="10934" spans="1:5" x14ac:dyDescent="0.35">
      <c r="A10934" s="22" t="s">
        <v>42</v>
      </c>
      <c r="B10934" s="22" t="s">
        <v>170</v>
      </c>
      <c r="C10934" s="22" t="s">
        <v>56</v>
      </c>
      <c r="D10934" s="22" t="s">
        <v>97</v>
      </c>
      <c r="E10934" s="20">
        <v>51.077240000000003</v>
      </c>
    </row>
    <row r="10935" spans="1:5" x14ac:dyDescent="0.35">
      <c r="A10935" s="22" t="s">
        <v>42</v>
      </c>
      <c r="B10935" s="22" t="s">
        <v>170</v>
      </c>
      <c r="C10935" s="22" t="s">
        <v>56</v>
      </c>
      <c r="D10935" s="28" t="s">
        <v>35</v>
      </c>
      <c r="E10935" s="26">
        <v>664.75171999999998</v>
      </c>
    </row>
    <row r="10936" spans="1:5" x14ac:dyDescent="0.35">
      <c r="A10936" s="22" t="s">
        <v>42</v>
      </c>
      <c r="B10936" s="22" t="s">
        <v>170</v>
      </c>
      <c r="C10936" s="22" t="s">
        <v>57</v>
      </c>
      <c r="D10936" s="22" t="s">
        <v>52</v>
      </c>
      <c r="E10936" s="20">
        <v>85.301720000000003</v>
      </c>
    </row>
    <row r="10937" spans="1:5" x14ac:dyDescent="0.35">
      <c r="A10937" s="22" t="s">
        <v>42</v>
      </c>
      <c r="B10937" s="22" t="s">
        <v>170</v>
      </c>
      <c r="C10937" s="22" t="s">
        <v>57</v>
      </c>
      <c r="D10937" s="22" t="s">
        <v>27</v>
      </c>
      <c r="E10937" s="20">
        <v>322.41732000000002</v>
      </c>
    </row>
    <row r="10938" spans="1:5" x14ac:dyDescent="0.35">
      <c r="A10938" s="22" t="s">
        <v>42</v>
      </c>
      <c r="B10938" s="22" t="s">
        <v>170</v>
      </c>
      <c r="C10938" s="22" t="s">
        <v>57</v>
      </c>
      <c r="D10938" s="22" t="s">
        <v>30</v>
      </c>
      <c r="E10938" s="20">
        <v>411.01150000000001</v>
      </c>
    </row>
    <row r="10939" spans="1:5" x14ac:dyDescent="0.35">
      <c r="A10939" s="22" t="s">
        <v>42</v>
      </c>
      <c r="B10939" s="22" t="s">
        <v>170</v>
      </c>
      <c r="C10939" s="22" t="s">
        <v>57</v>
      </c>
      <c r="D10939" s="22" t="s">
        <v>96</v>
      </c>
      <c r="E10939" s="20">
        <v>8.0668000000000006</v>
      </c>
    </row>
    <row r="10940" spans="1:5" x14ac:dyDescent="0.35">
      <c r="A10940" s="22" t="s">
        <v>42</v>
      </c>
      <c r="B10940" s="22" t="s">
        <v>170</v>
      </c>
      <c r="C10940" s="22" t="s">
        <v>57</v>
      </c>
      <c r="D10940" s="22" t="s">
        <v>97</v>
      </c>
      <c r="E10940" s="20">
        <v>165.45979</v>
      </c>
    </row>
    <row r="10941" spans="1:5" x14ac:dyDescent="0.35">
      <c r="A10941" s="22" t="s">
        <v>42</v>
      </c>
      <c r="B10941" s="22" t="s">
        <v>170</v>
      </c>
      <c r="C10941" s="22" t="s">
        <v>57</v>
      </c>
      <c r="D10941" s="28" t="s">
        <v>35</v>
      </c>
      <c r="E10941" s="26">
        <v>992.25712999999996</v>
      </c>
    </row>
    <row r="10942" spans="1:5" x14ac:dyDescent="0.35">
      <c r="A10942" s="22" t="s">
        <v>42</v>
      </c>
      <c r="B10942" s="22" t="s">
        <v>170</v>
      </c>
      <c r="C10942" s="22" t="s">
        <v>58</v>
      </c>
      <c r="D10942" s="22" t="s">
        <v>160</v>
      </c>
      <c r="E10942" s="20">
        <v>55.084449999999997</v>
      </c>
    </row>
    <row r="10943" spans="1:5" x14ac:dyDescent="0.35">
      <c r="A10943" s="22" t="s">
        <v>42</v>
      </c>
      <c r="B10943" s="22" t="s">
        <v>170</v>
      </c>
      <c r="C10943" s="22" t="s">
        <v>58</v>
      </c>
      <c r="D10943" s="22" t="s">
        <v>30</v>
      </c>
      <c r="E10943" s="20">
        <v>44.730049999999999</v>
      </c>
    </row>
    <row r="10944" spans="1:5" x14ac:dyDescent="0.35">
      <c r="A10944" s="22" t="s">
        <v>42</v>
      </c>
      <c r="B10944" s="22" t="s">
        <v>170</v>
      </c>
      <c r="C10944" s="22" t="s">
        <v>58</v>
      </c>
      <c r="D10944" s="22" t="s">
        <v>110</v>
      </c>
      <c r="E10944" s="20">
        <v>84.104420000000005</v>
      </c>
    </row>
    <row r="10945" spans="1:5" x14ac:dyDescent="0.35">
      <c r="A10945" s="22" t="s">
        <v>42</v>
      </c>
      <c r="B10945" s="22" t="s">
        <v>170</v>
      </c>
      <c r="C10945" s="22" t="s">
        <v>58</v>
      </c>
      <c r="D10945" s="22" t="s">
        <v>97</v>
      </c>
      <c r="E10945" s="20">
        <v>136.94394</v>
      </c>
    </row>
    <row r="10946" spans="1:5" x14ac:dyDescent="0.35">
      <c r="A10946" s="22" t="s">
        <v>42</v>
      </c>
      <c r="B10946" s="22" t="s">
        <v>170</v>
      </c>
      <c r="C10946" s="22" t="s">
        <v>58</v>
      </c>
      <c r="D10946" s="28" t="s">
        <v>35</v>
      </c>
      <c r="E10946" s="26">
        <v>320.86286000000001</v>
      </c>
    </row>
    <row r="10947" spans="1:5" x14ac:dyDescent="0.35">
      <c r="A10947" s="22" t="s">
        <v>42</v>
      </c>
      <c r="B10947" s="22" t="s">
        <v>170</v>
      </c>
      <c r="C10947" s="22" t="s">
        <v>158</v>
      </c>
      <c r="D10947" s="22" t="s">
        <v>160</v>
      </c>
      <c r="E10947" s="20">
        <v>814.00591999999995</v>
      </c>
    </row>
    <row r="10948" spans="1:5" x14ac:dyDescent="0.35">
      <c r="A10948" s="22" t="s">
        <v>42</v>
      </c>
      <c r="B10948" s="22" t="s">
        <v>170</v>
      </c>
      <c r="C10948" s="22" t="s">
        <v>158</v>
      </c>
      <c r="D10948" s="28" t="s">
        <v>35</v>
      </c>
      <c r="E10948" s="26">
        <v>814.00591999999995</v>
      </c>
    </row>
    <row r="10949" spans="1:5" x14ac:dyDescent="0.35">
      <c r="A10949" s="22" t="s">
        <v>42</v>
      </c>
      <c r="B10949" s="22" t="s">
        <v>170</v>
      </c>
      <c r="C10949" s="22" t="s">
        <v>14</v>
      </c>
      <c r="D10949" s="22" t="s">
        <v>115</v>
      </c>
      <c r="E10949" s="20">
        <v>76.312280000000001</v>
      </c>
    </row>
    <row r="10950" spans="1:5" x14ac:dyDescent="0.35">
      <c r="A10950" s="22" t="s">
        <v>42</v>
      </c>
      <c r="B10950" s="22" t="s">
        <v>170</v>
      </c>
      <c r="C10950" s="22" t="s">
        <v>14</v>
      </c>
      <c r="D10950" s="22" t="s">
        <v>95</v>
      </c>
      <c r="E10950" s="20">
        <v>513.43556999999998</v>
      </c>
    </row>
    <row r="10951" spans="1:5" x14ac:dyDescent="0.35">
      <c r="A10951" s="22" t="s">
        <v>42</v>
      </c>
      <c r="B10951" s="22" t="s">
        <v>170</v>
      </c>
      <c r="C10951" s="22" t="s">
        <v>14</v>
      </c>
      <c r="D10951" s="22" t="s">
        <v>160</v>
      </c>
      <c r="E10951" s="20">
        <v>26.168530000000001</v>
      </c>
    </row>
    <row r="10952" spans="1:5" x14ac:dyDescent="0.35">
      <c r="A10952" s="22" t="s">
        <v>42</v>
      </c>
      <c r="B10952" s="22" t="s">
        <v>170</v>
      </c>
      <c r="C10952" s="22" t="s">
        <v>14</v>
      </c>
      <c r="D10952" s="22" t="s">
        <v>30</v>
      </c>
      <c r="E10952" s="20">
        <v>102.00958</v>
      </c>
    </row>
    <row r="10953" spans="1:5" x14ac:dyDescent="0.35">
      <c r="A10953" s="22" t="s">
        <v>42</v>
      </c>
      <c r="B10953" s="22" t="s">
        <v>170</v>
      </c>
      <c r="C10953" s="22" t="s">
        <v>14</v>
      </c>
      <c r="D10953" s="22" t="s">
        <v>110</v>
      </c>
      <c r="E10953" s="20">
        <v>1052.0362600000001</v>
      </c>
    </row>
    <row r="10954" spans="1:5" x14ac:dyDescent="0.35">
      <c r="A10954" s="22" t="s">
        <v>42</v>
      </c>
      <c r="B10954" s="22" t="s">
        <v>170</v>
      </c>
      <c r="C10954" s="22" t="s">
        <v>14</v>
      </c>
      <c r="D10954" s="28" t="s">
        <v>35</v>
      </c>
      <c r="E10954" s="26">
        <v>1769.9622199999999</v>
      </c>
    </row>
    <row r="10955" spans="1:5" x14ac:dyDescent="0.35">
      <c r="A10955" s="22" t="s">
        <v>42</v>
      </c>
      <c r="B10955" s="22" t="s">
        <v>170</v>
      </c>
      <c r="C10955" s="22" t="s">
        <v>15</v>
      </c>
      <c r="D10955" s="22" t="s">
        <v>52</v>
      </c>
      <c r="E10955" s="20">
        <v>1759.1218799999999</v>
      </c>
    </row>
    <row r="10956" spans="1:5" x14ac:dyDescent="0.35">
      <c r="A10956" s="22" t="s">
        <v>42</v>
      </c>
      <c r="B10956" s="22" t="s">
        <v>170</v>
      </c>
      <c r="C10956" s="22" t="s">
        <v>15</v>
      </c>
      <c r="D10956" s="22" t="s">
        <v>156</v>
      </c>
      <c r="E10956" s="20">
        <v>14.27441</v>
      </c>
    </row>
    <row r="10957" spans="1:5" x14ac:dyDescent="0.35">
      <c r="A10957" s="22" t="s">
        <v>42</v>
      </c>
      <c r="B10957" s="22" t="s">
        <v>170</v>
      </c>
      <c r="C10957" s="22" t="s">
        <v>15</v>
      </c>
      <c r="D10957" s="22" t="s">
        <v>27</v>
      </c>
      <c r="E10957" s="20">
        <v>120.25423000000001</v>
      </c>
    </row>
    <row r="10958" spans="1:5" x14ac:dyDescent="0.35">
      <c r="A10958" s="22" t="s">
        <v>42</v>
      </c>
      <c r="B10958" s="22" t="s">
        <v>170</v>
      </c>
      <c r="C10958" s="22" t="s">
        <v>15</v>
      </c>
      <c r="D10958" s="22" t="s">
        <v>92</v>
      </c>
      <c r="E10958" s="20">
        <v>367.30552999999998</v>
      </c>
    </row>
    <row r="10959" spans="1:5" x14ac:dyDescent="0.35">
      <c r="A10959" s="22" t="s">
        <v>42</v>
      </c>
      <c r="B10959" s="22" t="s">
        <v>170</v>
      </c>
      <c r="C10959" s="22" t="s">
        <v>15</v>
      </c>
      <c r="D10959" s="22" t="s">
        <v>102</v>
      </c>
      <c r="E10959" s="20">
        <v>1374.00514</v>
      </c>
    </row>
    <row r="10960" spans="1:5" x14ac:dyDescent="0.35">
      <c r="A10960" s="22" t="s">
        <v>42</v>
      </c>
      <c r="B10960" s="22" t="s">
        <v>170</v>
      </c>
      <c r="C10960" s="22" t="s">
        <v>15</v>
      </c>
      <c r="D10960" s="22" t="s">
        <v>160</v>
      </c>
      <c r="E10960" s="20">
        <v>3446.0502299999998</v>
      </c>
    </row>
    <row r="10961" spans="1:5" x14ac:dyDescent="0.35">
      <c r="A10961" s="22" t="s">
        <v>42</v>
      </c>
      <c r="B10961" s="22" t="s">
        <v>170</v>
      </c>
      <c r="C10961" s="22" t="s">
        <v>15</v>
      </c>
      <c r="D10961" s="22" t="s">
        <v>30</v>
      </c>
      <c r="E10961" s="20">
        <v>31305.427820000001</v>
      </c>
    </row>
    <row r="10962" spans="1:5" x14ac:dyDescent="0.35">
      <c r="A10962" s="22" t="s">
        <v>42</v>
      </c>
      <c r="B10962" s="22" t="s">
        <v>170</v>
      </c>
      <c r="C10962" s="22" t="s">
        <v>15</v>
      </c>
      <c r="D10962" s="22" t="s">
        <v>96</v>
      </c>
      <c r="E10962" s="20">
        <v>2392.91473</v>
      </c>
    </row>
    <row r="10963" spans="1:5" x14ac:dyDescent="0.35">
      <c r="A10963" s="22" t="s">
        <v>42</v>
      </c>
      <c r="B10963" s="22" t="s">
        <v>170</v>
      </c>
      <c r="C10963" s="22" t="s">
        <v>15</v>
      </c>
      <c r="D10963" s="22" t="s">
        <v>110</v>
      </c>
      <c r="E10963" s="20">
        <v>202.27791999999999</v>
      </c>
    </row>
    <row r="10964" spans="1:5" x14ac:dyDescent="0.35">
      <c r="A10964" s="22" t="s">
        <v>42</v>
      </c>
      <c r="B10964" s="22" t="s">
        <v>170</v>
      </c>
      <c r="C10964" s="22" t="s">
        <v>15</v>
      </c>
      <c r="D10964" s="22" t="s">
        <v>100</v>
      </c>
      <c r="E10964" s="20">
        <v>3921.1026499999998</v>
      </c>
    </row>
    <row r="10965" spans="1:5" x14ac:dyDescent="0.35">
      <c r="A10965" s="22" t="s">
        <v>42</v>
      </c>
      <c r="B10965" s="22" t="s">
        <v>170</v>
      </c>
      <c r="C10965" s="22" t="s">
        <v>15</v>
      </c>
      <c r="D10965" s="22" t="s">
        <v>97</v>
      </c>
      <c r="E10965" s="20">
        <v>1809.1044400000001</v>
      </c>
    </row>
    <row r="10966" spans="1:5" x14ac:dyDescent="0.35">
      <c r="A10966" s="22" t="s">
        <v>42</v>
      </c>
      <c r="B10966" s="22" t="s">
        <v>170</v>
      </c>
      <c r="C10966" s="22" t="s">
        <v>15</v>
      </c>
      <c r="D10966" s="22" t="s">
        <v>31</v>
      </c>
      <c r="E10966" s="20">
        <v>8569.5361099999991</v>
      </c>
    </row>
    <row r="10967" spans="1:5" x14ac:dyDescent="0.35">
      <c r="A10967" s="22" t="s">
        <v>42</v>
      </c>
      <c r="B10967" s="22" t="s">
        <v>170</v>
      </c>
      <c r="C10967" s="22" t="s">
        <v>15</v>
      </c>
      <c r="D10967" s="28" t="s">
        <v>35</v>
      </c>
      <c r="E10967" s="26">
        <v>55281.375090000001</v>
      </c>
    </row>
    <row r="10968" spans="1:5" x14ac:dyDescent="0.35">
      <c r="A10968" s="22" t="s">
        <v>42</v>
      </c>
      <c r="B10968" s="22" t="s">
        <v>170</v>
      </c>
      <c r="C10968" s="22" t="s">
        <v>159</v>
      </c>
      <c r="D10968" s="22" t="s">
        <v>52</v>
      </c>
      <c r="E10968" s="20">
        <v>158.64966000000001</v>
      </c>
    </row>
    <row r="10969" spans="1:5" x14ac:dyDescent="0.35">
      <c r="A10969" s="22" t="s">
        <v>42</v>
      </c>
      <c r="B10969" s="22" t="s">
        <v>170</v>
      </c>
      <c r="C10969" s="22" t="s">
        <v>159</v>
      </c>
      <c r="D10969" s="22" t="s">
        <v>104</v>
      </c>
      <c r="E10969" s="20">
        <v>71.679010000000005</v>
      </c>
    </row>
    <row r="10970" spans="1:5" x14ac:dyDescent="0.35">
      <c r="A10970" s="22" t="s">
        <v>42</v>
      </c>
      <c r="B10970" s="22" t="s">
        <v>170</v>
      </c>
      <c r="C10970" s="22" t="s">
        <v>159</v>
      </c>
      <c r="D10970" s="22" t="s">
        <v>156</v>
      </c>
      <c r="E10970" s="20">
        <v>319.52213999999998</v>
      </c>
    </row>
    <row r="10971" spans="1:5" x14ac:dyDescent="0.35">
      <c r="A10971" s="22" t="s">
        <v>42</v>
      </c>
      <c r="B10971" s="22" t="s">
        <v>170</v>
      </c>
      <c r="C10971" s="22" t="s">
        <v>159</v>
      </c>
      <c r="D10971" s="22" t="s">
        <v>27</v>
      </c>
      <c r="E10971" s="20">
        <v>3025.4057200000002</v>
      </c>
    </row>
    <row r="10972" spans="1:5" x14ac:dyDescent="0.35">
      <c r="A10972" s="22" t="s">
        <v>42</v>
      </c>
      <c r="B10972" s="22" t="s">
        <v>170</v>
      </c>
      <c r="C10972" s="22" t="s">
        <v>159</v>
      </c>
      <c r="D10972" s="22" t="s">
        <v>95</v>
      </c>
      <c r="E10972" s="20">
        <v>-2.48577</v>
      </c>
    </row>
    <row r="10973" spans="1:5" x14ac:dyDescent="0.35">
      <c r="A10973" s="22" t="s">
        <v>42</v>
      </c>
      <c r="B10973" s="22" t="s">
        <v>170</v>
      </c>
      <c r="C10973" s="22" t="s">
        <v>159</v>
      </c>
      <c r="D10973" s="22" t="s">
        <v>28</v>
      </c>
      <c r="E10973" s="20">
        <v>-7.2750399999999997</v>
      </c>
    </row>
    <row r="10974" spans="1:5" x14ac:dyDescent="0.35">
      <c r="A10974" s="22" t="s">
        <v>42</v>
      </c>
      <c r="B10974" s="22" t="s">
        <v>170</v>
      </c>
      <c r="C10974" s="22" t="s">
        <v>159</v>
      </c>
      <c r="D10974" s="22" t="s">
        <v>55</v>
      </c>
      <c r="E10974" s="20">
        <v>33.689109999999999</v>
      </c>
    </row>
    <row r="10975" spans="1:5" x14ac:dyDescent="0.35">
      <c r="A10975" s="22" t="s">
        <v>42</v>
      </c>
      <c r="B10975" s="22" t="s">
        <v>170</v>
      </c>
      <c r="C10975" s="22" t="s">
        <v>159</v>
      </c>
      <c r="D10975" s="22" t="s">
        <v>92</v>
      </c>
      <c r="E10975" s="20">
        <v>18.018270000000001</v>
      </c>
    </row>
    <row r="10976" spans="1:5" x14ac:dyDescent="0.35">
      <c r="A10976" s="22" t="s">
        <v>42</v>
      </c>
      <c r="B10976" s="22" t="s">
        <v>170</v>
      </c>
      <c r="C10976" s="22" t="s">
        <v>159</v>
      </c>
      <c r="D10976" s="22" t="s">
        <v>102</v>
      </c>
      <c r="E10976" s="20">
        <v>1243.5510200000001</v>
      </c>
    </row>
    <row r="10977" spans="1:5" x14ac:dyDescent="0.35">
      <c r="A10977" s="22" t="s">
        <v>42</v>
      </c>
      <c r="B10977" s="22" t="s">
        <v>170</v>
      </c>
      <c r="C10977" s="22" t="s">
        <v>159</v>
      </c>
      <c r="D10977" s="22" t="s">
        <v>93</v>
      </c>
      <c r="E10977" s="20">
        <v>83.369979999999998</v>
      </c>
    </row>
    <row r="10978" spans="1:5" x14ac:dyDescent="0.35">
      <c r="A10978" s="22" t="s">
        <v>42</v>
      </c>
      <c r="B10978" s="22" t="s">
        <v>170</v>
      </c>
      <c r="C10978" s="22" t="s">
        <v>159</v>
      </c>
      <c r="D10978" s="22" t="s">
        <v>160</v>
      </c>
      <c r="E10978" s="20">
        <v>1789.37709</v>
      </c>
    </row>
    <row r="10979" spans="1:5" x14ac:dyDescent="0.35">
      <c r="A10979" s="22" t="s">
        <v>42</v>
      </c>
      <c r="B10979" s="22" t="s">
        <v>170</v>
      </c>
      <c r="C10979" s="22" t="s">
        <v>159</v>
      </c>
      <c r="D10979" s="22" t="s">
        <v>30</v>
      </c>
      <c r="E10979" s="20">
        <v>1749.88977</v>
      </c>
    </row>
    <row r="10980" spans="1:5" x14ac:dyDescent="0.35">
      <c r="A10980" s="22" t="s">
        <v>42</v>
      </c>
      <c r="B10980" s="22" t="s">
        <v>170</v>
      </c>
      <c r="C10980" s="22" t="s">
        <v>159</v>
      </c>
      <c r="D10980" s="22" t="s">
        <v>96</v>
      </c>
      <c r="E10980" s="20">
        <v>8.5434800000000006</v>
      </c>
    </row>
    <row r="10981" spans="1:5" x14ac:dyDescent="0.35">
      <c r="A10981" s="22" t="s">
        <v>42</v>
      </c>
      <c r="B10981" s="22" t="s">
        <v>170</v>
      </c>
      <c r="C10981" s="22" t="s">
        <v>159</v>
      </c>
      <c r="D10981" s="22" t="s">
        <v>110</v>
      </c>
      <c r="E10981" s="20">
        <v>380.88033999999999</v>
      </c>
    </row>
    <row r="10982" spans="1:5" x14ac:dyDescent="0.35">
      <c r="A10982" s="22" t="s">
        <v>42</v>
      </c>
      <c r="B10982" s="22" t="s">
        <v>170</v>
      </c>
      <c r="C10982" s="22" t="s">
        <v>159</v>
      </c>
      <c r="D10982" s="22" t="s">
        <v>162</v>
      </c>
      <c r="E10982" s="20">
        <v>9.7727799999999991</v>
      </c>
    </row>
    <row r="10983" spans="1:5" x14ac:dyDescent="0.35">
      <c r="A10983" s="22" t="s">
        <v>42</v>
      </c>
      <c r="B10983" s="22" t="s">
        <v>170</v>
      </c>
      <c r="C10983" s="22" t="s">
        <v>159</v>
      </c>
      <c r="D10983" s="22" t="s">
        <v>100</v>
      </c>
      <c r="E10983" s="20">
        <v>295.02042</v>
      </c>
    </row>
    <row r="10984" spans="1:5" x14ac:dyDescent="0.35">
      <c r="A10984" s="22" t="s">
        <v>42</v>
      </c>
      <c r="B10984" s="22" t="s">
        <v>170</v>
      </c>
      <c r="C10984" s="22" t="s">
        <v>159</v>
      </c>
      <c r="D10984" s="22" t="s">
        <v>97</v>
      </c>
      <c r="E10984" s="20">
        <v>7.9292999999999996</v>
      </c>
    </row>
    <row r="10985" spans="1:5" x14ac:dyDescent="0.35">
      <c r="A10985" s="22" t="s">
        <v>42</v>
      </c>
      <c r="B10985" s="22" t="s">
        <v>170</v>
      </c>
      <c r="C10985" s="22" t="s">
        <v>159</v>
      </c>
      <c r="D10985" s="22" t="s">
        <v>31</v>
      </c>
      <c r="E10985" s="20">
        <v>1046.2308599999999</v>
      </c>
    </row>
    <row r="10986" spans="1:5" x14ac:dyDescent="0.35">
      <c r="A10986" s="22" t="s">
        <v>42</v>
      </c>
      <c r="B10986" s="22" t="s">
        <v>170</v>
      </c>
      <c r="C10986" s="22" t="s">
        <v>159</v>
      </c>
      <c r="D10986" s="22" t="s">
        <v>32</v>
      </c>
      <c r="E10986" s="20">
        <v>46.756500000000003</v>
      </c>
    </row>
    <row r="10987" spans="1:5" x14ac:dyDescent="0.35">
      <c r="A10987" s="22" t="s">
        <v>42</v>
      </c>
      <c r="B10987" s="22" t="s">
        <v>170</v>
      </c>
      <c r="C10987" s="22" t="s">
        <v>159</v>
      </c>
      <c r="D10987" s="22" t="s">
        <v>161</v>
      </c>
      <c r="E10987" s="20">
        <v>21.964009999999998</v>
      </c>
    </row>
    <row r="10988" spans="1:5" x14ac:dyDescent="0.35">
      <c r="A10988" s="22" t="s">
        <v>42</v>
      </c>
      <c r="B10988" s="22" t="s">
        <v>170</v>
      </c>
      <c r="C10988" s="22" t="s">
        <v>159</v>
      </c>
      <c r="D10988" s="28" t="s">
        <v>35</v>
      </c>
      <c r="E10988" s="26">
        <v>10300.488649999999</v>
      </c>
    </row>
    <row r="10989" spans="1:5" x14ac:dyDescent="0.35">
      <c r="A10989" s="22" t="s">
        <v>42</v>
      </c>
      <c r="B10989" s="22" t="s">
        <v>170</v>
      </c>
      <c r="C10989" s="22" t="s">
        <v>59</v>
      </c>
      <c r="D10989" s="22" t="s">
        <v>52</v>
      </c>
      <c r="E10989" s="20">
        <v>7.3557300000000003</v>
      </c>
    </row>
    <row r="10990" spans="1:5" x14ac:dyDescent="0.35">
      <c r="A10990" s="22" t="s">
        <v>42</v>
      </c>
      <c r="B10990" s="22" t="s">
        <v>170</v>
      </c>
      <c r="C10990" s="22" t="s">
        <v>59</v>
      </c>
      <c r="D10990" s="22" t="s">
        <v>92</v>
      </c>
      <c r="E10990" s="20">
        <v>4814.69697</v>
      </c>
    </row>
    <row r="10991" spans="1:5" x14ac:dyDescent="0.35">
      <c r="A10991" s="22" t="s">
        <v>42</v>
      </c>
      <c r="B10991" s="22" t="s">
        <v>170</v>
      </c>
      <c r="C10991" s="22" t="s">
        <v>59</v>
      </c>
      <c r="D10991" s="22" t="s">
        <v>102</v>
      </c>
      <c r="E10991" s="20">
        <v>7.9737900000000002</v>
      </c>
    </row>
    <row r="10992" spans="1:5" x14ac:dyDescent="0.35">
      <c r="A10992" s="22" t="s">
        <v>42</v>
      </c>
      <c r="B10992" s="22" t="s">
        <v>170</v>
      </c>
      <c r="C10992" s="22" t="s">
        <v>59</v>
      </c>
      <c r="D10992" s="22" t="s">
        <v>93</v>
      </c>
      <c r="E10992" s="20">
        <v>154.50377</v>
      </c>
    </row>
    <row r="10993" spans="1:5" x14ac:dyDescent="0.35">
      <c r="A10993" s="22" t="s">
        <v>42</v>
      </c>
      <c r="B10993" s="22" t="s">
        <v>170</v>
      </c>
      <c r="C10993" s="22" t="s">
        <v>59</v>
      </c>
      <c r="D10993" s="22" t="s">
        <v>30</v>
      </c>
      <c r="E10993" s="20">
        <v>20.57592</v>
      </c>
    </row>
    <row r="10994" spans="1:5" x14ac:dyDescent="0.35">
      <c r="A10994" s="22" t="s">
        <v>42</v>
      </c>
      <c r="B10994" s="22" t="s">
        <v>170</v>
      </c>
      <c r="C10994" s="22" t="s">
        <v>59</v>
      </c>
      <c r="D10994" s="22" t="s">
        <v>97</v>
      </c>
      <c r="E10994" s="20">
        <v>-7.5666599999999997</v>
      </c>
    </row>
    <row r="10995" spans="1:5" x14ac:dyDescent="0.35">
      <c r="A10995" s="22" t="s">
        <v>42</v>
      </c>
      <c r="B10995" s="22" t="s">
        <v>170</v>
      </c>
      <c r="C10995" s="22" t="s">
        <v>59</v>
      </c>
      <c r="D10995" s="22" t="s">
        <v>31</v>
      </c>
      <c r="E10995" s="20">
        <v>-0.94310000000000005</v>
      </c>
    </row>
    <row r="10996" spans="1:5" x14ac:dyDescent="0.35">
      <c r="A10996" s="22" t="s">
        <v>42</v>
      </c>
      <c r="B10996" s="22" t="s">
        <v>170</v>
      </c>
      <c r="C10996" s="22" t="s">
        <v>59</v>
      </c>
      <c r="D10996" s="22" t="s">
        <v>161</v>
      </c>
      <c r="E10996" s="20">
        <v>1.66652</v>
      </c>
    </row>
    <row r="10997" spans="1:5" x14ac:dyDescent="0.35">
      <c r="A10997" s="22" t="s">
        <v>42</v>
      </c>
      <c r="B10997" s="22" t="s">
        <v>170</v>
      </c>
      <c r="C10997" s="22" t="s">
        <v>59</v>
      </c>
      <c r="D10997" s="28" t="s">
        <v>35</v>
      </c>
      <c r="E10997" s="26">
        <v>4998.2629399999996</v>
      </c>
    </row>
    <row r="10998" spans="1:5" x14ac:dyDescent="0.35">
      <c r="A10998" s="22" t="s">
        <v>42</v>
      </c>
      <c r="B10998" s="22" t="s">
        <v>170</v>
      </c>
      <c r="C10998" s="22" t="s">
        <v>16</v>
      </c>
      <c r="D10998" s="22" t="s">
        <v>27</v>
      </c>
      <c r="E10998" s="20">
        <v>19.310310000000001</v>
      </c>
    </row>
    <row r="10999" spans="1:5" x14ac:dyDescent="0.35">
      <c r="A10999" s="22" t="s">
        <v>42</v>
      </c>
      <c r="B10999" s="22" t="s">
        <v>170</v>
      </c>
      <c r="C10999" s="22" t="s">
        <v>16</v>
      </c>
      <c r="D10999" s="22" t="s">
        <v>102</v>
      </c>
      <c r="E10999" s="20">
        <v>22.026489999999999</v>
      </c>
    </row>
    <row r="11000" spans="1:5" x14ac:dyDescent="0.35">
      <c r="A11000" s="22" t="s">
        <v>42</v>
      </c>
      <c r="B11000" s="22" t="s">
        <v>170</v>
      </c>
      <c r="C11000" s="22" t="s">
        <v>16</v>
      </c>
      <c r="D11000" s="22" t="s">
        <v>160</v>
      </c>
      <c r="E11000" s="20">
        <v>317.21246000000002</v>
      </c>
    </row>
    <row r="11001" spans="1:5" x14ac:dyDescent="0.35">
      <c r="A11001" s="22" t="s">
        <v>42</v>
      </c>
      <c r="B11001" s="22" t="s">
        <v>170</v>
      </c>
      <c r="C11001" s="22" t="s">
        <v>16</v>
      </c>
      <c r="D11001" s="22" t="s">
        <v>30</v>
      </c>
      <c r="E11001" s="20">
        <v>57.61918</v>
      </c>
    </row>
    <row r="11002" spans="1:5" x14ac:dyDescent="0.35">
      <c r="A11002" s="22" t="s">
        <v>42</v>
      </c>
      <c r="B11002" s="22" t="s">
        <v>170</v>
      </c>
      <c r="C11002" s="22" t="s">
        <v>16</v>
      </c>
      <c r="D11002" s="22" t="s">
        <v>97</v>
      </c>
      <c r="E11002" s="20">
        <v>53.060040000000001</v>
      </c>
    </row>
    <row r="11003" spans="1:5" x14ac:dyDescent="0.35">
      <c r="A11003" s="22" t="s">
        <v>42</v>
      </c>
      <c r="B11003" s="22" t="s">
        <v>170</v>
      </c>
      <c r="C11003" s="22" t="s">
        <v>16</v>
      </c>
      <c r="D11003" s="22" t="s">
        <v>31</v>
      </c>
      <c r="E11003" s="20">
        <v>154.71115</v>
      </c>
    </row>
    <row r="11004" spans="1:5" x14ac:dyDescent="0.35">
      <c r="A11004" s="22" t="s">
        <v>42</v>
      </c>
      <c r="B11004" s="22" t="s">
        <v>170</v>
      </c>
      <c r="C11004" s="22" t="s">
        <v>16</v>
      </c>
      <c r="D11004" s="22" t="s">
        <v>32</v>
      </c>
      <c r="E11004" s="20">
        <v>108.39191</v>
      </c>
    </row>
    <row r="11005" spans="1:5" x14ac:dyDescent="0.35">
      <c r="A11005" s="22" t="s">
        <v>42</v>
      </c>
      <c r="B11005" s="22" t="s">
        <v>170</v>
      </c>
      <c r="C11005" s="22" t="s">
        <v>16</v>
      </c>
      <c r="D11005" s="28" t="s">
        <v>35</v>
      </c>
      <c r="E11005" s="26">
        <v>732.33154000000002</v>
      </c>
    </row>
    <row r="11006" spans="1:5" x14ac:dyDescent="0.35">
      <c r="A11006" s="22" t="s">
        <v>42</v>
      </c>
      <c r="B11006" s="22" t="s">
        <v>170</v>
      </c>
      <c r="C11006" s="22" t="s">
        <v>17</v>
      </c>
      <c r="D11006" s="22" t="s">
        <v>110</v>
      </c>
      <c r="E11006" s="20">
        <v>9.5454500000000007</v>
      </c>
    </row>
    <row r="11007" spans="1:5" x14ac:dyDescent="0.35">
      <c r="A11007" s="22" t="s">
        <v>42</v>
      </c>
      <c r="B11007" s="22" t="s">
        <v>170</v>
      </c>
      <c r="C11007" s="22" t="s">
        <v>17</v>
      </c>
      <c r="D11007" s="22" t="s">
        <v>31</v>
      </c>
      <c r="E11007" s="20">
        <v>3.3466</v>
      </c>
    </row>
    <row r="11008" spans="1:5" x14ac:dyDescent="0.35">
      <c r="A11008" s="22" t="s">
        <v>42</v>
      </c>
      <c r="B11008" s="22" t="s">
        <v>170</v>
      </c>
      <c r="C11008" s="22" t="s">
        <v>17</v>
      </c>
      <c r="D11008" s="28" t="s">
        <v>35</v>
      </c>
      <c r="E11008" s="26">
        <v>12.892049999999999</v>
      </c>
    </row>
    <row r="11009" spans="1:5" x14ac:dyDescent="0.35">
      <c r="A11009" s="22" t="s">
        <v>42</v>
      </c>
      <c r="B11009" s="22" t="s">
        <v>170</v>
      </c>
      <c r="C11009" s="22" t="s">
        <v>18</v>
      </c>
      <c r="D11009" s="22" t="s">
        <v>156</v>
      </c>
      <c r="E11009" s="20">
        <v>3.4062299999999999</v>
      </c>
    </row>
    <row r="11010" spans="1:5" x14ac:dyDescent="0.35">
      <c r="A11010" s="22" t="s">
        <v>42</v>
      </c>
      <c r="B11010" s="22" t="s">
        <v>170</v>
      </c>
      <c r="C11010" s="22" t="s">
        <v>18</v>
      </c>
      <c r="D11010" s="22" t="s">
        <v>92</v>
      </c>
      <c r="E11010" s="20">
        <v>30.498449999999998</v>
      </c>
    </row>
    <row r="11011" spans="1:5" x14ac:dyDescent="0.35">
      <c r="A11011" s="22" t="s">
        <v>42</v>
      </c>
      <c r="B11011" s="22" t="s">
        <v>170</v>
      </c>
      <c r="C11011" s="22" t="s">
        <v>18</v>
      </c>
      <c r="D11011" s="22" t="s">
        <v>102</v>
      </c>
      <c r="E11011" s="20">
        <v>94.215800000000002</v>
      </c>
    </row>
    <row r="11012" spans="1:5" x14ac:dyDescent="0.35">
      <c r="A11012" s="22" t="s">
        <v>42</v>
      </c>
      <c r="B11012" s="22" t="s">
        <v>170</v>
      </c>
      <c r="C11012" s="22" t="s">
        <v>18</v>
      </c>
      <c r="D11012" s="22" t="s">
        <v>107</v>
      </c>
      <c r="E11012" s="20">
        <v>14.92108</v>
      </c>
    </row>
    <row r="11013" spans="1:5" x14ac:dyDescent="0.35">
      <c r="A11013" s="22" t="s">
        <v>42</v>
      </c>
      <c r="B11013" s="22" t="s">
        <v>170</v>
      </c>
      <c r="C11013" s="22" t="s">
        <v>18</v>
      </c>
      <c r="D11013" s="22" t="s">
        <v>160</v>
      </c>
      <c r="E11013" s="20">
        <v>1179.90753</v>
      </c>
    </row>
    <row r="11014" spans="1:5" x14ac:dyDescent="0.35">
      <c r="A11014" s="22" t="s">
        <v>42</v>
      </c>
      <c r="B11014" s="22" t="s">
        <v>170</v>
      </c>
      <c r="C11014" s="22" t="s">
        <v>18</v>
      </c>
      <c r="D11014" s="22" t="s">
        <v>30</v>
      </c>
      <c r="E11014" s="20">
        <v>-1.4317500000000001</v>
      </c>
    </row>
    <row r="11015" spans="1:5" x14ac:dyDescent="0.35">
      <c r="A11015" s="22" t="s">
        <v>42</v>
      </c>
      <c r="B11015" s="22" t="s">
        <v>170</v>
      </c>
      <c r="C11015" s="22" t="s">
        <v>18</v>
      </c>
      <c r="D11015" s="22" t="s">
        <v>100</v>
      </c>
      <c r="E11015" s="20">
        <v>1495.0054</v>
      </c>
    </row>
    <row r="11016" spans="1:5" x14ac:dyDescent="0.35">
      <c r="A11016" s="22" t="s">
        <v>42</v>
      </c>
      <c r="B11016" s="22" t="s">
        <v>170</v>
      </c>
      <c r="C11016" s="22" t="s">
        <v>18</v>
      </c>
      <c r="D11016" s="22" t="s">
        <v>97</v>
      </c>
      <c r="E11016" s="20">
        <v>237.39769000000001</v>
      </c>
    </row>
    <row r="11017" spans="1:5" x14ac:dyDescent="0.35">
      <c r="A11017" s="22" t="s">
        <v>42</v>
      </c>
      <c r="B11017" s="22" t="s">
        <v>170</v>
      </c>
      <c r="C11017" s="22" t="s">
        <v>18</v>
      </c>
      <c r="D11017" s="22" t="s">
        <v>31</v>
      </c>
      <c r="E11017" s="20">
        <v>4702.9602800000002</v>
      </c>
    </row>
    <row r="11018" spans="1:5" x14ac:dyDescent="0.35">
      <c r="A11018" s="22" t="s">
        <v>42</v>
      </c>
      <c r="B11018" s="22" t="s">
        <v>170</v>
      </c>
      <c r="C11018" s="22" t="s">
        <v>18</v>
      </c>
      <c r="D11018" s="22" t="s">
        <v>32</v>
      </c>
      <c r="E11018" s="20">
        <v>3412.3225000000002</v>
      </c>
    </row>
    <row r="11019" spans="1:5" x14ac:dyDescent="0.35">
      <c r="A11019" s="22" t="s">
        <v>42</v>
      </c>
      <c r="B11019" s="22" t="s">
        <v>170</v>
      </c>
      <c r="C11019" s="22" t="s">
        <v>18</v>
      </c>
      <c r="D11019" s="28" t="s">
        <v>35</v>
      </c>
      <c r="E11019" s="26">
        <v>11169.20321</v>
      </c>
    </row>
    <row r="11020" spans="1:5" x14ac:dyDescent="0.35">
      <c r="A11020" s="22" t="s">
        <v>42</v>
      </c>
      <c r="B11020" s="22" t="s">
        <v>170</v>
      </c>
      <c r="C11020" s="22" t="s">
        <v>19</v>
      </c>
      <c r="D11020" s="22" t="s">
        <v>156</v>
      </c>
      <c r="E11020" s="20">
        <v>6.1096300000000001</v>
      </c>
    </row>
    <row r="11021" spans="1:5" x14ac:dyDescent="0.35">
      <c r="A11021" s="22" t="s">
        <v>42</v>
      </c>
      <c r="B11021" s="22" t="s">
        <v>170</v>
      </c>
      <c r="C11021" s="22" t="s">
        <v>19</v>
      </c>
      <c r="D11021" s="22" t="s">
        <v>53</v>
      </c>
      <c r="E11021" s="20">
        <v>0.40381</v>
      </c>
    </row>
    <row r="11022" spans="1:5" x14ac:dyDescent="0.35">
      <c r="A11022" s="22" t="s">
        <v>42</v>
      </c>
      <c r="B11022" s="22" t="s">
        <v>170</v>
      </c>
      <c r="C11022" s="22" t="s">
        <v>19</v>
      </c>
      <c r="D11022" s="22" t="s">
        <v>27</v>
      </c>
      <c r="E11022" s="20">
        <v>501.73075999999998</v>
      </c>
    </row>
    <row r="11023" spans="1:5" x14ac:dyDescent="0.35">
      <c r="A11023" s="22" t="s">
        <v>42</v>
      </c>
      <c r="B11023" s="22" t="s">
        <v>170</v>
      </c>
      <c r="C11023" s="22" t="s">
        <v>19</v>
      </c>
      <c r="D11023" s="22" t="s">
        <v>28</v>
      </c>
      <c r="E11023" s="20">
        <v>26.912230000000001</v>
      </c>
    </row>
    <row r="11024" spans="1:5" x14ac:dyDescent="0.35">
      <c r="A11024" s="22" t="s">
        <v>42</v>
      </c>
      <c r="B11024" s="22" t="s">
        <v>170</v>
      </c>
      <c r="C11024" s="22" t="s">
        <v>19</v>
      </c>
      <c r="D11024" s="22" t="s">
        <v>92</v>
      </c>
      <c r="E11024" s="20">
        <v>37.88541</v>
      </c>
    </row>
    <row r="11025" spans="1:5" x14ac:dyDescent="0.35">
      <c r="A11025" s="22" t="s">
        <v>42</v>
      </c>
      <c r="B11025" s="22" t="s">
        <v>170</v>
      </c>
      <c r="C11025" s="22" t="s">
        <v>19</v>
      </c>
      <c r="D11025" s="22" t="s">
        <v>102</v>
      </c>
      <c r="E11025" s="20">
        <v>583.17034000000001</v>
      </c>
    </row>
    <row r="11026" spans="1:5" x14ac:dyDescent="0.35">
      <c r="A11026" s="22" t="s">
        <v>42</v>
      </c>
      <c r="B11026" s="22" t="s">
        <v>170</v>
      </c>
      <c r="C11026" s="22" t="s">
        <v>19</v>
      </c>
      <c r="D11026" s="22" t="s">
        <v>107</v>
      </c>
      <c r="E11026" s="20">
        <v>2.6919</v>
      </c>
    </row>
    <row r="11027" spans="1:5" x14ac:dyDescent="0.35">
      <c r="A11027" s="22" t="s">
        <v>42</v>
      </c>
      <c r="B11027" s="22" t="s">
        <v>170</v>
      </c>
      <c r="C11027" s="22" t="s">
        <v>19</v>
      </c>
      <c r="D11027" s="22" t="s">
        <v>93</v>
      </c>
      <c r="E11027" s="20">
        <v>7.9025100000000004</v>
      </c>
    </row>
    <row r="11028" spans="1:5" x14ac:dyDescent="0.35">
      <c r="A11028" s="22" t="s">
        <v>42</v>
      </c>
      <c r="B11028" s="22" t="s">
        <v>170</v>
      </c>
      <c r="C11028" s="22" t="s">
        <v>19</v>
      </c>
      <c r="D11028" s="22" t="s">
        <v>160</v>
      </c>
      <c r="E11028" s="20">
        <v>2240.60851</v>
      </c>
    </row>
    <row r="11029" spans="1:5" x14ac:dyDescent="0.35">
      <c r="A11029" s="22" t="s">
        <v>42</v>
      </c>
      <c r="B11029" s="22" t="s">
        <v>170</v>
      </c>
      <c r="C11029" s="22" t="s">
        <v>19</v>
      </c>
      <c r="D11029" s="22" t="s">
        <v>30</v>
      </c>
      <c r="E11029" s="20">
        <v>833.79772000000003</v>
      </c>
    </row>
    <row r="11030" spans="1:5" x14ac:dyDescent="0.35">
      <c r="A11030" s="22" t="s">
        <v>42</v>
      </c>
      <c r="B11030" s="22" t="s">
        <v>170</v>
      </c>
      <c r="C11030" s="22" t="s">
        <v>19</v>
      </c>
      <c r="D11030" s="22" t="s">
        <v>96</v>
      </c>
      <c r="E11030" s="20">
        <v>13.228059999999999</v>
      </c>
    </row>
    <row r="11031" spans="1:5" x14ac:dyDescent="0.35">
      <c r="A11031" s="22" t="s">
        <v>42</v>
      </c>
      <c r="B11031" s="22" t="s">
        <v>170</v>
      </c>
      <c r="C11031" s="22" t="s">
        <v>19</v>
      </c>
      <c r="D11031" s="22" t="s">
        <v>110</v>
      </c>
      <c r="E11031" s="20">
        <v>122.42735</v>
      </c>
    </row>
    <row r="11032" spans="1:5" x14ac:dyDescent="0.35">
      <c r="A11032" s="22" t="s">
        <v>42</v>
      </c>
      <c r="B11032" s="22" t="s">
        <v>170</v>
      </c>
      <c r="C11032" s="22" t="s">
        <v>19</v>
      </c>
      <c r="D11032" s="22" t="s">
        <v>163</v>
      </c>
      <c r="E11032" s="20">
        <v>8.7003500000000003</v>
      </c>
    </row>
    <row r="11033" spans="1:5" x14ac:dyDescent="0.35">
      <c r="A11033" s="22" t="s">
        <v>42</v>
      </c>
      <c r="B11033" s="22" t="s">
        <v>170</v>
      </c>
      <c r="C11033" s="22" t="s">
        <v>19</v>
      </c>
      <c r="D11033" s="22" t="s">
        <v>100</v>
      </c>
      <c r="E11033" s="20">
        <v>154.97246999999999</v>
      </c>
    </row>
    <row r="11034" spans="1:5" x14ac:dyDescent="0.35">
      <c r="A11034" s="22" t="s">
        <v>42</v>
      </c>
      <c r="B11034" s="22" t="s">
        <v>170</v>
      </c>
      <c r="C11034" s="22" t="s">
        <v>19</v>
      </c>
      <c r="D11034" s="22" t="s">
        <v>97</v>
      </c>
      <c r="E11034" s="20">
        <v>1.647</v>
      </c>
    </row>
    <row r="11035" spans="1:5" x14ac:dyDescent="0.35">
      <c r="A11035" s="22" t="s">
        <v>42</v>
      </c>
      <c r="B11035" s="22" t="s">
        <v>170</v>
      </c>
      <c r="C11035" s="22" t="s">
        <v>19</v>
      </c>
      <c r="D11035" s="22" t="s">
        <v>31</v>
      </c>
      <c r="E11035" s="20">
        <v>2274.4002300000002</v>
      </c>
    </row>
    <row r="11036" spans="1:5" x14ac:dyDescent="0.35">
      <c r="A11036" s="22" t="s">
        <v>42</v>
      </c>
      <c r="B11036" s="22" t="s">
        <v>170</v>
      </c>
      <c r="C11036" s="22" t="s">
        <v>19</v>
      </c>
      <c r="D11036" s="22" t="s">
        <v>32</v>
      </c>
      <c r="E11036" s="20">
        <v>894.64029000000005</v>
      </c>
    </row>
    <row r="11037" spans="1:5" x14ac:dyDescent="0.35">
      <c r="A11037" s="22" t="s">
        <v>42</v>
      </c>
      <c r="B11037" s="22" t="s">
        <v>170</v>
      </c>
      <c r="C11037" s="22" t="s">
        <v>19</v>
      </c>
      <c r="D11037" s="28" t="s">
        <v>35</v>
      </c>
      <c r="E11037" s="26">
        <v>7711.2285700000002</v>
      </c>
    </row>
    <row r="11038" spans="1:5" x14ac:dyDescent="0.35">
      <c r="A11038" s="22" t="s">
        <v>42</v>
      </c>
      <c r="B11038" s="22" t="s">
        <v>170</v>
      </c>
      <c r="C11038" s="22" t="s">
        <v>161</v>
      </c>
      <c r="D11038" s="22" t="s">
        <v>30</v>
      </c>
      <c r="E11038" s="20">
        <v>7.4560000000000001E-2</v>
      </c>
    </row>
    <row r="11039" spans="1:5" x14ac:dyDescent="0.35">
      <c r="A11039" s="22" t="s">
        <v>42</v>
      </c>
      <c r="B11039" s="22" t="s">
        <v>170</v>
      </c>
      <c r="C11039" s="22" t="s">
        <v>161</v>
      </c>
      <c r="D11039" s="28" t="s">
        <v>35</v>
      </c>
      <c r="E11039" s="26">
        <v>7.4560000000000001E-2</v>
      </c>
    </row>
    <row r="11040" spans="1:5" x14ac:dyDescent="0.35">
      <c r="A11040" s="22" t="s">
        <v>42</v>
      </c>
      <c r="B11040" s="22" t="s">
        <v>170</v>
      </c>
      <c r="C11040" s="120" t="s">
        <v>35</v>
      </c>
      <c r="D11040" s="347"/>
      <c r="E11040" s="26">
        <v>123632.78795</v>
      </c>
    </row>
    <row r="11041" spans="1:5" x14ac:dyDescent="0.35">
      <c r="A11041" s="22" t="s">
        <v>42</v>
      </c>
      <c r="B11041" s="22" t="s">
        <v>171</v>
      </c>
      <c r="C11041" s="22" t="s">
        <v>52</v>
      </c>
      <c r="D11041" s="22" t="s">
        <v>52</v>
      </c>
      <c r="E11041" s="20">
        <v>754.56836999999996</v>
      </c>
    </row>
    <row r="11042" spans="1:5" x14ac:dyDescent="0.35">
      <c r="A11042" s="22" t="s">
        <v>42</v>
      </c>
      <c r="B11042" s="22" t="s">
        <v>171</v>
      </c>
      <c r="C11042" s="22" t="s">
        <v>52</v>
      </c>
      <c r="D11042" s="22" t="s">
        <v>115</v>
      </c>
      <c r="E11042" s="20">
        <v>35.559159999999999</v>
      </c>
    </row>
    <row r="11043" spans="1:5" x14ac:dyDescent="0.35">
      <c r="A11043" s="22" t="s">
        <v>42</v>
      </c>
      <c r="B11043" s="22" t="s">
        <v>171</v>
      </c>
      <c r="C11043" s="22" t="s">
        <v>52</v>
      </c>
      <c r="D11043" s="22" t="s">
        <v>156</v>
      </c>
      <c r="E11043" s="20">
        <v>0.31891999999999998</v>
      </c>
    </row>
    <row r="11044" spans="1:5" x14ac:dyDescent="0.35">
      <c r="A11044" s="22" t="s">
        <v>42</v>
      </c>
      <c r="B11044" s="22" t="s">
        <v>171</v>
      </c>
      <c r="C11044" s="22" t="s">
        <v>52</v>
      </c>
      <c r="D11044" s="22" t="s">
        <v>53</v>
      </c>
      <c r="E11044" s="20">
        <v>2291.2763300000001</v>
      </c>
    </row>
    <row r="11045" spans="1:5" x14ac:dyDescent="0.35">
      <c r="A11045" s="22" t="s">
        <v>42</v>
      </c>
      <c r="B11045" s="22" t="s">
        <v>171</v>
      </c>
      <c r="C11045" s="22" t="s">
        <v>52</v>
      </c>
      <c r="D11045" s="22" t="s">
        <v>27</v>
      </c>
      <c r="E11045" s="20">
        <v>14.52319</v>
      </c>
    </row>
    <row r="11046" spans="1:5" x14ac:dyDescent="0.35">
      <c r="A11046" s="22" t="s">
        <v>42</v>
      </c>
      <c r="B11046" s="22" t="s">
        <v>171</v>
      </c>
      <c r="C11046" s="22" t="s">
        <v>52</v>
      </c>
      <c r="D11046" s="22" t="s">
        <v>95</v>
      </c>
      <c r="E11046" s="20">
        <v>425.58544000000001</v>
      </c>
    </row>
    <row r="11047" spans="1:5" x14ac:dyDescent="0.35">
      <c r="A11047" s="22" t="s">
        <v>42</v>
      </c>
      <c r="B11047" s="22" t="s">
        <v>171</v>
      </c>
      <c r="C11047" s="22" t="s">
        <v>52</v>
      </c>
      <c r="D11047" s="22" t="s">
        <v>28</v>
      </c>
      <c r="E11047" s="20">
        <v>10.705030000000001</v>
      </c>
    </row>
    <row r="11048" spans="1:5" x14ac:dyDescent="0.35">
      <c r="A11048" s="22" t="s">
        <v>42</v>
      </c>
      <c r="B11048" s="22" t="s">
        <v>171</v>
      </c>
      <c r="C11048" s="22" t="s">
        <v>52</v>
      </c>
      <c r="D11048" s="22" t="s">
        <v>55</v>
      </c>
      <c r="E11048" s="20">
        <v>139.31198000000001</v>
      </c>
    </row>
    <row r="11049" spans="1:5" x14ac:dyDescent="0.35">
      <c r="A11049" s="22" t="s">
        <v>42</v>
      </c>
      <c r="B11049" s="22" t="s">
        <v>171</v>
      </c>
      <c r="C11049" s="22" t="s">
        <v>52</v>
      </c>
      <c r="D11049" s="22" t="s">
        <v>92</v>
      </c>
      <c r="E11049" s="20">
        <v>1.0399999999999999E-3</v>
      </c>
    </row>
    <row r="11050" spans="1:5" x14ac:dyDescent="0.35">
      <c r="A11050" s="22" t="s">
        <v>42</v>
      </c>
      <c r="B11050" s="22" t="s">
        <v>171</v>
      </c>
      <c r="C11050" s="22" t="s">
        <v>52</v>
      </c>
      <c r="D11050" s="22" t="s">
        <v>101</v>
      </c>
      <c r="E11050" s="20">
        <v>1.3193900000000001</v>
      </c>
    </row>
    <row r="11051" spans="1:5" x14ac:dyDescent="0.35">
      <c r="A11051" s="22" t="s">
        <v>42</v>
      </c>
      <c r="B11051" s="22" t="s">
        <v>171</v>
      </c>
      <c r="C11051" s="22" t="s">
        <v>52</v>
      </c>
      <c r="D11051" s="22" t="s">
        <v>102</v>
      </c>
      <c r="E11051" s="20">
        <v>22.86187</v>
      </c>
    </row>
    <row r="11052" spans="1:5" x14ac:dyDescent="0.35">
      <c r="A11052" s="22" t="s">
        <v>42</v>
      </c>
      <c r="B11052" s="22" t="s">
        <v>171</v>
      </c>
      <c r="C11052" s="22" t="s">
        <v>52</v>
      </c>
      <c r="D11052" s="22" t="s">
        <v>107</v>
      </c>
      <c r="E11052" s="20">
        <v>249.91721999999999</v>
      </c>
    </row>
    <row r="11053" spans="1:5" x14ac:dyDescent="0.35">
      <c r="A11053" s="22" t="s">
        <v>42</v>
      </c>
      <c r="B11053" s="22" t="s">
        <v>171</v>
      </c>
      <c r="C11053" s="22" t="s">
        <v>52</v>
      </c>
      <c r="D11053" s="22" t="s">
        <v>93</v>
      </c>
      <c r="E11053" s="20">
        <v>11.64054</v>
      </c>
    </row>
    <row r="11054" spans="1:5" x14ac:dyDescent="0.35">
      <c r="A11054" s="22" t="s">
        <v>42</v>
      </c>
      <c r="B11054" s="22" t="s">
        <v>171</v>
      </c>
      <c r="C11054" s="22" t="s">
        <v>52</v>
      </c>
      <c r="D11054" s="22" t="s">
        <v>160</v>
      </c>
      <c r="E11054" s="20">
        <v>2514.2267400000001</v>
      </c>
    </row>
    <row r="11055" spans="1:5" x14ac:dyDescent="0.35">
      <c r="A11055" s="22" t="s">
        <v>42</v>
      </c>
      <c r="B11055" s="22" t="s">
        <v>171</v>
      </c>
      <c r="C11055" s="22" t="s">
        <v>52</v>
      </c>
      <c r="D11055" s="22" t="s">
        <v>30</v>
      </c>
      <c r="E11055" s="20">
        <v>44.426499999999997</v>
      </c>
    </row>
    <row r="11056" spans="1:5" x14ac:dyDescent="0.35">
      <c r="A11056" s="22" t="s">
        <v>42</v>
      </c>
      <c r="B11056" s="22" t="s">
        <v>171</v>
      </c>
      <c r="C11056" s="22" t="s">
        <v>52</v>
      </c>
      <c r="D11056" s="22" t="s">
        <v>96</v>
      </c>
      <c r="E11056" s="20">
        <v>891.60316</v>
      </c>
    </row>
    <row r="11057" spans="1:5" x14ac:dyDescent="0.35">
      <c r="A11057" s="22" t="s">
        <v>42</v>
      </c>
      <c r="B11057" s="22" t="s">
        <v>171</v>
      </c>
      <c r="C11057" s="22" t="s">
        <v>52</v>
      </c>
      <c r="D11057" s="22" t="s">
        <v>110</v>
      </c>
      <c r="E11057" s="20">
        <v>166.23802000000001</v>
      </c>
    </row>
    <row r="11058" spans="1:5" x14ac:dyDescent="0.35">
      <c r="A11058" s="22" t="s">
        <v>42</v>
      </c>
      <c r="B11058" s="22" t="s">
        <v>171</v>
      </c>
      <c r="C11058" s="22" t="s">
        <v>52</v>
      </c>
      <c r="D11058" s="22" t="s">
        <v>163</v>
      </c>
      <c r="E11058" s="20">
        <v>320.26589999999999</v>
      </c>
    </row>
    <row r="11059" spans="1:5" x14ac:dyDescent="0.35">
      <c r="A11059" s="22" t="s">
        <v>42</v>
      </c>
      <c r="B11059" s="22" t="s">
        <v>171</v>
      </c>
      <c r="C11059" s="22" t="s">
        <v>52</v>
      </c>
      <c r="D11059" s="22" t="s">
        <v>100</v>
      </c>
      <c r="E11059" s="20">
        <v>4.90639</v>
      </c>
    </row>
    <row r="11060" spans="1:5" x14ac:dyDescent="0.35">
      <c r="A11060" s="22" t="s">
        <v>42</v>
      </c>
      <c r="B11060" s="22" t="s">
        <v>171</v>
      </c>
      <c r="C11060" s="22" t="s">
        <v>52</v>
      </c>
      <c r="D11060" s="22" t="s">
        <v>97</v>
      </c>
      <c r="E11060" s="20">
        <v>3019.1543000000001</v>
      </c>
    </row>
    <row r="11061" spans="1:5" x14ac:dyDescent="0.35">
      <c r="A11061" s="22" t="s">
        <v>42</v>
      </c>
      <c r="B11061" s="22" t="s">
        <v>171</v>
      </c>
      <c r="C11061" s="22" t="s">
        <v>52</v>
      </c>
      <c r="D11061" s="22" t="s">
        <v>31</v>
      </c>
      <c r="E11061" s="20">
        <v>51.919960000000003</v>
      </c>
    </row>
    <row r="11062" spans="1:5" x14ac:dyDescent="0.35">
      <c r="A11062" s="22" t="s">
        <v>42</v>
      </c>
      <c r="B11062" s="22" t="s">
        <v>171</v>
      </c>
      <c r="C11062" s="22" t="s">
        <v>52</v>
      </c>
      <c r="D11062" s="22" t="s">
        <v>32</v>
      </c>
      <c r="E11062" s="20">
        <v>16.03659</v>
      </c>
    </row>
    <row r="11063" spans="1:5" x14ac:dyDescent="0.35">
      <c r="A11063" s="22" t="s">
        <v>42</v>
      </c>
      <c r="B11063" s="22" t="s">
        <v>171</v>
      </c>
      <c r="C11063" s="22" t="s">
        <v>52</v>
      </c>
      <c r="D11063" s="28" t="s">
        <v>35</v>
      </c>
      <c r="E11063" s="26">
        <v>10986.366040000001</v>
      </c>
    </row>
    <row r="11064" spans="1:5" x14ac:dyDescent="0.35">
      <c r="A11064" s="22" t="s">
        <v>42</v>
      </c>
      <c r="B11064" s="22" t="s">
        <v>171</v>
      </c>
      <c r="C11064" s="22" t="s">
        <v>53</v>
      </c>
      <c r="D11064" s="22" t="s">
        <v>52</v>
      </c>
      <c r="E11064" s="20">
        <v>34.584589999999999</v>
      </c>
    </row>
    <row r="11065" spans="1:5" x14ac:dyDescent="0.35">
      <c r="A11065" s="22" t="s">
        <v>42</v>
      </c>
      <c r="B11065" s="22" t="s">
        <v>171</v>
      </c>
      <c r="C11065" s="22" t="s">
        <v>53</v>
      </c>
      <c r="D11065" s="22" t="s">
        <v>53</v>
      </c>
      <c r="E11065" s="20">
        <v>470.93671999999998</v>
      </c>
    </row>
    <row r="11066" spans="1:5" x14ac:dyDescent="0.35">
      <c r="A11066" s="22" t="s">
        <v>42</v>
      </c>
      <c r="B11066" s="22" t="s">
        <v>171</v>
      </c>
      <c r="C11066" s="22" t="s">
        <v>53</v>
      </c>
      <c r="D11066" s="22" t="s">
        <v>27</v>
      </c>
      <c r="E11066" s="20">
        <v>13.093780000000001</v>
      </c>
    </row>
    <row r="11067" spans="1:5" x14ac:dyDescent="0.35">
      <c r="A11067" s="22" t="s">
        <v>42</v>
      </c>
      <c r="B11067" s="22" t="s">
        <v>171</v>
      </c>
      <c r="C11067" s="22" t="s">
        <v>53</v>
      </c>
      <c r="D11067" s="22" t="s">
        <v>95</v>
      </c>
      <c r="E11067" s="20">
        <v>122.90499</v>
      </c>
    </row>
    <row r="11068" spans="1:5" x14ac:dyDescent="0.35">
      <c r="A11068" s="22" t="s">
        <v>42</v>
      </c>
      <c r="B11068" s="22" t="s">
        <v>171</v>
      </c>
      <c r="C11068" s="22" t="s">
        <v>53</v>
      </c>
      <c r="D11068" s="22" t="s">
        <v>93</v>
      </c>
      <c r="E11068" s="20">
        <v>91.902619999999999</v>
      </c>
    </row>
    <row r="11069" spans="1:5" x14ac:dyDescent="0.35">
      <c r="A11069" s="22" t="s">
        <v>42</v>
      </c>
      <c r="B11069" s="22" t="s">
        <v>171</v>
      </c>
      <c r="C11069" s="22" t="s">
        <v>53</v>
      </c>
      <c r="D11069" s="22" t="s">
        <v>160</v>
      </c>
      <c r="E11069" s="20">
        <v>3.0000000000000001E-5</v>
      </c>
    </row>
    <row r="11070" spans="1:5" x14ac:dyDescent="0.35">
      <c r="A11070" s="22" t="s">
        <v>42</v>
      </c>
      <c r="B11070" s="22" t="s">
        <v>171</v>
      </c>
      <c r="C11070" s="22" t="s">
        <v>53</v>
      </c>
      <c r="D11070" s="22" t="s">
        <v>30</v>
      </c>
      <c r="E11070" s="20">
        <v>39.603749999999998</v>
      </c>
    </row>
    <row r="11071" spans="1:5" x14ac:dyDescent="0.35">
      <c r="A11071" s="22" t="s">
        <v>42</v>
      </c>
      <c r="B11071" s="22" t="s">
        <v>171</v>
      </c>
      <c r="C11071" s="22" t="s">
        <v>53</v>
      </c>
      <c r="D11071" s="22" t="s">
        <v>96</v>
      </c>
      <c r="E11071" s="20">
        <v>68.976680000000002</v>
      </c>
    </row>
    <row r="11072" spans="1:5" x14ac:dyDescent="0.35">
      <c r="A11072" s="22" t="s">
        <v>42</v>
      </c>
      <c r="B11072" s="22" t="s">
        <v>171</v>
      </c>
      <c r="C11072" s="22" t="s">
        <v>53</v>
      </c>
      <c r="D11072" s="22" t="s">
        <v>97</v>
      </c>
      <c r="E11072" s="20">
        <v>103.79022000000001</v>
      </c>
    </row>
    <row r="11073" spans="1:5" x14ac:dyDescent="0.35">
      <c r="A11073" s="22" t="s">
        <v>42</v>
      </c>
      <c r="B11073" s="22" t="s">
        <v>171</v>
      </c>
      <c r="C11073" s="22" t="s">
        <v>53</v>
      </c>
      <c r="D11073" s="22" t="s">
        <v>31</v>
      </c>
      <c r="E11073" s="20">
        <v>1.9000000000000001E-4</v>
      </c>
    </row>
    <row r="11074" spans="1:5" x14ac:dyDescent="0.35">
      <c r="A11074" s="22" t="s">
        <v>42</v>
      </c>
      <c r="B11074" s="22" t="s">
        <v>171</v>
      </c>
      <c r="C11074" s="22" t="s">
        <v>53</v>
      </c>
      <c r="D11074" s="28" t="s">
        <v>35</v>
      </c>
      <c r="E11074" s="26">
        <v>945.79357000000005</v>
      </c>
    </row>
    <row r="11075" spans="1:5" x14ac:dyDescent="0.35">
      <c r="A11075" s="22" t="s">
        <v>42</v>
      </c>
      <c r="B11075" s="22" t="s">
        <v>171</v>
      </c>
      <c r="C11075" s="22" t="s">
        <v>12</v>
      </c>
      <c r="D11075" s="22" t="s">
        <v>27</v>
      </c>
      <c r="E11075" s="20">
        <v>223.28405000000001</v>
      </c>
    </row>
    <row r="11076" spans="1:5" x14ac:dyDescent="0.35">
      <c r="A11076" s="22" t="s">
        <v>42</v>
      </c>
      <c r="B11076" s="22" t="s">
        <v>171</v>
      </c>
      <c r="C11076" s="22" t="s">
        <v>12</v>
      </c>
      <c r="D11076" s="22" t="s">
        <v>92</v>
      </c>
      <c r="E11076" s="20">
        <v>4.76877</v>
      </c>
    </row>
    <row r="11077" spans="1:5" x14ac:dyDescent="0.35">
      <c r="A11077" s="22" t="s">
        <v>42</v>
      </c>
      <c r="B11077" s="22" t="s">
        <v>171</v>
      </c>
      <c r="C11077" s="22" t="s">
        <v>12</v>
      </c>
      <c r="D11077" s="22" t="s">
        <v>107</v>
      </c>
      <c r="E11077" s="20">
        <v>-8.6E-3</v>
      </c>
    </row>
    <row r="11078" spans="1:5" x14ac:dyDescent="0.35">
      <c r="A11078" s="22" t="s">
        <v>42</v>
      </c>
      <c r="B11078" s="22" t="s">
        <v>171</v>
      </c>
      <c r="C11078" s="22" t="s">
        <v>12</v>
      </c>
      <c r="D11078" s="22" t="s">
        <v>96</v>
      </c>
      <c r="E11078" s="20">
        <v>0.37025000000000002</v>
      </c>
    </row>
    <row r="11079" spans="1:5" x14ac:dyDescent="0.35">
      <c r="A11079" s="22" t="s">
        <v>42</v>
      </c>
      <c r="B11079" s="22" t="s">
        <v>171</v>
      </c>
      <c r="C11079" s="22" t="s">
        <v>12</v>
      </c>
      <c r="D11079" s="22" t="s">
        <v>97</v>
      </c>
      <c r="E11079" s="20">
        <v>14.630520000000001</v>
      </c>
    </row>
    <row r="11080" spans="1:5" x14ac:dyDescent="0.35">
      <c r="A11080" s="22" t="s">
        <v>42</v>
      </c>
      <c r="B11080" s="22" t="s">
        <v>171</v>
      </c>
      <c r="C11080" s="22" t="s">
        <v>12</v>
      </c>
      <c r="D11080" s="28" t="s">
        <v>35</v>
      </c>
      <c r="E11080" s="26">
        <v>243.04499000000001</v>
      </c>
    </row>
    <row r="11081" spans="1:5" x14ac:dyDescent="0.35">
      <c r="A11081" s="22" t="s">
        <v>42</v>
      </c>
      <c r="B11081" s="22" t="s">
        <v>171</v>
      </c>
      <c r="C11081" s="22" t="s">
        <v>54</v>
      </c>
      <c r="D11081" s="22" t="s">
        <v>52</v>
      </c>
      <c r="E11081" s="20">
        <v>891.92963999999995</v>
      </c>
    </row>
    <row r="11082" spans="1:5" x14ac:dyDescent="0.35">
      <c r="A11082" s="22" t="s">
        <v>42</v>
      </c>
      <c r="B11082" s="22" t="s">
        <v>171</v>
      </c>
      <c r="C11082" s="22" t="s">
        <v>54</v>
      </c>
      <c r="D11082" s="22" t="s">
        <v>115</v>
      </c>
      <c r="E11082" s="20">
        <v>0.85868999999999995</v>
      </c>
    </row>
    <row r="11083" spans="1:5" x14ac:dyDescent="0.35">
      <c r="A11083" s="22" t="s">
        <v>42</v>
      </c>
      <c r="B11083" s="22" t="s">
        <v>171</v>
      </c>
      <c r="C11083" s="22" t="s">
        <v>54</v>
      </c>
      <c r="D11083" s="22" t="s">
        <v>53</v>
      </c>
      <c r="E11083" s="20">
        <v>12.804869999999999</v>
      </c>
    </row>
    <row r="11084" spans="1:5" x14ac:dyDescent="0.35">
      <c r="A11084" s="22" t="s">
        <v>42</v>
      </c>
      <c r="B11084" s="22" t="s">
        <v>171</v>
      </c>
      <c r="C11084" s="22" t="s">
        <v>54</v>
      </c>
      <c r="D11084" s="22" t="s">
        <v>95</v>
      </c>
      <c r="E11084" s="20">
        <v>3625.8388</v>
      </c>
    </row>
    <row r="11085" spans="1:5" x14ac:dyDescent="0.35">
      <c r="A11085" s="22" t="s">
        <v>42</v>
      </c>
      <c r="B11085" s="22" t="s">
        <v>171</v>
      </c>
      <c r="C11085" s="22" t="s">
        <v>54</v>
      </c>
      <c r="D11085" s="22" t="s">
        <v>55</v>
      </c>
      <c r="E11085" s="20">
        <v>116.19685</v>
      </c>
    </row>
    <row r="11086" spans="1:5" x14ac:dyDescent="0.35">
      <c r="A11086" s="22" t="s">
        <v>42</v>
      </c>
      <c r="B11086" s="22" t="s">
        <v>171</v>
      </c>
      <c r="C11086" s="22" t="s">
        <v>54</v>
      </c>
      <c r="D11086" s="22" t="s">
        <v>107</v>
      </c>
      <c r="E11086" s="20">
        <v>68.948660000000004</v>
      </c>
    </row>
    <row r="11087" spans="1:5" x14ac:dyDescent="0.35">
      <c r="A11087" s="22" t="s">
        <v>42</v>
      </c>
      <c r="B11087" s="22" t="s">
        <v>171</v>
      </c>
      <c r="C11087" s="22" t="s">
        <v>54</v>
      </c>
      <c r="D11087" s="22" t="s">
        <v>93</v>
      </c>
      <c r="E11087" s="20">
        <v>51.932389999999998</v>
      </c>
    </row>
    <row r="11088" spans="1:5" x14ac:dyDescent="0.35">
      <c r="A11088" s="22" t="s">
        <v>42</v>
      </c>
      <c r="B11088" s="22" t="s">
        <v>171</v>
      </c>
      <c r="C11088" s="22" t="s">
        <v>54</v>
      </c>
      <c r="D11088" s="22" t="s">
        <v>160</v>
      </c>
      <c r="E11088" s="20">
        <v>328.06058999999999</v>
      </c>
    </row>
    <row r="11089" spans="1:5" x14ac:dyDescent="0.35">
      <c r="A11089" s="22" t="s">
        <v>42</v>
      </c>
      <c r="B11089" s="22" t="s">
        <v>171</v>
      </c>
      <c r="C11089" s="22" t="s">
        <v>54</v>
      </c>
      <c r="D11089" s="22" t="s">
        <v>30</v>
      </c>
      <c r="E11089" s="20">
        <v>10.152810000000001</v>
      </c>
    </row>
    <row r="11090" spans="1:5" x14ac:dyDescent="0.35">
      <c r="A11090" s="22" t="s">
        <v>42</v>
      </c>
      <c r="B11090" s="22" t="s">
        <v>171</v>
      </c>
      <c r="C11090" s="22" t="s">
        <v>54</v>
      </c>
      <c r="D11090" s="22" t="s">
        <v>96</v>
      </c>
      <c r="E11090" s="20">
        <v>5153.4996600000004</v>
      </c>
    </row>
    <row r="11091" spans="1:5" x14ac:dyDescent="0.35">
      <c r="A11091" s="22" t="s">
        <v>42</v>
      </c>
      <c r="B11091" s="22" t="s">
        <v>171</v>
      </c>
      <c r="C11091" s="22" t="s">
        <v>54</v>
      </c>
      <c r="D11091" s="22" t="s">
        <v>110</v>
      </c>
      <c r="E11091" s="20">
        <v>49.014060000000001</v>
      </c>
    </row>
    <row r="11092" spans="1:5" x14ac:dyDescent="0.35">
      <c r="A11092" s="22" t="s">
        <v>42</v>
      </c>
      <c r="B11092" s="22" t="s">
        <v>171</v>
      </c>
      <c r="C11092" s="22" t="s">
        <v>54</v>
      </c>
      <c r="D11092" s="22" t="s">
        <v>162</v>
      </c>
      <c r="E11092" s="20">
        <v>2.4367399999999999</v>
      </c>
    </row>
    <row r="11093" spans="1:5" x14ac:dyDescent="0.35">
      <c r="A11093" s="22" t="s">
        <v>42</v>
      </c>
      <c r="B11093" s="22" t="s">
        <v>171</v>
      </c>
      <c r="C11093" s="22" t="s">
        <v>54</v>
      </c>
      <c r="D11093" s="22" t="s">
        <v>163</v>
      </c>
      <c r="E11093" s="20">
        <v>1.41673</v>
      </c>
    </row>
    <row r="11094" spans="1:5" x14ac:dyDescent="0.35">
      <c r="A11094" s="22" t="s">
        <v>42</v>
      </c>
      <c r="B11094" s="22" t="s">
        <v>171</v>
      </c>
      <c r="C11094" s="22" t="s">
        <v>54</v>
      </c>
      <c r="D11094" s="22" t="s">
        <v>97</v>
      </c>
      <c r="E11094" s="20">
        <v>3907.7733600000001</v>
      </c>
    </row>
    <row r="11095" spans="1:5" x14ac:dyDescent="0.35">
      <c r="A11095" s="22" t="s">
        <v>42</v>
      </c>
      <c r="B11095" s="22" t="s">
        <v>171</v>
      </c>
      <c r="C11095" s="22" t="s">
        <v>54</v>
      </c>
      <c r="D11095" s="22" t="s">
        <v>31</v>
      </c>
      <c r="E11095" s="20">
        <v>2018.0238300000001</v>
      </c>
    </row>
    <row r="11096" spans="1:5" x14ac:dyDescent="0.35">
      <c r="A11096" s="22" t="s">
        <v>42</v>
      </c>
      <c r="B11096" s="22" t="s">
        <v>171</v>
      </c>
      <c r="C11096" s="22" t="s">
        <v>54</v>
      </c>
      <c r="D11096" s="28" t="s">
        <v>35</v>
      </c>
      <c r="E11096" s="26">
        <v>16238.88768</v>
      </c>
    </row>
    <row r="11097" spans="1:5" x14ac:dyDescent="0.35">
      <c r="A11097" s="22" t="s">
        <v>42</v>
      </c>
      <c r="B11097" s="22" t="s">
        <v>171</v>
      </c>
      <c r="C11097" s="22" t="s">
        <v>13</v>
      </c>
      <c r="D11097" s="22" t="s">
        <v>52</v>
      </c>
      <c r="E11097" s="20">
        <v>38.096269999999997</v>
      </c>
    </row>
    <row r="11098" spans="1:5" x14ac:dyDescent="0.35">
      <c r="A11098" s="22" t="s">
        <v>42</v>
      </c>
      <c r="B11098" s="22" t="s">
        <v>171</v>
      </c>
      <c r="C11098" s="22" t="s">
        <v>13</v>
      </c>
      <c r="D11098" s="22" t="s">
        <v>27</v>
      </c>
      <c r="E11098" s="20">
        <v>19938.03414</v>
      </c>
    </row>
    <row r="11099" spans="1:5" x14ac:dyDescent="0.35">
      <c r="A11099" s="22" t="s">
        <v>42</v>
      </c>
      <c r="B11099" s="22" t="s">
        <v>171</v>
      </c>
      <c r="C11099" s="22" t="s">
        <v>13</v>
      </c>
      <c r="D11099" s="22" t="s">
        <v>28</v>
      </c>
      <c r="E11099" s="20">
        <v>1554.1015600000001</v>
      </c>
    </row>
    <row r="11100" spans="1:5" x14ac:dyDescent="0.35">
      <c r="A11100" s="22" t="s">
        <v>42</v>
      </c>
      <c r="B11100" s="22" t="s">
        <v>171</v>
      </c>
      <c r="C11100" s="22" t="s">
        <v>13</v>
      </c>
      <c r="D11100" s="22" t="s">
        <v>92</v>
      </c>
      <c r="E11100" s="20">
        <v>123.90441</v>
      </c>
    </row>
    <row r="11101" spans="1:5" x14ac:dyDescent="0.35">
      <c r="A11101" s="22" t="s">
        <v>42</v>
      </c>
      <c r="B11101" s="22" t="s">
        <v>171</v>
      </c>
      <c r="C11101" s="22" t="s">
        <v>13</v>
      </c>
      <c r="D11101" s="22" t="s">
        <v>102</v>
      </c>
      <c r="E11101" s="20">
        <v>27.02384</v>
      </c>
    </row>
    <row r="11102" spans="1:5" x14ac:dyDescent="0.35">
      <c r="A11102" s="22" t="s">
        <v>42</v>
      </c>
      <c r="B11102" s="22" t="s">
        <v>171</v>
      </c>
      <c r="C11102" s="22" t="s">
        <v>13</v>
      </c>
      <c r="D11102" s="22" t="s">
        <v>160</v>
      </c>
      <c r="E11102" s="20">
        <v>2.1942499999999998</v>
      </c>
    </row>
    <row r="11103" spans="1:5" x14ac:dyDescent="0.35">
      <c r="A11103" s="22" t="s">
        <v>42</v>
      </c>
      <c r="B11103" s="22" t="s">
        <v>171</v>
      </c>
      <c r="C11103" s="22" t="s">
        <v>13</v>
      </c>
      <c r="D11103" s="22" t="s">
        <v>110</v>
      </c>
      <c r="E11103" s="20">
        <v>15847.079180000001</v>
      </c>
    </row>
    <row r="11104" spans="1:5" x14ac:dyDescent="0.35">
      <c r="A11104" s="22" t="s">
        <v>42</v>
      </c>
      <c r="B11104" s="22" t="s">
        <v>171</v>
      </c>
      <c r="C11104" s="22" t="s">
        <v>13</v>
      </c>
      <c r="D11104" s="22" t="s">
        <v>31</v>
      </c>
      <c r="E11104" s="20">
        <v>358.26071999999999</v>
      </c>
    </row>
    <row r="11105" spans="1:5" x14ac:dyDescent="0.35">
      <c r="A11105" s="22" t="s">
        <v>42</v>
      </c>
      <c r="B11105" s="22" t="s">
        <v>171</v>
      </c>
      <c r="C11105" s="22" t="s">
        <v>13</v>
      </c>
      <c r="D11105" s="22" t="s">
        <v>32</v>
      </c>
      <c r="E11105" s="20">
        <v>8691.9172999999992</v>
      </c>
    </row>
    <row r="11106" spans="1:5" x14ac:dyDescent="0.35">
      <c r="A11106" s="22" t="s">
        <v>42</v>
      </c>
      <c r="B11106" s="22" t="s">
        <v>171</v>
      </c>
      <c r="C11106" s="22" t="s">
        <v>13</v>
      </c>
      <c r="D11106" s="28" t="s">
        <v>35</v>
      </c>
      <c r="E11106" s="26">
        <v>46580.611669999998</v>
      </c>
    </row>
    <row r="11107" spans="1:5" x14ac:dyDescent="0.35">
      <c r="A11107" s="22" t="s">
        <v>42</v>
      </c>
      <c r="B11107" s="22" t="s">
        <v>171</v>
      </c>
      <c r="C11107" s="22" t="s">
        <v>55</v>
      </c>
      <c r="D11107" s="22" t="s">
        <v>52</v>
      </c>
      <c r="E11107" s="20">
        <v>2.4866799999999998</v>
      </c>
    </row>
    <row r="11108" spans="1:5" x14ac:dyDescent="0.35">
      <c r="A11108" s="22" t="s">
        <v>42</v>
      </c>
      <c r="B11108" s="22" t="s">
        <v>171</v>
      </c>
      <c r="C11108" s="22" t="s">
        <v>55</v>
      </c>
      <c r="D11108" s="22" t="s">
        <v>30</v>
      </c>
      <c r="E11108" s="20">
        <v>23.987310000000001</v>
      </c>
    </row>
    <row r="11109" spans="1:5" x14ac:dyDescent="0.35">
      <c r="A11109" s="22" t="s">
        <v>42</v>
      </c>
      <c r="B11109" s="22" t="s">
        <v>171</v>
      </c>
      <c r="C11109" s="22" t="s">
        <v>55</v>
      </c>
      <c r="D11109" s="22" t="s">
        <v>96</v>
      </c>
      <c r="E11109" s="20">
        <v>13.01291</v>
      </c>
    </row>
    <row r="11110" spans="1:5" x14ac:dyDescent="0.35">
      <c r="A11110" s="22" t="s">
        <v>42</v>
      </c>
      <c r="B11110" s="22" t="s">
        <v>171</v>
      </c>
      <c r="C11110" s="22" t="s">
        <v>55</v>
      </c>
      <c r="D11110" s="22" t="s">
        <v>97</v>
      </c>
      <c r="E11110" s="20">
        <v>1.47204</v>
      </c>
    </row>
    <row r="11111" spans="1:5" x14ac:dyDescent="0.35">
      <c r="A11111" s="22" t="s">
        <v>42</v>
      </c>
      <c r="B11111" s="22" t="s">
        <v>171</v>
      </c>
      <c r="C11111" s="22" t="s">
        <v>55</v>
      </c>
      <c r="D11111" s="28" t="s">
        <v>35</v>
      </c>
      <c r="E11111" s="26">
        <v>40.958939999999998</v>
      </c>
    </row>
    <row r="11112" spans="1:5" x14ac:dyDescent="0.35">
      <c r="A11112" s="22" t="s">
        <v>42</v>
      </c>
      <c r="B11112" s="22" t="s">
        <v>171</v>
      </c>
      <c r="C11112" s="22" t="s">
        <v>56</v>
      </c>
      <c r="D11112" s="22" t="s">
        <v>30</v>
      </c>
      <c r="E11112" s="20">
        <v>461.84960000000001</v>
      </c>
    </row>
    <row r="11113" spans="1:5" x14ac:dyDescent="0.35">
      <c r="A11113" s="22" t="s">
        <v>42</v>
      </c>
      <c r="B11113" s="22" t="s">
        <v>171</v>
      </c>
      <c r="C11113" s="22" t="s">
        <v>56</v>
      </c>
      <c r="D11113" s="22" t="s">
        <v>96</v>
      </c>
      <c r="E11113" s="20">
        <v>3.4567399999999999</v>
      </c>
    </row>
    <row r="11114" spans="1:5" x14ac:dyDescent="0.35">
      <c r="A11114" s="22" t="s">
        <v>42</v>
      </c>
      <c r="B11114" s="22" t="s">
        <v>171</v>
      </c>
      <c r="C11114" s="22" t="s">
        <v>56</v>
      </c>
      <c r="D11114" s="28" t="s">
        <v>35</v>
      </c>
      <c r="E11114" s="26">
        <v>465.30633999999998</v>
      </c>
    </row>
    <row r="11115" spans="1:5" x14ac:dyDescent="0.35">
      <c r="A11115" s="22" t="s">
        <v>42</v>
      </c>
      <c r="B11115" s="22" t="s">
        <v>171</v>
      </c>
      <c r="C11115" s="22" t="s">
        <v>57</v>
      </c>
      <c r="D11115" s="22" t="s">
        <v>27</v>
      </c>
      <c r="E11115" s="20">
        <v>187.39636999999999</v>
      </c>
    </row>
    <row r="11116" spans="1:5" x14ac:dyDescent="0.35">
      <c r="A11116" s="22" t="s">
        <v>42</v>
      </c>
      <c r="B11116" s="22" t="s">
        <v>171</v>
      </c>
      <c r="C11116" s="22" t="s">
        <v>57</v>
      </c>
      <c r="D11116" s="22" t="s">
        <v>102</v>
      </c>
      <c r="E11116" s="20">
        <v>1075.6309699999999</v>
      </c>
    </row>
    <row r="11117" spans="1:5" x14ac:dyDescent="0.35">
      <c r="A11117" s="22" t="s">
        <v>42</v>
      </c>
      <c r="B11117" s="22" t="s">
        <v>171</v>
      </c>
      <c r="C11117" s="22" t="s">
        <v>57</v>
      </c>
      <c r="D11117" s="22" t="s">
        <v>97</v>
      </c>
      <c r="E11117" s="20">
        <v>27.529109999999999</v>
      </c>
    </row>
    <row r="11118" spans="1:5" x14ac:dyDescent="0.35">
      <c r="A11118" s="22" t="s">
        <v>42</v>
      </c>
      <c r="B11118" s="22" t="s">
        <v>171</v>
      </c>
      <c r="C11118" s="22" t="s">
        <v>57</v>
      </c>
      <c r="D11118" s="22" t="s">
        <v>31</v>
      </c>
      <c r="E11118" s="20">
        <v>119.65965</v>
      </c>
    </row>
    <row r="11119" spans="1:5" x14ac:dyDescent="0.35">
      <c r="A11119" s="22" t="s">
        <v>42</v>
      </c>
      <c r="B11119" s="22" t="s">
        <v>171</v>
      </c>
      <c r="C11119" s="22" t="s">
        <v>57</v>
      </c>
      <c r="D11119" s="28" t="s">
        <v>35</v>
      </c>
      <c r="E11119" s="26">
        <v>1410.2161000000001</v>
      </c>
    </row>
    <row r="11120" spans="1:5" x14ac:dyDescent="0.35">
      <c r="A11120" s="22" t="s">
        <v>42</v>
      </c>
      <c r="B11120" s="22" t="s">
        <v>171</v>
      </c>
      <c r="C11120" s="22" t="s">
        <v>58</v>
      </c>
      <c r="D11120" s="22" t="s">
        <v>110</v>
      </c>
      <c r="E11120" s="20">
        <v>36.700369999999999</v>
      </c>
    </row>
    <row r="11121" spans="1:5" x14ac:dyDescent="0.35">
      <c r="A11121" s="22" t="s">
        <v>42</v>
      </c>
      <c r="B11121" s="22" t="s">
        <v>171</v>
      </c>
      <c r="C11121" s="22" t="s">
        <v>58</v>
      </c>
      <c r="D11121" s="28" t="s">
        <v>35</v>
      </c>
      <c r="E11121" s="26">
        <v>36.700369999999999</v>
      </c>
    </row>
    <row r="11122" spans="1:5" x14ac:dyDescent="0.35">
      <c r="A11122" s="22" t="s">
        <v>42</v>
      </c>
      <c r="B11122" s="22" t="s">
        <v>171</v>
      </c>
      <c r="C11122" s="22" t="s">
        <v>158</v>
      </c>
      <c r="D11122" s="22" t="s">
        <v>160</v>
      </c>
      <c r="E11122" s="20">
        <v>764.39219000000003</v>
      </c>
    </row>
    <row r="11123" spans="1:5" x14ac:dyDescent="0.35">
      <c r="A11123" s="22" t="s">
        <v>42</v>
      </c>
      <c r="B11123" s="22" t="s">
        <v>171</v>
      </c>
      <c r="C11123" s="22" t="s">
        <v>158</v>
      </c>
      <c r="D11123" s="28" t="s">
        <v>35</v>
      </c>
      <c r="E11123" s="26">
        <v>764.39219000000003</v>
      </c>
    </row>
    <row r="11124" spans="1:5" x14ac:dyDescent="0.35">
      <c r="A11124" s="22" t="s">
        <v>42</v>
      </c>
      <c r="B11124" s="22" t="s">
        <v>171</v>
      </c>
      <c r="C11124" s="22" t="s">
        <v>14</v>
      </c>
      <c r="D11124" s="22" t="s">
        <v>52</v>
      </c>
      <c r="E11124" s="20">
        <v>66.840149999999994</v>
      </c>
    </row>
    <row r="11125" spans="1:5" x14ac:dyDescent="0.35">
      <c r="A11125" s="22" t="s">
        <v>42</v>
      </c>
      <c r="B11125" s="22" t="s">
        <v>171</v>
      </c>
      <c r="C11125" s="22" t="s">
        <v>14</v>
      </c>
      <c r="D11125" s="22" t="s">
        <v>115</v>
      </c>
      <c r="E11125" s="20">
        <v>73.919210000000007</v>
      </c>
    </row>
    <row r="11126" spans="1:5" x14ac:dyDescent="0.35">
      <c r="A11126" s="22" t="s">
        <v>42</v>
      </c>
      <c r="B11126" s="22" t="s">
        <v>171</v>
      </c>
      <c r="C11126" s="22" t="s">
        <v>14</v>
      </c>
      <c r="D11126" s="22" t="s">
        <v>95</v>
      </c>
      <c r="E11126" s="20">
        <v>10.502789999999999</v>
      </c>
    </row>
    <row r="11127" spans="1:5" x14ac:dyDescent="0.35">
      <c r="A11127" s="22" t="s">
        <v>42</v>
      </c>
      <c r="B11127" s="22" t="s">
        <v>171</v>
      </c>
      <c r="C11127" s="22" t="s">
        <v>14</v>
      </c>
      <c r="D11127" s="22" t="s">
        <v>55</v>
      </c>
      <c r="E11127" s="20">
        <v>9.2794299999999996</v>
      </c>
    </row>
    <row r="11128" spans="1:5" x14ac:dyDescent="0.35">
      <c r="A11128" s="22" t="s">
        <v>42</v>
      </c>
      <c r="B11128" s="22" t="s">
        <v>171</v>
      </c>
      <c r="C11128" s="22" t="s">
        <v>14</v>
      </c>
      <c r="D11128" s="22" t="s">
        <v>101</v>
      </c>
      <c r="E11128" s="20">
        <v>0.96340000000000003</v>
      </c>
    </row>
    <row r="11129" spans="1:5" x14ac:dyDescent="0.35">
      <c r="A11129" s="22" t="s">
        <v>42</v>
      </c>
      <c r="B11129" s="22" t="s">
        <v>171</v>
      </c>
      <c r="C11129" s="22" t="s">
        <v>14</v>
      </c>
      <c r="D11129" s="22" t="s">
        <v>160</v>
      </c>
      <c r="E11129" s="20">
        <v>61.474760000000003</v>
      </c>
    </row>
    <row r="11130" spans="1:5" x14ac:dyDescent="0.35">
      <c r="A11130" s="22" t="s">
        <v>42</v>
      </c>
      <c r="B11130" s="22" t="s">
        <v>171</v>
      </c>
      <c r="C11130" s="22" t="s">
        <v>14</v>
      </c>
      <c r="D11130" s="22" t="s">
        <v>30</v>
      </c>
      <c r="E11130" s="20">
        <v>100.19159000000001</v>
      </c>
    </row>
    <row r="11131" spans="1:5" x14ac:dyDescent="0.35">
      <c r="A11131" s="22" t="s">
        <v>42</v>
      </c>
      <c r="B11131" s="22" t="s">
        <v>171</v>
      </c>
      <c r="C11131" s="22" t="s">
        <v>14</v>
      </c>
      <c r="D11131" s="22" t="s">
        <v>96</v>
      </c>
      <c r="E11131" s="20">
        <v>95.05838</v>
      </c>
    </row>
    <row r="11132" spans="1:5" x14ac:dyDescent="0.35">
      <c r="A11132" s="22" t="s">
        <v>42</v>
      </c>
      <c r="B11132" s="22" t="s">
        <v>171</v>
      </c>
      <c r="C11132" s="22" t="s">
        <v>14</v>
      </c>
      <c r="D11132" s="22" t="s">
        <v>110</v>
      </c>
      <c r="E11132" s="20">
        <v>3081.0140799999999</v>
      </c>
    </row>
    <row r="11133" spans="1:5" x14ac:dyDescent="0.35">
      <c r="A11133" s="22" t="s">
        <v>42</v>
      </c>
      <c r="B11133" s="22" t="s">
        <v>171</v>
      </c>
      <c r="C11133" s="22" t="s">
        <v>14</v>
      </c>
      <c r="D11133" s="22" t="s">
        <v>97</v>
      </c>
      <c r="E11133" s="20">
        <v>43.31908</v>
      </c>
    </row>
    <row r="11134" spans="1:5" x14ac:dyDescent="0.35">
      <c r="A11134" s="22" t="s">
        <v>42</v>
      </c>
      <c r="B11134" s="22" t="s">
        <v>171</v>
      </c>
      <c r="C11134" s="22" t="s">
        <v>14</v>
      </c>
      <c r="D11134" s="28" t="s">
        <v>35</v>
      </c>
      <c r="E11134" s="26">
        <v>3542.5628700000002</v>
      </c>
    </row>
    <row r="11135" spans="1:5" x14ac:dyDescent="0.35">
      <c r="A11135" s="22" t="s">
        <v>42</v>
      </c>
      <c r="B11135" s="22" t="s">
        <v>171</v>
      </c>
      <c r="C11135" s="22" t="s">
        <v>15</v>
      </c>
      <c r="D11135" s="22" t="s">
        <v>52</v>
      </c>
      <c r="E11135" s="20">
        <v>4305.6643199999999</v>
      </c>
    </row>
    <row r="11136" spans="1:5" x14ac:dyDescent="0.35">
      <c r="A11136" s="22" t="s">
        <v>42</v>
      </c>
      <c r="B11136" s="22" t="s">
        <v>171</v>
      </c>
      <c r="C11136" s="22" t="s">
        <v>15</v>
      </c>
      <c r="D11136" s="22" t="s">
        <v>104</v>
      </c>
      <c r="E11136" s="20">
        <v>94.24</v>
      </c>
    </row>
    <row r="11137" spans="1:5" x14ac:dyDescent="0.35">
      <c r="A11137" s="22" t="s">
        <v>42</v>
      </c>
      <c r="B11137" s="22" t="s">
        <v>171</v>
      </c>
      <c r="C11137" s="22" t="s">
        <v>15</v>
      </c>
      <c r="D11137" s="22" t="s">
        <v>27</v>
      </c>
      <c r="E11137" s="20">
        <v>676.88733999999999</v>
      </c>
    </row>
    <row r="11138" spans="1:5" x14ac:dyDescent="0.35">
      <c r="A11138" s="22" t="s">
        <v>42</v>
      </c>
      <c r="B11138" s="22" t="s">
        <v>171</v>
      </c>
      <c r="C11138" s="22" t="s">
        <v>15</v>
      </c>
      <c r="D11138" s="22" t="s">
        <v>28</v>
      </c>
      <c r="E11138" s="20">
        <v>193.23989</v>
      </c>
    </row>
    <row r="11139" spans="1:5" x14ac:dyDescent="0.35">
      <c r="A11139" s="22" t="s">
        <v>42</v>
      </c>
      <c r="B11139" s="22" t="s">
        <v>171</v>
      </c>
      <c r="C11139" s="22" t="s">
        <v>15</v>
      </c>
      <c r="D11139" s="22" t="s">
        <v>55</v>
      </c>
      <c r="E11139" s="20">
        <v>4.0000000000000001E-3</v>
      </c>
    </row>
    <row r="11140" spans="1:5" x14ac:dyDescent="0.35">
      <c r="A11140" s="22" t="s">
        <v>42</v>
      </c>
      <c r="B11140" s="22" t="s">
        <v>171</v>
      </c>
      <c r="C11140" s="22" t="s">
        <v>15</v>
      </c>
      <c r="D11140" s="22" t="s">
        <v>92</v>
      </c>
      <c r="E11140" s="20">
        <v>43.471020000000003</v>
      </c>
    </row>
    <row r="11141" spans="1:5" x14ac:dyDescent="0.35">
      <c r="A11141" s="22" t="s">
        <v>42</v>
      </c>
      <c r="B11141" s="22" t="s">
        <v>171</v>
      </c>
      <c r="C11141" s="22" t="s">
        <v>15</v>
      </c>
      <c r="D11141" s="22" t="s">
        <v>102</v>
      </c>
      <c r="E11141" s="20">
        <v>2211.09175</v>
      </c>
    </row>
    <row r="11142" spans="1:5" x14ac:dyDescent="0.35">
      <c r="A11142" s="22" t="s">
        <v>42</v>
      </c>
      <c r="B11142" s="22" t="s">
        <v>171</v>
      </c>
      <c r="C11142" s="22" t="s">
        <v>15</v>
      </c>
      <c r="D11142" s="22" t="s">
        <v>107</v>
      </c>
      <c r="E11142" s="20">
        <v>101.48889</v>
      </c>
    </row>
    <row r="11143" spans="1:5" x14ac:dyDescent="0.35">
      <c r="A11143" s="22" t="s">
        <v>42</v>
      </c>
      <c r="B11143" s="22" t="s">
        <v>171</v>
      </c>
      <c r="C11143" s="22" t="s">
        <v>15</v>
      </c>
      <c r="D11143" s="22" t="s">
        <v>160</v>
      </c>
      <c r="E11143" s="20">
        <v>4302.20111</v>
      </c>
    </row>
    <row r="11144" spans="1:5" x14ac:dyDescent="0.35">
      <c r="A11144" s="22" t="s">
        <v>42</v>
      </c>
      <c r="B11144" s="22" t="s">
        <v>171</v>
      </c>
      <c r="C11144" s="22" t="s">
        <v>15</v>
      </c>
      <c r="D11144" s="22" t="s">
        <v>30</v>
      </c>
      <c r="E11144" s="20">
        <v>46870.965770000003</v>
      </c>
    </row>
    <row r="11145" spans="1:5" x14ac:dyDescent="0.35">
      <c r="A11145" s="22" t="s">
        <v>42</v>
      </c>
      <c r="B11145" s="22" t="s">
        <v>171</v>
      </c>
      <c r="C11145" s="22" t="s">
        <v>15</v>
      </c>
      <c r="D11145" s="22" t="s">
        <v>96</v>
      </c>
      <c r="E11145" s="20">
        <v>5785.5530500000004</v>
      </c>
    </row>
    <row r="11146" spans="1:5" x14ac:dyDescent="0.35">
      <c r="A11146" s="22" t="s">
        <v>42</v>
      </c>
      <c r="B11146" s="22" t="s">
        <v>171</v>
      </c>
      <c r="C11146" s="22" t="s">
        <v>15</v>
      </c>
      <c r="D11146" s="22" t="s">
        <v>110</v>
      </c>
      <c r="E11146" s="20">
        <v>415.21357</v>
      </c>
    </row>
    <row r="11147" spans="1:5" x14ac:dyDescent="0.35">
      <c r="A11147" s="22" t="s">
        <v>42</v>
      </c>
      <c r="B11147" s="22" t="s">
        <v>171</v>
      </c>
      <c r="C11147" s="22" t="s">
        <v>15</v>
      </c>
      <c r="D11147" s="22" t="s">
        <v>100</v>
      </c>
      <c r="E11147" s="20">
        <v>2918.3022099999998</v>
      </c>
    </row>
    <row r="11148" spans="1:5" x14ac:dyDescent="0.35">
      <c r="A11148" s="22" t="s">
        <v>42</v>
      </c>
      <c r="B11148" s="22" t="s">
        <v>171</v>
      </c>
      <c r="C11148" s="22" t="s">
        <v>15</v>
      </c>
      <c r="D11148" s="22" t="s">
        <v>97</v>
      </c>
      <c r="E11148" s="20">
        <v>720.55389000000002</v>
      </c>
    </row>
    <row r="11149" spans="1:5" x14ac:dyDescent="0.35">
      <c r="A11149" s="22" t="s">
        <v>42</v>
      </c>
      <c r="B11149" s="22" t="s">
        <v>171</v>
      </c>
      <c r="C11149" s="22" t="s">
        <v>15</v>
      </c>
      <c r="D11149" s="22" t="s">
        <v>31</v>
      </c>
      <c r="E11149" s="20">
        <v>16568.922279999999</v>
      </c>
    </row>
    <row r="11150" spans="1:5" x14ac:dyDescent="0.35">
      <c r="A11150" s="22" t="s">
        <v>42</v>
      </c>
      <c r="B11150" s="22" t="s">
        <v>171</v>
      </c>
      <c r="C11150" s="22" t="s">
        <v>15</v>
      </c>
      <c r="D11150" s="22" t="s">
        <v>161</v>
      </c>
      <c r="E11150" s="20">
        <v>386.30407000000002</v>
      </c>
    </row>
    <row r="11151" spans="1:5" x14ac:dyDescent="0.35">
      <c r="A11151" s="22" t="s">
        <v>42</v>
      </c>
      <c r="B11151" s="22" t="s">
        <v>171</v>
      </c>
      <c r="C11151" s="22" t="s">
        <v>15</v>
      </c>
      <c r="D11151" s="28" t="s">
        <v>35</v>
      </c>
      <c r="E11151" s="26">
        <v>85594.103159999999</v>
      </c>
    </row>
    <row r="11152" spans="1:5" x14ac:dyDescent="0.35">
      <c r="A11152" s="22" t="s">
        <v>42</v>
      </c>
      <c r="B11152" s="22" t="s">
        <v>171</v>
      </c>
      <c r="C11152" s="22" t="s">
        <v>159</v>
      </c>
      <c r="D11152" s="22" t="s">
        <v>52</v>
      </c>
      <c r="E11152" s="20">
        <v>149.11116000000001</v>
      </c>
    </row>
    <row r="11153" spans="1:5" x14ac:dyDescent="0.35">
      <c r="A11153" s="22" t="s">
        <v>42</v>
      </c>
      <c r="B11153" s="22" t="s">
        <v>171</v>
      </c>
      <c r="C11153" s="22" t="s">
        <v>159</v>
      </c>
      <c r="D11153" s="22" t="s">
        <v>115</v>
      </c>
      <c r="E11153" s="20">
        <v>4.9829999999999999E-2</v>
      </c>
    </row>
    <row r="11154" spans="1:5" x14ac:dyDescent="0.35">
      <c r="A11154" s="22" t="s">
        <v>42</v>
      </c>
      <c r="B11154" s="22" t="s">
        <v>171</v>
      </c>
      <c r="C11154" s="22" t="s">
        <v>159</v>
      </c>
      <c r="D11154" s="22" t="s">
        <v>156</v>
      </c>
      <c r="E11154" s="20">
        <v>6.3525</v>
      </c>
    </row>
    <row r="11155" spans="1:5" x14ac:dyDescent="0.35">
      <c r="A11155" s="22" t="s">
        <v>42</v>
      </c>
      <c r="B11155" s="22" t="s">
        <v>171</v>
      </c>
      <c r="C11155" s="22" t="s">
        <v>159</v>
      </c>
      <c r="D11155" s="22" t="s">
        <v>53</v>
      </c>
      <c r="E11155" s="20">
        <v>0.11724999999999999</v>
      </c>
    </row>
    <row r="11156" spans="1:5" x14ac:dyDescent="0.35">
      <c r="A11156" s="22" t="s">
        <v>42</v>
      </c>
      <c r="B11156" s="22" t="s">
        <v>171</v>
      </c>
      <c r="C11156" s="22" t="s">
        <v>159</v>
      </c>
      <c r="D11156" s="22" t="s">
        <v>27</v>
      </c>
      <c r="E11156" s="20">
        <v>1449.8695</v>
      </c>
    </row>
    <row r="11157" spans="1:5" x14ac:dyDescent="0.35">
      <c r="A11157" s="22" t="s">
        <v>42</v>
      </c>
      <c r="B11157" s="22" t="s">
        <v>171</v>
      </c>
      <c r="C11157" s="22" t="s">
        <v>159</v>
      </c>
      <c r="D11157" s="22" t="s">
        <v>95</v>
      </c>
      <c r="E11157" s="20">
        <v>0.51939999999999997</v>
      </c>
    </row>
    <row r="11158" spans="1:5" x14ac:dyDescent="0.35">
      <c r="A11158" s="22" t="s">
        <v>42</v>
      </c>
      <c r="B11158" s="22" t="s">
        <v>171</v>
      </c>
      <c r="C11158" s="22" t="s">
        <v>159</v>
      </c>
      <c r="D11158" s="22" t="s">
        <v>28</v>
      </c>
      <c r="E11158" s="20">
        <v>192.04445000000001</v>
      </c>
    </row>
    <row r="11159" spans="1:5" x14ac:dyDescent="0.35">
      <c r="A11159" s="22" t="s">
        <v>42</v>
      </c>
      <c r="B11159" s="22" t="s">
        <v>171</v>
      </c>
      <c r="C11159" s="22" t="s">
        <v>159</v>
      </c>
      <c r="D11159" s="22" t="s">
        <v>55</v>
      </c>
      <c r="E11159" s="20">
        <v>28.872029999999999</v>
      </c>
    </row>
    <row r="11160" spans="1:5" x14ac:dyDescent="0.35">
      <c r="A11160" s="22" t="s">
        <v>42</v>
      </c>
      <c r="B11160" s="22" t="s">
        <v>171</v>
      </c>
      <c r="C11160" s="22" t="s">
        <v>159</v>
      </c>
      <c r="D11160" s="22" t="s">
        <v>92</v>
      </c>
      <c r="E11160" s="20">
        <v>2765.2469000000001</v>
      </c>
    </row>
    <row r="11161" spans="1:5" x14ac:dyDescent="0.35">
      <c r="A11161" s="22" t="s">
        <v>42</v>
      </c>
      <c r="B11161" s="22" t="s">
        <v>171</v>
      </c>
      <c r="C11161" s="22" t="s">
        <v>159</v>
      </c>
      <c r="D11161" s="22" t="s">
        <v>102</v>
      </c>
      <c r="E11161" s="20">
        <v>15.724349999999999</v>
      </c>
    </row>
    <row r="11162" spans="1:5" x14ac:dyDescent="0.35">
      <c r="A11162" s="22" t="s">
        <v>42</v>
      </c>
      <c r="B11162" s="22" t="s">
        <v>171</v>
      </c>
      <c r="C11162" s="22" t="s">
        <v>159</v>
      </c>
      <c r="D11162" s="22" t="s">
        <v>107</v>
      </c>
      <c r="E11162" s="20">
        <v>110.40579</v>
      </c>
    </row>
    <row r="11163" spans="1:5" x14ac:dyDescent="0.35">
      <c r="A11163" s="22" t="s">
        <v>42</v>
      </c>
      <c r="B11163" s="22" t="s">
        <v>171</v>
      </c>
      <c r="C11163" s="22" t="s">
        <v>159</v>
      </c>
      <c r="D11163" s="22" t="s">
        <v>93</v>
      </c>
      <c r="E11163" s="20">
        <v>0.54198000000000002</v>
      </c>
    </row>
    <row r="11164" spans="1:5" x14ac:dyDescent="0.35">
      <c r="A11164" s="22" t="s">
        <v>42</v>
      </c>
      <c r="B11164" s="22" t="s">
        <v>171</v>
      </c>
      <c r="C11164" s="22" t="s">
        <v>159</v>
      </c>
      <c r="D11164" s="22" t="s">
        <v>160</v>
      </c>
      <c r="E11164" s="20">
        <v>2777.7999500000001</v>
      </c>
    </row>
    <row r="11165" spans="1:5" x14ac:dyDescent="0.35">
      <c r="A11165" s="22" t="s">
        <v>42</v>
      </c>
      <c r="B11165" s="22" t="s">
        <v>171</v>
      </c>
      <c r="C11165" s="22" t="s">
        <v>159</v>
      </c>
      <c r="D11165" s="22" t="s">
        <v>30</v>
      </c>
      <c r="E11165" s="20">
        <v>404.78849000000002</v>
      </c>
    </row>
    <row r="11166" spans="1:5" x14ac:dyDescent="0.35">
      <c r="A11166" s="22" t="s">
        <v>42</v>
      </c>
      <c r="B11166" s="22" t="s">
        <v>171</v>
      </c>
      <c r="C11166" s="22" t="s">
        <v>159</v>
      </c>
      <c r="D11166" s="22" t="s">
        <v>96</v>
      </c>
      <c r="E11166" s="20">
        <v>37.531460000000003</v>
      </c>
    </row>
    <row r="11167" spans="1:5" x14ac:dyDescent="0.35">
      <c r="A11167" s="22" t="s">
        <v>42</v>
      </c>
      <c r="B11167" s="22" t="s">
        <v>171</v>
      </c>
      <c r="C11167" s="22" t="s">
        <v>159</v>
      </c>
      <c r="D11167" s="22" t="s">
        <v>110</v>
      </c>
      <c r="E11167" s="20">
        <v>99.455330000000004</v>
      </c>
    </row>
    <row r="11168" spans="1:5" x14ac:dyDescent="0.35">
      <c r="A11168" s="22" t="s">
        <v>42</v>
      </c>
      <c r="B11168" s="22" t="s">
        <v>171</v>
      </c>
      <c r="C11168" s="22" t="s">
        <v>159</v>
      </c>
      <c r="D11168" s="22" t="s">
        <v>163</v>
      </c>
      <c r="E11168" s="20">
        <v>4.7350000000000003E-2</v>
      </c>
    </row>
    <row r="11169" spans="1:5" x14ac:dyDescent="0.35">
      <c r="A11169" s="22" t="s">
        <v>42</v>
      </c>
      <c r="B11169" s="22" t="s">
        <v>171</v>
      </c>
      <c r="C11169" s="22" t="s">
        <v>159</v>
      </c>
      <c r="D11169" s="22" t="s">
        <v>97</v>
      </c>
      <c r="E11169" s="20">
        <v>240.06027</v>
      </c>
    </row>
    <row r="11170" spans="1:5" x14ac:dyDescent="0.35">
      <c r="A11170" s="22" t="s">
        <v>42</v>
      </c>
      <c r="B11170" s="22" t="s">
        <v>171</v>
      </c>
      <c r="C11170" s="22" t="s">
        <v>159</v>
      </c>
      <c r="D11170" s="22" t="s">
        <v>31</v>
      </c>
      <c r="E11170" s="20">
        <v>3384.8350999999998</v>
      </c>
    </row>
    <row r="11171" spans="1:5" x14ac:dyDescent="0.35">
      <c r="A11171" s="22" t="s">
        <v>42</v>
      </c>
      <c r="B11171" s="22" t="s">
        <v>171</v>
      </c>
      <c r="C11171" s="22" t="s">
        <v>159</v>
      </c>
      <c r="D11171" s="22" t="s">
        <v>32</v>
      </c>
      <c r="E11171" s="20">
        <v>240.22391999999999</v>
      </c>
    </row>
    <row r="11172" spans="1:5" x14ac:dyDescent="0.35">
      <c r="A11172" s="22" t="s">
        <v>42</v>
      </c>
      <c r="B11172" s="22" t="s">
        <v>171</v>
      </c>
      <c r="C11172" s="22" t="s">
        <v>159</v>
      </c>
      <c r="D11172" s="22" t="s">
        <v>161</v>
      </c>
      <c r="E11172" s="20">
        <v>24.886340000000001</v>
      </c>
    </row>
    <row r="11173" spans="1:5" x14ac:dyDescent="0.35">
      <c r="A11173" s="22" t="s">
        <v>42</v>
      </c>
      <c r="B11173" s="22" t="s">
        <v>171</v>
      </c>
      <c r="C11173" s="22" t="s">
        <v>159</v>
      </c>
      <c r="D11173" s="28" t="s">
        <v>35</v>
      </c>
      <c r="E11173" s="26">
        <v>11928.48335</v>
      </c>
    </row>
    <row r="11174" spans="1:5" x14ac:dyDescent="0.35">
      <c r="A11174" s="22" t="s">
        <v>42</v>
      </c>
      <c r="B11174" s="22" t="s">
        <v>171</v>
      </c>
      <c r="C11174" s="22" t="s">
        <v>59</v>
      </c>
      <c r="D11174" s="22" t="s">
        <v>27</v>
      </c>
      <c r="E11174" s="20">
        <v>8.9522200000000005</v>
      </c>
    </row>
    <row r="11175" spans="1:5" x14ac:dyDescent="0.35">
      <c r="A11175" s="22" t="s">
        <v>42</v>
      </c>
      <c r="B11175" s="22" t="s">
        <v>171</v>
      </c>
      <c r="C11175" s="22" t="s">
        <v>59</v>
      </c>
      <c r="D11175" s="22" t="s">
        <v>92</v>
      </c>
      <c r="E11175" s="20">
        <v>12127.23</v>
      </c>
    </row>
    <row r="11176" spans="1:5" x14ac:dyDescent="0.35">
      <c r="A11176" s="22" t="s">
        <v>42</v>
      </c>
      <c r="B11176" s="22" t="s">
        <v>171</v>
      </c>
      <c r="C11176" s="22" t="s">
        <v>59</v>
      </c>
      <c r="D11176" s="22" t="s">
        <v>102</v>
      </c>
      <c r="E11176" s="20">
        <v>26.488710000000001</v>
      </c>
    </row>
    <row r="11177" spans="1:5" x14ac:dyDescent="0.35">
      <c r="A11177" s="22" t="s">
        <v>42</v>
      </c>
      <c r="B11177" s="22" t="s">
        <v>171</v>
      </c>
      <c r="C11177" s="22" t="s">
        <v>59</v>
      </c>
      <c r="D11177" s="22" t="s">
        <v>107</v>
      </c>
      <c r="E11177" s="20">
        <v>2.1120999999999999</v>
      </c>
    </row>
    <row r="11178" spans="1:5" x14ac:dyDescent="0.35">
      <c r="A11178" s="22" t="s">
        <v>42</v>
      </c>
      <c r="B11178" s="22" t="s">
        <v>171</v>
      </c>
      <c r="C11178" s="22" t="s">
        <v>59</v>
      </c>
      <c r="D11178" s="22" t="s">
        <v>93</v>
      </c>
      <c r="E11178" s="20">
        <v>118.55014</v>
      </c>
    </row>
    <row r="11179" spans="1:5" x14ac:dyDescent="0.35">
      <c r="A11179" s="22" t="s">
        <v>42</v>
      </c>
      <c r="B11179" s="22" t="s">
        <v>171</v>
      </c>
      <c r="C11179" s="22" t="s">
        <v>59</v>
      </c>
      <c r="D11179" s="22" t="s">
        <v>30</v>
      </c>
      <c r="E11179" s="20">
        <v>2038.94577</v>
      </c>
    </row>
    <row r="11180" spans="1:5" x14ac:dyDescent="0.35">
      <c r="A11180" s="22" t="s">
        <v>42</v>
      </c>
      <c r="B11180" s="22" t="s">
        <v>171</v>
      </c>
      <c r="C11180" s="22" t="s">
        <v>59</v>
      </c>
      <c r="D11180" s="22" t="s">
        <v>110</v>
      </c>
      <c r="E11180" s="20">
        <v>1.07315</v>
      </c>
    </row>
    <row r="11181" spans="1:5" x14ac:dyDescent="0.35">
      <c r="A11181" s="22" t="s">
        <v>42</v>
      </c>
      <c r="B11181" s="22" t="s">
        <v>171</v>
      </c>
      <c r="C11181" s="22" t="s">
        <v>59</v>
      </c>
      <c r="D11181" s="22" t="s">
        <v>97</v>
      </c>
      <c r="E11181" s="20">
        <v>7.2389400000000004</v>
      </c>
    </row>
    <row r="11182" spans="1:5" x14ac:dyDescent="0.35">
      <c r="A11182" s="22" t="s">
        <v>42</v>
      </c>
      <c r="B11182" s="22" t="s">
        <v>171</v>
      </c>
      <c r="C11182" s="22" t="s">
        <v>59</v>
      </c>
      <c r="D11182" s="22" t="s">
        <v>31</v>
      </c>
      <c r="E11182" s="20">
        <v>432.60910000000001</v>
      </c>
    </row>
    <row r="11183" spans="1:5" x14ac:dyDescent="0.35">
      <c r="A11183" s="22" t="s">
        <v>42</v>
      </c>
      <c r="B11183" s="22" t="s">
        <v>171</v>
      </c>
      <c r="C11183" s="22" t="s">
        <v>59</v>
      </c>
      <c r="D11183" s="22" t="s">
        <v>32</v>
      </c>
      <c r="E11183" s="20">
        <v>36.225079999999998</v>
      </c>
    </row>
    <row r="11184" spans="1:5" x14ac:dyDescent="0.35">
      <c r="A11184" s="22" t="s">
        <v>42</v>
      </c>
      <c r="B11184" s="22" t="s">
        <v>171</v>
      </c>
      <c r="C11184" s="22" t="s">
        <v>59</v>
      </c>
      <c r="D11184" s="28" t="s">
        <v>35</v>
      </c>
      <c r="E11184" s="26">
        <v>14799.425209999999</v>
      </c>
    </row>
    <row r="11185" spans="1:5" x14ac:dyDescent="0.35">
      <c r="A11185" s="22" t="s">
        <v>42</v>
      </c>
      <c r="B11185" s="22" t="s">
        <v>171</v>
      </c>
      <c r="C11185" s="22" t="s">
        <v>16</v>
      </c>
      <c r="D11185" s="22" t="s">
        <v>27</v>
      </c>
      <c r="E11185" s="20">
        <v>988.86827000000005</v>
      </c>
    </row>
    <row r="11186" spans="1:5" x14ac:dyDescent="0.35">
      <c r="A11186" s="22" t="s">
        <v>42</v>
      </c>
      <c r="B11186" s="22" t="s">
        <v>171</v>
      </c>
      <c r="C11186" s="22" t="s">
        <v>16</v>
      </c>
      <c r="D11186" s="22" t="s">
        <v>28</v>
      </c>
      <c r="E11186" s="20">
        <v>42.190930000000002</v>
      </c>
    </row>
    <row r="11187" spans="1:5" x14ac:dyDescent="0.35">
      <c r="A11187" s="22" t="s">
        <v>42</v>
      </c>
      <c r="B11187" s="22" t="s">
        <v>171</v>
      </c>
      <c r="C11187" s="22" t="s">
        <v>16</v>
      </c>
      <c r="D11187" s="22" t="s">
        <v>55</v>
      </c>
      <c r="E11187" s="20">
        <v>1.00322</v>
      </c>
    </row>
    <row r="11188" spans="1:5" x14ac:dyDescent="0.35">
      <c r="A11188" s="22" t="s">
        <v>42</v>
      </c>
      <c r="B11188" s="22" t="s">
        <v>171</v>
      </c>
      <c r="C11188" s="22" t="s">
        <v>16</v>
      </c>
      <c r="D11188" s="22" t="s">
        <v>102</v>
      </c>
      <c r="E11188" s="20">
        <v>124.7702</v>
      </c>
    </row>
    <row r="11189" spans="1:5" x14ac:dyDescent="0.35">
      <c r="A11189" s="22" t="s">
        <v>42</v>
      </c>
      <c r="B11189" s="22" t="s">
        <v>171</v>
      </c>
      <c r="C11189" s="22" t="s">
        <v>16</v>
      </c>
      <c r="D11189" s="22" t="s">
        <v>160</v>
      </c>
      <c r="E11189" s="20">
        <v>194.57443000000001</v>
      </c>
    </row>
    <row r="11190" spans="1:5" x14ac:dyDescent="0.35">
      <c r="A11190" s="22" t="s">
        <v>42</v>
      </c>
      <c r="B11190" s="22" t="s">
        <v>171</v>
      </c>
      <c r="C11190" s="22" t="s">
        <v>16</v>
      </c>
      <c r="D11190" s="22" t="s">
        <v>30</v>
      </c>
      <c r="E11190" s="20">
        <v>90.842089999999999</v>
      </c>
    </row>
    <row r="11191" spans="1:5" x14ac:dyDescent="0.35">
      <c r="A11191" s="22" t="s">
        <v>42</v>
      </c>
      <c r="B11191" s="22" t="s">
        <v>171</v>
      </c>
      <c r="C11191" s="22" t="s">
        <v>16</v>
      </c>
      <c r="D11191" s="22" t="s">
        <v>97</v>
      </c>
      <c r="E11191" s="20">
        <v>50.850149999999999</v>
      </c>
    </row>
    <row r="11192" spans="1:5" x14ac:dyDescent="0.35">
      <c r="A11192" s="22" t="s">
        <v>42</v>
      </c>
      <c r="B11192" s="22" t="s">
        <v>171</v>
      </c>
      <c r="C11192" s="22" t="s">
        <v>16</v>
      </c>
      <c r="D11192" s="22" t="s">
        <v>31</v>
      </c>
      <c r="E11192" s="20">
        <v>963.11945000000003</v>
      </c>
    </row>
    <row r="11193" spans="1:5" x14ac:dyDescent="0.35">
      <c r="A11193" s="22" t="s">
        <v>42</v>
      </c>
      <c r="B11193" s="22" t="s">
        <v>171</v>
      </c>
      <c r="C11193" s="22" t="s">
        <v>16</v>
      </c>
      <c r="D11193" s="22" t="s">
        <v>32</v>
      </c>
      <c r="E11193" s="20">
        <v>281.01670999999999</v>
      </c>
    </row>
    <row r="11194" spans="1:5" x14ac:dyDescent="0.35">
      <c r="A11194" s="22" t="s">
        <v>42</v>
      </c>
      <c r="B11194" s="22" t="s">
        <v>171</v>
      </c>
      <c r="C11194" s="22" t="s">
        <v>16</v>
      </c>
      <c r="D11194" s="28" t="s">
        <v>35</v>
      </c>
      <c r="E11194" s="26">
        <v>2737.2354500000001</v>
      </c>
    </row>
    <row r="11195" spans="1:5" x14ac:dyDescent="0.35">
      <c r="A11195" s="22" t="s">
        <v>42</v>
      </c>
      <c r="B11195" s="22" t="s">
        <v>171</v>
      </c>
      <c r="C11195" s="22" t="s">
        <v>17</v>
      </c>
      <c r="D11195" s="22" t="s">
        <v>110</v>
      </c>
      <c r="E11195" s="20">
        <v>6.7229999999999999</v>
      </c>
    </row>
    <row r="11196" spans="1:5" x14ac:dyDescent="0.35">
      <c r="A11196" s="22" t="s">
        <v>42</v>
      </c>
      <c r="B11196" s="22" t="s">
        <v>171</v>
      </c>
      <c r="C11196" s="22" t="s">
        <v>17</v>
      </c>
      <c r="D11196" s="28" t="s">
        <v>35</v>
      </c>
      <c r="E11196" s="26">
        <v>6.7229999999999999</v>
      </c>
    </row>
    <row r="11197" spans="1:5" x14ac:dyDescent="0.35">
      <c r="A11197" s="22" t="s">
        <v>42</v>
      </c>
      <c r="B11197" s="22" t="s">
        <v>171</v>
      </c>
      <c r="C11197" s="22" t="s">
        <v>18</v>
      </c>
      <c r="D11197" s="22" t="s">
        <v>27</v>
      </c>
      <c r="E11197" s="20">
        <v>51.38805</v>
      </c>
    </row>
    <row r="11198" spans="1:5" x14ac:dyDescent="0.35">
      <c r="A11198" s="22" t="s">
        <v>42</v>
      </c>
      <c r="B11198" s="22" t="s">
        <v>171</v>
      </c>
      <c r="C11198" s="22" t="s">
        <v>18</v>
      </c>
      <c r="D11198" s="22" t="s">
        <v>28</v>
      </c>
      <c r="E11198" s="20">
        <v>11.71564</v>
      </c>
    </row>
    <row r="11199" spans="1:5" x14ac:dyDescent="0.35">
      <c r="A11199" s="22" t="s">
        <v>42</v>
      </c>
      <c r="B11199" s="22" t="s">
        <v>171</v>
      </c>
      <c r="C11199" s="22" t="s">
        <v>18</v>
      </c>
      <c r="D11199" s="22" t="s">
        <v>55</v>
      </c>
      <c r="E11199" s="20">
        <v>0.49308999999999997</v>
      </c>
    </row>
    <row r="11200" spans="1:5" x14ac:dyDescent="0.35">
      <c r="A11200" s="22" t="s">
        <v>42</v>
      </c>
      <c r="B11200" s="22" t="s">
        <v>171</v>
      </c>
      <c r="C11200" s="22" t="s">
        <v>18</v>
      </c>
      <c r="D11200" s="22" t="s">
        <v>92</v>
      </c>
      <c r="E11200" s="20">
        <v>28.023610000000001</v>
      </c>
    </row>
    <row r="11201" spans="1:5" x14ac:dyDescent="0.35">
      <c r="A11201" s="22" t="s">
        <v>42</v>
      </c>
      <c r="B11201" s="22" t="s">
        <v>171</v>
      </c>
      <c r="C11201" s="22" t="s">
        <v>18</v>
      </c>
      <c r="D11201" s="22" t="s">
        <v>102</v>
      </c>
      <c r="E11201" s="20">
        <v>1348.2520500000001</v>
      </c>
    </row>
    <row r="11202" spans="1:5" x14ac:dyDescent="0.35">
      <c r="A11202" s="22" t="s">
        <v>42</v>
      </c>
      <c r="B11202" s="22" t="s">
        <v>171</v>
      </c>
      <c r="C11202" s="22" t="s">
        <v>18</v>
      </c>
      <c r="D11202" s="22" t="s">
        <v>107</v>
      </c>
      <c r="E11202" s="20">
        <v>55.610410000000002</v>
      </c>
    </row>
    <row r="11203" spans="1:5" x14ac:dyDescent="0.35">
      <c r="A11203" s="22" t="s">
        <v>42</v>
      </c>
      <c r="B11203" s="22" t="s">
        <v>171</v>
      </c>
      <c r="C11203" s="22" t="s">
        <v>18</v>
      </c>
      <c r="D11203" s="22" t="s">
        <v>160</v>
      </c>
      <c r="E11203" s="20">
        <v>194.88316</v>
      </c>
    </row>
    <row r="11204" spans="1:5" x14ac:dyDescent="0.35">
      <c r="A11204" s="22" t="s">
        <v>42</v>
      </c>
      <c r="B11204" s="22" t="s">
        <v>171</v>
      </c>
      <c r="C11204" s="22" t="s">
        <v>18</v>
      </c>
      <c r="D11204" s="22" t="s">
        <v>30</v>
      </c>
      <c r="E11204" s="20">
        <v>29.312270000000002</v>
      </c>
    </row>
    <row r="11205" spans="1:5" x14ac:dyDescent="0.35">
      <c r="A11205" s="22" t="s">
        <v>42</v>
      </c>
      <c r="B11205" s="22" t="s">
        <v>171</v>
      </c>
      <c r="C11205" s="22" t="s">
        <v>18</v>
      </c>
      <c r="D11205" s="22" t="s">
        <v>100</v>
      </c>
      <c r="E11205" s="20">
        <v>1203.96712</v>
      </c>
    </row>
    <row r="11206" spans="1:5" x14ac:dyDescent="0.35">
      <c r="A11206" s="22" t="s">
        <v>42</v>
      </c>
      <c r="B11206" s="22" t="s">
        <v>171</v>
      </c>
      <c r="C11206" s="22" t="s">
        <v>18</v>
      </c>
      <c r="D11206" s="22" t="s">
        <v>97</v>
      </c>
      <c r="E11206" s="20">
        <v>199.31492</v>
      </c>
    </row>
    <row r="11207" spans="1:5" x14ac:dyDescent="0.35">
      <c r="A11207" s="22" t="s">
        <v>42</v>
      </c>
      <c r="B11207" s="22" t="s">
        <v>171</v>
      </c>
      <c r="C11207" s="22" t="s">
        <v>18</v>
      </c>
      <c r="D11207" s="22" t="s">
        <v>31</v>
      </c>
      <c r="E11207" s="20">
        <v>5244.5494600000002</v>
      </c>
    </row>
    <row r="11208" spans="1:5" x14ac:dyDescent="0.35">
      <c r="A11208" s="22" t="s">
        <v>42</v>
      </c>
      <c r="B11208" s="22" t="s">
        <v>171</v>
      </c>
      <c r="C11208" s="22" t="s">
        <v>18</v>
      </c>
      <c r="D11208" s="22" t="s">
        <v>32</v>
      </c>
      <c r="E11208" s="20">
        <v>4090.9698600000002</v>
      </c>
    </row>
    <row r="11209" spans="1:5" x14ac:dyDescent="0.35">
      <c r="A11209" s="22" t="s">
        <v>42</v>
      </c>
      <c r="B11209" s="22" t="s">
        <v>171</v>
      </c>
      <c r="C11209" s="22" t="s">
        <v>18</v>
      </c>
      <c r="D11209" s="28" t="s">
        <v>35</v>
      </c>
      <c r="E11209" s="26">
        <v>12458.47964</v>
      </c>
    </row>
    <row r="11210" spans="1:5" x14ac:dyDescent="0.35">
      <c r="A11210" s="22" t="s">
        <v>42</v>
      </c>
      <c r="B11210" s="22" t="s">
        <v>171</v>
      </c>
      <c r="C11210" s="22" t="s">
        <v>19</v>
      </c>
      <c r="D11210" s="22" t="s">
        <v>115</v>
      </c>
      <c r="E11210" s="20">
        <v>5.8226699999999996</v>
      </c>
    </row>
    <row r="11211" spans="1:5" x14ac:dyDescent="0.35">
      <c r="A11211" s="22" t="s">
        <v>42</v>
      </c>
      <c r="B11211" s="22" t="s">
        <v>171</v>
      </c>
      <c r="C11211" s="22" t="s">
        <v>19</v>
      </c>
      <c r="D11211" s="22" t="s">
        <v>156</v>
      </c>
      <c r="E11211" s="20">
        <v>67.591170000000005</v>
      </c>
    </row>
    <row r="11212" spans="1:5" x14ac:dyDescent="0.35">
      <c r="A11212" s="22" t="s">
        <v>42</v>
      </c>
      <c r="B11212" s="22" t="s">
        <v>171</v>
      </c>
      <c r="C11212" s="22" t="s">
        <v>19</v>
      </c>
      <c r="D11212" s="22" t="s">
        <v>53</v>
      </c>
      <c r="E11212" s="20">
        <v>0.38458999999999999</v>
      </c>
    </row>
    <row r="11213" spans="1:5" x14ac:dyDescent="0.35">
      <c r="A11213" s="22" t="s">
        <v>42</v>
      </c>
      <c r="B11213" s="22" t="s">
        <v>171</v>
      </c>
      <c r="C11213" s="22" t="s">
        <v>19</v>
      </c>
      <c r="D11213" s="22" t="s">
        <v>27</v>
      </c>
      <c r="E11213" s="20">
        <v>714.21559999999999</v>
      </c>
    </row>
    <row r="11214" spans="1:5" x14ac:dyDescent="0.35">
      <c r="A11214" s="22" t="s">
        <v>42</v>
      </c>
      <c r="B11214" s="22" t="s">
        <v>171</v>
      </c>
      <c r="C11214" s="22" t="s">
        <v>19</v>
      </c>
      <c r="D11214" s="22" t="s">
        <v>28</v>
      </c>
      <c r="E11214" s="20">
        <v>43.725169999999999</v>
      </c>
    </row>
    <row r="11215" spans="1:5" x14ac:dyDescent="0.35">
      <c r="A11215" s="22" t="s">
        <v>42</v>
      </c>
      <c r="B11215" s="22" t="s">
        <v>171</v>
      </c>
      <c r="C11215" s="22" t="s">
        <v>19</v>
      </c>
      <c r="D11215" s="22" t="s">
        <v>92</v>
      </c>
      <c r="E11215" s="20">
        <v>71.050749999999994</v>
      </c>
    </row>
    <row r="11216" spans="1:5" x14ac:dyDescent="0.35">
      <c r="A11216" s="22" t="s">
        <v>42</v>
      </c>
      <c r="B11216" s="22" t="s">
        <v>171</v>
      </c>
      <c r="C11216" s="22" t="s">
        <v>19</v>
      </c>
      <c r="D11216" s="22" t="s">
        <v>102</v>
      </c>
      <c r="E11216" s="20">
        <v>1225.5046500000001</v>
      </c>
    </row>
    <row r="11217" spans="1:5" x14ac:dyDescent="0.35">
      <c r="A11217" s="22" t="s">
        <v>42</v>
      </c>
      <c r="B11217" s="22" t="s">
        <v>171</v>
      </c>
      <c r="C11217" s="22" t="s">
        <v>19</v>
      </c>
      <c r="D11217" s="22" t="s">
        <v>107</v>
      </c>
      <c r="E11217" s="20">
        <v>302.86721999999997</v>
      </c>
    </row>
    <row r="11218" spans="1:5" x14ac:dyDescent="0.35">
      <c r="A11218" s="22" t="s">
        <v>42</v>
      </c>
      <c r="B11218" s="22" t="s">
        <v>171</v>
      </c>
      <c r="C11218" s="22" t="s">
        <v>19</v>
      </c>
      <c r="D11218" s="22" t="s">
        <v>93</v>
      </c>
      <c r="E11218" s="20">
        <v>6.8473800000000002</v>
      </c>
    </row>
    <row r="11219" spans="1:5" x14ac:dyDescent="0.35">
      <c r="A11219" s="22" t="s">
        <v>42</v>
      </c>
      <c r="B11219" s="22" t="s">
        <v>171</v>
      </c>
      <c r="C11219" s="22" t="s">
        <v>19</v>
      </c>
      <c r="D11219" s="22" t="s">
        <v>160</v>
      </c>
      <c r="E11219" s="20">
        <v>2259.9457200000002</v>
      </c>
    </row>
    <row r="11220" spans="1:5" x14ac:dyDescent="0.35">
      <c r="A11220" s="22" t="s">
        <v>42</v>
      </c>
      <c r="B11220" s="22" t="s">
        <v>171</v>
      </c>
      <c r="C11220" s="22" t="s">
        <v>19</v>
      </c>
      <c r="D11220" s="22" t="s">
        <v>30</v>
      </c>
      <c r="E11220" s="20">
        <v>1617.9631400000001</v>
      </c>
    </row>
    <row r="11221" spans="1:5" x14ac:dyDescent="0.35">
      <c r="A11221" s="22" t="s">
        <v>42</v>
      </c>
      <c r="B11221" s="22" t="s">
        <v>171</v>
      </c>
      <c r="C11221" s="22" t="s">
        <v>19</v>
      </c>
      <c r="D11221" s="22" t="s">
        <v>96</v>
      </c>
      <c r="E11221" s="20">
        <v>42.40372</v>
      </c>
    </row>
    <row r="11222" spans="1:5" x14ac:dyDescent="0.35">
      <c r="A11222" s="22" t="s">
        <v>42</v>
      </c>
      <c r="B11222" s="22" t="s">
        <v>171</v>
      </c>
      <c r="C11222" s="22" t="s">
        <v>19</v>
      </c>
      <c r="D11222" s="22" t="s">
        <v>110</v>
      </c>
      <c r="E11222" s="20">
        <v>83.972319999999996</v>
      </c>
    </row>
    <row r="11223" spans="1:5" x14ac:dyDescent="0.35">
      <c r="A11223" s="22" t="s">
        <v>42</v>
      </c>
      <c r="B11223" s="22" t="s">
        <v>171</v>
      </c>
      <c r="C11223" s="22" t="s">
        <v>19</v>
      </c>
      <c r="D11223" s="22" t="s">
        <v>100</v>
      </c>
      <c r="E11223" s="20">
        <v>256.32092999999998</v>
      </c>
    </row>
    <row r="11224" spans="1:5" x14ac:dyDescent="0.35">
      <c r="A11224" s="22" t="s">
        <v>42</v>
      </c>
      <c r="B11224" s="22" t="s">
        <v>171</v>
      </c>
      <c r="C11224" s="22" t="s">
        <v>19</v>
      </c>
      <c r="D11224" s="22" t="s">
        <v>97</v>
      </c>
      <c r="E11224" s="20">
        <v>0.80537999999999998</v>
      </c>
    </row>
    <row r="11225" spans="1:5" x14ac:dyDescent="0.35">
      <c r="A11225" s="22" t="s">
        <v>42</v>
      </c>
      <c r="B11225" s="22" t="s">
        <v>171</v>
      </c>
      <c r="C11225" s="22" t="s">
        <v>19</v>
      </c>
      <c r="D11225" s="22" t="s">
        <v>31</v>
      </c>
      <c r="E11225" s="20">
        <v>2032.5777499999999</v>
      </c>
    </row>
    <row r="11226" spans="1:5" x14ac:dyDescent="0.35">
      <c r="A11226" s="22" t="s">
        <v>42</v>
      </c>
      <c r="B11226" s="22" t="s">
        <v>171</v>
      </c>
      <c r="C11226" s="22" t="s">
        <v>19</v>
      </c>
      <c r="D11226" s="22" t="s">
        <v>32</v>
      </c>
      <c r="E11226" s="20">
        <v>1865.2909999999999</v>
      </c>
    </row>
    <row r="11227" spans="1:5" x14ac:dyDescent="0.35">
      <c r="A11227" s="22" t="s">
        <v>42</v>
      </c>
      <c r="B11227" s="22" t="s">
        <v>171</v>
      </c>
      <c r="C11227" s="22" t="s">
        <v>19</v>
      </c>
      <c r="D11227" s="22" t="s">
        <v>161</v>
      </c>
      <c r="E11227" s="20">
        <v>63.93441</v>
      </c>
    </row>
    <row r="11228" spans="1:5" x14ac:dyDescent="0.35">
      <c r="A11228" s="22" t="s">
        <v>42</v>
      </c>
      <c r="B11228" s="22" t="s">
        <v>171</v>
      </c>
      <c r="C11228" s="22" t="s">
        <v>19</v>
      </c>
      <c r="D11228" s="28" t="s">
        <v>35</v>
      </c>
      <c r="E11228" s="26">
        <v>10661.22357</v>
      </c>
    </row>
    <row r="11229" spans="1:5" x14ac:dyDescent="0.35">
      <c r="A11229" s="22" t="s">
        <v>42</v>
      </c>
      <c r="B11229" s="22" t="s">
        <v>171</v>
      </c>
      <c r="C11229" s="22" t="s">
        <v>161</v>
      </c>
      <c r="D11229" s="22" t="s">
        <v>30</v>
      </c>
      <c r="E11229" s="20">
        <v>1.2532799999999999</v>
      </c>
    </row>
    <row r="11230" spans="1:5" x14ac:dyDescent="0.35">
      <c r="A11230" s="22" t="s">
        <v>42</v>
      </c>
      <c r="B11230" s="22" t="s">
        <v>171</v>
      </c>
      <c r="C11230" s="22" t="s">
        <v>161</v>
      </c>
      <c r="D11230" s="22" t="s">
        <v>32</v>
      </c>
      <c r="E11230" s="20">
        <v>93.924809999999994</v>
      </c>
    </row>
    <row r="11231" spans="1:5" x14ac:dyDescent="0.35">
      <c r="A11231" s="22" t="s">
        <v>42</v>
      </c>
      <c r="B11231" s="22" t="s">
        <v>171</v>
      </c>
      <c r="C11231" s="22" t="s">
        <v>161</v>
      </c>
      <c r="D11231" s="28" t="s">
        <v>35</v>
      </c>
      <c r="E11231" s="26">
        <v>95.178089999999997</v>
      </c>
    </row>
    <row r="11232" spans="1:5" x14ac:dyDescent="0.35">
      <c r="A11232" s="22" t="s">
        <v>42</v>
      </c>
      <c r="B11232" s="22" t="s">
        <v>171</v>
      </c>
      <c r="C11232" s="120" t="s">
        <v>35</v>
      </c>
      <c r="D11232" s="347"/>
      <c r="E11232" s="26">
        <v>219535.69222999999</v>
      </c>
    </row>
    <row r="11233" spans="1:5" x14ac:dyDescent="0.35">
      <c r="A11233" s="22" t="s">
        <v>42</v>
      </c>
      <c r="B11233" s="22" t="s">
        <v>172</v>
      </c>
      <c r="C11233" s="22" t="s">
        <v>52</v>
      </c>
      <c r="D11233" s="22" t="s">
        <v>52</v>
      </c>
      <c r="E11233" s="20">
        <v>2053.1527700000001</v>
      </c>
    </row>
    <row r="11234" spans="1:5" x14ac:dyDescent="0.35">
      <c r="A11234" s="22" t="s">
        <v>42</v>
      </c>
      <c r="B11234" s="22" t="s">
        <v>172</v>
      </c>
      <c r="C11234" s="22" t="s">
        <v>52</v>
      </c>
      <c r="D11234" s="22" t="s">
        <v>115</v>
      </c>
      <c r="E11234" s="20">
        <v>134.29863</v>
      </c>
    </row>
    <row r="11235" spans="1:5" x14ac:dyDescent="0.35">
      <c r="A11235" s="22" t="s">
        <v>42</v>
      </c>
      <c r="B11235" s="22" t="s">
        <v>172</v>
      </c>
      <c r="C11235" s="22" t="s">
        <v>52</v>
      </c>
      <c r="D11235" s="22" t="s">
        <v>156</v>
      </c>
      <c r="E11235" s="20">
        <v>3.0039199999999999</v>
      </c>
    </row>
    <row r="11236" spans="1:5" x14ac:dyDescent="0.35">
      <c r="A11236" s="22" t="s">
        <v>42</v>
      </c>
      <c r="B11236" s="22" t="s">
        <v>172</v>
      </c>
      <c r="C11236" s="22" t="s">
        <v>52</v>
      </c>
      <c r="D11236" s="22" t="s">
        <v>53</v>
      </c>
      <c r="E11236" s="20">
        <v>766.69637999999998</v>
      </c>
    </row>
    <row r="11237" spans="1:5" x14ac:dyDescent="0.35">
      <c r="A11237" s="22" t="s">
        <v>42</v>
      </c>
      <c r="B11237" s="22" t="s">
        <v>172</v>
      </c>
      <c r="C11237" s="22" t="s">
        <v>52</v>
      </c>
      <c r="D11237" s="22" t="s">
        <v>27</v>
      </c>
      <c r="E11237" s="20">
        <v>2.9862199999999999</v>
      </c>
    </row>
    <row r="11238" spans="1:5" x14ac:dyDescent="0.35">
      <c r="A11238" s="22" t="s">
        <v>42</v>
      </c>
      <c r="B11238" s="22" t="s">
        <v>172</v>
      </c>
      <c r="C11238" s="22" t="s">
        <v>52</v>
      </c>
      <c r="D11238" s="22" t="s">
        <v>95</v>
      </c>
      <c r="E11238" s="20">
        <v>2685.4799899999998</v>
      </c>
    </row>
    <row r="11239" spans="1:5" x14ac:dyDescent="0.35">
      <c r="A11239" s="22" t="s">
        <v>42</v>
      </c>
      <c r="B11239" s="22" t="s">
        <v>172</v>
      </c>
      <c r="C11239" s="22" t="s">
        <v>52</v>
      </c>
      <c r="D11239" s="22" t="s">
        <v>28</v>
      </c>
      <c r="E11239" s="20">
        <v>5.7059499999999996</v>
      </c>
    </row>
    <row r="11240" spans="1:5" x14ac:dyDescent="0.35">
      <c r="A11240" s="22" t="s">
        <v>42</v>
      </c>
      <c r="B11240" s="22" t="s">
        <v>172</v>
      </c>
      <c r="C11240" s="22" t="s">
        <v>52</v>
      </c>
      <c r="D11240" s="22" t="s">
        <v>55</v>
      </c>
      <c r="E11240" s="20">
        <v>169.80876000000001</v>
      </c>
    </row>
    <row r="11241" spans="1:5" x14ac:dyDescent="0.35">
      <c r="A11241" s="22" t="s">
        <v>42</v>
      </c>
      <c r="B11241" s="22" t="s">
        <v>172</v>
      </c>
      <c r="C11241" s="22" t="s">
        <v>52</v>
      </c>
      <c r="D11241" s="22" t="s">
        <v>101</v>
      </c>
      <c r="E11241" s="20">
        <v>55.093290000000003</v>
      </c>
    </row>
    <row r="11242" spans="1:5" x14ac:dyDescent="0.35">
      <c r="A11242" s="22" t="s">
        <v>42</v>
      </c>
      <c r="B11242" s="22" t="s">
        <v>172</v>
      </c>
      <c r="C11242" s="22" t="s">
        <v>52</v>
      </c>
      <c r="D11242" s="22" t="s">
        <v>102</v>
      </c>
      <c r="E11242" s="20">
        <v>6.0705999999999998</v>
      </c>
    </row>
    <row r="11243" spans="1:5" x14ac:dyDescent="0.35">
      <c r="A11243" s="22" t="s">
        <v>42</v>
      </c>
      <c r="B11243" s="22" t="s">
        <v>172</v>
      </c>
      <c r="C11243" s="22" t="s">
        <v>52</v>
      </c>
      <c r="D11243" s="22" t="s">
        <v>107</v>
      </c>
      <c r="E11243" s="20">
        <v>16.881319999999999</v>
      </c>
    </row>
    <row r="11244" spans="1:5" x14ac:dyDescent="0.35">
      <c r="A11244" s="22" t="s">
        <v>42</v>
      </c>
      <c r="B11244" s="22" t="s">
        <v>172</v>
      </c>
      <c r="C11244" s="22" t="s">
        <v>52</v>
      </c>
      <c r="D11244" s="22" t="s">
        <v>93</v>
      </c>
      <c r="E11244" s="20">
        <v>4.4659399999999998</v>
      </c>
    </row>
    <row r="11245" spans="1:5" x14ac:dyDescent="0.35">
      <c r="A11245" s="22" t="s">
        <v>42</v>
      </c>
      <c r="B11245" s="22" t="s">
        <v>172</v>
      </c>
      <c r="C11245" s="22" t="s">
        <v>52</v>
      </c>
      <c r="D11245" s="22" t="s">
        <v>160</v>
      </c>
      <c r="E11245" s="20">
        <v>5079.1423400000003</v>
      </c>
    </row>
    <row r="11246" spans="1:5" x14ac:dyDescent="0.35">
      <c r="A11246" s="22" t="s">
        <v>42</v>
      </c>
      <c r="B11246" s="22" t="s">
        <v>172</v>
      </c>
      <c r="C11246" s="22" t="s">
        <v>52</v>
      </c>
      <c r="D11246" s="22" t="s">
        <v>30</v>
      </c>
      <c r="E11246" s="20">
        <v>103.76634</v>
      </c>
    </row>
    <row r="11247" spans="1:5" x14ac:dyDescent="0.35">
      <c r="A11247" s="22" t="s">
        <v>42</v>
      </c>
      <c r="B11247" s="22" t="s">
        <v>172</v>
      </c>
      <c r="C11247" s="22" t="s">
        <v>52</v>
      </c>
      <c r="D11247" s="22" t="s">
        <v>96</v>
      </c>
      <c r="E11247" s="20">
        <v>2611.1871599999999</v>
      </c>
    </row>
    <row r="11248" spans="1:5" x14ac:dyDescent="0.35">
      <c r="A11248" s="22" t="s">
        <v>42</v>
      </c>
      <c r="B11248" s="22" t="s">
        <v>172</v>
      </c>
      <c r="C11248" s="22" t="s">
        <v>52</v>
      </c>
      <c r="D11248" s="22" t="s">
        <v>110</v>
      </c>
      <c r="E11248" s="20">
        <v>181.63039000000001</v>
      </c>
    </row>
    <row r="11249" spans="1:5" x14ac:dyDescent="0.35">
      <c r="A11249" s="22" t="s">
        <v>42</v>
      </c>
      <c r="B11249" s="22" t="s">
        <v>172</v>
      </c>
      <c r="C11249" s="22" t="s">
        <v>52</v>
      </c>
      <c r="D11249" s="22" t="s">
        <v>163</v>
      </c>
      <c r="E11249" s="20">
        <v>499.00094999999999</v>
      </c>
    </row>
    <row r="11250" spans="1:5" x14ac:dyDescent="0.35">
      <c r="A11250" s="22" t="s">
        <v>42</v>
      </c>
      <c r="B11250" s="22" t="s">
        <v>172</v>
      </c>
      <c r="C11250" s="22" t="s">
        <v>52</v>
      </c>
      <c r="D11250" s="22" t="s">
        <v>100</v>
      </c>
      <c r="E11250" s="20">
        <v>9.2878900000000009</v>
      </c>
    </row>
    <row r="11251" spans="1:5" x14ac:dyDescent="0.35">
      <c r="A11251" s="22" t="s">
        <v>42</v>
      </c>
      <c r="B11251" s="22" t="s">
        <v>172</v>
      </c>
      <c r="C11251" s="22" t="s">
        <v>52</v>
      </c>
      <c r="D11251" s="22" t="s">
        <v>97</v>
      </c>
      <c r="E11251" s="20">
        <v>3729.0888799999998</v>
      </c>
    </row>
    <row r="11252" spans="1:5" x14ac:dyDescent="0.35">
      <c r="A11252" s="22" t="s">
        <v>42</v>
      </c>
      <c r="B11252" s="22" t="s">
        <v>172</v>
      </c>
      <c r="C11252" s="22" t="s">
        <v>52</v>
      </c>
      <c r="D11252" s="22" t="s">
        <v>31</v>
      </c>
      <c r="E11252" s="20">
        <v>342.63992000000002</v>
      </c>
    </row>
    <row r="11253" spans="1:5" x14ac:dyDescent="0.35">
      <c r="A11253" s="22" t="s">
        <v>42</v>
      </c>
      <c r="B11253" s="22" t="s">
        <v>172</v>
      </c>
      <c r="C11253" s="22" t="s">
        <v>52</v>
      </c>
      <c r="D11253" s="22" t="s">
        <v>32</v>
      </c>
      <c r="E11253" s="20">
        <v>17.627469999999999</v>
      </c>
    </row>
    <row r="11254" spans="1:5" x14ac:dyDescent="0.35">
      <c r="A11254" s="22" t="s">
        <v>42</v>
      </c>
      <c r="B11254" s="22" t="s">
        <v>172</v>
      </c>
      <c r="C11254" s="22" t="s">
        <v>52</v>
      </c>
      <c r="D11254" s="28" t="s">
        <v>35</v>
      </c>
      <c r="E11254" s="26">
        <v>18477.01511</v>
      </c>
    </row>
    <row r="11255" spans="1:5" x14ac:dyDescent="0.35">
      <c r="A11255" s="22" t="s">
        <v>42</v>
      </c>
      <c r="B11255" s="22" t="s">
        <v>172</v>
      </c>
      <c r="C11255" s="22" t="s">
        <v>53</v>
      </c>
      <c r="D11255" s="22" t="s">
        <v>52</v>
      </c>
      <c r="E11255" s="20">
        <v>93.073449999999994</v>
      </c>
    </row>
    <row r="11256" spans="1:5" x14ac:dyDescent="0.35">
      <c r="A11256" s="22" t="s">
        <v>42</v>
      </c>
      <c r="B11256" s="22" t="s">
        <v>172</v>
      </c>
      <c r="C11256" s="22" t="s">
        <v>53</v>
      </c>
      <c r="D11256" s="22" t="s">
        <v>53</v>
      </c>
      <c r="E11256" s="20">
        <v>407.15427</v>
      </c>
    </row>
    <row r="11257" spans="1:5" x14ac:dyDescent="0.35">
      <c r="A11257" s="22" t="s">
        <v>42</v>
      </c>
      <c r="B11257" s="22" t="s">
        <v>172</v>
      </c>
      <c r="C11257" s="22" t="s">
        <v>53</v>
      </c>
      <c r="D11257" s="22" t="s">
        <v>95</v>
      </c>
      <c r="E11257" s="20">
        <v>203.75273000000001</v>
      </c>
    </row>
    <row r="11258" spans="1:5" x14ac:dyDescent="0.35">
      <c r="A11258" s="22" t="s">
        <v>42</v>
      </c>
      <c r="B11258" s="22" t="s">
        <v>172</v>
      </c>
      <c r="C11258" s="22" t="s">
        <v>53</v>
      </c>
      <c r="D11258" s="22" t="s">
        <v>28</v>
      </c>
      <c r="E11258" s="20">
        <v>3.57958</v>
      </c>
    </row>
    <row r="11259" spans="1:5" x14ac:dyDescent="0.35">
      <c r="A11259" s="22" t="s">
        <v>42</v>
      </c>
      <c r="B11259" s="22" t="s">
        <v>172</v>
      </c>
      <c r="C11259" s="22" t="s">
        <v>53</v>
      </c>
      <c r="D11259" s="22" t="s">
        <v>55</v>
      </c>
      <c r="E11259" s="20">
        <v>533.83594000000005</v>
      </c>
    </row>
    <row r="11260" spans="1:5" x14ac:dyDescent="0.35">
      <c r="A11260" s="22" t="s">
        <v>42</v>
      </c>
      <c r="B11260" s="22" t="s">
        <v>172</v>
      </c>
      <c r="C11260" s="22" t="s">
        <v>53</v>
      </c>
      <c r="D11260" s="22" t="s">
        <v>93</v>
      </c>
      <c r="E11260" s="20">
        <v>33.222169999999998</v>
      </c>
    </row>
    <row r="11261" spans="1:5" x14ac:dyDescent="0.35">
      <c r="A11261" s="22" t="s">
        <v>42</v>
      </c>
      <c r="B11261" s="22" t="s">
        <v>172</v>
      </c>
      <c r="C11261" s="22" t="s">
        <v>53</v>
      </c>
      <c r="D11261" s="22" t="s">
        <v>160</v>
      </c>
      <c r="E11261" s="20">
        <v>60.646619999999999</v>
      </c>
    </row>
    <row r="11262" spans="1:5" x14ac:dyDescent="0.35">
      <c r="A11262" s="22" t="s">
        <v>42</v>
      </c>
      <c r="B11262" s="22" t="s">
        <v>172</v>
      </c>
      <c r="C11262" s="22" t="s">
        <v>53</v>
      </c>
      <c r="D11262" s="22" t="s">
        <v>30</v>
      </c>
      <c r="E11262" s="20">
        <v>64.457909999999998</v>
      </c>
    </row>
    <row r="11263" spans="1:5" x14ac:dyDescent="0.35">
      <c r="A11263" s="22" t="s">
        <v>42</v>
      </c>
      <c r="B11263" s="22" t="s">
        <v>172</v>
      </c>
      <c r="C11263" s="22" t="s">
        <v>53</v>
      </c>
      <c r="D11263" s="22" t="s">
        <v>96</v>
      </c>
      <c r="E11263" s="20">
        <v>1283.8775000000001</v>
      </c>
    </row>
    <row r="11264" spans="1:5" x14ac:dyDescent="0.35">
      <c r="A11264" s="22" t="s">
        <v>42</v>
      </c>
      <c r="B11264" s="22" t="s">
        <v>172</v>
      </c>
      <c r="C11264" s="22" t="s">
        <v>53</v>
      </c>
      <c r="D11264" s="22" t="s">
        <v>110</v>
      </c>
      <c r="E11264" s="20">
        <v>1.4535</v>
      </c>
    </row>
    <row r="11265" spans="1:5" x14ac:dyDescent="0.35">
      <c r="A11265" s="22" t="s">
        <v>42</v>
      </c>
      <c r="B11265" s="22" t="s">
        <v>172</v>
      </c>
      <c r="C11265" s="22" t="s">
        <v>53</v>
      </c>
      <c r="D11265" s="22" t="s">
        <v>97</v>
      </c>
      <c r="E11265" s="20">
        <v>206.41909000000001</v>
      </c>
    </row>
    <row r="11266" spans="1:5" x14ac:dyDescent="0.35">
      <c r="A11266" s="22" t="s">
        <v>42</v>
      </c>
      <c r="B11266" s="22" t="s">
        <v>172</v>
      </c>
      <c r="C11266" s="22" t="s">
        <v>53</v>
      </c>
      <c r="D11266" s="28" t="s">
        <v>35</v>
      </c>
      <c r="E11266" s="26">
        <v>2891.4727600000001</v>
      </c>
    </row>
    <row r="11267" spans="1:5" x14ac:dyDescent="0.35">
      <c r="A11267" s="22" t="s">
        <v>42</v>
      </c>
      <c r="B11267" s="22" t="s">
        <v>172</v>
      </c>
      <c r="C11267" s="22" t="s">
        <v>12</v>
      </c>
      <c r="D11267" s="22" t="s">
        <v>156</v>
      </c>
      <c r="E11267" s="20">
        <v>-2.48E-3</v>
      </c>
    </row>
    <row r="11268" spans="1:5" x14ac:dyDescent="0.35">
      <c r="A11268" s="22" t="s">
        <v>42</v>
      </c>
      <c r="B11268" s="22" t="s">
        <v>172</v>
      </c>
      <c r="C11268" s="22" t="s">
        <v>12</v>
      </c>
      <c r="D11268" s="22" t="s">
        <v>27</v>
      </c>
      <c r="E11268" s="20">
        <v>381.83659</v>
      </c>
    </row>
    <row r="11269" spans="1:5" x14ac:dyDescent="0.35">
      <c r="A11269" s="22" t="s">
        <v>42</v>
      </c>
      <c r="B11269" s="22" t="s">
        <v>172</v>
      </c>
      <c r="C11269" s="22" t="s">
        <v>12</v>
      </c>
      <c r="D11269" s="22" t="s">
        <v>28</v>
      </c>
      <c r="E11269" s="20">
        <v>43.548479999999998</v>
      </c>
    </row>
    <row r="11270" spans="1:5" x14ac:dyDescent="0.35">
      <c r="A11270" s="22" t="s">
        <v>42</v>
      </c>
      <c r="B11270" s="22" t="s">
        <v>172</v>
      </c>
      <c r="C11270" s="22" t="s">
        <v>12</v>
      </c>
      <c r="D11270" s="28" t="s">
        <v>35</v>
      </c>
      <c r="E11270" s="26">
        <v>425.38258999999999</v>
      </c>
    </row>
    <row r="11271" spans="1:5" x14ac:dyDescent="0.35">
      <c r="A11271" s="22" t="s">
        <v>42</v>
      </c>
      <c r="B11271" s="22" t="s">
        <v>172</v>
      </c>
      <c r="C11271" s="22" t="s">
        <v>54</v>
      </c>
      <c r="D11271" s="22" t="s">
        <v>52</v>
      </c>
      <c r="E11271" s="20">
        <v>1959.1322700000001</v>
      </c>
    </row>
    <row r="11272" spans="1:5" x14ac:dyDescent="0.35">
      <c r="A11272" s="22" t="s">
        <v>42</v>
      </c>
      <c r="B11272" s="22" t="s">
        <v>172</v>
      </c>
      <c r="C11272" s="22" t="s">
        <v>54</v>
      </c>
      <c r="D11272" s="22" t="s">
        <v>53</v>
      </c>
      <c r="E11272" s="20">
        <v>754.32989999999995</v>
      </c>
    </row>
    <row r="11273" spans="1:5" x14ac:dyDescent="0.35">
      <c r="A11273" s="22" t="s">
        <v>42</v>
      </c>
      <c r="B11273" s="22" t="s">
        <v>172</v>
      </c>
      <c r="C11273" s="22" t="s">
        <v>54</v>
      </c>
      <c r="D11273" s="22" t="s">
        <v>95</v>
      </c>
      <c r="E11273" s="20">
        <v>7458.6589700000004</v>
      </c>
    </row>
    <row r="11274" spans="1:5" x14ac:dyDescent="0.35">
      <c r="A11274" s="22" t="s">
        <v>42</v>
      </c>
      <c r="B11274" s="22" t="s">
        <v>172</v>
      </c>
      <c r="C11274" s="22" t="s">
        <v>54</v>
      </c>
      <c r="D11274" s="22" t="s">
        <v>55</v>
      </c>
      <c r="E11274" s="20">
        <v>1056.55366</v>
      </c>
    </row>
    <row r="11275" spans="1:5" x14ac:dyDescent="0.35">
      <c r="A11275" s="22" t="s">
        <v>42</v>
      </c>
      <c r="B11275" s="22" t="s">
        <v>172</v>
      </c>
      <c r="C11275" s="22" t="s">
        <v>54</v>
      </c>
      <c r="D11275" s="22" t="s">
        <v>101</v>
      </c>
      <c r="E11275" s="20">
        <v>7.7421100000000003</v>
      </c>
    </row>
    <row r="11276" spans="1:5" x14ac:dyDescent="0.35">
      <c r="A11276" s="22" t="s">
        <v>42</v>
      </c>
      <c r="B11276" s="22" t="s">
        <v>172</v>
      </c>
      <c r="C11276" s="22" t="s">
        <v>54</v>
      </c>
      <c r="D11276" s="22" t="s">
        <v>102</v>
      </c>
      <c r="E11276" s="20">
        <v>9.2079999999999995E-2</v>
      </c>
    </row>
    <row r="11277" spans="1:5" x14ac:dyDescent="0.35">
      <c r="A11277" s="22" t="s">
        <v>42</v>
      </c>
      <c r="B11277" s="22" t="s">
        <v>172</v>
      </c>
      <c r="C11277" s="22" t="s">
        <v>54</v>
      </c>
      <c r="D11277" s="22" t="s">
        <v>107</v>
      </c>
      <c r="E11277" s="20">
        <v>40.180660000000003</v>
      </c>
    </row>
    <row r="11278" spans="1:5" x14ac:dyDescent="0.35">
      <c r="A11278" s="22" t="s">
        <v>42</v>
      </c>
      <c r="B11278" s="22" t="s">
        <v>172</v>
      </c>
      <c r="C11278" s="22" t="s">
        <v>54</v>
      </c>
      <c r="D11278" s="22" t="s">
        <v>93</v>
      </c>
      <c r="E11278" s="20">
        <v>35.922960000000003</v>
      </c>
    </row>
    <row r="11279" spans="1:5" x14ac:dyDescent="0.35">
      <c r="A11279" s="22" t="s">
        <v>42</v>
      </c>
      <c r="B11279" s="22" t="s">
        <v>172</v>
      </c>
      <c r="C11279" s="22" t="s">
        <v>54</v>
      </c>
      <c r="D11279" s="22" t="s">
        <v>160</v>
      </c>
      <c r="E11279" s="20">
        <v>498.12932999999998</v>
      </c>
    </row>
    <row r="11280" spans="1:5" x14ac:dyDescent="0.35">
      <c r="A11280" s="22" t="s">
        <v>42</v>
      </c>
      <c r="B11280" s="22" t="s">
        <v>172</v>
      </c>
      <c r="C11280" s="22" t="s">
        <v>54</v>
      </c>
      <c r="D11280" s="22" t="s">
        <v>30</v>
      </c>
      <c r="E11280" s="20">
        <v>56.098129999999998</v>
      </c>
    </row>
    <row r="11281" spans="1:5" x14ac:dyDescent="0.35">
      <c r="A11281" s="22" t="s">
        <v>42</v>
      </c>
      <c r="B11281" s="22" t="s">
        <v>172</v>
      </c>
      <c r="C11281" s="22" t="s">
        <v>54</v>
      </c>
      <c r="D11281" s="22" t="s">
        <v>96</v>
      </c>
      <c r="E11281" s="20">
        <v>4820.5566399999998</v>
      </c>
    </row>
    <row r="11282" spans="1:5" x14ac:dyDescent="0.35">
      <c r="A11282" s="22" t="s">
        <v>42</v>
      </c>
      <c r="B11282" s="22" t="s">
        <v>172</v>
      </c>
      <c r="C11282" s="22" t="s">
        <v>54</v>
      </c>
      <c r="D11282" s="22" t="s">
        <v>110</v>
      </c>
      <c r="E11282" s="20">
        <v>49.269350000000003</v>
      </c>
    </row>
    <row r="11283" spans="1:5" x14ac:dyDescent="0.35">
      <c r="A11283" s="22" t="s">
        <v>42</v>
      </c>
      <c r="B11283" s="22" t="s">
        <v>172</v>
      </c>
      <c r="C11283" s="22" t="s">
        <v>54</v>
      </c>
      <c r="D11283" s="22" t="s">
        <v>162</v>
      </c>
      <c r="E11283" s="20">
        <v>324.72251</v>
      </c>
    </row>
    <row r="11284" spans="1:5" x14ac:dyDescent="0.35">
      <c r="A11284" s="22" t="s">
        <v>42</v>
      </c>
      <c r="B11284" s="22" t="s">
        <v>172</v>
      </c>
      <c r="C11284" s="22" t="s">
        <v>54</v>
      </c>
      <c r="D11284" s="22" t="s">
        <v>163</v>
      </c>
      <c r="E11284" s="20">
        <v>3.90693</v>
      </c>
    </row>
    <row r="11285" spans="1:5" x14ac:dyDescent="0.35">
      <c r="A11285" s="22" t="s">
        <v>42</v>
      </c>
      <c r="B11285" s="22" t="s">
        <v>172</v>
      </c>
      <c r="C11285" s="22" t="s">
        <v>54</v>
      </c>
      <c r="D11285" s="22" t="s">
        <v>97</v>
      </c>
      <c r="E11285" s="20">
        <v>4808.1988000000001</v>
      </c>
    </row>
    <row r="11286" spans="1:5" x14ac:dyDescent="0.35">
      <c r="A11286" s="22" t="s">
        <v>42</v>
      </c>
      <c r="B11286" s="22" t="s">
        <v>172</v>
      </c>
      <c r="C11286" s="22" t="s">
        <v>54</v>
      </c>
      <c r="D11286" s="22" t="s">
        <v>31</v>
      </c>
      <c r="E11286" s="20">
        <v>2475.7935200000002</v>
      </c>
    </row>
    <row r="11287" spans="1:5" x14ac:dyDescent="0.35">
      <c r="A11287" s="22" t="s">
        <v>42</v>
      </c>
      <c r="B11287" s="22" t="s">
        <v>172</v>
      </c>
      <c r="C11287" s="22" t="s">
        <v>54</v>
      </c>
      <c r="D11287" s="28" t="s">
        <v>35</v>
      </c>
      <c r="E11287" s="26">
        <v>24349.287820000001</v>
      </c>
    </row>
    <row r="11288" spans="1:5" x14ac:dyDescent="0.35">
      <c r="A11288" s="22" t="s">
        <v>42</v>
      </c>
      <c r="B11288" s="22" t="s">
        <v>172</v>
      </c>
      <c r="C11288" s="22" t="s">
        <v>13</v>
      </c>
      <c r="D11288" s="22" t="s">
        <v>52</v>
      </c>
      <c r="E11288" s="20">
        <v>54.131250000000001</v>
      </c>
    </row>
    <row r="11289" spans="1:5" x14ac:dyDescent="0.35">
      <c r="A11289" s="22" t="s">
        <v>42</v>
      </c>
      <c r="B11289" s="22" t="s">
        <v>172</v>
      </c>
      <c r="C11289" s="22" t="s">
        <v>13</v>
      </c>
      <c r="D11289" s="22" t="s">
        <v>115</v>
      </c>
      <c r="E11289" s="20">
        <v>2.1172499999999999</v>
      </c>
    </row>
    <row r="11290" spans="1:5" x14ac:dyDescent="0.35">
      <c r="A11290" s="22" t="s">
        <v>42</v>
      </c>
      <c r="B11290" s="22" t="s">
        <v>172</v>
      </c>
      <c r="C11290" s="22" t="s">
        <v>13</v>
      </c>
      <c r="D11290" s="22" t="s">
        <v>27</v>
      </c>
      <c r="E11290" s="20">
        <v>17002.387269999999</v>
      </c>
    </row>
    <row r="11291" spans="1:5" x14ac:dyDescent="0.35">
      <c r="A11291" s="22" t="s">
        <v>42</v>
      </c>
      <c r="B11291" s="22" t="s">
        <v>172</v>
      </c>
      <c r="C11291" s="22" t="s">
        <v>13</v>
      </c>
      <c r="D11291" s="22" t="s">
        <v>28</v>
      </c>
      <c r="E11291" s="20">
        <v>1084.6200200000001</v>
      </c>
    </row>
    <row r="11292" spans="1:5" x14ac:dyDescent="0.35">
      <c r="A11292" s="22" t="s">
        <v>42</v>
      </c>
      <c r="B11292" s="22" t="s">
        <v>172</v>
      </c>
      <c r="C11292" s="22" t="s">
        <v>13</v>
      </c>
      <c r="D11292" s="22" t="s">
        <v>92</v>
      </c>
      <c r="E11292" s="20">
        <v>147.22246000000001</v>
      </c>
    </row>
    <row r="11293" spans="1:5" x14ac:dyDescent="0.35">
      <c r="A11293" s="22" t="s">
        <v>42</v>
      </c>
      <c r="B11293" s="22" t="s">
        <v>172</v>
      </c>
      <c r="C11293" s="22" t="s">
        <v>13</v>
      </c>
      <c r="D11293" s="22" t="s">
        <v>102</v>
      </c>
      <c r="E11293" s="20">
        <v>-74.348929999999996</v>
      </c>
    </row>
    <row r="11294" spans="1:5" x14ac:dyDescent="0.35">
      <c r="A11294" s="22" t="s">
        <v>42</v>
      </c>
      <c r="B11294" s="22" t="s">
        <v>172</v>
      </c>
      <c r="C11294" s="22" t="s">
        <v>13</v>
      </c>
      <c r="D11294" s="22" t="s">
        <v>30</v>
      </c>
      <c r="E11294" s="20">
        <v>178.65839</v>
      </c>
    </row>
    <row r="11295" spans="1:5" x14ac:dyDescent="0.35">
      <c r="A11295" s="22" t="s">
        <v>42</v>
      </c>
      <c r="B11295" s="22" t="s">
        <v>172</v>
      </c>
      <c r="C11295" s="22" t="s">
        <v>13</v>
      </c>
      <c r="D11295" s="22" t="s">
        <v>110</v>
      </c>
      <c r="E11295" s="20">
        <v>-18.649999999999999</v>
      </c>
    </row>
    <row r="11296" spans="1:5" x14ac:dyDescent="0.35">
      <c r="A11296" s="22" t="s">
        <v>42</v>
      </c>
      <c r="B11296" s="22" t="s">
        <v>172</v>
      </c>
      <c r="C11296" s="22" t="s">
        <v>13</v>
      </c>
      <c r="D11296" s="22" t="s">
        <v>31</v>
      </c>
      <c r="E11296" s="20">
        <v>1320.9762700000001</v>
      </c>
    </row>
    <row r="11297" spans="1:5" x14ac:dyDescent="0.35">
      <c r="A11297" s="22" t="s">
        <v>42</v>
      </c>
      <c r="B11297" s="22" t="s">
        <v>172</v>
      </c>
      <c r="C11297" s="22" t="s">
        <v>13</v>
      </c>
      <c r="D11297" s="22" t="s">
        <v>32</v>
      </c>
      <c r="E11297" s="20">
        <v>262.01139000000001</v>
      </c>
    </row>
    <row r="11298" spans="1:5" x14ac:dyDescent="0.35">
      <c r="A11298" s="22" t="s">
        <v>42</v>
      </c>
      <c r="B11298" s="22" t="s">
        <v>172</v>
      </c>
      <c r="C11298" s="22" t="s">
        <v>13</v>
      </c>
      <c r="D11298" s="28" t="s">
        <v>35</v>
      </c>
      <c r="E11298" s="26">
        <v>19959.125370000002</v>
      </c>
    </row>
    <row r="11299" spans="1:5" x14ac:dyDescent="0.35">
      <c r="A11299" s="22" t="s">
        <v>42</v>
      </c>
      <c r="B11299" s="22" t="s">
        <v>172</v>
      </c>
      <c r="C11299" s="22" t="s">
        <v>55</v>
      </c>
      <c r="D11299" s="22" t="s">
        <v>53</v>
      </c>
      <c r="E11299" s="20">
        <v>1.56277</v>
      </c>
    </row>
    <row r="11300" spans="1:5" x14ac:dyDescent="0.35">
      <c r="A11300" s="22" t="s">
        <v>42</v>
      </c>
      <c r="B11300" s="22" t="s">
        <v>172</v>
      </c>
      <c r="C11300" s="22" t="s">
        <v>55</v>
      </c>
      <c r="D11300" s="22" t="s">
        <v>95</v>
      </c>
      <c r="E11300" s="20">
        <v>1.3653599999999999</v>
      </c>
    </row>
    <row r="11301" spans="1:5" x14ac:dyDescent="0.35">
      <c r="A11301" s="22" t="s">
        <v>42</v>
      </c>
      <c r="B11301" s="22" t="s">
        <v>172</v>
      </c>
      <c r="C11301" s="22" t="s">
        <v>55</v>
      </c>
      <c r="D11301" s="22" t="s">
        <v>30</v>
      </c>
      <c r="E11301" s="20">
        <v>2.7909999999999999</v>
      </c>
    </row>
    <row r="11302" spans="1:5" x14ac:dyDescent="0.35">
      <c r="A11302" s="22" t="s">
        <v>42</v>
      </c>
      <c r="B11302" s="22" t="s">
        <v>172</v>
      </c>
      <c r="C11302" s="22" t="s">
        <v>55</v>
      </c>
      <c r="D11302" s="28" t="s">
        <v>35</v>
      </c>
      <c r="E11302" s="26">
        <v>5.7191299999999998</v>
      </c>
    </row>
    <row r="11303" spans="1:5" x14ac:dyDescent="0.35">
      <c r="A11303" s="22" t="s">
        <v>42</v>
      </c>
      <c r="B11303" s="22" t="s">
        <v>172</v>
      </c>
      <c r="C11303" s="22" t="s">
        <v>56</v>
      </c>
      <c r="D11303" s="22" t="s">
        <v>52</v>
      </c>
      <c r="E11303" s="20">
        <v>0.45276</v>
      </c>
    </row>
    <row r="11304" spans="1:5" x14ac:dyDescent="0.35">
      <c r="A11304" s="22" t="s">
        <v>42</v>
      </c>
      <c r="B11304" s="22" t="s">
        <v>172</v>
      </c>
      <c r="C11304" s="22" t="s">
        <v>56</v>
      </c>
      <c r="D11304" s="22" t="s">
        <v>30</v>
      </c>
      <c r="E11304" s="20">
        <v>427.16797000000003</v>
      </c>
    </row>
    <row r="11305" spans="1:5" x14ac:dyDescent="0.35">
      <c r="A11305" s="22" t="s">
        <v>42</v>
      </c>
      <c r="B11305" s="22" t="s">
        <v>172</v>
      </c>
      <c r="C11305" s="22" t="s">
        <v>56</v>
      </c>
      <c r="D11305" s="22" t="s">
        <v>100</v>
      </c>
      <c r="E11305" s="20">
        <v>42.442120000000003</v>
      </c>
    </row>
    <row r="11306" spans="1:5" x14ac:dyDescent="0.35">
      <c r="A11306" s="22" t="s">
        <v>42</v>
      </c>
      <c r="B11306" s="22" t="s">
        <v>172</v>
      </c>
      <c r="C11306" s="22" t="s">
        <v>56</v>
      </c>
      <c r="D11306" s="28" t="s">
        <v>35</v>
      </c>
      <c r="E11306" s="26">
        <v>470.06285000000003</v>
      </c>
    </row>
    <row r="11307" spans="1:5" x14ac:dyDescent="0.35">
      <c r="A11307" s="22" t="s">
        <v>42</v>
      </c>
      <c r="B11307" s="22" t="s">
        <v>172</v>
      </c>
      <c r="C11307" s="22" t="s">
        <v>57</v>
      </c>
      <c r="D11307" s="22" t="s">
        <v>27</v>
      </c>
      <c r="E11307" s="20">
        <v>171.85995</v>
      </c>
    </row>
    <row r="11308" spans="1:5" x14ac:dyDescent="0.35">
      <c r="A11308" s="22" t="s">
        <v>42</v>
      </c>
      <c r="B11308" s="22" t="s">
        <v>172</v>
      </c>
      <c r="C11308" s="22" t="s">
        <v>57</v>
      </c>
      <c r="D11308" s="22" t="s">
        <v>102</v>
      </c>
      <c r="E11308" s="20">
        <v>1259.8164400000001</v>
      </c>
    </row>
    <row r="11309" spans="1:5" x14ac:dyDescent="0.35">
      <c r="A11309" s="22" t="s">
        <v>42</v>
      </c>
      <c r="B11309" s="22" t="s">
        <v>172</v>
      </c>
      <c r="C11309" s="22" t="s">
        <v>57</v>
      </c>
      <c r="D11309" s="22" t="s">
        <v>160</v>
      </c>
      <c r="E11309" s="20">
        <v>294.11450000000002</v>
      </c>
    </row>
    <row r="11310" spans="1:5" x14ac:dyDescent="0.35">
      <c r="A11310" s="22" t="s">
        <v>42</v>
      </c>
      <c r="B11310" s="22" t="s">
        <v>172</v>
      </c>
      <c r="C11310" s="22" t="s">
        <v>57</v>
      </c>
      <c r="D11310" s="22" t="s">
        <v>31</v>
      </c>
      <c r="E11310" s="20">
        <v>666.40500999999995</v>
      </c>
    </row>
    <row r="11311" spans="1:5" x14ac:dyDescent="0.35">
      <c r="A11311" s="22" t="s">
        <v>42</v>
      </c>
      <c r="B11311" s="22" t="s">
        <v>172</v>
      </c>
      <c r="C11311" s="22" t="s">
        <v>57</v>
      </c>
      <c r="D11311" s="28" t="s">
        <v>35</v>
      </c>
      <c r="E11311" s="26">
        <v>2392.1959000000002</v>
      </c>
    </row>
    <row r="11312" spans="1:5" x14ac:dyDescent="0.35">
      <c r="A11312" s="22" t="s">
        <v>42</v>
      </c>
      <c r="B11312" s="22" t="s">
        <v>172</v>
      </c>
      <c r="C11312" s="22" t="s">
        <v>58</v>
      </c>
      <c r="D11312" s="22" t="s">
        <v>52</v>
      </c>
      <c r="E11312" s="20">
        <v>75.743520000000004</v>
      </c>
    </row>
    <row r="11313" spans="1:5" x14ac:dyDescent="0.35">
      <c r="A11313" s="22" t="s">
        <v>42</v>
      </c>
      <c r="B11313" s="22" t="s">
        <v>172</v>
      </c>
      <c r="C11313" s="22" t="s">
        <v>58</v>
      </c>
      <c r="D11313" s="22" t="s">
        <v>115</v>
      </c>
      <c r="E11313" s="20">
        <v>1.9163300000000001</v>
      </c>
    </row>
    <row r="11314" spans="1:5" x14ac:dyDescent="0.35">
      <c r="A11314" s="22" t="s">
        <v>42</v>
      </c>
      <c r="B11314" s="22" t="s">
        <v>172</v>
      </c>
      <c r="C11314" s="22" t="s">
        <v>58</v>
      </c>
      <c r="D11314" s="22" t="s">
        <v>107</v>
      </c>
      <c r="E11314" s="20">
        <v>71.876080000000002</v>
      </c>
    </row>
    <row r="11315" spans="1:5" x14ac:dyDescent="0.35">
      <c r="A11315" s="22" t="s">
        <v>42</v>
      </c>
      <c r="B11315" s="22" t="s">
        <v>172</v>
      </c>
      <c r="C11315" s="22" t="s">
        <v>58</v>
      </c>
      <c r="D11315" s="22" t="s">
        <v>30</v>
      </c>
      <c r="E11315" s="20">
        <v>25.413250000000001</v>
      </c>
    </row>
    <row r="11316" spans="1:5" x14ac:dyDescent="0.35">
      <c r="A11316" s="22" t="s">
        <v>42</v>
      </c>
      <c r="B11316" s="22" t="s">
        <v>172</v>
      </c>
      <c r="C11316" s="22" t="s">
        <v>58</v>
      </c>
      <c r="D11316" s="22" t="s">
        <v>110</v>
      </c>
      <c r="E11316" s="20">
        <v>-8.7132900000000006</v>
      </c>
    </row>
    <row r="11317" spans="1:5" x14ac:dyDescent="0.35">
      <c r="A11317" s="22" t="s">
        <v>42</v>
      </c>
      <c r="B11317" s="22" t="s">
        <v>172</v>
      </c>
      <c r="C11317" s="22" t="s">
        <v>58</v>
      </c>
      <c r="D11317" s="22" t="s">
        <v>97</v>
      </c>
      <c r="E11317" s="20">
        <v>3.5993900000000001</v>
      </c>
    </row>
    <row r="11318" spans="1:5" x14ac:dyDescent="0.35">
      <c r="A11318" s="22" t="s">
        <v>42</v>
      </c>
      <c r="B11318" s="22" t="s">
        <v>172</v>
      </c>
      <c r="C11318" s="22" t="s">
        <v>58</v>
      </c>
      <c r="D11318" s="28" t="s">
        <v>35</v>
      </c>
      <c r="E11318" s="26">
        <v>169.83528000000001</v>
      </c>
    </row>
    <row r="11319" spans="1:5" x14ac:dyDescent="0.35">
      <c r="A11319" s="22" t="s">
        <v>42</v>
      </c>
      <c r="B11319" s="22" t="s">
        <v>172</v>
      </c>
      <c r="C11319" s="22" t="s">
        <v>158</v>
      </c>
      <c r="D11319" s="22" t="s">
        <v>156</v>
      </c>
      <c r="E11319" s="20">
        <v>1.5491900000000001</v>
      </c>
    </row>
    <row r="11320" spans="1:5" x14ac:dyDescent="0.35">
      <c r="A11320" s="22" t="s">
        <v>42</v>
      </c>
      <c r="B11320" s="22" t="s">
        <v>172</v>
      </c>
      <c r="C11320" s="22" t="s">
        <v>158</v>
      </c>
      <c r="D11320" s="22" t="s">
        <v>160</v>
      </c>
      <c r="E11320" s="20">
        <v>19.39734</v>
      </c>
    </row>
    <row r="11321" spans="1:5" x14ac:dyDescent="0.35">
      <c r="A11321" s="22" t="s">
        <v>42</v>
      </c>
      <c r="B11321" s="22" t="s">
        <v>172</v>
      </c>
      <c r="C11321" s="22" t="s">
        <v>158</v>
      </c>
      <c r="D11321" s="22" t="s">
        <v>100</v>
      </c>
      <c r="E11321" s="20">
        <v>5.7073200000000002</v>
      </c>
    </row>
    <row r="11322" spans="1:5" x14ac:dyDescent="0.35">
      <c r="A11322" s="22" t="s">
        <v>42</v>
      </c>
      <c r="B11322" s="22" t="s">
        <v>172</v>
      </c>
      <c r="C11322" s="22" t="s">
        <v>158</v>
      </c>
      <c r="D11322" s="28" t="s">
        <v>35</v>
      </c>
      <c r="E11322" s="26">
        <v>26.653849999999998</v>
      </c>
    </row>
    <row r="11323" spans="1:5" x14ac:dyDescent="0.35">
      <c r="A11323" s="22" t="s">
        <v>42</v>
      </c>
      <c r="B11323" s="22" t="s">
        <v>172</v>
      </c>
      <c r="C11323" s="22" t="s">
        <v>14</v>
      </c>
      <c r="D11323" s="22" t="s">
        <v>52</v>
      </c>
      <c r="E11323" s="20">
        <v>153.16961000000001</v>
      </c>
    </row>
    <row r="11324" spans="1:5" x14ac:dyDescent="0.35">
      <c r="A11324" s="22" t="s">
        <v>42</v>
      </c>
      <c r="B11324" s="22" t="s">
        <v>172</v>
      </c>
      <c r="C11324" s="22" t="s">
        <v>14</v>
      </c>
      <c r="D11324" s="22" t="s">
        <v>104</v>
      </c>
      <c r="E11324" s="20">
        <v>0.66</v>
      </c>
    </row>
    <row r="11325" spans="1:5" x14ac:dyDescent="0.35">
      <c r="A11325" s="22" t="s">
        <v>42</v>
      </c>
      <c r="B11325" s="22" t="s">
        <v>172</v>
      </c>
      <c r="C11325" s="22" t="s">
        <v>14</v>
      </c>
      <c r="D11325" s="22" t="s">
        <v>95</v>
      </c>
      <c r="E11325" s="20">
        <v>14.57615</v>
      </c>
    </row>
    <row r="11326" spans="1:5" x14ac:dyDescent="0.35">
      <c r="A11326" s="22" t="s">
        <v>42</v>
      </c>
      <c r="B11326" s="22" t="s">
        <v>172</v>
      </c>
      <c r="C11326" s="22" t="s">
        <v>14</v>
      </c>
      <c r="D11326" s="22" t="s">
        <v>102</v>
      </c>
      <c r="E11326" s="20">
        <v>0.15507000000000001</v>
      </c>
    </row>
    <row r="11327" spans="1:5" x14ac:dyDescent="0.35">
      <c r="A11327" s="22" t="s">
        <v>42</v>
      </c>
      <c r="B11327" s="22" t="s">
        <v>172</v>
      </c>
      <c r="C11327" s="22" t="s">
        <v>14</v>
      </c>
      <c r="D11327" s="22" t="s">
        <v>107</v>
      </c>
      <c r="E11327" s="20">
        <v>8.1460500000000007</v>
      </c>
    </row>
    <row r="11328" spans="1:5" x14ac:dyDescent="0.35">
      <c r="A11328" s="22" t="s">
        <v>42</v>
      </c>
      <c r="B11328" s="22" t="s">
        <v>172</v>
      </c>
      <c r="C11328" s="22" t="s">
        <v>14</v>
      </c>
      <c r="D11328" s="22" t="s">
        <v>160</v>
      </c>
      <c r="E11328" s="20">
        <v>76.155889999999999</v>
      </c>
    </row>
    <row r="11329" spans="1:5" x14ac:dyDescent="0.35">
      <c r="A11329" s="22" t="s">
        <v>42</v>
      </c>
      <c r="B11329" s="22" t="s">
        <v>172</v>
      </c>
      <c r="C11329" s="22" t="s">
        <v>14</v>
      </c>
      <c r="D11329" s="22" t="s">
        <v>30</v>
      </c>
      <c r="E11329" s="20">
        <v>1325.32754</v>
      </c>
    </row>
    <row r="11330" spans="1:5" x14ac:dyDescent="0.35">
      <c r="A11330" s="22" t="s">
        <v>42</v>
      </c>
      <c r="B11330" s="22" t="s">
        <v>172</v>
      </c>
      <c r="C11330" s="22" t="s">
        <v>14</v>
      </c>
      <c r="D11330" s="22" t="s">
        <v>110</v>
      </c>
      <c r="E11330" s="20">
        <v>1548.6871100000001</v>
      </c>
    </row>
    <row r="11331" spans="1:5" x14ac:dyDescent="0.35">
      <c r="A11331" s="22" t="s">
        <v>42</v>
      </c>
      <c r="B11331" s="22" t="s">
        <v>172</v>
      </c>
      <c r="C11331" s="22" t="s">
        <v>14</v>
      </c>
      <c r="D11331" s="22" t="s">
        <v>97</v>
      </c>
      <c r="E11331" s="20">
        <v>51.151710000000001</v>
      </c>
    </row>
    <row r="11332" spans="1:5" x14ac:dyDescent="0.35">
      <c r="A11332" s="22" t="s">
        <v>42</v>
      </c>
      <c r="B11332" s="22" t="s">
        <v>172</v>
      </c>
      <c r="C11332" s="22" t="s">
        <v>14</v>
      </c>
      <c r="D11332" s="22" t="s">
        <v>32</v>
      </c>
      <c r="E11332" s="20">
        <v>38.92521</v>
      </c>
    </row>
    <row r="11333" spans="1:5" x14ac:dyDescent="0.35">
      <c r="A11333" s="22" t="s">
        <v>42</v>
      </c>
      <c r="B11333" s="22" t="s">
        <v>172</v>
      </c>
      <c r="C11333" s="22" t="s">
        <v>14</v>
      </c>
      <c r="D11333" s="28" t="s">
        <v>35</v>
      </c>
      <c r="E11333" s="26">
        <v>3216.9543399999998</v>
      </c>
    </row>
    <row r="11334" spans="1:5" x14ac:dyDescent="0.35">
      <c r="A11334" s="22" t="s">
        <v>42</v>
      </c>
      <c r="B11334" s="22" t="s">
        <v>172</v>
      </c>
      <c r="C11334" s="22" t="s">
        <v>15</v>
      </c>
      <c r="D11334" s="22" t="s">
        <v>52</v>
      </c>
      <c r="E11334" s="20">
        <v>3019.28494</v>
      </c>
    </row>
    <row r="11335" spans="1:5" x14ac:dyDescent="0.35">
      <c r="A11335" s="22" t="s">
        <v>42</v>
      </c>
      <c r="B11335" s="22" t="s">
        <v>172</v>
      </c>
      <c r="C11335" s="22" t="s">
        <v>15</v>
      </c>
      <c r="D11335" s="22" t="s">
        <v>104</v>
      </c>
      <c r="E11335" s="20">
        <v>310.47849000000002</v>
      </c>
    </row>
    <row r="11336" spans="1:5" x14ac:dyDescent="0.35">
      <c r="A11336" s="22" t="s">
        <v>42</v>
      </c>
      <c r="B11336" s="22" t="s">
        <v>172</v>
      </c>
      <c r="C11336" s="22" t="s">
        <v>15</v>
      </c>
      <c r="D11336" s="22" t="s">
        <v>156</v>
      </c>
      <c r="E11336" s="20">
        <v>3.7694999999999999</v>
      </c>
    </row>
    <row r="11337" spans="1:5" x14ac:dyDescent="0.35">
      <c r="A11337" s="22" t="s">
        <v>42</v>
      </c>
      <c r="B11337" s="22" t="s">
        <v>172</v>
      </c>
      <c r="C11337" s="22" t="s">
        <v>15</v>
      </c>
      <c r="D11337" s="22" t="s">
        <v>27</v>
      </c>
      <c r="E11337" s="20">
        <v>1215.6882499999999</v>
      </c>
    </row>
    <row r="11338" spans="1:5" x14ac:dyDescent="0.35">
      <c r="A11338" s="22" t="s">
        <v>42</v>
      </c>
      <c r="B11338" s="22" t="s">
        <v>172</v>
      </c>
      <c r="C11338" s="22" t="s">
        <v>15</v>
      </c>
      <c r="D11338" s="22" t="s">
        <v>28</v>
      </c>
      <c r="E11338" s="20">
        <v>117.31108999999999</v>
      </c>
    </row>
    <row r="11339" spans="1:5" x14ac:dyDescent="0.35">
      <c r="A11339" s="22" t="s">
        <v>42</v>
      </c>
      <c r="B11339" s="22" t="s">
        <v>172</v>
      </c>
      <c r="C11339" s="22" t="s">
        <v>15</v>
      </c>
      <c r="D11339" s="22" t="s">
        <v>92</v>
      </c>
      <c r="E11339" s="20">
        <v>61.094499999999996</v>
      </c>
    </row>
    <row r="11340" spans="1:5" x14ac:dyDescent="0.35">
      <c r="A11340" s="22" t="s">
        <v>42</v>
      </c>
      <c r="B11340" s="22" t="s">
        <v>172</v>
      </c>
      <c r="C11340" s="22" t="s">
        <v>15</v>
      </c>
      <c r="D11340" s="22" t="s">
        <v>102</v>
      </c>
      <c r="E11340" s="20">
        <v>228.54071999999999</v>
      </c>
    </row>
    <row r="11341" spans="1:5" x14ac:dyDescent="0.35">
      <c r="A11341" s="22" t="s">
        <v>42</v>
      </c>
      <c r="B11341" s="22" t="s">
        <v>172</v>
      </c>
      <c r="C11341" s="22" t="s">
        <v>15</v>
      </c>
      <c r="D11341" s="22" t="s">
        <v>107</v>
      </c>
      <c r="E11341" s="20">
        <v>64.115470000000002</v>
      </c>
    </row>
    <row r="11342" spans="1:5" x14ac:dyDescent="0.35">
      <c r="A11342" s="22" t="s">
        <v>42</v>
      </c>
      <c r="B11342" s="22" t="s">
        <v>172</v>
      </c>
      <c r="C11342" s="22" t="s">
        <v>15</v>
      </c>
      <c r="D11342" s="22" t="s">
        <v>93</v>
      </c>
      <c r="E11342" s="20">
        <v>4.8048599999999997</v>
      </c>
    </row>
    <row r="11343" spans="1:5" x14ac:dyDescent="0.35">
      <c r="A11343" s="22" t="s">
        <v>42</v>
      </c>
      <c r="B11343" s="22" t="s">
        <v>172</v>
      </c>
      <c r="C11343" s="22" t="s">
        <v>15</v>
      </c>
      <c r="D11343" s="22" t="s">
        <v>160</v>
      </c>
      <c r="E11343" s="20">
        <v>5574.3997799999997</v>
      </c>
    </row>
    <row r="11344" spans="1:5" x14ac:dyDescent="0.35">
      <c r="A11344" s="22" t="s">
        <v>42</v>
      </c>
      <c r="B11344" s="22" t="s">
        <v>172</v>
      </c>
      <c r="C11344" s="22" t="s">
        <v>15</v>
      </c>
      <c r="D11344" s="22" t="s">
        <v>30</v>
      </c>
      <c r="E11344" s="20">
        <v>88816.733949999994</v>
      </c>
    </row>
    <row r="11345" spans="1:5" x14ac:dyDescent="0.35">
      <c r="A11345" s="22" t="s">
        <v>42</v>
      </c>
      <c r="B11345" s="22" t="s">
        <v>172</v>
      </c>
      <c r="C11345" s="22" t="s">
        <v>15</v>
      </c>
      <c r="D11345" s="22" t="s">
        <v>96</v>
      </c>
      <c r="E11345" s="20">
        <v>5299.57089</v>
      </c>
    </row>
    <row r="11346" spans="1:5" x14ac:dyDescent="0.35">
      <c r="A11346" s="22" t="s">
        <v>42</v>
      </c>
      <c r="B11346" s="22" t="s">
        <v>172</v>
      </c>
      <c r="C11346" s="22" t="s">
        <v>15</v>
      </c>
      <c r="D11346" s="22" t="s">
        <v>110</v>
      </c>
      <c r="E11346" s="20">
        <v>244.9743</v>
      </c>
    </row>
    <row r="11347" spans="1:5" x14ac:dyDescent="0.35">
      <c r="A11347" s="22" t="s">
        <v>42</v>
      </c>
      <c r="B11347" s="22" t="s">
        <v>172</v>
      </c>
      <c r="C11347" s="22" t="s">
        <v>15</v>
      </c>
      <c r="D11347" s="22" t="s">
        <v>100</v>
      </c>
      <c r="E11347" s="20">
        <v>39.462290000000003</v>
      </c>
    </row>
    <row r="11348" spans="1:5" x14ac:dyDescent="0.35">
      <c r="A11348" s="22" t="s">
        <v>42</v>
      </c>
      <c r="B11348" s="22" t="s">
        <v>172</v>
      </c>
      <c r="C11348" s="22" t="s">
        <v>15</v>
      </c>
      <c r="D11348" s="22" t="s">
        <v>97</v>
      </c>
      <c r="E11348" s="20">
        <v>591.53117999999995</v>
      </c>
    </row>
    <row r="11349" spans="1:5" x14ac:dyDescent="0.35">
      <c r="A11349" s="22" t="s">
        <v>42</v>
      </c>
      <c r="B11349" s="22" t="s">
        <v>172</v>
      </c>
      <c r="C11349" s="22" t="s">
        <v>15</v>
      </c>
      <c r="D11349" s="22" t="s">
        <v>31</v>
      </c>
      <c r="E11349" s="20">
        <v>35688.296799999996</v>
      </c>
    </row>
    <row r="11350" spans="1:5" x14ac:dyDescent="0.35">
      <c r="A11350" s="22" t="s">
        <v>42</v>
      </c>
      <c r="B11350" s="22" t="s">
        <v>172</v>
      </c>
      <c r="C11350" s="22" t="s">
        <v>15</v>
      </c>
      <c r="D11350" s="22" t="s">
        <v>32</v>
      </c>
      <c r="E11350" s="20">
        <v>483.22393</v>
      </c>
    </row>
    <row r="11351" spans="1:5" x14ac:dyDescent="0.35">
      <c r="A11351" s="22" t="s">
        <v>42</v>
      </c>
      <c r="B11351" s="22" t="s">
        <v>172</v>
      </c>
      <c r="C11351" s="22" t="s">
        <v>15</v>
      </c>
      <c r="D11351" s="22" t="s">
        <v>161</v>
      </c>
      <c r="E11351" s="20">
        <v>68.733949999999993</v>
      </c>
    </row>
    <row r="11352" spans="1:5" x14ac:dyDescent="0.35">
      <c r="A11352" s="22" t="s">
        <v>42</v>
      </c>
      <c r="B11352" s="22" t="s">
        <v>172</v>
      </c>
      <c r="C11352" s="22" t="s">
        <v>15</v>
      </c>
      <c r="D11352" s="28" t="s">
        <v>35</v>
      </c>
      <c r="E11352" s="26">
        <v>141832.01488999999</v>
      </c>
    </row>
    <row r="11353" spans="1:5" x14ac:dyDescent="0.35">
      <c r="A11353" s="22" t="s">
        <v>42</v>
      </c>
      <c r="B11353" s="22" t="s">
        <v>172</v>
      </c>
      <c r="C11353" s="22" t="s">
        <v>159</v>
      </c>
      <c r="D11353" s="22" t="s">
        <v>52</v>
      </c>
      <c r="E11353" s="20">
        <v>359.17403000000002</v>
      </c>
    </row>
    <row r="11354" spans="1:5" x14ac:dyDescent="0.35">
      <c r="A11354" s="22" t="s">
        <v>42</v>
      </c>
      <c r="B11354" s="22" t="s">
        <v>172</v>
      </c>
      <c r="C11354" s="22" t="s">
        <v>159</v>
      </c>
      <c r="D11354" s="22" t="s">
        <v>115</v>
      </c>
      <c r="E11354" s="20">
        <v>1.9523999999999999</v>
      </c>
    </row>
    <row r="11355" spans="1:5" x14ac:dyDescent="0.35">
      <c r="A11355" s="22" t="s">
        <v>42</v>
      </c>
      <c r="B11355" s="22" t="s">
        <v>172</v>
      </c>
      <c r="C11355" s="22" t="s">
        <v>159</v>
      </c>
      <c r="D11355" s="22" t="s">
        <v>156</v>
      </c>
      <c r="E11355" s="20">
        <v>7.3549699999999998</v>
      </c>
    </row>
    <row r="11356" spans="1:5" x14ac:dyDescent="0.35">
      <c r="A11356" s="22" t="s">
        <v>42</v>
      </c>
      <c r="B11356" s="22" t="s">
        <v>172</v>
      </c>
      <c r="C11356" s="22" t="s">
        <v>159</v>
      </c>
      <c r="D11356" s="22" t="s">
        <v>53</v>
      </c>
      <c r="E11356" s="20">
        <v>1.55098</v>
      </c>
    </row>
    <row r="11357" spans="1:5" x14ac:dyDescent="0.35">
      <c r="A11357" s="22" t="s">
        <v>42</v>
      </c>
      <c r="B11357" s="22" t="s">
        <v>172</v>
      </c>
      <c r="C11357" s="22" t="s">
        <v>159</v>
      </c>
      <c r="D11357" s="22" t="s">
        <v>27</v>
      </c>
      <c r="E11357" s="20">
        <v>3878.24539</v>
      </c>
    </row>
    <row r="11358" spans="1:5" x14ac:dyDescent="0.35">
      <c r="A11358" s="22" t="s">
        <v>42</v>
      </c>
      <c r="B11358" s="22" t="s">
        <v>172</v>
      </c>
      <c r="C11358" s="22" t="s">
        <v>159</v>
      </c>
      <c r="D11358" s="22" t="s">
        <v>28</v>
      </c>
      <c r="E11358" s="20">
        <v>605.19937000000004</v>
      </c>
    </row>
    <row r="11359" spans="1:5" x14ac:dyDescent="0.35">
      <c r="A11359" s="22" t="s">
        <v>42</v>
      </c>
      <c r="B11359" s="22" t="s">
        <v>172</v>
      </c>
      <c r="C11359" s="22" t="s">
        <v>159</v>
      </c>
      <c r="D11359" s="22" t="s">
        <v>55</v>
      </c>
      <c r="E11359" s="20">
        <v>147.09805</v>
      </c>
    </row>
    <row r="11360" spans="1:5" x14ac:dyDescent="0.35">
      <c r="A11360" s="22" t="s">
        <v>42</v>
      </c>
      <c r="B11360" s="22" t="s">
        <v>172</v>
      </c>
      <c r="C11360" s="22" t="s">
        <v>159</v>
      </c>
      <c r="D11360" s="22" t="s">
        <v>92</v>
      </c>
      <c r="E11360" s="20">
        <v>713.68604000000005</v>
      </c>
    </row>
    <row r="11361" spans="1:5" x14ac:dyDescent="0.35">
      <c r="A11361" s="22" t="s">
        <v>42</v>
      </c>
      <c r="B11361" s="22" t="s">
        <v>172</v>
      </c>
      <c r="C11361" s="22" t="s">
        <v>159</v>
      </c>
      <c r="D11361" s="22" t="s">
        <v>101</v>
      </c>
      <c r="E11361" s="20">
        <v>7.8649999999999998E-2</v>
      </c>
    </row>
    <row r="11362" spans="1:5" x14ac:dyDescent="0.35">
      <c r="A11362" s="22" t="s">
        <v>42</v>
      </c>
      <c r="B11362" s="22" t="s">
        <v>172</v>
      </c>
      <c r="C11362" s="22" t="s">
        <v>159</v>
      </c>
      <c r="D11362" s="22" t="s">
        <v>102</v>
      </c>
      <c r="E11362" s="20">
        <v>-122.71619</v>
      </c>
    </row>
    <row r="11363" spans="1:5" x14ac:dyDescent="0.35">
      <c r="A11363" s="22" t="s">
        <v>42</v>
      </c>
      <c r="B11363" s="22" t="s">
        <v>172</v>
      </c>
      <c r="C11363" s="22" t="s">
        <v>159</v>
      </c>
      <c r="D11363" s="22" t="s">
        <v>107</v>
      </c>
      <c r="E11363" s="20">
        <v>105.65958000000001</v>
      </c>
    </row>
    <row r="11364" spans="1:5" x14ac:dyDescent="0.35">
      <c r="A11364" s="22" t="s">
        <v>42</v>
      </c>
      <c r="B11364" s="22" t="s">
        <v>172</v>
      </c>
      <c r="C11364" s="22" t="s">
        <v>159</v>
      </c>
      <c r="D11364" s="22" t="s">
        <v>160</v>
      </c>
      <c r="E11364" s="20">
        <v>4345.4019799999996</v>
      </c>
    </row>
    <row r="11365" spans="1:5" x14ac:dyDescent="0.35">
      <c r="A11365" s="22" t="s">
        <v>42</v>
      </c>
      <c r="B11365" s="22" t="s">
        <v>172</v>
      </c>
      <c r="C11365" s="22" t="s">
        <v>159</v>
      </c>
      <c r="D11365" s="22" t="s">
        <v>30</v>
      </c>
      <c r="E11365" s="20">
        <v>4783.5597600000001</v>
      </c>
    </row>
    <row r="11366" spans="1:5" x14ac:dyDescent="0.35">
      <c r="A11366" s="22" t="s">
        <v>42</v>
      </c>
      <c r="B11366" s="22" t="s">
        <v>172</v>
      </c>
      <c r="C11366" s="22" t="s">
        <v>159</v>
      </c>
      <c r="D11366" s="22" t="s">
        <v>96</v>
      </c>
      <c r="E11366" s="20">
        <v>42.748750000000001</v>
      </c>
    </row>
    <row r="11367" spans="1:5" x14ac:dyDescent="0.35">
      <c r="A11367" s="22" t="s">
        <v>42</v>
      </c>
      <c r="B11367" s="22" t="s">
        <v>172</v>
      </c>
      <c r="C11367" s="22" t="s">
        <v>159</v>
      </c>
      <c r="D11367" s="22" t="s">
        <v>110</v>
      </c>
      <c r="E11367" s="20">
        <v>41.493200000000002</v>
      </c>
    </row>
    <row r="11368" spans="1:5" x14ac:dyDescent="0.35">
      <c r="A11368" s="22" t="s">
        <v>42</v>
      </c>
      <c r="B11368" s="22" t="s">
        <v>172</v>
      </c>
      <c r="C11368" s="22" t="s">
        <v>159</v>
      </c>
      <c r="D11368" s="22" t="s">
        <v>162</v>
      </c>
      <c r="E11368" s="20">
        <v>30.45</v>
      </c>
    </row>
    <row r="11369" spans="1:5" x14ac:dyDescent="0.35">
      <c r="A11369" s="22" t="s">
        <v>42</v>
      </c>
      <c r="B11369" s="22" t="s">
        <v>172</v>
      </c>
      <c r="C11369" s="22" t="s">
        <v>159</v>
      </c>
      <c r="D11369" s="22" t="s">
        <v>163</v>
      </c>
      <c r="E11369" s="20">
        <v>6.2350000000000003E-2</v>
      </c>
    </row>
    <row r="11370" spans="1:5" x14ac:dyDescent="0.35">
      <c r="A11370" s="22" t="s">
        <v>42</v>
      </c>
      <c r="B11370" s="22" t="s">
        <v>172</v>
      </c>
      <c r="C11370" s="22" t="s">
        <v>159</v>
      </c>
      <c r="D11370" s="22" t="s">
        <v>100</v>
      </c>
      <c r="E11370" s="20">
        <v>9.9063099999999995</v>
      </c>
    </row>
    <row r="11371" spans="1:5" x14ac:dyDescent="0.35">
      <c r="A11371" s="22" t="s">
        <v>42</v>
      </c>
      <c r="B11371" s="22" t="s">
        <v>172</v>
      </c>
      <c r="C11371" s="22" t="s">
        <v>159</v>
      </c>
      <c r="D11371" s="22" t="s">
        <v>97</v>
      </c>
      <c r="E11371" s="20">
        <v>24.22907</v>
      </c>
    </row>
    <row r="11372" spans="1:5" x14ac:dyDescent="0.35">
      <c r="A11372" s="22" t="s">
        <v>42</v>
      </c>
      <c r="B11372" s="22" t="s">
        <v>172</v>
      </c>
      <c r="C11372" s="22" t="s">
        <v>159</v>
      </c>
      <c r="D11372" s="22" t="s">
        <v>31</v>
      </c>
      <c r="E11372" s="20">
        <v>8771.2741499999993</v>
      </c>
    </row>
    <row r="11373" spans="1:5" x14ac:dyDescent="0.35">
      <c r="A11373" s="22" t="s">
        <v>42</v>
      </c>
      <c r="B11373" s="22" t="s">
        <v>172</v>
      </c>
      <c r="C11373" s="22" t="s">
        <v>159</v>
      </c>
      <c r="D11373" s="22" t="s">
        <v>32</v>
      </c>
      <c r="E11373" s="20">
        <v>666.33180000000004</v>
      </c>
    </row>
    <row r="11374" spans="1:5" x14ac:dyDescent="0.35">
      <c r="A11374" s="22" t="s">
        <v>42</v>
      </c>
      <c r="B11374" s="22" t="s">
        <v>172</v>
      </c>
      <c r="C11374" s="22" t="s">
        <v>159</v>
      </c>
      <c r="D11374" s="28" t="s">
        <v>35</v>
      </c>
      <c r="E11374" s="26">
        <v>24412.74064</v>
      </c>
    </row>
    <row r="11375" spans="1:5" x14ac:dyDescent="0.35">
      <c r="A11375" s="22" t="s">
        <v>42</v>
      </c>
      <c r="B11375" s="22" t="s">
        <v>172</v>
      </c>
      <c r="C11375" s="22" t="s">
        <v>59</v>
      </c>
      <c r="D11375" s="22" t="s">
        <v>92</v>
      </c>
      <c r="E11375" s="20">
        <v>26264.76556</v>
      </c>
    </row>
    <row r="11376" spans="1:5" x14ac:dyDescent="0.35">
      <c r="A11376" s="22" t="s">
        <v>42</v>
      </c>
      <c r="B11376" s="22" t="s">
        <v>172</v>
      </c>
      <c r="C11376" s="22" t="s">
        <v>59</v>
      </c>
      <c r="D11376" s="22" t="s">
        <v>93</v>
      </c>
      <c r="E11376" s="20">
        <v>36.547609999999999</v>
      </c>
    </row>
    <row r="11377" spans="1:5" x14ac:dyDescent="0.35">
      <c r="A11377" s="22" t="s">
        <v>42</v>
      </c>
      <c r="B11377" s="22" t="s">
        <v>172</v>
      </c>
      <c r="C11377" s="22" t="s">
        <v>59</v>
      </c>
      <c r="D11377" s="22" t="s">
        <v>30</v>
      </c>
      <c r="E11377" s="20">
        <v>4489.6445899999999</v>
      </c>
    </row>
    <row r="11378" spans="1:5" x14ac:dyDescent="0.35">
      <c r="A11378" s="22" t="s">
        <v>42</v>
      </c>
      <c r="B11378" s="22" t="s">
        <v>172</v>
      </c>
      <c r="C11378" s="22" t="s">
        <v>59</v>
      </c>
      <c r="D11378" s="22" t="s">
        <v>31</v>
      </c>
      <c r="E11378" s="20">
        <v>9.4480900000000005</v>
      </c>
    </row>
    <row r="11379" spans="1:5" x14ac:dyDescent="0.35">
      <c r="A11379" s="22" t="s">
        <v>42</v>
      </c>
      <c r="B11379" s="22" t="s">
        <v>172</v>
      </c>
      <c r="C11379" s="22" t="s">
        <v>59</v>
      </c>
      <c r="D11379" s="22" t="s">
        <v>32</v>
      </c>
      <c r="E11379" s="20">
        <v>224.88328999999999</v>
      </c>
    </row>
    <row r="11380" spans="1:5" x14ac:dyDescent="0.35">
      <c r="A11380" s="22" t="s">
        <v>42</v>
      </c>
      <c r="B11380" s="22" t="s">
        <v>172</v>
      </c>
      <c r="C11380" s="22" t="s">
        <v>59</v>
      </c>
      <c r="D11380" s="28" t="s">
        <v>35</v>
      </c>
      <c r="E11380" s="26">
        <v>31025.289140000001</v>
      </c>
    </row>
    <row r="11381" spans="1:5" x14ac:dyDescent="0.35">
      <c r="A11381" s="22" t="s">
        <v>42</v>
      </c>
      <c r="B11381" s="22" t="s">
        <v>172</v>
      </c>
      <c r="C11381" s="22" t="s">
        <v>16</v>
      </c>
      <c r="D11381" s="22" t="s">
        <v>115</v>
      </c>
      <c r="E11381" s="20">
        <v>11.63739</v>
      </c>
    </row>
    <row r="11382" spans="1:5" x14ac:dyDescent="0.35">
      <c r="A11382" s="22" t="s">
        <v>42</v>
      </c>
      <c r="B11382" s="22" t="s">
        <v>172</v>
      </c>
      <c r="C11382" s="22" t="s">
        <v>16</v>
      </c>
      <c r="D11382" s="22" t="s">
        <v>27</v>
      </c>
      <c r="E11382" s="20">
        <v>209.80969999999999</v>
      </c>
    </row>
    <row r="11383" spans="1:5" x14ac:dyDescent="0.35">
      <c r="A11383" s="22" t="s">
        <v>42</v>
      </c>
      <c r="B11383" s="22" t="s">
        <v>172</v>
      </c>
      <c r="C11383" s="22" t="s">
        <v>16</v>
      </c>
      <c r="D11383" s="22" t="s">
        <v>28</v>
      </c>
      <c r="E11383" s="20">
        <v>251.32445999999999</v>
      </c>
    </row>
    <row r="11384" spans="1:5" x14ac:dyDescent="0.35">
      <c r="A11384" s="22" t="s">
        <v>42</v>
      </c>
      <c r="B11384" s="22" t="s">
        <v>172</v>
      </c>
      <c r="C11384" s="22" t="s">
        <v>16</v>
      </c>
      <c r="D11384" s="22" t="s">
        <v>102</v>
      </c>
      <c r="E11384" s="20">
        <v>-6.13E-3</v>
      </c>
    </row>
    <row r="11385" spans="1:5" x14ac:dyDescent="0.35">
      <c r="A11385" s="22" t="s">
        <v>42</v>
      </c>
      <c r="B11385" s="22" t="s">
        <v>172</v>
      </c>
      <c r="C11385" s="22" t="s">
        <v>16</v>
      </c>
      <c r="D11385" s="22" t="s">
        <v>107</v>
      </c>
      <c r="E11385" s="20">
        <v>41.858420000000002</v>
      </c>
    </row>
    <row r="11386" spans="1:5" x14ac:dyDescent="0.35">
      <c r="A11386" s="22" t="s">
        <v>42</v>
      </c>
      <c r="B11386" s="22" t="s">
        <v>172</v>
      </c>
      <c r="C11386" s="22" t="s">
        <v>16</v>
      </c>
      <c r="D11386" s="22" t="s">
        <v>160</v>
      </c>
      <c r="E11386" s="20">
        <v>243.54104000000001</v>
      </c>
    </row>
    <row r="11387" spans="1:5" x14ac:dyDescent="0.35">
      <c r="A11387" s="22" t="s">
        <v>42</v>
      </c>
      <c r="B11387" s="22" t="s">
        <v>172</v>
      </c>
      <c r="C11387" s="22" t="s">
        <v>16</v>
      </c>
      <c r="D11387" s="22" t="s">
        <v>30</v>
      </c>
      <c r="E11387" s="20">
        <v>129.87416999999999</v>
      </c>
    </row>
    <row r="11388" spans="1:5" x14ac:dyDescent="0.35">
      <c r="A11388" s="22" t="s">
        <v>42</v>
      </c>
      <c r="B11388" s="22" t="s">
        <v>172</v>
      </c>
      <c r="C11388" s="22" t="s">
        <v>16</v>
      </c>
      <c r="D11388" s="22" t="s">
        <v>96</v>
      </c>
      <c r="E11388" s="20">
        <v>0.10001</v>
      </c>
    </row>
    <row r="11389" spans="1:5" x14ac:dyDescent="0.35">
      <c r="A11389" s="22" t="s">
        <v>42</v>
      </c>
      <c r="B11389" s="22" t="s">
        <v>172</v>
      </c>
      <c r="C11389" s="22" t="s">
        <v>16</v>
      </c>
      <c r="D11389" s="22" t="s">
        <v>110</v>
      </c>
      <c r="E11389" s="20">
        <v>40.502690000000001</v>
      </c>
    </row>
    <row r="11390" spans="1:5" x14ac:dyDescent="0.35">
      <c r="A11390" s="22" t="s">
        <v>42</v>
      </c>
      <c r="B11390" s="22" t="s">
        <v>172</v>
      </c>
      <c r="C11390" s="22" t="s">
        <v>16</v>
      </c>
      <c r="D11390" s="22" t="s">
        <v>31</v>
      </c>
      <c r="E11390" s="20">
        <v>1098.67454</v>
      </c>
    </row>
    <row r="11391" spans="1:5" x14ac:dyDescent="0.35">
      <c r="A11391" s="22" t="s">
        <v>42</v>
      </c>
      <c r="B11391" s="22" t="s">
        <v>172</v>
      </c>
      <c r="C11391" s="22" t="s">
        <v>16</v>
      </c>
      <c r="D11391" s="22" t="s">
        <v>32</v>
      </c>
      <c r="E11391" s="20">
        <v>172.90841</v>
      </c>
    </row>
    <row r="11392" spans="1:5" x14ac:dyDescent="0.35">
      <c r="A11392" s="22" t="s">
        <v>42</v>
      </c>
      <c r="B11392" s="22" t="s">
        <v>172</v>
      </c>
      <c r="C11392" s="22" t="s">
        <v>16</v>
      </c>
      <c r="D11392" s="28" t="s">
        <v>35</v>
      </c>
      <c r="E11392" s="26">
        <v>2200.2247000000002</v>
      </c>
    </row>
    <row r="11393" spans="1:5" x14ac:dyDescent="0.35">
      <c r="A11393" s="22" t="s">
        <v>42</v>
      </c>
      <c r="B11393" s="22" t="s">
        <v>172</v>
      </c>
      <c r="C11393" s="22" t="s">
        <v>17</v>
      </c>
      <c r="D11393" s="22" t="s">
        <v>110</v>
      </c>
      <c r="E11393" s="20">
        <v>10.39176</v>
      </c>
    </row>
    <row r="11394" spans="1:5" x14ac:dyDescent="0.35">
      <c r="A11394" s="22" t="s">
        <v>42</v>
      </c>
      <c r="B11394" s="22" t="s">
        <v>172</v>
      </c>
      <c r="C11394" s="22" t="s">
        <v>17</v>
      </c>
      <c r="D11394" s="22" t="s">
        <v>31</v>
      </c>
      <c r="E11394" s="20">
        <v>136.51086000000001</v>
      </c>
    </row>
    <row r="11395" spans="1:5" x14ac:dyDescent="0.35">
      <c r="A11395" s="22" t="s">
        <v>42</v>
      </c>
      <c r="B11395" s="22" t="s">
        <v>172</v>
      </c>
      <c r="C11395" s="22" t="s">
        <v>17</v>
      </c>
      <c r="D11395" s="28" t="s">
        <v>35</v>
      </c>
      <c r="E11395" s="26">
        <v>146.90262000000001</v>
      </c>
    </row>
    <row r="11396" spans="1:5" x14ac:dyDescent="0.35">
      <c r="A11396" s="22" t="s">
        <v>42</v>
      </c>
      <c r="B11396" s="22" t="s">
        <v>172</v>
      </c>
      <c r="C11396" s="22" t="s">
        <v>18</v>
      </c>
      <c r="D11396" s="22" t="s">
        <v>27</v>
      </c>
      <c r="E11396" s="20">
        <v>338.68092000000001</v>
      </c>
    </row>
    <row r="11397" spans="1:5" x14ac:dyDescent="0.35">
      <c r="A11397" s="22" t="s">
        <v>42</v>
      </c>
      <c r="B11397" s="22" t="s">
        <v>172</v>
      </c>
      <c r="C11397" s="22" t="s">
        <v>18</v>
      </c>
      <c r="D11397" s="22" t="s">
        <v>28</v>
      </c>
      <c r="E11397" s="20">
        <v>168.92352</v>
      </c>
    </row>
    <row r="11398" spans="1:5" x14ac:dyDescent="0.35">
      <c r="A11398" s="22" t="s">
        <v>42</v>
      </c>
      <c r="B11398" s="22" t="s">
        <v>172</v>
      </c>
      <c r="C11398" s="22" t="s">
        <v>18</v>
      </c>
      <c r="D11398" s="22" t="s">
        <v>55</v>
      </c>
      <c r="E11398" s="20">
        <v>5.7081400000000002</v>
      </c>
    </row>
    <row r="11399" spans="1:5" x14ac:dyDescent="0.35">
      <c r="A11399" s="22" t="s">
        <v>42</v>
      </c>
      <c r="B11399" s="22" t="s">
        <v>172</v>
      </c>
      <c r="C11399" s="22" t="s">
        <v>18</v>
      </c>
      <c r="D11399" s="22" t="s">
        <v>92</v>
      </c>
      <c r="E11399" s="20">
        <v>108.62855</v>
      </c>
    </row>
    <row r="11400" spans="1:5" x14ac:dyDescent="0.35">
      <c r="A11400" s="22" t="s">
        <v>42</v>
      </c>
      <c r="B11400" s="22" t="s">
        <v>172</v>
      </c>
      <c r="C11400" s="22" t="s">
        <v>18</v>
      </c>
      <c r="D11400" s="22" t="s">
        <v>102</v>
      </c>
      <c r="E11400" s="20">
        <v>28218.596399999999</v>
      </c>
    </row>
    <row r="11401" spans="1:5" x14ac:dyDescent="0.35">
      <c r="A11401" s="22" t="s">
        <v>42</v>
      </c>
      <c r="B11401" s="22" t="s">
        <v>172</v>
      </c>
      <c r="C11401" s="22" t="s">
        <v>18</v>
      </c>
      <c r="D11401" s="22" t="s">
        <v>107</v>
      </c>
      <c r="E11401" s="20">
        <v>2.1793</v>
      </c>
    </row>
    <row r="11402" spans="1:5" x14ac:dyDescent="0.35">
      <c r="A11402" s="22" t="s">
        <v>42</v>
      </c>
      <c r="B11402" s="22" t="s">
        <v>172</v>
      </c>
      <c r="C11402" s="22" t="s">
        <v>18</v>
      </c>
      <c r="D11402" s="22" t="s">
        <v>160</v>
      </c>
      <c r="E11402" s="20">
        <v>461.11621000000002</v>
      </c>
    </row>
    <row r="11403" spans="1:5" x14ac:dyDescent="0.35">
      <c r="A11403" s="22" t="s">
        <v>42</v>
      </c>
      <c r="B11403" s="22" t="s">
        <v>172</v>
      </c>
      <c r="C11403" s="22" t="s">
        <v>18</v>
      </c>
      <c r="D11403" s="22" t="s">
        <v>30</v>
      </c>
      <c r="E11403" s="20">
        <v>22.229230000000001</v>
      </c>
    </row>
    <row r="11404" spans="1:5" x14ac:dyDescent="0.35">
      <c r="A11404" s="22" t="s">
        <v>42</v>
      </c>
      <c r="B11404" s="22" t="s">
        <v>172</v>
      </c>
      <c r="C11404" s="22" t="s">
        <v>18</v>
      </c>
      <c r="D11404" s="22" t="s">
        <v>96</v>
      </c>
      <c r="E11404" s="20">
        <v>0.27068999999999999</v>
      </c>
    </row>
    <row r="11405" spans="1:5" x14ac:dyDescent="0.35">
      <c r="A11405" s="22" t="s">
        <v>42</v>
      </c>
      <c r="B11405" s="22" t="s">
        <v>172</v>
      </c>
      <c r="C11405" s="22" t="s">
        <v>18</v>
      </c>
      <c r="D11405" s="22" t="s">
        <v>100</v>
      </c>
      <c r="E11405" s="20">
        <v>1333.04196</v>
      </c>
    </row>
    <row r="11406" spans="1:5" x14ac:dyDescent="0.35">
      <c r="A11406" s="22" t="s">
        <v>42</v>
      </c>
      <c r="B11406" s="22" t="s">
        <v>172</v>
      </c>
      <c r="C11406" s="22" t="s">
        <v>18</v>
      </c>
      <c r="D11406" s="22" t="s">
        <v>97</v>
      </c>
      <c r="E11406" s="20">
        <v>209.63077000000001</v>
      </c>
    </row>
    <row r="11407" spans="1:5" x14ac:dyDescent="0.35">
      <c r="A11407" s="22" t="s">
        <v>42</v>
      </c>
      <c r="B11407" s="22" t="s">
        <v>172</v>
      </c>
      <c r="C11407" s="22" t="s">
        <v>18</v>
      </c>
      <c r="D11407" s="22" t="s">
        <v>31</v>
      </c>
      <c r="E11407" s="20">
        <v>5815.8440899999996</v>
      </c>
    </row>
    <row r="11408" spans="1:5" x14ac:dyDescent="0.35">
      <c r="A11408" s="22" t="s">
        <v>42</v>
      </c>
      <c r="B11408" s="22" t="s">
        <v>172</v>
      </c>
      <c r="C11408" s="22" t="s">
        <v>18</v>
      </c>
      <c r="D11408" s="22" t="s">
        <v>32</v>
      </c>
      <c r="E11408" s="20">
        <v>1330.89535</v>
      </c>
    </row>
    <row r="11409" spans="1:5" x14ac:dyDescent="0.35">
      <c r="A11409" s="22" t="s">
        <v>42</v>
      </c>
      <c r="B11409" s="22" t="s">
        <v>172</v>
      </c>
      <c r="C11409" s="22" t="s">
        <v>18</v>
      </c>
      <c r="D11409" s="28" t="s">
        <v>35</v>
      </c>
      <c r="E11409" s="26">
        <v>38015.745130000003</v>
      </c>
    </row>
    <row r="11410" spans="1:5" x14ac:dyDescent="0.35">
      <c r="A11410" s="22" t="s">
        <v>42</v>
      </c>
      <c r="B11410" s="22" t="s">
        <v>172</v>
      </c>
      <c r="C11410" s="22" t="s">
        <v>19</v>
      </c>
      <c r="D11410" s="22" t="s">
        <v>52</v>
      </c>
      <c r="E11410" s="20">
        <v>14.701739999999999</v>
      </c>
    </row>
    <row r="11411" spans="1:5" x14ac:dyDescent="0.35">
      <c r="A11411" s="22" t="s">
        <v>42</v>
      </c>
      <c r="B11411" s="22" t="s">
        <v>172</v>
      </c>
      <c r="C11411" s="22" t="s">
        <v>19</v>
      </c>
      <c r="D11411" s="22" t="s">
        <v>115</v>
      </c>
      <c r="E11411" s="20">
        <v>14.120329999999999</v>
      </c>
    </row>
    <row r="11412" spans="1:5" x14ac:dyDescent="0.35">
      <c r="A11412" s="22" t="s">
        <v>42</v>
      </c>
      <c r="B11412" s="22" t="s">
        <v>172</v>
      </c>
      <c r="C11412" s="22" t="s">
        <v>19</v>
      </c>
      <c r="D11412" s="22" t="s">
        <v>156</v>
      </c>
      <c r="E11412" s="20">
        <v>116.25577</v>
      </c>
    </row>
    <row r="11413" spans="1:5" x14ac:dyDescent="0.35">
      <c r="A11413" s="22" t="s">
        <v>42</v>
      </c>
      <c r="B11413" s="22" t="s">
        <v>172</v>
      </c>
      <c r="C11413" s="22" t="s">
        <v>19</v>
      </c>
      <c r="D11413" s="22" t="s">
        <v>27</v>
      </c>
      <c r="E11413" s="20">
        <v>1115.9570699999999</v>
      </c>
    </row>
    <row r="11414" spans="1:5" x14ac:dyDescent="0.35">
      <c r="A11414" s="22" t="s">
        <v>42</v>
      </c>
      <c r="B11414" s="22" t="s">
        <v>172</v>
      </c>
      <c r="C11414" s="22" t="s">
        <v>19</v>
      </c>
      <c r="D11414" s="22" t="s">
        <v>28</v>
      </c>
      <c r="E11414" s="20">
        <v>21.886199999999999</v>
      </c>
    </row>
    <row r="11415" spans="1:5" x14ac:dyDescent="0.35">
      <c r="A11415" s="22" t="s">
        <v>42</v>
      </c>
      <c r="B11415" s="22" t="s">
        <v>172</v>
      </c>
      <c r="C11415" s="22" t="s">
        <v>19</v>
      </c>
      <c r="D11415" s="22" t="s">
        <v>55</v>
      </c>
      <c r="E11415" s="20">
        <v>2.1071900000000001</v>
      </c>
    </row>
    <row r="11416" spans="1:5" x14ac:dyDescent="0.35">
      <c r="A11416" s="22" t="s">
        <v>42</v>
      </c>
      <c r="B11416" s="22" t="s">
        <v>172</v>
      </c>
      <c r="C11416" s="22" t="s">
        <v>19</v>
      </c>
      <c r="D11416" s="22" t="s">
        <v>92</v>
      </c>
      <c r="E11416" s="20">
        <v>49.411650000000002</v>
      </c>
    </row>
    <row r="11417" spans="1:5" x14ac:dyDescent="0.35">
      <c r="A11417" s="22" t="s">
        <v>42</v>
      </c>
      <c r="B11417" s="22" t="s">
        <v>172</v>
      </c>
      <c r="C11417" s="22" t="s">
        <v>19</v>
      </c>
      <c r="D11417" s="22" t="s">
        <v>102</v>
      </c>
      <c r="E11417" s="20">
        <v>1715.1035300000001</v>
      </c>
    </row>
    <row r="11418" spans="1:5" x14ac:dyDescent="0.35">
      <c r="A11418" s="22" t="s">
        <v>42</v>
      </c>
      <c r="B11418" s="22" t="s">
        <v>172</v>
      </c>
      <c r="C11418" s="22" t="s">
        <v>19</v>
      </c>
      <c r="D11418" s="22" t="s">
        <v>107</v>
      </c>
      <c r="E11418" s="20">
        <v>77.319180000000003</v>
      </c>
    </row>
    <row r="11419" spans="1:5" x14ac:dyDescent="0.35">
      <c r="A11419" s="22" t="s">
        <v>42</v>
      </c>
      <c r="B11419" s="22" t="s">
        <v>172</v>
      </c>
      <c r="C11419" s="22" t="s">
        <v>19</v>
      </c>
      <c r="D11419" s="22" t="s">
        <v>93</v>
      </c>
      <c r="E11419" s="20">
        <v>1.7690600000000001</v>
      </c>
    </row>
    <row r="11420" spans="1:5" x14ac:dyDescent="0.35">
      <c r="A11420" s="22" t="s">
        <v>42</v>
      </c>
      <c r="B11420" s="22" t="s">
        <v>172</v>
      </c>
      <c r="C11420" s="22" t="s">
        <v>19</v>
      </c>
      <c r="D11420" s="22" t="s">
        <v>160</v>
      </c>
      <c r="E11420" s="20">
        <v>1764.5665899999999</v>
      </c>
    </row>
    <row r="11421" spans="1:5" x14ac:dyDescent="0.35">
      <c r="A11421" s="22" t="s">
        <v>42</v>
      </c>
      <c r="B11421" s="22" t="s">
        <v>172</v>
      </c>
      <c r="C11421" s="22" t="s">
        <v>19</v>
      </c>
      <c r="D11421" s="22" t="s">
        <v>30</v>
      </c>
      <c r="E11421" s="20">
        <v>1797.2444499999999</v>
      </c>
    </row>
    <row r="11422" spans="1:5" x14ac:dyDescent="0.35">
      <c r="A11422" s="22" t="s">
        <v>42</v>
      </c>
      <c r="B11422" s="22" t="s">
        <v>172</v>
      </c>
      <c r="C11422" s="22" t="s">
        <v>19</v>
      </c>
      <c r="D11422" s="22" t="s">
        <v>96</v>
      </c>
      <c r="E11422" s="20">
        <v>38.303370000000001</v>
      </c>
    </row>
    <row r="11423" spans="1:5" x14ac:dyDescent="0.35">
      <c r="A11423" s="22" t="s">
        <v>42</v>
      </c>
      <c r="B11423" s="22" t="s">
        <v>172</v>
      </c>
      <c r="C11423" s="22" t="s">
        <v>19</v>
      </c>
      <c r="D11423" s="22" t="s">
        <v>110</v>
      </c>
      <c r="E11423" s="20">
        <v>94.843100000000007</v>
      </c>
    </row>
    <row r="11424" spans="1:5" x14ac:dyDescent="0.35">
      <c r="A11424" s="22" t="s">
        <v>42</v>
      </c>
      <c r="B11424" s="22" t="s">
        <v>172</v>
      </c>
      <c r="C11424" s="22" t="s">
        <v>19</v>
      </c>
      <c r="D11424" s="22" t="s">
        <v>163</v>
      </c>
      <c r="E11424" s="20">
        <v>9.9</v>
      </c>
    </row>
    <row r="11425" spans="1:5" x14ac:dyDescent="0.35">
      <c r="A11425" s="22" t="s">
        <v>42</v>
      </c>
      <c r="B11425" s="22" t="s">
        <v>172</v>
      </c>
      <c r="C11425" s="22" t="s">
        <v>19</v>
      </c>
      <c r="D11425" s="22" t="s">
        <v>100</v>
      </c>
      <c r="E11425" s="20">
        <v>430.17207999999999</v>
      </c>
    </row>
    <row r="11426" spans="1:5" x14ac:dyDescent="0.35">
      <c r="A11426" s="22" t="s">
        <v>42</v>
      </c>
      <c r="B11426" s="22" t="s">
        <v>172</v>
      </c>
      <c r="C11426" s="22" t="s">
        <v>19</v>
      </c>
      <c r="D11426" s="22" t="s">
        <v>97</v>
      </c>
      <c r="E11426" s="20">
        <v>474.74705</v>
      </c>
    </row>
    <row r="11427" spans="1:5" x14ac:dyDescent="0.35">
      <c r="A11427" s="22" t="s">
        <v>42</v>
      </c>
      <c r="B11427" s="22" t="s">
        <v>172</v>
      </c>
      <c r="C11427" s="22" t="s">
        <v>19</v>
      </c>
      <c r="D11427" s="22" t="s">
        <v>31</v>
      </c>
      <c r="E11427" s="20">
        <v>894.12791000000004</v>
      </c>
    </row>
    <row r="11428" spans="1:5" x14ac:dyDescent="0.35">
      <c r="A11428" s="22" t="s">
        <v>42</v>
      </c>
      <c r="B11428" s="22" t="s">
        <v>172</v>
      </c>
      <c r="C11428" s="22" t="s">
        <v>19</v>
      </c>
      <c r="D11428" s="22" t="s">
        <v>32</v>
      </c>
      <c r="E11428" s="20">
        <v>842.99</v>
      </c>
    </row>
    <row r="11429" spans="1:5" x14ac:dyDescent="0.35">
      <c r="A11429" s="22" t="s">
        <v>42</v>
      </c>
      <c r="B11429" s="22" t="s">
        <v>172</v>
      </c>
      <c r="C11429" s="22" t="s">
        <v>19</v>
      </c>
      <c r="D11429" s="22" t="s">
        <v>161</v>
      </c>
      <c r="E11429" s="20">
        <v>17.880120000000002</v>
      </c>
    </row>
    <row r="11430" spans="1:5" x14ac:dyDescent="0.35">
      <c r="A11430" s="22" t="s">
        <v>42</v>
      </c>
      <c r="B11430" s="22" t="s">
        <v>172</v>
      </c>
      <c r="C11430" s="22" t="s">
        <v>19</v>
      </c>
      <c r="D11430" s="28" t="s">
        <v>35</v>
      </c>
      <c r="E11430" s="26">
        <v>9493.4063900000001</v>
      </c>
    </row>
    <row r="11431" spans="1:5" x14ac:dyDescent="0.35">
      <c r="A11431" s="22" t="s">
        <v>42</v>
      </c>
      <c r="B11431" s="22" t="s">
        <v>172</v>
      </c>
      <c r="C11431" s="22" t="s">
        <v>161</v>
      </c>
      <c r="D11431" s="22" t="s">
        <v>102</v>
      </c>
      <c r="E11431" s="20">
        <v>0.72819</v>
      </c>
    </row>
    <row r="11432" spans="1:5" x14ac:dyDescent="0.35">
      <c r="A11432" s="22" t="s">
        <v>42</v>
      </c>
      <c r="B11432" s="22" t="s">
        <v>172</v>
      </c>
      <c r="C11432" s="22" t="s">
        <v>161</v>
      </c>
      <c r="D11432" s="22" t="s">
        <v>160</v>
      </c>
      <c r="E11432" s="20">
        <v>38.919759999999997</v>
      </c>
    </row>
    <row r="11433" spans="1:5" x14ac:dyDescent="0.35">
      <c r="A11433" s="22" t="s">
        <v>42</v>
      </c>
      <c r="B11433" s="22" t="s">
        <v>172</v>
      </c>
      <c r="C11433" s="22" t="s">
        <v>161</v>
      </c>
      <c r="D11433" s="22" t="s">
        <v>30</v>
      </c>
      <c r="E11433" s="20">
        <v>7.1099999999999997E-2</v>
      </c>
    </row>
    <row r="11434" spans="1:5" x14ac:dyDescent="0.35">
      <c r="A11434" s="22" t="s">
        <v>42</v>
      </c>
      <c r="B11434" s="22" t="s">
        <v>172</v>
      </c>
      <c r="C11434" s="22" t="s">
        <v>161</v>
      </c>
      <c r="D11434" s="22" t="s">
        <v>96</v>
      </c>
      <c r="E11434" s="20">
        <v>24.258559999999999</v>
      </c>
    </row>
    <row r="11435" spans="1:5" x14ac:dyDescent="0.35">
      <c r="A11435" s="22" t="s">
        <v>42</v>
      </c>
      <c r="B11435" s="22" t="s">
        <v>172</v>
      </c>
      <c r="C11435" s="22" t="s">
        <v>161</v>
      </c>
      <c r="D11435" s="22" t="s">
        <v>97</v>
      </c>
      <c r="E11435" s="20">
        <v>23.027920000000002</v>
      </c>
    </row>
    <row r="11436" spans="1:5" x14ac:dyDescent="0.35">
      <c r="A11436" s="22" t="s">
        <v>42</v>
      </c>
      <c r="B11436" s="22" t="s">
        <v>172</v>
      </c>
      <c r="C11436" s="22" t="s">
        <v>161</v>
      </c>
      <c r="D11436" s="22" t="s">
        <v>31</v>
      </c>
      <c r="E11436" s="20">
        <v>139.30396999999999</v>
      </c>
    </row>
    <row r="11437" spans="1:5" x14ac:dyDescent="0.35">
      <c r="A11437" s="22" t="s">
        <v>42</v>
      </c>
      <c r="B11437" s="22" t="s">
        <v>172</v>
      </c>
      <c r="C11437" s="22" t="s">
        <v>161</v>
      </c>
      <c r="D11437" s="22" t="s">
        <v>32</v>
      </c>
      <c r="E11437" s="20">
        <v>16.929559999999999</v>
      </c>
    </row>
    <row r="11438" spans="1:5" x14ac:dyDescent="0.35">
      <c r="A11438" s="22" t="s">
        <v>42</v>
      </c>
      <c r="B11438" s="22" t="s">
        <v>172</v>
      </c>
      <c r="C11438" s="22" t="s">
        <v>161</v>
      </c>
      <c r="D11438" s="28" t="s">
        <v>35</v>
      </c>
      <c r="E11438" s="26">
        <v>243.23905999999999</v>
      </c>
    </row>
    <row r="11439" spans="1:5" x14ac:dyDescent="0.35">
      <c r="A11439" s="22" t="s">
        <v>42</v>
      </c>
      <c r="B11439" s="22" t="s">
        <v>172</v>
      </c>
      <c r="C11439" s="120" t="s">
        <v>35</v>
      </c>
      <c r="D11439" s="347"/>
      <c r="E11439" s="26">
        <v>319753.26757000003</v>
      </c>
    </row>
    <row r="11440" spans="1:5" x14ac:dyDescent="0.35">
      <c r="A11440" s="22" t="s">
        <v>42</v>
      </c>
      <c r="B11440" s="22" t="s">
        <v>173</v>
      </c>
      <c r="C11440" s="22" t="s">
        <v>52</v>
      </c>
      <c r="D11440" s="22" t="s">
        <v>52</v>
      </c>
      <c r="E11440" s="20">
        <v>565.25972999999999</v>
      </c>
    </row>
    <row r="11441" spans="1:5" x14ac:dyDescent="0.35">
      <c r="A11441" s="22" t="s">
        <v>42</v>
      </c>
      <c r="B11441" s="22" t="s">
        <v>173</v>
      </c>
      <c r="C11441" s="22" t="s">
        <v>52</v>
      </c>
      <c r="D11441" s="22" t="s">
        <v>115</v>
      </c>
      <c r="E11441" s="20">
        <v>3.8785799999999999</v>
      </c>
    </row>
    <row r="11442" spans="1:5" x14ac:dyDescent="0.35">
      <c r="A11442" s="22" t="s">
        <v>42</v>
      </c>
      <c r="B11442" s="22" t="s">
        <v>173</v>
      </c>
      <c r="C11442" s="22" t="s">
        <v>52</v>
      </c>
      <c r="D11442" s="22" t="s">
        <v>156</v>
      </c>
      <c r="E11442" s="20">
        <v>25.089960000000001</v>
      </c>
    </row>
    <row r="11443" spans="1:5" x14ac:dyDescent="0.35">
      <c r="A11443" s="22" t="s">
        <v>42</v>
      </c>
      <c r="B11443" s="22" t="s">
        <v>173</v>
      </c>
      <c r="C11443" s="22" t="s">
        <v>52</v>
      </c>
      <c r="D11443" s="22" t="s">
        <v>53</v>
      </c>
      <c r="E11443" s="20">
        <v>97.03586</v>
      </c>
    </row>
    <row r="11444" spans="1:5" x14ac:dyDescent="0.35">
      <c r="A11444" s="22" t="s">
        <v>42</v>
      </c>
      <c r="B11444" s="22" t="s">
        <v>173</v>
      </c>
      <c r="C11444" s="22" t="s">
        <v>52</v>
      </c>
      <c r="D11444" s="22" t="s">
        <v>95</v>
      </c>
      <c r="E11444" s="20">
        <v>377.77809999999999</v>
      </c>
    </row>
    <row r="11445" spans="1:5" x14ac:dyDescent="0.35">
      <c r="A11445" s="22" t="s">
        <v>42</v>
      </c>
      <c r="B11445" s="22" t="s">
        <v>173</v>
      </c>
      <c r="C11445" s="22" t="s">
        <v>52</v>
      </c>
      <c r="D11445" s="22" t="s">
        <v>55</v>
      </c>
      <c r="E11445" s="20">
        <v>16.842189999999999</v>
      </c>
    </row>
    <row r="11446" spans="1:5" x14ac:dyDescent="0.35">
      <c r="A11446" s="22" t="s">
        <v>42</v>
      </c>
      <c r="B11446" s="22" t="s">
        <v>173</v>
      </c>
      <c r="C11446" s="22" t="s">
        <v>52</v>
      </c>
      <c r="D11446" s="22" t="s">
        <v>92</v>
      </c>
      <c r="E11446" s="20">
        <v>82.380070000000003</v>
      </c>
    </row>
    <row r="11447" spans="1:5" x14ac:dyDescent="0.35">
      <c r="A11447" s="22" t="s">
        <v>42</v>
      </c>
      <c r="B11447" s="22" t="s">
        <v>173</v>
      </c>
      <c r="C11447" s="22" t="s">
        <v>52</v>
      </c>
      <c r="D11447" s="22" t="s">
        <v>101</v>
      </c>
      <c r="E11447" s="20">
        <v>59.036079999999998</v>
      </c>
    </row>
    <row r="11448" spans="1:5" x14ac:dyDescent="0.35">
      <c r="A11448" s="22" t="s">
        <v>42</v>
      </c>
      <c r="B11448" s="22" t="s">
        <v>173</v>
      </c>
      <c r="C11448" s="22" t="s">
        <v>52</v>
      </c>
      <c r="D11448" s="22" t="s">
        <v>102</v>
      </c>
      <c r="E11448" s="20">
        <v>5.1655699999999998</v>
      </c>
    </row>
    <row r="11449" spans="1:5" x14ac:dyDescent="0.35">
      <c r="A11449" s="22" t="s">
        <v>42</v>
      </c>
      <c r="B11449" s="22" t="s">
        <v>173</v>
      </c>
      <c r="C11449" s="22" t="s">
        <v>52</v>
      </c>
      <c r="D11449" s="22" t="s">
        <v>107</v>
      </c>
      <c r="E11449" s="20">
        <v>5.7179599999999997</v>
      </c>
    </row>
    <row r="11450" spans="1:5" x14ac:dyDescent="0.35">
      <c r="A11450" s="22" t="s">
        <v>42</v>
      </c>
      <c r="B11450" s="22" t="s">
        <v>173</v>
      </c>
      <c r="C11450" s="22" t="s">
        <v>52</v>
      </c>
      <c r="D11450" s="22" t="s">
        <v>160</v>
      </c>
      <c r="E11450" s="20">
        <v>965.18467999999996</v>
      </c>
    </row>
    <row r="11451" spans="1:5" x14ac:dyDescent="0.35">
      <c r="A11451" s="22" t="s">
        <v>42</v>
      </c>
      <c r="B11451" s="22" t="s">
        <v>173</v>
      </c>
      <c r="C11451" s="22" t="s">
        <v>52</v>
      </c>
      <c r="D11451" s="22" t="s">
        <v>30</v>
      </c>
      <c r="E11451" s="20">
        <v>1.8216699999999999</v>
      </c>
    </row>
    <row r="11452" spans="1:5" x14ac:dyDescent="0.35">
      <c r="A11452" s="22" t="s">
        <v>42</v>
      </c>
      <c r="B11452" s="22" t="s">
        <v>173</v>
      </c>
      <c r="C11452" s="22" t="s">
        <v>52</v>
      </c>
      <c r="D11452" s="22" t="s">
        <v>96</v>
      </c>
      <c r="E11452" s="20">
        <v>1024.01514</v>
      </c>
    </row>
    <row r="11453" spans="1:5" x14ac:dyDescent="0.35">
      <c r="A11453" s="22" t="s">
        <v>42</v>
      </c>
      <c r="B11453" s="22" t="s">
        <v>173</v>
      </c>
      <c r="C11453" s="22" t="s">
        <v>52</v>
      </c>
      <c r="D11453" s="22" t="s">
        <v>110</v>
      </c>
      <c r="E11453" s="20">
        <v>281.80470000000003</v>
      </c>
    </row>
    <row r="11454" spans="1:5" x14ac:dyDescent="0.35">
      <c r="A11454" s="22" t="s">
        <v>42</v>
      </c>
      <c r="B11454" s="22" t="s">
        <v>173</v>
      </c>
      <c r="C11454" s="22" t="s">
        <v>52</v>
      </c>
      <c r="D11454" s="22" t="s">
        <v>163</v>
      </c>
      <c r="E11454" s="20">
        <v>430.35219999999998</v>
      </c>
    </row>
    <row r="11455" spans="1:5" x14ac:dyDescent="0.35">
      <c r="A11455" s="22" t="s">
        <v>42</v>
      </c>
      <c r="B11455" s="22" t="s">
        <v>173</v>
      </c>
      <c r="C11455" s="22" t="s">
        <v>52</v>
      </c>
      <c r="D11455" s="22" t="s">
        <v>97</v>
      </c>
      <c r="E11455" s="20">
        <v>435.36873000000003</v>
      </c>
    </row>
    <row r="11456" spans="1:5" x14ac:dyDescent="0.35">
      <c r="A11456" s="22" t="s">
        <v>42</v>
      </c>
      <c r="B11456" s="22" t="s">
        <v>173</v>
      </c>
      <c r="C11456" s="22" t="s">
        <v>52</v>
      </c>
      <c r="D11456" s="22" t="s">
        <v>31</v>
      </c>
      <c r="E11456" s="20">
        <v>2853.1605800000002</v>
      </c>
    </row>
    <row r="11457" spans="1:5" x14ac:dyDescent="0.35">
      <c r="A11457" s="22" t="s">
        <v>42</v>
      </c>
      <c r="B11457" s="22" t="s">
        <v>173</v>
      </c>
      <c r="C11457" s="22" t="s">
        <v>52</v>
      </c>
      <c r="D11457" s="22" t="s">
        <v>32</v>
      </c>
      <c r="E11457" s="20">
        <v>85.642610000000005</v>
      </c>
    </row>
    <row r="11458" spans="1:5" x14ac:dyDescent="0.35">
      <c r="A11458" s="22" t="s">
        <v>42</v>
      </c>
      <c r="B11458" s="22" t="s">
        <v>173</v>
      </c>
      <c r="C11458" s="22" t="s">
        <v>52</v>
      </c>
      <c r="D11458" s="28" t="s">
        <v>35</v>
      </c>
      <c r="E11458" s="26">
        <v>7315.5344100000002</v>
      </c>
    </row>
    <row r="11459" spans="1:5" x14ac:dyDescent="0.35">
      <c r="A11459" s="22" t="s">
        <v>42</v>
      </c>
      <c r="B11459" s="22" t="s">
        <v>173</v>
      </c>
      <c r="C11459" s="22" t="s">
        <v>53</v>
      </c>
      <c r="D11459" s="22" t="s">
        <v>53</v>
      </c>
      <c r="E11459" s="20">
        <v>1308.13813</v>
      </c>
    </row>
    <row r="11460" spans="1:5" x14ac:dyDescent="0.35">
      <c r="A11460" s="22" t="s">
        <v>42</v>
      </c>
      <c r="B11460" s="22" t="s">
        <v>173</v>
      </c>
      <c r="C11460" s="22" t="s">
        <v>53</v>
      </c>
      <c r="D11460" s="22" t="s">
        <v>55</v>
      </c>
      <c r="E11460" s="20">
        <v>19.864409999999999</v>
      </c>
    </row>
    <row r="11461" spans="1:5" x14ac:dyDescent="0.35">
      <c r="A11461" s="22" t="s">
        <v>42</v>
      </c>
      <c r="B11461" s="22" t="s">
        <v>173</v>
      </c>
      <c r="C11461" s="22" t="s">
        <v>53</v>
      </c>
      <c r="D11461" s="22" t="s">
        <v>107</v>
      </c>
      <c r="E11461" s="20">
        <v>6.0865099999999996</v>
      </c>
    </row>
    <row r="11462" spans="1:5" x14ac:dyDescent="0.35">
      <c r="A11462" s="22" t="s">
        <v>42</v>
      </c>
      <c r="B11462" s="22" t="s">
        <v>173</v>
      </c>
      <c r="C11462" s="22" t="s">
        <v>53</v>
      </c>
      <c r="D11462" s="22" t="s">
        <v>160</v>
      </c>
      <c r="E11462" s="20">
        <v>1.1E-4</v>
      </c>
    </row>
    <row r="11463" spans="1:5" x14ac:dyDescent="0.35">
      <c r="A11463" s="22" t="s">
        <v>42</v>
      </c>
      <c r="B11463" s="22" t="s">
        <v>173</v>
      </c>
      <c r="C11463" s="22" t="s">
        <v>53</v>
      </c>
      <c r="D11463" s="22" t="s">
        <v>30</v>
      </c>
      <c r="E11463" s="20">
        <v>52.031529999999997</v>
      </c>
    </row>
    <row r="11464" spans="1:5" x14ac:dyDescent="0.35">
      <c r="A11464" s="22" t="s">
        <v>42</v>
      </c>
      <c r="B11464" s="22" t="s">
        <v>173</v>
      </c>
      <c r="C11464" s="22" t="s">
        <v>53</v>
      </c>
      <c r="D11464" s="22" t="s">
        <v>96</v>
      </c>
      <c r="E11464" s="20">
        <v>442.61077999999998</v>
      </c>
    </row>
    <row r="11465" spans="1:5" x14ac:dyDescent="0.35">
      <c r="A11465" s="22" t="s">
        <v>42</v>
      </c>
      <c r="B11465" s="22" t="s">
        <v>173</v>
      </c>
      <c r="C11465" s="22" t="s">
        <v>53</v>
      </c>
      <c r="D11465" s="22" t="s">
        <v>97</v>
      </c>
      <c r="E11465" s="20">
        <v>40.468179999999997</v>
      </c>
    </row>
    <row r="11466" spans="1:5" x14ac:dyDescent="0.35">
      <c r="A11466" s="22" t="s">
        <v>42</v>
      </c>
      <c r="B11466" s="22" t="s">
        <v>173</v>
      </c>
      <c r="C11466" s="22" t="s">
        <v>53</v>
      </c>
      <c r="D11466" s="28" t="s">
        <v>35</v>
      </c>
      <c r="E11466" s="26">
        <v>1869.19965</v>
      </c>
    </row>
    <row r="11467" spans="1:5" x14ac:dyDescent="0.35">
      <c r="A11467" s="22" t="s">
        <v>42</v>
      </c>
      <c r="B11467" s="22" t="s">
        <v>173</v>
      </c>
      <c r="C11467" s="22" t="s">
        <v>12</v>
      </c>
      <c r="D11467" s="22" t="s">
        <v>27</v>
      </c>
      <c r="E11467" s="20">
        <v>517.93542000000002</v>
      </c>
    </row>
    <row r="11468" spans="1:5" x14ac:dyDescent="0.35">
      <c r="A11468" s="22" t="s">
        <v>42</v>
      </c>
      <c r="B11468" s="22" t="s">
        <v>173</v>
      </c>
      <c r="C11468" s="22" t="s">
        <v>12</v>
      </c>
      <c r="D11468" s="22" t="s">
        <v>31</v>
      </c>
      <c r="E11468" s="20">
        <v>50.007179999999998</v>
      </c>
    </row>
    <row r="11469" spans="1:5" x14ac:dyDescent="0.35">
      <c r="A11469" s="22" t="s">
        <v>42</v>
      </c>
      <c r="B11469" s="22" t="s">
        <v>173</v>
      </c>
      <c r="C11469" s="22" t="s">
        <v>12</v>
      </c>
      <c r="D11469" s="28" t="s">
        <v>35</v>
      </c>
      <c r="E11469" s="26">
        <v>567.94259999999997</v>
      </c>
    </row>
    <row r="11470" spans="1:5" x14ac:dyDescent="0.35">
      <c r="A11470" s="22" t="s">
        <v>42</v>
      </c>
      <c r="B11470" s="22" t="s">
        <v>173</v>
      </c>
      <c r="C11470" s="22" t="s">
        <v>54</v>
      </c>
      <c r="D11470" s="22" t="s">
        <v>52</v>
      </c>
      <c r="E11470" s="20">
        <v>1169.02152</v>
      </c>
    </row>
    <row r="11471" spans="1:5" x14ac:dyDescent="0.35">
      <c r="A11471" s="22" t="s">
        <v>42</v>
      </c>
      <c r="B11471" s="22" t="s">
        <v>173</v>
      </c>
      <c r="C11471" s="22" t="s">
        <v>54</v>
      </c>
      <c r="D11471" s="22" t="s">
        <v>156</v>
      </c>
      <c r="E11471" s="20">
        <v>7.2558600000000002</v>
      </c>
    </row>
    <row r="11472" spans="1:5" x14ac:dyDescent="0.35">
      <c r="A11472" s="22" t="s">
        <v>42</v>
      </c>
      <c r="B11472" s="22" t="s">
        <v>173</v>
      </c>
      <c r="C11472" s="22" t="s">
        <v>54</v>
      </c>
      <c r="D11472" s="22" t="s">
        <v>53</v>
      </c>
      <c r="E11472" s="20">
        <v>546.70028000000002</v>
      </c>
    </row>
    <row r="11473" spans="1:5" x14ac:dyDescent="0.35">
      <c r="A11473" s="22" t="s">
        <v>42</v>
      </c>
      <c r="B11473" s="22" t="s">
        <v>173</v>
      </c>
      <c r="C11473" s="22" t="s">
        <v>54</v>
      </c>
      <c r="D11473" s="22" t="s">
        <v>95</v>
      </c>
      <c r="E11473" s="20">
        <v>8806.6951700000009</v>
      </c>
    </row>
    <row r="11474" spans="1:5" x14ac:dyDescent="0.35">
      <c r="A11474" s="22" t="s">
        <v>42</v>
      </c>
      <c r="B11474" s="22" t="s">
        <v>173</v>
      </c>
      <c r="C11474" s="22" t="s">
        <v>54</v>
      </c>
      <c r="D11474" s="22" t="s">
        <v>55</v>
      </c>
      <c r="E11474" s="20">
        <v>383.46937000000003</v>
      </c>
    </row>
    <row r="11475" spans="1:5" x14ac:dyDescent="0.35">
      <c r="A11475" s="22" t="s">
        <v>42</v>
      </c>
      <c r="B11475" s="22" t="s">
        <v>173</v>
      </c>
      <c r="C11475" s="22" t="s">
        <v>54</v>
      </c>
      <c r="D11475" s="22" t="s">
        <v>101</v>
      </c>
      <c r="E11475" s="20">
        <v>90.473159999999993</v>
      </c>
    </row>
    <row r="11476" spans="1:5" x14ac:dyDescent="0.35">
      <c r="A11476" s="22" t="s">
        <v>42</v>
      </c>
      <c r="B11476" s="22" t="s">
        <v>173</v>
      </c>
      <c r="C11476" s="22" t="s">
        <v>54</v>
      </c>
      <c r="D11476" s="22" t="s">
        <v>102</v>
      </c>
      <c r="E11476" s="20">
        <v>8.7728400000000004</v>
      </c>
    </row>
    <row r="11477" spans="1:5" x14ac:dyDescent="0.35">
      <c r="A11477" s="22" t="s">
        <v>42</v>
      </c>
      <c r="B11477" s="22" t="s">
        <v>173</v>
      </c>
      <c r="C11477" s="22" t="s">
        <v>54</v>
      </c>
      <c r="D11477" s="22" t="s">
        <v>107</v>
      </c>
      <c r="E11477" s="20">
        <v>4.1906800000000004</v>
      </c>
    </row>
    <row r="11478" spans="1:5" x14ac:dyDescent="0.35">
      <c r="A11478" s="22" t="s">
        <v>42</v>
      </c>
      <c r="B11478" s="22" t="s">
        <v>173</v>
      </c>
      <c r="C11478" s="22" t="s">
        <v>54</v>
      </c>
      <c r="D11478" s="22" t="s">
        <v>93</v>
      </c>
      <c r="E11478" s="20">
        <v>56.741059999999997</v>
      </c>
    </row>
    <row r="11479" spans="1:5" x14ac:dyDescent="0.35">
      <c r="A11479" s="22" t="s">
        <v>42</v>
      </c>
      <c r="B11479" s="22" t="s">
        <v>173</v>
      </c>
      <c r="C11479" s="22" t="s">
        <v>54</v>
      </c>
      <c r="D11479" s="22" t="s">
        <v>160</v>
      </c>
      <c r="E11479" s="20">
        <v>411.88594999999998</v>
      </c>
    </row>
    <row r="11480" spans="1:5" x14ac:dyDescent="0.35">
      <c r="A11480" s="22" t="s">
        <v>42</v>
      </c>
      <c r="B11480" s="22" t="s">
        <v>173</v>
      </c>
      <c r="C11480" s="22" t="s">
        <v>54</v>
      </c>
      <c r="D11480" s="22" t="s">
        <v>30</v>
      </c>
      <c r="E11480" s="20">
        <v>19.514679999999998</v>
      </c>
    </row>
    <row r="11481" spans="1:5" x14ac:dyDescent="0.35">
      <c r="A11481" s="22" t="s">
        <v>42</v>
      </c>
      <c r="B11481" s="22" t="s">
        <v>173</v>
      </c>
      <c r="C11481" s="22" t="s">
        <v>54</v>
      </c>
      <c r="D11481" s="22" t="s">
        <v>96</v>
      </c>
      <c r="E11481" s="20">
        <v>1054.5962099999999</v>
      </c>
    </row>
    <row r="11482" spans="1:5" x14ac:dyDescent="0.35">
      <c r="A11482" s="22" t="s">
        <v>42</v>
      </c>
      <c r="B11482" s="22" t="s">
        <v>173</v>
      </c>
      <c r="C11482" s="22" t="s">
        <v>54</v>
      </c>
      <c r="D11482" s="22" t="s">
        <v>110</v>
      </c>
      <c r="E11482" s="20">
        <v>11.585789999999999</v>
      </c>
    </row>
    <row r="11483" spans="1:5" x14ac:dyDescent="0.35">
      <c r="A11483" s="22" t="s">
        <v>42</v>
      </c>
      <c r="B11483" s="22" t="s">
        <v>173</v>
      </c>
      <c r="C11483" s="22" t="s">
        <v>54</v>
      </c>
      <c r="D11483" s="22" t="s">
        <v>162</v>
      </c>
      <c r="E11483" s="20">
        <v>100.96599999999999</v>
      </c>
    </row>
    <row r="11484" spans="1:5" x14ac:dyDescent="0.35">
      <c r="A11484" s="22" t="s">
        <v>42</v>
      </c>
      <c r="B11484" s="22" t="s">
        <v>173</v>
      </c>
      <c r="C11484" s="22" t="s">
        <v>54</v>
      </c>
      <c r="D11484" s="22" t="s">
        <v>163</v>
      </c>
      <c r="E11484" s="20">
        <v>5.9685600000000001</v>
      </c>
    </row>
    <row r="11485" spans="1:5" x14ac:dyDescent="0.35">
      <c r="A11485" s="22" t="s">
        <v>42</v>
      </c>
      <c r="B11485" s="22" t="s">
        <v>173</v>
      </c>
      <c r="C11485" s="22" t="s">
        <v>54</v>
      </c>
      <c r="D11485" s="22" t="s">
        <v>100</v>
      </c>
      <c r="E11485" s="20">
        <v>6570.6753799999997</v>
      </c>
    </row>
    <row r="11486" spans="1:5" x14ac:dyDescent="0.35">
      <c r="A11486" s="22" t="s">
        <v>42</v>
      </c>
      <c r="B11486" s="22" t="s">
        <v>173</v>
      </c>
      <c r="C11486" s="22" t="s">
        <v>54</v>
      </c>
      <c r="D11486" s="22" t="s">
        <v>97</v>
      </c>
      <c r="E11486" s="20">
        <v>2598.7128400000001</v>
      </c>
    </row>
    <row r="11487" spans="1:5" x14ac:dyDescent="0.35">
      <c r="A11487" s="22" t="s">
        <v>42</v>
      </c>
      <c r="B11487" s="22" t="s">
        <v>173</v>
      </c>
      <c r="C11487" s="22" t="s">
        <v>54</v>
      </c>
      <c r="D11487" s="22" t="s">
        <v>31</v>
      </c>
      <c r="E11487" s="20">
        <v>2396.6586699999998</v>
      </c>
    </row>
    <row r="11488" spans="1:5" x14ac:dyDescent="0.35">
      <c r="A11488" s="22" t="s">
        <v>42</v>
      </c>
      <c r="B11488" s="22" t="s">
        <v>173</v>
      </c>
      <c r="C11488" s="22" t="s">
        <v>54</v>
      </c>
      <c r="D11488" s="28" t="s">
        <v>35</v>
      </c>
      <c r="E11488" s="26">
        <v>24243.884020000001</v>
      </c>
    </row>
    <row r="11489" spans="1:5" x14ac:dyDescent="0.35">
      <c r="A11489" s="22" t="s">
        <v>42</v>
      </c>
      <c r="B11489" s="22" t="s">
        <v>173</v>
      </c>
      <c r="C11489" s="22" t="s">
        <v>13</v>
      </c>
      <c r="D11489" s="22" t="s">
        <v>52</v>
      </c>
      <c r="E11489" s="20">
        <v>27.4618</v>
      </c>
    </row>
    <row r="11490" spans="1:5" x14ac:dyDescent="0.35">
      <c r="A11490" s="22" t="s">
        <v>42</v>
      </c>
      <c r="B11490" s="22" t="s">
        <v>173</v>
      </c>
      <c r="C11490" s="22" t="s">
        <v>13</v>
      </c>
      <c r="D11490" s="22" t="s">
        <v>115</v>
      </c>
      <c r="E11490" s="20">
        <v>5.2302600000000004</v>
      </c>
    </row>
    <row r="11491" spans="1:5" x14ac:dyDescent="0.35">
      <c r="A11491" s="22" t="s">
        <v>42</v>
      </c>
      <c r="B11491" s="22" t="s">
        <v>173</v>
      </c>
      <c r="C11491" s="22" t="s">
        <v>13</v>
      </c>
      <c r="D11491" s="22" t="s">
        <v>27</v>
      </c>
      <c r="E11491" s="20">
        <v>6034.3725599999998</v>
      </c>
    </row>
    <row r="11492" spans="1:5" x14ac:dyDescent="0.35">
      <c r="A11492" s="22" t="s">
        <v>42</v>
      </c>
      <c r="B11492" s="22" t="s">
        <v>173</v>
      </c>
      <c r="C11492" s="22" t="s">
        <v>13</v>
      </c>
      <c r="D11492" s="22" t="s">
        <v>28</v>
      </c>
      <c r="E11492" s="20">
        <v>186.73713000000001</v>
      </c>
    </row>
    <row r="11493" spans="1:5" x14ac:dyDescent="0.35">
      <c r="A11493" s="22" t="s">
        <v>42</v>
      </c>
      <c r="B11493" s="22" t="s">
        <v>173</v>
      </c>
      <c r="C11493" s="22" t="s">
        <v>13</v>
      </c>
      <c r="D11493" s="22" t="s">
        <v>55</v>
      </c>
      <c r="E11493" s="20">
        <v>3.79759</v>
      </c>
    </row>
    <row r="11494" spans="1:5" x14ac:dyDescent="0.35">
      <c r="A11494" s="22" t="s">
        <v>42</v>
      </c>
      <c r="B11494" s="22" t="s">
        <v>173</v>
      </c>
      <c r="C11494" s="22" t="s">
        <v>13</v>
      </c>
      <c r="D11494" s="22" t="s">
        <v>92</v>
      </c>
      <c r="E11494" s="20">
        <v>130.26403999999999</v>
      </c>
    </row>
    <row r="11495" spans="1:5" x14ac:dyDescent="0.35">
      <c r="A11495" s="22" t="s">
        <v>42</v>
      </c>
      <c r="B11495" s="22" t="s">
        <v>173</v>
      </c>
      <c r="C11495" s="22" t="s">
        <v>13</v>
      </c>
      <c r="D11495" s="22" t="s">
        <v>30</v>
      </c>
      <c r="E11495" s="20">
        <v>147.96674999999999</v>
      </c>
    </row>
    <row r="11496" spans="1:5" x14ac:dyDescent="0.35">
      <c r="A11496" s="22" t="s">
        <v>42</v>
      </c>
      <c r="B11496" s="22" t="s">
        <v>173</v>
      </c>
      <c r="C11496" s="22" t="s">
        <v>13</v>
      </c>
      <c r="D11496" s="22" t="s">
        <v>31</v>
      </c>
      <c r="E11496" s="20">
        <v>846.71425999999997</v>
      </c>
    </row>
    <row r="11497" spans="1:5" x14ac:dyDescent="0.35">
      <c r="A11497" s="22" t="s">
        <v>42</v>
      </c>
      <c r="B11497" s="22" t="s">
        <v>173</v>
      </c>
      <c r="C11497" s="22" t="s">
        <v>13</v>
      </c>
      <c r="D11497" s="22" t="s">
        <v>32</v>
      </c>
      <c r="E11497" s="20">
        <v>275.86433</v>
      </c>
    </row>
    <row r="11498" spans="1:5" x14ac:dyDescent="0.35">
      <c r="A11498" s="22" t="s">
        <v>42</v>
      </c>
      <c r="B11498" s="22" t="s">
        <v>173</v>
      </c>
      <c r="C11498" s="22" t="s">
        <v>13</v>
      </c>
      <c r="D11498" s="28" t="s">
        <v>35</v>
      </c>
      <c r="E11498" s="26">
        <v>7658.4087200000004</v>
      </c>
    </row>
    <row r="11499" spans="1:5" x14ac:dyDescent="0.35">
      <c r="A11499" s="22" t="s">
        <v>42</v>
      </c>
      <c r="B11499" s="22" t="s">
        <v>173</v>
      </c>
      <c r="C11499" s="22" t="s">
        <v>55</v>
      </c>
      <c r="D11499" s="22" t="s">
        <v>52</v>
      </c>
      <c r="E11499" s="20">
        <v>29.201989999999999</v>
      </c>
    </row>
    <row r="11500" spans="1:5" x14ac:dyDescent="0.35">
      <c r="A11500" s="22" t="s">
        <v>42</v>
      </c>
      <c r="B11500" s="22" t="s">
        <v>173</v>
      </c>
      <c r="C11500" s="22" t="s">
        <v>55</v>
      </c>
      <c r="D11500" s="22" t="s">
        <v>53</v>
      </c>
      <c r="E11500" s="20">
        <v>13.281269999999999</v>
      </c>
    </row>
    <row r="11501" spans="1:5" x14ac:dyDescent="0.35">
      <c r="A11501" s="22" t="s">
        <v>42</v>
      </c>
      <c r="B11501" s="22" t="s">
        <v>173</v>
      </c>
      <c r="C11501" s="22" t="s">
        <v>55</v>
      </c>
      <c r="D11501" s="22" t="s">
        <v>163</v>
      </c>
      <c r="E11501" s="20">
        <v>1.62303</v>
      </c>
    </row>
    <row r="11502" spans="1:5" x14ac:dyDescent="0.35">
      <c r="A11502" s="22" t="s">
        <v>42</v>
      </c>
      <c r="B11502" s="22" t="s">
        <v>173</v>
      </c>
      <c r="C11502" s="22" t="s">
        <v>55</v>
      </c>
      <c r="D11502" s="22" t="s">
        <v>97</v>
      </c>
      <c r="E11502" s="20">
        <v>0.35599999999999998</v>
      </c>
    </row>
    <row r="11503" spans="1:5" x14ac:dyDescent="0.35">
      <c r="A11503" s="22" t="s">
        <v>42</v>
      </c>
      <c r="B11503" s="22" t="s">
        <v>173</v>
      </c>
      <c r="C11503" s="22" t="s">
        <v>55</v>
      </c>
      <c r="D11503" s="28" t="s">
        <v>35</v>
      </c>
      <c r="E11503" s="26">
        <v>44.462290000000003</v>
      </c>
    </row>
    <row r="11504" spans="1:5" x14ac:dyDescent="0.35">
      <c r="A11504" s="22" t="s">
        <v>42</v>
      </c>
      <c r="B11504" s="22" t="s">
        <v>173</v>
      </c>
      <c r="C11504" s="22" t="s">
        <v>56</v>
      </c>
      <c r="D11504" s="22" t="s">
        <v>115</v>
      </c>
      <c r="E11504" s="20">
        <v>1.8906799999999999</v>
      </c>
    </row>
    <row r="11505" spans="1:5" x14ac:dyDescent="0.35">
      <c r="A11505" s="22" t="s">
        <v>42</v>
      </c>
      <c r="B11505" s="22" t="s">
        <v>173</v>
      </c>
      <c r="C11505" s="22" t="s">
        <v>56</v>
      </c>
      <c r="D11505" s="22" t="s">
        <v>27</v>
      </c>
      <c r="E11505" s="20">
        <v>3.32E-3</v>
      </c>
    </row>
    <row r="11506" spans="1:5" x14ac:dyDescent="0.35">
      <c r="A11506" s="22" t="s">
        <v>42</v>
      </c>
      <c r="B11506" s="22" t="s">
        <v>173</v>
      </c>
      <c r="C11506" s="22" t="s">
        <v>56</v>
      </c>
      <c r="D11506" s="22" t="s">
        <v>160</v>
      </c>
      <c r="E11506" s="20">
        <v>5.0000000000000002E-5</v>
      </c>
    </row>
    <row r="11507" spans="1:5" x14ac:dyDescent="0.35">
      <c r="A11507" s="22" t="s">
        <v>42</v>
      </c>
      <c r="B11507" s="22" t="s">
        <v>173</v>
      </c>
      <c r="C11507" s="22" t="s">
        <v>56</v>
      </c>
      <c r="D11507" s="22" t="s">
        <v>30</v>
      </c>
      <c r="E11507" s="20">
        <v>589.33888999999999</v>
      </c>
    </row>
    <row r="11508" spans="1:5" x14ac:dyDescent="0.35">
      <c r="A11508" s="22" t="s">
        <v>42</v>
      </c>
      <c r="B11508" s="22" t="s">
        <v>173</v>
      </c>
      <c r="C11508" s="22" t="s">
        <v>56</v>
      </c>
      <c r="D11508" s="22" t="s">
        <v>100</v>
      </c>
      <c r="E11508" s="20">
        <v>153.98832999999999</v>
      </c>
    </row>
    <row r="11509" spans="1:5" x14ac:dyDescent="0.35">
      <c r="A11509" s="22" t="s">
        <v>42</v>
      </c>
      <c r="B11509" s="22" t="s">
        <v>173</v>
      </c>
      <c r="C11509" s="22" t="s">
        <v>56</v>
      </c>
      <c r="D11509" s="28" t="s">
        <v>35</v>
      </c>
      <c r="E11509" s="26">
        <v>745.22127</v>
      </c>
    </row>
    <row r="11510" spans="1:5" x14ac:dyDescent="0.35">
      <c r="A11510" s="22" t="s">
        <v>42</v>
      </c>
      <c r="B11510" s="22" t="s">
        <v>173</v>
      </c>
      <c r="C11510" s="22" t="s">
        <v>57</v>
      </c>
      <c r="D11510" s="22" t="s">
        <v>27</v>
      </c>
      <c r="E11510" s="20">
        <v>159.85323</v>
      </c>
    </row>
    <row r="11511" spans="1:5" x14ac:dyDescent="0.35">
      <c r="A11511" s="22" t="s">
        <v>42</v>
      </c>
      <c r="B11511" s="22" t="s">
        <v>173</v>
      </c>
      <c r="C11511" s="22" t="s">
        <v>57</v>
      </c>
      <c r="D11511" s="22" t="s">
        <v>92</v>
      </c>
      <c r="E11511" s="20">
        <v>726.87679000000003</v>
      </c>
    </row>
    <row r="11512" spans="1:5" x14ac:dyDescent="0.35">
      <c r="A11512" s="22" t="s">
        <v>42</v>
      </c>
      <c r="B11512" s="22" t="s">
        <v>173</v>
      </c>
      <c r="C11512" s="22" t="s">
        <v>57</v>
      </c>
      <c r="D11512" s="22" t="s">
        <v>102</v>
      </c>
      <c r="E11512" s="20">
        <v>247.31818999999999</v>
      </c>
    </row>
    <row r="11513" spans="1:5" x14ac:dyDescent="0.35">
      <c r="A11513" s="22" t="s">
        <v>42</v>
      </c>
      <c r="B11513" s="22" t="s">
        <v>173</v>
      </c>
      <c r="C11513" s="22" t="s">
        <v>57</v>
      </c>
      <c r="D11513" s="22" t="s">
        <v>160</v>
      </c>
      <c r="E11513" s="20">
        <v>11.56166</v>
      </c>
    </row>
    <row r="11514" spans="1:5" x14ac:dyDescent="0.35">
      <c r="A11514" s="22" t="s">
        <v>42</v>
      </c>
      <c r="B11514" s="22" t="s">
        <v>173</v>
      </c>
      <c r="C11514" s="22" t="s">
        <v>57</v>
      </c>
      <c r="D11514" s="22" t="s">
        <v>30</v>
      </c>
      <c r="E11514" s="20">
        <v>64.839330000000004</v>
      </c>
    </row>
    <row r="11515" spans="1:5" x14ac:dyDescent="0.35">
      <c r="A11515" s="22" t="s">
        <v>42</v>
      </c>
      <c r="B11515" s="22" t="s">
        <v>173</v>
      </c>
      <c r="C11515" s="22" t="s">
        <v>57</v>
      </c>
      <c r="D11515" s="22" t="s">
        <v>31</v>
      </c>
      <c r="E11515" s="20">
        <v>411.69420000000002</v>
      </c>
    </row>
    <row r="11516" spans="1:5" x14ac:dyDescent="0.35">
      <c r="A11516" s="22" t="s">
        <v>42</v>
      </c>
      <c r="B11516" s="22" t="s">
        <v>173</v>
      </c>
      <c r="C11516" s="22" t="s">
        <v>57</v>
      </c>
      <c r="D11516" s="28" t="s">
        <v>35</v>
      </c>
      <c r="E11516" s="26">
        <v>1622.1433999999999</v>
      </c>
    </row>
    <row r="11517" spans="1:5" x14ac:dyDescent="0.35">
      <c r="A11517" s="22" t="s">
        <v>42</v>
      </c>
      <c r="B11517" s="22" t="s">
        <v>173</v>
      </c>
      <c r="C11517" s="22" t="s">
        <v>58</v>
      </c>
      <c r="D11517" s="22" t="s">
        <v>115</v>
      </c>
      <c r="E11517" s="20">
        <v>8.3089200000000005</v>
      </c>
    </row>
    <row r="11518" spans="1:5" x14ac:dyDescent="0.35">
      <c r="A11518" s="22" t="s">
        <v>42</v>
      </c>
      <c r="B11518" s="22" t="s">
        <v>173</v>
      </c>
      <c r="C11518" s="22" t="s">
        <v>58</v>
      </c>
      <c r="D11518" s="22" t="s">
        <v>156</v>
      </c>
      <c r="E11518" s="20">
        <v>128.97490999999999</v>
      </c>
    </row>
    <row r="11519" spans="1:5" x14ac:dyDescent="0.35">
      <c r="A11519" s="22" t="s">
        <v>42</v>
      </c>
      <c r="B11519" s="22" t="s">
        <v>173</v>
      </c>
      <c r="C11519" s="22" t="s">
        <v>58</v>
      </c>
      <c r="D11519" s="22" t="s">
        <v>107</v>
      </c>
      <c r="E11519" s="20">
        <v>72.033540000000002</v>
      </c>
    </row>
    <row r="11520" spans="1:5" x14ac:dyDescent="0.35">
      <c r="A11520" s="22" t="s">
        <v>42</v>
      </c>
      <c r="B11520" s="22" t="s">
        <v>173</v>
      </c>
      <c r="C11520" s="22" t="s">
        <v>58</v>
      </c>
      <c r="D11520" s="22" t="s">
        <v>30</v>
      </c>
      <c r="E11520" s="20">
        <v>25.484739999999999</v>
      </c>
    </row>
    <row r="11521" spans="1:5" x14ac:dyDescent="0.35">
      <c r="A11521" s="22" t="s">
        <v>42</v>
      </c>
      <c r="B11521" s="22" t="s">
        <v>173</v>
      </c>
      <c r="C11521" s="22" t="s">
        <v>58</v>
      </c>
      <c r="D11521" s="22" t="s">
        <v>96</v>
      </c>
      <c r="E11521" s="20">
        <v>0.16420999999999999</v>
      </c>
    </row>
    <row r="11522" spans="1:5" x14ac:dyDescent="0.35">
      <c r="A11522" s="22" t="s">
        <v>42</v>
      </c>
      <c r="B11522" s="22" t="s">
        <v>173</v>
      </c>
      <c r="C11522" s="22" t="s">
        <v>58</v>
      </c>
      <c r="D11522" s="28" t="s">
        <v>35</v>
      </c>
      <c r="E11522" s="26">
        <v>234.96632</v>
      </c>
    </row>
    <row r="11523" spans="1:5" x14ac:dyDescent="0.35">
      <c r="A11523" s="22" t="s">
        <v>42</v>
      </c>
      <c r="B11523" s="22" t="s">
        <v>173</v>
      </c>
      <c r="C11523" s="22" t="s">
        <v>158</v>
      </c>
      <c r="D11523" s="22" t="s">
        <v>160</v>
      </c>
      <c r="E11523" s="20">
        <v>128.52995999999999</v>
      </c>
    </row>
    <row r="11524" spans="1:5" x14ac:dyDescent="0.35">
      <c r="A11524" s="22" t="s">
        <v>42</v>
      </c>
      <c r="B11524" s="22" t="s">
        <v>173</v>
      </c>
      <c r="C11524" s="22" t="s">
        <v>158</v>
      </c>
      <c r="D11524" s="28" t="s">
        <v>35</v>
      </c>
      <c r="E11524" s="26">
        <v>128.52995999999999</v>
      </c>
    </row>
    <row r="11525" spans="1:5" x14ac:dyDescent="0.35">
      <c r="A11525" s="22" t="s">
        <v>42</v>
      </c>
      <c r="B11525" s="22" t="s">
        <v>173</v>
      </c>
      <c r="C11525" s="22" t="s">
        <v>14</v>
      </c>
      <c r="D11525" s="22" t="s">
        <v>115</v>
      </c>
      <c r="E11525" s="20">
        <v>50.423929999999999</v>
      </c>
    </row>
    <row r="11526" spans="1:5" x14ac:dyDescent="0.35">
      <c r="A11526" s="22" t="s">
        <v>42</v>
      </c>
      <c r="B11526" s="22" t="s">
        <v>173</v>
      </c>
      <c r="C11526" s="22" t="s">
        <v>14</v>
      </c>
      <c r="D11526" s="22" t="s">
        <v>95</v>
      </c>
      <c r="E11526" s="20">
        <v>6.1425599999999996</v>
      </c>
    </row>
    <row r="11527" spans="1:5" x14ac:dyDescent="0.35">
      <c r="A11527" s="22" t="s">
        <v>42</v>
      </c>
      <c r="B11527" s="22" t="s">
        <v>173</v>
      </c>
      <c r="C11527" s="22" t="s">
        <v>14</v>
      </c>
      <c r="D11527" s="22" t="s">
        <v>101</v>
      </c>
      <c r="E11527" s="20">
        <v>27.875869999999999</v>
      </c>
    </row>
    <row r="11528" spans="1:5" x14ac:dyDescent="0.35">
      <c r="A11528" s="22" t="s">
        <v>42</v>
      </c>
      <c r="B11528" s="22" t="s">
        <v>173</v>
      </c>
      <c r="C11528" s="22" t="s">
        <v>14</v>
      </c>
      <c r="D11528" s="22" t="s">
        <v>107</v>
      </c>
      <c r="E11528" s="20">
        <v>5.9436900000000001</v>
      </c>
    </row>
    <row r="11529" spans="1:5" x14ac:dyDescent="0.35">
      <c r="A11529" s="22" t="s">
        <v>42</v>
      </c>
      <c r="B11529" s="22" t="s">
        <v>173</v>
      </c>
      <c r="C11529" s="22" t="s">
        <v>14</v>
      </c>
      <c r="D11529" s="22" t="s">
        <v>160</v>
      </c>
      <c r="E11529" s="20">
        <v>564.18524000000002</v>
      </c>
    </row>
    <row r="11530" spans="1:5" x14ac:dyDescent="0.35">
      <c r="A11530" s="22" t="s">
        <v>42</v>
      </c>
      <c r="B11530" s="22" t="s">
        <v>173</v>
      </c>
      <c r="C11530" s="22" t="s">
        <v>14</v>
      </c>
      <c r="D11530" s="22" t="s">
        <v>30</v>
      </c>
      <c r="E11530" s="20">
        <v>1.1000000000000001E-3</v>
      </c>
    </row>
    <row r="11531" spans="1:5" x14ac:dyDescent="0.35">
      <c r="A11531" s="22" t="s">
        <v>42</v>
      </c>
      <c r="B11531" s="22" t="s">
        <v>173</v>
      </c>
      <c r="C11531" s="22" t="s">
        <v>14</v>
      </c>
      <c r="D11531" s="22" t="s">
        <v>97</v>
      </c>
      <c r="E11531" s="20">
        <v>142.60873000000001</v>
      </c>
    </row>
    <row r="11532" spans="1:5" x14ac:dyDescent="0.35">
      <c r="A11532" s="22" t="s">
        <v>42</v>
      </c>
      <c r="B11532" s="22" t="s">
        <v>173</v>
      </c>
      <c r="C11532" s="22" t="s">
        <v>14</v>
      </c>
      <c r="D11532" s="28" t="s">
        <v>35</v>
      </c>
      <c r="E11532" s="26">
        <v>797.18111999999996</v>
      </c>
    </row>
    <row r="11533" spans="1:5" x14ac:dyDescent="0.35">
      <c r="A11533" s="22" t="s">
        <v>42</v>
      </c>
      <c r="B11533" s="22" t="s">
        <v>173</v>
      </c>
      <c r="C11533" s="22" t="s">
        <v>15</v>
      </c>
      <c r="D11533" s="22" t="s">
        <v>52</v>
      </c>
      <c r="E11533" s="20">
        <v>3836.0575199999998</v>
      </c>
    </row>
    <row r="11534" spans="1:5" x14ac:dyDescent="0.35">
      <c r="A11534" s="22" t="s">
        <v>42</v>
      </c>
      <c r="B11534" s="22" t="s">
        <v>173</v>
      </c>
      <c r="C11534" s="22" t="s">
        <v>15</v>
      </c>
      <c r="D11534" s="22" t="s">
        <v>156</v>
      </c>
      <c r="E11534" s="20">
        <v>4417.5150000000003</v>
      </c>
    </row>
    <row r="11535" spans="1:5" x14ac:dyDescent="0.35">
      <c r="A11535" s="22" t="s">
        <v>42</v>
      </c>
      <c r="B11535" s="22" t="s">
        <v>173</v>
      </c>
      <c r="C11535" s="22" t="s">
        <v>15</v>
      </c>
      <c r="D11535" s="22" t="s">
        <v>113</v>
      </c>
      <c r="E11535" s="20">
        <v>103.06516000000001</v>
      </c>
    </row>
    <row r="11536" spans="1:5" x14ac:dyDescent="0.35">
      <c r="A11536" s="22" t="s">
        <v>42</v>
      </c>
      <c r="B11536" s="22" t="s">
        <v>173</v>
      </c>
      <c r="C11536" s="22" t="s">
        <v>15</v>
      </c>
      <c r="D11536" s="22" t="s">
        <v>27</v>
      </c>
      <c r="E11536" s="20">
        <v>354.51152999999999</v>
      </c>
    </row>
    <row r="11537" spans="1:5" x14ac:dyDescent="0.35">
      <c r="A11537" s="22" t="s">
        <v>42</v>
      </c>
      <c r="B11537" s="22" t="s">
        <v>173</v>
      </c>
      <c r="C11537" s="22" t="s">
        <v>15</v>
      </c>
      <c r="D11537" s="22" t="s">
        <v>28</v>
      </c>
      <c r="E11537" s="20">
        <v>257.84037999999998</v>
      </c>
    </row>
    <row r="11538" spans="1:5" x14ac:dyDescent="0.35">
      <c r="A11538" s="22" t="s">
        <v>42</v>
      </c>
      <c r="B11538" s="22" t="s">
        <v>173</v>
      </c>
      <c r="C11538" s="22" t="s">
        <v>15</v>
      </c>
      <c r="D11538" s="22" t="s">
        <v>92</v>
      </c>
      <c r="E11538" s="20">
        <v>26.556059999999999</v>
      </c>
    </row>
    <row r="11539" spans="1:5" x14ac:dyDescent="0.35">
      <c r="A11539" s="22" t="s">
        <v>42</v>
      </c>
      <c r="B11539" s="22" t="s">
        <v>173</v>
      </c>
      <c r="C11539" s="22" t="s">
        <v>15</v>
      </c>
      <c r="D11539" s="22" t="s">
        <v>102</v>
      </c>
      <c r="E11539" s="20">
        <v>611.73436000000004</v>
      </c>
    </row>
    <row r="11540" spans="1:5" x14ac:dyDescent="0.35">
      <c r="A11540" s="22" t="s">
        <v>42</v>
      </c>
      <c r="B11540" s="22" t="s">
        <v>173</v>
      </c>
      <c r="C11540" s="22" t="s">
        <v>15</v>
      </c>
      <c r="D11540" s="22" t="s">
        <v>107</v>
      </c>
      <c r="E11540" s="20">
        <v>916.50917000000004</v>
      </c>
    </row>
    <row r="11541" spans="1:5" x14ac:dyDescent="0.35">
      <c r="A11541" s="22" t="s">
        <v>42</v>
      </c>
      <c r="B11541" s="22" t="s">
        <v>173</v>
      </c>
      <c r="C11541" s="22" t="s">
        <v>15</v>
      </c>
      <c r="D11541" s="22" t="s">
        <v>93</v>
      </c>
      <c r="E11541" s="20">
        <v>223.42205000000001</v>
      </c>
    </row>
    <row r="11542" spans="1:5" x14ac:dyDescent="0.35">
      <c r="A11542" s="22" t="s">
        <v>42</v>
      </c>
      <c r="B11542" s="22" t="s">
        <v>173</v>
      </c>
      <c r="C11542" s="22" t="s">
        <v>15</v>
      </c>
      <c r="D11542" s="22" t="s">
        <v>160</v>
      </c>
      <c r="E11542" s="20">
        <v>5879.6136800000004</v>
      </c>
    </row>
    <row r="11543" spans="1:5" x14ac:dyDescent="0.35">
      <c r="A11543" s="22" t="s">
        <v>42</v>
      </c>
      <c r="B11543" s="22" t="s">
        <v>173</v>
      </c>
      <c r="C11543" s="22" t="s">
        <v>15</v>
      </c>
      <c r="D11543" s="22" t="s">
        <v>30</v>
      </c>
      <c r="E11543" s="20">
        <v>120466.69160999999</v>
      </c>
    </row>
    <row r="11544" spans="1:5" x14ac:dyDescent="0.35">
      <c r="A11544" s="22" t="s">
        <v>42</v>
      </c>
      <c r="B11544" s="22" t="s">
        <v>173</v>
      </c>
      <c r="C11544" s="22" t="s">
        <v>15</v>
      </c>
      <c r="D11544" s="22" t="s">
        <v>96</v>
      </c>
      <c r="E11544" s="20">
        <v>7488.3307299999997</v>
      </c>
    </row>
    <row r="11545" spans="1:5" x14ac:dyDescent="0.35">
      <c r="A11545" s="22" t="s">
        <v>42</v>
      </c>
      <c r="B11545" s="22" t="s">
        <v>173</v>
      </c>
      <c r="C11545" s="22" t="s">
        <v>15</v>
      </c>
      <c r="D11545" s="22" t="s">
        <v>110</v>
      </c>
      <c r="E11545" s="20">
        <v>952.16396999999995</v>
      </c>
    </row>
    <row r="11546" spans="1:5" x14ac:dyDescent="0.35">
      <c r="A11546" s="22" t="s">
        <v>42</v>
      </c>
      <c r="B11546" s="22" t="s">
        <v>173</v>
      </c>
      <c r="C11546" s="22" t="s">
        <v>15</v>
      </c>
      <c r="D11546" s="22" t="s">
        <v>100</v>
      </c>
      <c r="E11546" s="20">
        <v>0.66149000000000002</v>
      </c>
    </row>
    <row r="11547" spans="1:5" x14ac:dyDescent="0.35">
      <c r="A11547" s="22" t="s">
        <v>42</v>
      </c>
      <c r="B11547" s="22" t="s">
        <v>173</v>
      </c>
      <c r="C11547" s="22" t="s">
        <v>15</v>
      </c>
      <c r="D11547" s="22" t="s">
        <v>97</v>
      </c>
      <c r="E11547" s="20">
        <v>283.71172999999999</v>
      </c>
    </row>
    <row r="11548" spans="1:5" x14ac:dyDescent="0.35">
      <c r="A11548" s="22" t="s">
        <v>42</v>
      </c>
      <c r="B11548" s="22" t="s">
        <v>173</v>
      </c>
      <c r="C11548" s="22" t="s">
        <v>15</v>
      </c>
      <c r="D11548" s="22" t="s">
        <v>31</v>
      </c>
      <c r="E11548" s="20">
        <v>35153.502950000002</v>
      </c>
    </row>
    <row r="11549" spans="1:5" x14ac:dyDescent="0.35">
      <c r="A11549" s="22" t="s">
        <v>42</v>
      </c>
      <c r="B11549" s="22" t="s">
        <v>173</v>
      </c>
      <c r="C11549" s="22" t="s">
        <v>15</v>
      </c>
      <c r="D11549" s="22" t="s">
        <v>32</v>
      </c>
      <c r="E11549" s="20">
        <v>187.09836999999999</v>
      </c>
    </row>
    <row r="11550" spans="1:5" x14ac:dyDescent="0.35">
      <c r="A11550" s="22" t="s">
        <v>42</v>
      </c>
      <c r="B11550" s="22" t="s">
        <v>173</v>
      </c>
      <c r="C11550" s="22" t="s">
        <v>15</v>
      </c>
      <c r="D11550" s="22" t="s">
        <v>161</v>
      </c>
      <c r="E11550" s="20">
        <v>131.74045000000001</v>
      </c>
    </row>
    <row r="11551" spans="1:5" x14ac:dyDescent="0.35">
      <c r="A11551" s="22" t="s">
        <v>42</v>
      </c>
      <c r="B11551" s="22" t="s">
        <v>173</v>
      </c>
      <c r="C11551" s="22" t="s">
        <v>15</v>
      </c>
      <c r="D11551" s="28" t="s">
        <v>35</v>
      </c>
      <c r="E11551" s="26">
        <v>181290.72620999999</v>
      </c>
    </row>
    <row r="11552" spans="1:5" x14ac:dyDescent="0.35">
      <c r="A11552" s="22" t="s">
        <v>42</v>
      </c>
      <c r="B11552" s="22" t="s">
        <v>173</v>
      </c>
      <c r="C11552" s="22" t="s">
        <v>159</v>
      </c>
      <c r="D11552" s="22" t="s">
        <v>52</v>
      </c>
      <c r="E11552" s="20">
        <v>361.2962</v>
      </c>
    </row>
    <row r="11553" spans="1:5" x14ac:dyDescent="0.35">
      <c r="A11553" s="22" t="s">
        <v>42</v>
      </c>
      <c r="B11553" s="22" t="s">
        <v>173</v>
      </c>
      <c r="C11553" s="22" t="s">
        <v>159</v>
      </c>
      <c r="D11553" s="22" t="s">
        <v>115</v>
      </c>
      <c r="E11553" s="20">
        <v>0.53515999999999997</v>
      </c>
    </row>
    <row r="11554" spans="1:5" x14ac:dyDescent="0.35">
      <c r="A11554" s="22" t="s">
        <v>42</v>
      </c>
      <c r="B11554" s="22" t="s">
        <v>173</v>
      </c>
      <c r="C11554" s="22" t="s">
        <v>159</v>
      </c>
      <c r="D11554" s="22" t="s">
        <v>156</v>
      </c>
      <c r="E11554" s="20">
        <v>167.89797999999999</v>
      </c>
    </row>
    <row r="11555" spans="1:5" x14ac:dyDescent="0.35">
      <c r="A11555" s="22" t="s">
        <v>42</v>
      </c>
      <c r="B11555" s="22" t="s">
        <v>173</v>
      </c>
      <c r="C11555" s="22" t="s">
        <v>159</v>
      </c>
      <c r="D11555" s="22" t="s">
        <v>53</v>
      </c>
      <c r="E11555" s="20">
        <v>2.5400000000000002E-3</v>
      </c>
    </row>
    <row r="11556" spans="1:5" x14ac:dyDescent="0.35">
      <c r="A11556" s="22" t="s">
        <v>42</v>
      </c>
      <c r="B11556" s="22" t="s">
        <v>173</v>
      </c>
      <c r="C11556" s="22" t="s">
        <v>159</v>
      </c>
      <c r="D11556" s="22" t="s">
        <v>27</v>
      </c>
      <c r="E11556" s="20">
        <v>1427.71857</v>
      </c>
    </row>
    <row r="11557" spans="1:5" x14ac:dyDescent="0.35">
      <c r="A11557" s="22" t="s">
        <v>42</v>
      </c>
      <c r="B11557" s="22" t="s">
        <v>173</v>
      </c>
      <c r="C11557" s="22" t="s">
        <v>159</v>
      </c>
      <c r="D11557" s="22" t="s">
        <v>95</v>
      </c>
      <c r="E11557" s="20">
        <v>1.2941100000000001</v>
      </c>
    </row>
    <row r="11558" spans="1:5" x14ac:dyDescent="0.35">
      <c r="A11558" s="22" t="s">
        <v>42</v>
      </c>
      <c r="B11558" s="22" t="s">
        <v>173</v>
      </c>
      <c r="C11558" s="22" t="s">
        <v>159</v>
      </c>
      <c r="D11558" s="22" t="s">
        <v>28</v>
      </c>
      <c r="E11558" s="20">
        <v>15.83972</v>
      </c>
    </row>
    <row r="11559" spans="1:5" x14ac:dyDescent="0.35">
      <c r="A11559" s="22" t="s">
        <v>42</v>
      </c>
      <c r="B11559" s="22" t="s">
        <v>173</v>
      </c>
      <c r="C11559" s="22" t="s">
        <v>159</v>
      </c>
      <c r="D11559" s="22" t="s">
        <v>55</v>
      </c>
      <c r="E11559" s="20">
        <v>698.85337000000004</v>
      </c>
    </row>
    <row r="11560" spans="1:5" x14ac:dyDescent="0.35">
      <c r="A11560" s="22" t="s">
        <v>42</v>
      </c>
      <c r="B11560" s="22" t="s">
        <v>173</v>
      </c>
      <c r="C11560" s="22" t="s">
        <v>159</v>
      </c>
      <c r="D11560" s="22" t="s">
        <v>92</v>
      </c>
      <c r="E11560" s="20">
        <v>628.44087999999999</v>
      </c>
    </row>
    <row r="11561" spans="1:5" x14ac:dyDescent="0.35">
      <c r="A11561" s="22" t="s">
        <v>42</v>
      </c>
      <c r="B11561" s="22" t="s">
        <v>173</v>
      </c>
      <c r="C11561" s="22" t="s">
        <v>159</v>
      </c>
      <c r="D11561" s="22" t="s">
        <v>102</v>
      </c>
      <c r="E11561" s="20">
        <v>103.66049</v>
      </c>
    </row>
    <row r="11562" spans="1:5" x14ac:dyDescent="0.35">
      <c r="A11562" s="22" t="s">
        <v>42</v>
      </c>
      <c r="B11562" s="22" t="s">
        <v>173</v>
      </c>
      <c r="C11562" s="22" t="s">
        <v>159</v>
      </c>
      <c r="D11562" s="22" t="s">
        <v>107</v>
      </c>
      <c r="E11562" s="20">
        <v>14.479469999999999</v>
      </c>
    </row>
    <row r="11563" spans="1:5" x14ac:dyDescent="0.35">
      <c r="A11563" s="22" t="s">
        <v>42</v>
      </c>
      <c r="B11563" s="22" t="s">
        <v>173</v>
      </c>
      <c r="C11563" s="22" t="s">
        <v>159</v>
      </c>
      <c r="D11563" s="22" t="s">
        <v>93</v>
      </c>
      <c r="E11563" s="20">
        <v>0.22903999999999999</v>
      </c>
    </row>
    <row r="11564" spans="1:5" x14ac:dyDescent="0.35">
      <c r="A11564" s="22" t="s">
        <v>42</v>
      </c>
      <c r="B11564" s="22" t="s">
        <v>173</v>
      </c>
      <c r="C11564" s="22" t="s">
        <v>159</v>
      </c>
      <c r="D11564" s="22" t="s">
        <v>160</v>
      </c>
      <c r="E11564" s="20">
        <v>2818.4783299999999</v>
      </c>
    </row>
    <row r="11565" spans="1:5" x14ac:dyDescent="0.35">
      <c r="A11565" s="22" t="s">
        <v>42</v>
      </c>
      <c r="B11565" s="22" t="s">
        <v>173</v>
      </c>
      <c r="C11565" s="22" t="s">
        <v>159</v>
      </c>
      <c r="D11565" s="22" t="s">
        <v>30</v>
      </c>
      <c r="E11565" s="20">
        <v>5103.8409799999999</v>
      </c>
    </row>
    <row r="11566" spans="1:5" x14ac:dyDescent="0.35">
      <c r="A11566" s="22" t="s">
        <v>42</v>
      </c>
      <c r="B11566" s="22" t="s">
        <v>173</v>
      </c>
      <c r="C11566" s="22" t="s">
        <v>159</v>
      </c>
      <c r="D11566" s="22" t="s">
        <v>96</v>
      </c>
      <c r="E11566" s="20">
        <v>4.0509300000000001</v>
      </c>
    </row>
    <row r="11567" spans="1:5" x14ac:dyDescent="0.35">
      <c r="A11567" s="22" t="s">
        <v>42</v>
      </c>
      <c r="B11567" s="22" t="s">
        <v>173</v>
      </c>
      <c r="C11567" s="22" t="s">
        <v>159</v>
      </c>
      <c r="D11567" s="22" t="s">
        <v>110</v>
      </c>
      <c r="E11567" s="20">
        <v>27.136900000000001</v>
      </c>
    </row>
    <row r="11568" spans="1:5" x14ac:dyDescent="0.35">
      <c r="A11568" s="22" t="s">
        <v>42</v>
      </c>
      <c r="B11568" s="22" t="s">
        <v>173</v>
      </c>
      <c r="C11568" s="22" t="s">
        <v>159</v>
      </c>
      <c r="D11568" s="22" t="s">
        <v>162</v>
      </c>
      <c r="E11568" s="20">
        <v>40.323</v>
      </c>
    </row>
    <row r="11569" spans="1:5" x14ac:dyDescent="0.35">
      <c r="A11569" s="22" t="s">
        <v>42</v>
      </c>
      <c r="B11569" s="22" t="s">
        <v>173</v>
      </c>
      <c r="C11569" s="22" t="s">
        <v>159</v>
      </c>
      <c r="D11569" s="22" t="s">
        <v>163</v>
      </c>
      <c r="E11569" s="20">
        <v>1.8939999999999999</v>
      </c>
    </row>
    <row r="11570" spans="1:5" x14ac:dyDescent="0.35">
      <c r="A11570" s="22" t="s">
        <v>42</v>
      </c>
      <c r="B11570" s="22" t="s">
        <v>173</v>
      </c>
      <c r="C11570" s="22" t="s">
        <v>159</v>
      </c>
      <c r="D11570" s="22" t="s">
        <v>100</v>
      </c>
      <c r="E11570" s="20">
        <v>-4.9173600000000004</v>
      </c>
    </row>
    <row r="11571" spans="1:5" x14ac:dyDescent="0.35">
      <c r="A11571" s="22" t="s">
        <v>42</v>
      </c>
      <c r="B11571" s="22" t="s">
        <v>173</v>
      </c>
      <c r="C11571" s="22" t="s">
        <v>159</v>
      </c>
      <c r="D11571" s="22" t="s">
        <v>97</v>
      </c>
      <c r="E11571" s="20">
        <v>219.79123999999999</v>
      </c>
    </row>
    <row r="11572" spans="1:5" x14ac:dyDescent="0.35">
      <c r="A11572" s="22" t="s">
        <v>42</v>
      </c>
      <c r="B11572" s="22" t="s">
        <v>173</v>
      </c>
      <c r="C11572" s="22" t="s">
        <v>159</v>
      </c>
      <c r="D11572" s="22" t="s">
        <v>31</v>
      </c>
      <c r="E11572" s="20">
        <v>552.02913000000001</v>
      </c>
    </row>
    <row r="11573" spans="1:5" x14ac:dyDescent="0.35">
      <c r="A11573" s="22" t="s">
        <v>42</v>
      </c>
      <c r="B11573" s="22" t="s">
        <v>173</v>
      </c>
      <c r="C11573" s="22" t="s">
        <v>159</v>
      </c>
      <c r="D11573" s="22" t="s">
        <v>32</v>
      </c>
      <c r="E11573" s="20">
        <v>209.76177999999999</v>
      </c>
    </row>
    <row r="11574" spans="1:5" x14ac:dyDescent="0.35">
      <c r="A11574" s="22" t="s">
        <v>42</v>
      </c>
      <c r="B11574" s="22" t="s">
        <v>173</v>
      </c>
      <c r="C11574" s="22" t="s">
        <v>159</v>
      </c>
      <c r="D11574" s="22" t="s">
        <v>161</v>
      </c>
      <c r="E11574" s="20">
        <v>29.72298</v>
      </c>
    </row>
    <row r="11575" spans="1:5" x14ac:dyDescent="0.35">
      <c r="A11575" s="22" t="s">
        <v>42</v>
      </c>
      <c r="B11575" s="22" t="s">
        <v>173</v>
      </c>
      <c r="C11575" s="22" t="s">
        <v>159</v>
      </c>
      <c r="D11575" s="28" t="s">
        <v>35</v>
      </c>
      <c r="E11575" s="26">
        <v>12422.35944</v>
      </c>
    </row>
    <row r="11576" spans="1:5" x14ac:dyDescent="0.35">
      <c r="A11576" s="22" t="s">
        <v>42</v>
      </c>
      <c r="B11576" s="22" t="s">
        <v>173</v>
      </c>
      <c r="C11576" s="22" t="s">
        <v>59</v>
      </c>
      <c r="D11576" s="22" t="s">
        <v>92</v>
      </c>
      <c r="E11576" s="20">
        <v>7511.20406</v>
      </c>
    </row>
    <row r="11577" spans="1:5" x14ac:dyDescent="0.35">
      <c r="A11577" s="22" t="s">
        <v>42</v>
      </c>
      <c r="B11577" s="22" t="s">
        <v>173</v>
      </c>
      <c r="C11577" s="22" t="s">
        <v>59</v>
      </c>
      <c r="D11577" s="22" t="s">
        <v>30</v>
      </c>
      <c r="E11577" s="20">
        <v>4768.8452299999999</v>
      </c>
    </row>
    <row r="11578" spans="1:5" x14ac:dyDescent="0.35">
      <c r="A11578" s="22" t="s">
        <v>42</v>
      </c>
      <c r="B11578" s="22" t="s">
        <v>173</v>
      </c>
      <c r="C11578" s="22" t="s">
        <v>59</v>
      </c>
      <c r="D11578" s="22" t="s">
        <v>31</v>
      </c>
      <c r="E11578" s="20">
        <v>355.09145000000001</v>
      </c>
    </row>
    <row r="11579" spans="1:5" x14ac:dyDescent="0.35">
      <c r="A11579" s="22" t="s">
        <v>42</v>
      </c>
      <c r="B11579" s="22" t="s">
        <v>173</v>
      </c>
      <c r="C11579" s="22" t="s">
        <v>59</v>
      </c>
      <c r="D11579" s="22" t="s">
        <v>32</v>
      </c>
      <c r="E11579" s="20">
        <v>223.01378</v>
      </c>
    </row>
    <row r="11580" spans="1:5" x14ac:dyDescent="0.35">
      <c r="A11580" s="22" t="s">
        <v>42</v>
      </c>
      <c r="B11580" s="22" t="s">
        <v>173</v>
      </c>
      <c r="C11580" s="22" t="s">
        <v>59</v>
      </c>
      <c r="D11580" s="28" t="s">
        <v>35</v>
      </c>
      <c r="E11580" s="26">
        <v>12858.15452</v>
      </c>
    </row>
    <row r="11581" spans="1:5" x14ac:dyDescent="0.35">
      <c r="A11581" s="22" t="s">
        <v>42</v>
      </c>
      <c r="B11581" s="22" t="s">
        <v>173</v>
      </c>
      <c r="C11581" s="22" t="s">
        <v>16</v>
      </c>
      <c r="D11581" s="22" t="s">
        <v>115</v>
      </c>
      <c r="E11581" s="20">
        <v>13.028219999999999</v>
      </c>
    </row>
    <row r="11582" spans="1:5" x14ac:dyDescent="0.35">
      <c r="A11582" s="22" t="s">
        <v>42</v>
      </c>
      <c r="B11582" s="22" t="s">
        <v>173</v>
      </c>
      <c r="C11582" s="22" t="s">
        <v>16</v>
      </c>
      <c r="D11582" s="22" t="s">
        <v>156</v>
      </c>
      <c r="E11582" s="20">
        <v>14.309419999999999</v>
      </c>
    </row>
    <row r="11583" spans="1:5" x14ac:dyDescent="0.35">
      <c r="A11583" s="22" t="s">
        <v>42</v>
      </c>
      <c r="B11583" s="22" t="s">
        <v>173</v>
      </c>
      <c r="C11583" s="22" t="s">
        <v>16</v>
      </c>
      <c r="D11583" s="22" t="s">
        <v>27</v>
      </c>
      <c r="E11583" s="20">
        <v>257.45729</v>
      </c>
    </row>
    <row r="11584" spans="1:5" x14ac:dyDescent="0.35">
      <c r="A11584" s="22" t="s">
        <v>42</v>
      </c>
      <c r="B11584" s="22" t="s">
        <v>173</v>
      </c>
      <c r="C11584" s="22" t="s">
        <v>16</v>
      </c>
      <c r="D11584" s="22" t="s">
        <v>28</v>
      </c>
      <c r="E11584" s="20">
        <v>32.009720000000002</v>
      </c>
    </row>
    <row r="11585" spans="1:5" x14ac:dyDescent="0.35">
      <c r="A11585" s="22" t="s">
        <v>42</v>
      </c>
      <c r="B11585" s="22" t="s">
        <v>173</v>
      </c>
      <c r="C11585" s="22" t="s">
        <v>16</v>
      </c>
      <c r="D11585" s="22" t="s">
        <v>55</v>
      </c>
      <c r="E11585" s="20">
        <v>34.358199999999997</v>
      </c>
    </row>
    <row r="11586" spans="1:5" x14ac:dyDescent="0.35">
      <c r="A11586" s="22" t="s">
        <v>42</v>
      </c>
      <c r="B11586" s="22" t="s">
        <v>173</v>
      </c>
      <c r="C11586" s="22" t="s">
        <v>16</v>
      </c>
      <c r="D11586" s="22" t="s">
        <v>102</v>
      </c>
      <c r="E11586" s="20">
        <v>29.34787</v>
      </c>
    </row>
    <row r="11587" spans="1:5" x14ac:dyDescent="0.35">
      <c r="A11587" s="22" t="s">
        <v>42</v>
      </c>
      <c r="B11587" s="22" t="s">
        <v>173</v>
      </c>
      <c r="C11587" s="22" t="s">
        <v>16</v>
      </c>
      <c r="D11587" s="22" t="s">
        <v>107</v>
      </c>
      <c r="E11587" s="20">
        <v>12.01877</v>
      </c>
    </row>
    <row r="11588" spans="1:5" x14ac:dyDescent="0.35">
      <c r="A11588" s="22" t="s">
        <v>42</v>
      </c>
      <c r="B11588" s="22" t="s">
        <v>173</v>
      </c>
      <c r="C11588" s="22" t="s">
        <v>16</v>
      </c>
      <c r="D11588" s="22" t="s">
        <v>160</v>
      </c>
      <c r="E11588" s="20">
        <v>608.39092000000005</v>
      </c>
    </row>
    <row r="11589" spans="1:5" x14ac:dyDescent="0.35">
      <c r="A11589" s="22" t="s">
        <v>42</v>
      </c>
      <c r="B11589" s="22" t="s">
        <v>173</v>
      </c>
      <c r="C11589" s="22" t="s">
        <v>16</v>
      </c>
      <c r="D11589" s="22" t="s">
        <v>30</v>
      </c>
      <c r="E11589" s="20">
        <v>130.87222</v>
      </c>
    </row>
    <row r="11590" spans="1:5" x14ac:dyDescent="0.35">
      <c r="A11590" s="22" t="s">
        <v>42</v>
      </c>
      <c r="B11590" s="22" t="s">
        <v>173</v>
      </c>
      <c r="C11590" s="22" t="s">
        <v>16</v>
      </c>
      <c r="D11590" s="22" t="s">
        <v>96</v>
      </c>
      <c r="E11590" s="20">
        <v>1.3609100000000001</v>
      </c>
    </row>
    <row r="11591" spans="1:5" x14ac:dyDescent="0.35">
      <c r="A11591" s="22" t="s">
        <v>42</v>
      </c>
      <c r="B11591" s="22" t="s">
        <v>173</v>
      </c>
      <c r="C11591" s="22" t="s">
        <v>16</v>
      </c>
      <c r="D11591" s="22" t="s">
        <v>97</v>
      </c>
      <c r="E11591" s="20">
        <v>10.13944</v>
      </c>
    </row>
    <row r="11592" spans="1:5" x14ac:dyDescent="0.35">
      <c r="A11592" s="22" t="s">
        <v>42</v>
      </c>
      <c r="B11592" s="22" t="s">
        <v>173</v>
      </c>
      <c r="C11592" s="22" t="s">
        <v>16</v>
      </c>
      <c r="D11592" s="22" t="s">
        <v>31</v>
      </c>
      <c r="E11592" s="20">
        <v>500.64418000000001</v>
      </c>
    </row>
    <row r="11593" spans="1:5" x14ac:dyDescent="0.35">
      <c r="A11593" s="22" t="s">
        <v>42</v>
      </c>
      <c r="B11593" s="22" t="s">
        <v>173</v>
      </c>
      <c r="C11593" s="22" t="s">
        <v>16</v>
      </c>
      <c r="D11593" s="22" t="s">
        <v>32</v>
      </c>
      <c r="E11593" s="20">
        <v>220.12200999999999</v>
      </c>
    </row>
    <row r="11594" spans="1:5" x14ac:dyDescent="0.35">
      <c r="A11594" s="22" t="s">
        <v>42</v>
      </c>
      <c r="B11594" s="22" t="s">
        <v>173</v>
      </c>
      <c r="C11594" s="22" t="s">
        <v>16</v>
      </c>
      <c r="D11594" s="28" t="s">
        <v>35</v>
      </c>
      <c r="E11594" s="26">
        <v>1864.05917</v>
      </c>
    </row>
    <row r="11595" spans="1:5" x14ac:dyDescent="0.35">
      <c r="A11595" s="22" t="s">
        <v>42</v>
      </c>
      <c r="B11595" s="22" t="s">
        <v>173</v>
      </c>
      <c r="C11595" s="22" t="s">
        <v>17</v>
      </c>
      <c r="D11595" s="22" t="s">
        <v>110</v>
      </c>
      <c r="E11595" s="20">
        <v>0.45023999999999997</v>
      </c>
    </row>
    <row r="11596" spans="1:5" x14ac:dyDescent="0.35">
      <c r="A11596" s="22" t="s">
        <v>42</v>
      </c>
      <c r="B11596" s="22" t="s">
        <v>173</v>
      </c>
      <c r="C11596" s="22" t="s">
        <v>17</v>
      </c>
      <c r="D11596" s="28" t="s">
        <v>35</v>
      </c>
      <c r="E11596" s="26">
        <v>0.45023999999999997</v>
      </c>
    </row>
    <row r="11597" spans="1:5" x14ac:dyDescent="0.35">
      <c r="A11597" s="22" t="s">
        <v>42</v>
      </c>
      <c r="B11597" s="22" t="s">
        <v>173</v>
      </c>
      <c r="C11597" s="22" t="s">
        <v>18</v>
      </c>
      <c r="D11597" s="22" t="s">
        <v>115</v>
      </c>
      <c r="E11597" s="20">
        <v>3.4668899999999998</v>
      </c>
    </row>
    <row r="11598" spans="1:5" x14ac:dyDescent="0.35">
      <c r="A11598" s="22" t="s">
        <v>42</v>
      </c>
      <c r="B11598" s="22" t="s">
        <v>173</v>
      </c>
      <c r="C11598" s="22" t="s">
        <v>18</v>
      </c>
      <c r="D11598" s="22" t="s">
        <v>27</v>
      </c>
      <c r="E11598" s="20">
        <v>115.00814</v>
      </c>
    </row>
    <row r="11599" spans="1:5" x14ac:dyDescent="0.35">
      <c r="A11599" s="22" t="s">
        <v>42</v>
      </c>
      <c r="B11599" s="22" t="s">
        <v>173</v>
      </c>
      <c r="C11599" s="22" t="s">
        <v>18</v>
      </c>
      <c r="D11599" s="22" t="s">
        <v>28</v>
      </c>
      <c r="E11599" s="20">
        <v>351.62607000000003</v>
      </c>
    </row>
    <row r="11600" spans="1:5" x14ac:dyDescent="0.35">
      <c r="A11600" s="22" t="s">
        <v>42</v>
      </c>
      <c r="B11600" s="22" t="s">
        <v>173</v>
      </c>
      <c r="C11600" s="22" t="s">
        <v>18</v>
      </c>
      <c r="D11600" s="22" t="s">
        <v>92</v>
      </c>
      <c r="E11600" s="20">
        <v>84.714280000000002</v>
      </c>
    </row>
    <row r="11601" spans="1:5" x14ac:dyDescent="0.35">
      <c r="A11601" s="22" t="s">
        <v>42</v>
      </c>
      <c r="B11601" s="22" t="s">
        <v>173</v>
      </c>
      <c r="C11601" s="22" t="s">
        <v>18</v>
      </c>
      <c r="D11601" s="22" t="s">
        <v>102</v>
      </c>
      <c r="E11601" s="20">
        <v>34485.077120000002</v>
      </c>
    </row>
    <row r="11602" spans="1:5" x14ac:dyDescent="0.35">
      <c r="A11602" s="22" t="s">
        <v>42</v>
      </c>
      <c r="B11602" s="22" t="s">
        <v>173</v>
      </c>
      <c r="C11602" s="22" t="s">
        <v>18</v>
      </c>
      <c r="D11602" s="22" t="s">
        <v>107</v>
      </c>
      <c r="E11602" s="20">
        <v>19.532260000000001</v>
      </c>
    </row>
    <row r="11603" spans="1:5" x14ac:dyDescent="0.35">
      <c r="A11603" s="22" t="s">
        <v>42</v>
      </c>
      <c r="B11603" s="22" t="s">
        <v>173</v>
      </c>
      <c r="C11603" s="22" t="s">
        <v>18</v>
      </c>
      <c r="D11603" s="22" t="s">
        <v>160</v>
      </c>
      <c r="E11603" s="20">
        <v>565.11320999999998</v>
      </c>
    </row>
    <row r="11604" spans="1:5" x14ac:dyDescent="0.35">
      <c r="A11604" s="22" t="s">
        <v>42</v>
      </c>
      <c r="B11604" s="22" t="s">
        <v>173</v>
      </c>
      <c r="C11604" s="22" t="s">
        <v>18</v>
      </c>
      <c r="D11604" s="22" t="s">
        <v>100</v>
      </c>
      <c r="E11604" s="20">
        <v>1100.2670900000001</v>
      </c>
    </row>
    <row r="11605" spans="1:5" x14ac:dyDescent="0.35">
      <c r="A11605" s="22" t="s">
        <v>42</v>
      </c>
      <c r="B11605" s="22" t="s">
        <v>173</v>
      </c>
      <c r="C11605" s="22" t="s">
        <v>18</v>
      </c>
      <c r="D11605" s="22" t="s">
        <v>97</v>
      </c>
      <c r="E11605" s="20">
        <v>129.19785999999999</v>
      </c>
    </row>
    <row r="11606" spans="1:5" x14ac:dyDescent="0.35">
      <c r="A11606" s="22" t="s">
        <v>42</v>
      </c>
      <c r="B11606" s="22" t="s">
        <v>173</v>
      </c>
      <c r="C11606" s="22" t="s">
        <v>18</v>
      </c>
      <c r="D11606" s="22" t="s">
        <v>31</v>
      </c>
      <c r="E11606" s="20">
        <v>2652.8052400000001</v>
      </c>
    </row>
    <row r="11607" spans="1:5" x14ac:dyDescent="0.35">
      <c r="A11607" s="22" t="s">
        <v>42</v>
      </c>
      <c r="B11607" s="22" t="s">
        <v>173</v>
      </c>
      <c r="C11607" s="22" t="s">
        <v>18</v>
      </c>
      <c r="D11607" s="22" t="s">
        <v>32</v>
      </c>
      <c r="E11607" s="20">
        <v>1059.25351</v>
      </c>
    </row>
    <row r="11608" spans="1:5" x14ac:dyDescent="0.35">
      <c r="A11608" s="22" t="s">
        <v>42</v>
      </c>
      <c r="B11608" s="22" t="s">
        <v>173</v>
      </c>
      <c r="C11608" s="22" t="s">
        <v>18</v>
      </c>
      <c r="D11608" s="28" t="s">
        <v>35</v>
      </c>
      <c r="E11608" s="26">
        <v>40566.061670000003</v>
      </c>
    </row>
    <row r="11609" spans="1:5" x14ac:dyDescent="0.35">
      <c r="A11609" s="22" t="s">
        <v>42</v>
      </c>
      <c r="B11609" s="22" t="s">
        <v>173</v>
      </c>
      <c r="C11609" s="22" t="s">
        <v>19</v>
      </c>
      <c r="D11609" s="22" t="s">
        <v>52</v>
      </c>
      <c r="E11609" s="20">
        <v>26.574629999999999</v>
      </c>
    </row>
    <row r="11610" spans="1:5" x14ac:dyDescent="0.35">
      <c r="A11610" s="22" t="s">
        <v>42</v>
      </c>
      <c r="B11610" s="22" t="s">
        <v>173</v>
      </c>
      <c r="C11610" s="22" t="s">
        <v>19</v>
      </c>
      <c r="D11610" s="22" t="s">
        <v>115</v>
      </c>
      <c r="E11610" s="20">
        <v>8.3329400000000007</v>
      </c>
    </row>
    <row r="11611" spans="1:5" x14ac:dyDescent="0.35">
      <c r="A11611" s="22" t="s">
        <v>42</v>
      </c>
      <c r="B11611" s="22" t="s">
        <v>173</v>
      </c>
      <c r="C11611" s="22" t="s">
        <v>19</v>
      </c>
      <c r="D11611" s="22" t="s">
        <v>27</v>
      </c>
      <c r="E11611" s="20">
        <v>843.27283</v>
      </c>
    </row>
    <row r="11612" spans="1:5" x14ac:dyDescent="0.35">
      <c r="A11612" s="22" t="s">
        <v>42</v>
      </c>
      <c r="B11612" s="22" t="s">
        <v>173</v>
      </c>
      <c r="C11612" s="22" t="s">
        <v>19</v>
      </c>
      <c r="D11612" s="22" t="s">
        <v>28</v>
      </c>
      <c r="E11612" s="20">
        <v>3.28938</v>
      </c>
    </row>
    <row r="11613" spans="1:5" x14ac:dyDescent="0.35">
      <c r="A11613" s="22" t="s">
        <v>42</v>
      </c>
      <c r="B11613" s="22" t="s">
        <v>173</v>
      </c>
      <c r="C11613" s="22" t="s">
        <v>19</v>
      </c>
      <c r="D11613" s="22" t="s">
        <v>55</v>
      </c>
      <c r="E11613" s="20">
        <v>2.0840399999999999</v>
      </c>
    </row>
    <row r="11614" spans="1:5" x14ac:dyDescent="0.35">
      <c r="A11614" s="22" t="s">
        <v>42</v>
      </c>
      <c r="B11614" s="22" t="s">
        <v>173</v>
      </c>
      <c r="C11614" s="22" t="s">
        <v>19</v>
      </c>
      <c r="D11614" s="22" t="s">
        <v>92</v>
      </c>
      <c r="E11614" s="20">
        <v>53.239460000000001</v>
      </c>
    </row>
    <row r="11615" spans="1:5" x14ac:dyDescent="0.35">
      <c r="A11615" s="22" t="s">
        <v>42</v>
      </c>
      <c r="B11615" s="22" t="s">
        <v>173</v>
      </c>
      <c r="C11615" s="22" t="s">
        <v>19</v>
      </c>
      <c r="D11615" s="22" t="s">
        <v>102</v>
      </c>
      <c r="E11615" s="20">
        <v>1128.8869999999999</v>
      </c>
    </row>
    <row r="11616" spans="1:5" x14ac:dyDescent="0.35">
      <c r="A11616" s="22" t="s">
        <v>42</v>
      </c>
      <c r="B11616" s="22" t="s">
        <v>173</v>
      </c>
      <c r="C11616" s="22" t="s">
        <v>19</v>
      </c>
      <c r="D11616" s="22" t="s">
        <v>107</v>
      </c>
      <c r="E11616" s="20">
        <v>29.15455</v>
      </c>
    </row>
    <row r="11617" spans="1:5" x14ac:dyDescent="0.35">
      <c r="A11617" s="22" t="s">
        <v>42</v>
      </c>
      <c r="B11617" s="22" t="s">
        <v>173</v>
      </c>
      <c r="C11617" s="22" t="s">
        <v>19</v>
      </c>
      <c r="D11617" s="22" t="s">
        <v>93</v>
      </c>
      <c r="E11617" s="20">
        <v>12.99478</v>
      </c>
    </row>
    <row r="11618" spans="1:5" x14ac:dyDescent="0.35">
      <c r="A11618" s="22" t="s">
        <v>42</v>
      </c>
      <c r="B11618" s="22" t="s">
        <v>173</v>
      </c>
      <c r="C11618" s="22" t="s">
        <v>19</v>
      </c>
      <c r="D11618" s="22" t="s">
        <v>160</v>
      </c>
      <c r="E11618" s="20">
        <v>1053.5986499999999</v>
      </c>
    </row>
    <row r="11619" spans="1:5" x14ac:dyDescent="0.35">
      <c r="A11619" s="22" t="s">
        <v>42</v>
      </c>
      <c r="B11619" s="22" t="s">
        <v>173</v>
      </c>
      <c r="C11619" s="22" t="s">
        <v>19</v>
      </c>
      <c r="D11619" s="22" t="s">
        <v>30</v>
      </c>
      <c r="E11619" s="20">
        <v>1113.2652399999999</v>
      </c>
    </row>
    <row r="11620" spans="1:5" x14ac:dyDescent="0.35">
      <c r="A11620" s="22" t="s">
        <v>42</v>
      </c>
      <c r="B11620" s="22" t="s">
        <v>173</v>
      </c>
      <c r="C11620" s="22" t="s">
        <v>19</v>
      </c>
      <c r="D11620" s="22" t="s">
        <v>96</v>
      </c>
      <c r="E11620" s="20">
        <v>2.18126</v>
      </c>
    </row>
    <row r="11621" spans="1:5" x14ac:dyDescent="0.35">
      <c r="A11621" s="22" t="s">
        <v>42</v>
      </c>
      <c r="B11621" s="22" t="s">
        <v>173</v>
      </c>
      <c r="C11621" s="22" t="s">
        <v>19</v>
      </c>
      <c r="D11621" s="22" t="s">
        <v>110</v>
      </c>
      <c r="E11621" s="20">
        <v>92.406459999999996</v>
      </c>
    </row>
    <row r="11622" spans="1:5" x14ac:dyDescent="0.35">
      <c r="A11622" s="22" t="s">
        <v>42</v>
      </c>
      <c r="B11622" s="22" t="s">
        <v>173</v>
      </c>
      <c r="C11622" s="22" t="s">
        <v>19</v>
      </c>
      <c r="D11622" s="22" t="s">
        <v>100</v>
      </c>
      <c r="E11622" s="20">
        <v>561.12238000000002</v>
      </c>
    </row>
    <row r="11623" spans="1:5" x14ac:dyDescent="0.35">
      <c r="A11623" s="22" t="s">
        <v>42</v>
      </c>
      <c r="B11623" s="22" t="s">
        <v>173</v>
      </c>
      <c r="C11623" s="22" t="s">
        <v>19</v>
      </c>
      <c r="D11623" s="22" t="s">
        <v>31</v>
      </c>
      <c r="E11623" s="20">
        <v>737.92011000000002</v>
      </c>
    </row>
    <row r="11624" spans="1:5" x14ac:dyDescent="0.35">
      <c r="A11624" s="22" t="s">
        <v>42</v>
      </c>
      <c r="B11624" s="22" t="s">
        <v>173</v>
      </c>
      <c r="C11624" s="22" t="s">
        <v>19</v>
      </c>
      <c r="D11624" s="22" t="s">
        <v>32</v>
      </c>
      <c r="E11624" s="20">
        <v>877.75874999999996</v>
      </c>
    </row>
    <row r="11625" spans="1:5" x14ac:dyDescent="0.35">
      <c r="A11625" s="22" t="s">
        <v>42</v>
      </c>
      <c r="B11625" s="22" t="s">
        <v>173</v>
      </c>
      <c r="C11625" s="22" t="s">
        <v>19</v>
      </c>
      <c r="D11625" s="28" t="s">
        <v>35</v>
      </c>
      <c r="E11625" s="26">
        <v>6546.0824599999996</v>
      </c>
    </row>
    <row r="11626" spans="1:5" x14ac:dyDescent="0.35">
      <c r="A11626" s="22" t="s">
        <v>42</v>
      </c>
      <c r="B11626" s="22" t="s">
        <v>173</v>
      </c>
      <c r="C11626" s="22" t="s">
        <v>161</v>
      </c>
      <c r="D11626" s="22" t="s">
        <v>32</v>
      </c>
      <c r="E11626" s="20">
        <v>20.730730000000001</v>
      </c>
    </row>
    <row r="11627" spans="1:5" x14ac:dyDescent="0.35">
      <c r="A11627" s="22" t="s">
        <v>42</v>
      </c>
      <c r="B11627" s="22" t="s">
        <v>173</v>
      </c>
      <c r="C11627" s="22" t="s">
        <v>161</v>
      </c>
      <c r="D11627" s="28" t="s">
        <v>35</v>
      </c>
      <c r="E11627" s="26">
        <v>20.730730000000001</v>
      </c>
    </row>
    <row r="11628" spans="1:5" x14ac:dyDescent="0.35">
      <c r="A11628" s="22" t="s">
        <v>42</v>
      </c>
      <c r="B11628" s="22" t="s">
        <v>173</v>
      </c>
      <c r="C11628" s="120" t="s">
        <v>35</v>
      </c>
      <c r="D11628" s="347"/>
      <c r="E11628" s="26">
        <v>300796.09820000001</v>
      </c>
    </row>
    <row r="11629" spans="1:5" ht="21.5" x14ac:dyDescent="0.35">
      <c r="A11629" s="22" t="s">
        <v>42</v>
      </c>
      <c r="B11629" s="23" t="s">
        <v>48</v>
      </c>
      <c r="C11629" s="22" t="s">
        <v>52</v>
      </c>
      <c r="D11629" s="22" t="s">
        <v>52</v>
      </c>
      <c r="E11629" s="20">
        <v>859.47472000000005</v>
      </c>
    </row>
    <row r="11630" spans="1:5" ht="21.5" x14ac:dyDescent="0.35">
      <c r="A11630" s="22" t="s">
        <v>42</v>
      </c>
      <c r="B11630" s="23" t="s">
        <v>48</v>
      </c>
      <c r="C11630" s="22" t="s">
        <v>52</v>
      </c>
      <c r="D11630" s="22" t="s">
        <v>115</v>
      </c>
      <c r="E11630" s="20">
        <v>130.136</v>
      </c>
    </row>
    <row r="11631" spans="1:5" ht="21.5" x14ac:dyDescent="0.35">
      <c r="A11631" s="22" t="s">
        <v>42</v>
      </c>
      <c r="B11631" s="23" t="s">
        <v>48</v>
      </c>
      <c r="C11631" s="22" t="s">
        <v>52</v>
      </c>
      <c r="D11631" s="22" t="s">
        <v>156</v>
      </c>
      <c r="E11631" s="20">
        <v>120.378</v>
      </c>
    </row>
    <row r="11632" spans="1:5" ht="21.5" x14ac:dyDescent="0.35">
      <c r="A11632" s="22" t="s">
        <v>42</v>
      </c>
      <c r="B11632" s="23" t="s">
        <v>48</v>
      </c>
      <c r="C11632" s="22" t="s">
        <v>52</v>
      </c>
      <c r="D11632" s="22" t="s">
        <v>53</v>
      </c>
      <c r="E11632" s="20">
        <v>93.108000000000004</v>
      </c>
    </row>
    <row r="11633" spans="1:5" ht="21.5" x14ac:dyDescent="0.35">
      <c r="A11633" s="22" t="s">
        <v>42</v>
      </c>
      <c r="B11633" s="23" t="s">
        <v>48</v>
      </c>
      <c r="C11633" s="22" t="s">
        <v>52</v>
      </c>
      <c r="D11633" s="22" t="s">
        <v>95</v>
      </c>
      <c r="E11633" s="20">
        <v>511.43200000000002</v>
      </c>
    </row>
    <row r="11634" spans="1:5" ht="21.5" x14ac:dyDescent="0.35">
      <c r="A11634" s="22" t="s">
        <v>42</v>
      </c>
      <c r="B11634" s="23" t="s">
        <v>48</v>
      </c>
      <c r="C11634" s="22" t="s">
        <v>52</v>
      </c>
      <c r="D11634" s="22" t="s">
        <v>55</v>
      </c>
      <c r="E11634" s="20">
        <v>161.22499999999999</v>
      </c>
    </row>
    <row r="11635" spans="1:5" ht="21.5" x14ac:dyDescent="0.35">
      <c r="A11635" s="22" t="s">
        <v>42</v>
      </c>
      <c r="B11635" s="23" t="s">
        <v>48</v>
      </c>
      <c r="C11635" s="22" t="s">
        <v>52</v>
      </c>
      <c r="D11635" s="22" t="s">
        <v>101</v>
      </c>
      <c r="E11635" s="20">
        <v>85.414000000000001</v>
      </c>
    </row>
    <row r="11636" spans="1:5" ht="21.5" x14ac:dyDescent="0.35">
      <c r="A11636" s="22" t="s">
        <v>42</v>
      </c>
      <c r="B11636" s="23" t="s">
        <v>48</v>
      </c>
      <c r="C11636" s="22" t="s">
        <v>52</v>
      </c>
      <c r="D11636" s="22" t="s">
        <v>102</v>
      </c>
      <c r="E11636" s="20">
        <v>4.782</v>
      </c>
    </row>
    <row r="11637" spans="1:5" ht="21.5" x14ac:dyDescent="0.35">
      <c r="A11637" s="22" t="s">
        <v>42</v>
      </c>
      <c r="B11637" s="23" t="s">
        <v>48</v>
      </c>
      <c r="C11637" s="22" t="s">
        <v>52</v>
      </c>
      <c r="D11637" s="22" t="s">
        <v>160</v>
      </c>
      <c r="E11637" s="20">
        <v>877.61712999999997</v>
      </c>
    </row>
    <row r="11638" spans="1:5" ht="21.5" x14ac:dyDescent="0.35">
      <c r="A11638" s="22" t="s">
        <v>42</v>
      </c>
      <c r="B11638" s="23" t="s">
        <v>48</v>
      </c>
      <c r="C11638" s="22" t="s">
        <v>52</v>
      </c>
      <c r="D11638" s="22" t="s">
        <v>30</v>
      </c>
      <c r="E11638" s="20">
        <v>4.34</v>
      </c>
    </row>
    <row r="11639" spans="1:5" ht="21.5" x14ac:dyDescent="0.35">
      <c r="A11639" s="22" t="s">
        <v>42</v>
      </c>
      <c r="B11639" s="23" t="s">
        <v>48</v>
      </c>
      <c r="C11639" s="22" t="s">
        <v>52</v>
      </c>
      <c r="D11639" s="22" t="s">
        <v>96</v>
      </c>
      <c r="E11639" s="20">
        <v>1591.7942399999999</v>
      </c>
    </row>
    <row r="11640" spans="1:5" ht="21.5" x14ac:dyDescent="0.35">
      <c r="A11640" s="22" t="s">
        <v>42</v>
      </c>
      <c r="B11640" s="23" t="s">
        <v>48</v>
      </c>
      <c r="C11640" s="22" t="s">
        <v>52</v>
      </c>
      <c r="D11640" s="22" t="s">
        <v>110</v>
      </c>
      <c r="E11640" s="20">
        <v>255.42699999999999</v>
      </c>
    </row>
    <row r="11641" spans="1:5" ht="21.5" x14ac:dyDescent="0.35">
      <c r="A11641" s="22" t="s">
        <v>42</v>
      </c>
      <c r="B11641" s="23" t="s">
        <v>48</v>
      </c>
      <c r="C11641" s="22" t="s">
        <v>52</v>
      </c>
      <c r="D11641" s="22" t="s">
        <v>163</v>
      </c>
      <c r="E11641" s="20">
        <v>189.97900000000001</v>
      </c>
    </row>
    <row r="11642" spans="1:5" ht="21.5" x14ac:dyDescent="0.35">
      <c r="A11642" s="22" t="s">
        <v>42</v>
      </c>
      <c r="B11642" s="23" t="s">
        <v>48</v>
      </c>
      <c r="C11642" s="22" t="s">
        <v>52</v>
      </c>
      <c r="D11642" s="22" t="s">
        <v>97</v>
      </c>
      <c r="E11642" s="20">
        <v>880.42900999999995</v>
      </c>
    </row>
    <row r="11643" spans="1:5" ht="21.5" x14ac:dyDescent="0.35">
      <c r="A11643" s="22" t="s">
        <v>42</v>
      </c>
      <c r="B11643" s="23" t="s">
        <v>48</v>
      </c>
      <c r="C11643" s="22" t="s">
        <v>52</v>
      </c>
      <c r="D11643" s="22" t="s">
        <v>31</v>
      </c>
      <c r="E11643" s="20">
        <v>4415.9759999999997</v>
      </c>
    </row>
    <row r="11644" spans="1:5" ht="21.5" x14ac:dyDescent="0.35">
      <c r="A11644" s="22" t="s">
        <v>42</v>
      </c>
      <c r="B11644" s="23" t="s">
        <v>48</v>
      </c>
      <c r="C11644" s="22" t="s">
        <v>52</v>
      </c>
      <c r="D11644" s="22" t="s">
        <v>32</v>
      </c>
      <c r="E11644" s="20">
        <v>73.005279999999999</v>
      </c>
    </row>
    <row r="11645" spans="1:5" ht="21.5" x14ac:dyDescent="0.35">
      <c r="A11645" s="22" t="s">
        <v>42</v>
      </c>
      <c r="B11645" s="23" t="s">
        <v>48</v>
      </c>
      <c r="C11645" s="22" t="s">
        <v>52</v>
      </c>
      <c r="D11645" s="28" t="s">
        <v>35</v>
      </c>
      <c r="E11645" s="26">
        <v>10254.517379999999</v>
      </c>
    </row>
    <row r="11646" spans="1:5" ht="21.5" x14ac:dyDescent="0.35">
      <c r="A11646" s="22" t="s">
        <v>42</v>
      </c>
      <c r="B11646" s="23" t="s">
        <v>48</v>
      </c>
      <c r="C11646" s="22" t="s">
        <v>53</v>
      </c>
      <c r="D11646" s="22" t="s">
        <v>52</v>
      </c>
      <c r="E11646" s="20">
        <v>154.488</v>
      </c>
    </row>
    <row r="11647" spans="1:5" ht="21.5" x14ac:dyDescent="0.35">
      <c r="A11647" s="22" t="s">
        <v>42</v>
      </c>
      <c r="B11647" s="23" t="s">
        <v>48</v>
      </c>
      <c r="C11647" s="22" t="s">
        <v>53</v>
      </c>
      <c r="D11647" s="22" t="s">
        <v>53</v>
      </c>
      <c r="E11647" s="20">
        <v>2383.3355200000001</v>
      </c>
    </row>
    <row r="11648" spans="1:5" ht="21.5" x14ac:dyDescent="0.35">
      <c r="A11648" s="22" t="s">
        <v>42</v>
      </c>
      <c r="B11648" s="23" t="s">
        <v>48</v>
      </c>
      <c r="C11648" s="22" t="s">
        <v>53</v>
      </c>
      <c r="D11648" s="22" t="s">
        <v>55</v>
      </c>
      <c r="E11648" s="20">
        <v>47.776000000000003</v>
      </c>
    </row>
    <row r="11649" spans="1:5" ht="21.5" x14ac:dyDescent="0.35">
      <c r="A11649" s="22" t="s">
        <v>42</v>
      </c>
      <c r="B11649" s="23" t="s">
        <v>48</v>
      </c>
      <c r="C11649" s="22" t="s">
        <v>53</v>
      </c>
      <c r="D11649" s="22" t="s">
        <v>30</v>
      </c>
      <c r="E11649" s="20">
        <v>51.322920000000003</v>
      </c>
    </row>
    <row r="11650" spans="1:5" ht="21.5" x14ac:dyDescent="0.35">
      <c r="A11650" s="22" t="s">
        <v>42</v>
      </c>
      <c r="B11650" s="23" t="s">
        <v>48</v>
      </c>
      <c r="C11650" s="22" t="s">
        <v>53</v>
      </c>
      <c r="D11650" s="22" t="s">
        <v>96</v>
      </c>
      <c r="E11650" s="20">
        <v>504.19772999999998</v>
      </c>
    </row>
    <row r="11651" spans="1:5" ht="21.5" x14ac:dyDescent="0.35">
      <c r="A11651" s="22" t="s">
        <v>42</v>
      </c>
      <c r="B11651" s="23" t="s">
        <v>48</v>
      </c>
      <c r="C11651" s="22" t="s">
        <v>53</v>
      </c>
      <c r="D11651" s="22" t="s">
        <v>97</v>
      </c>
      <c r="E11651" s="20">
        <v>154.32</v>
      </c>
    </row>
    <row r="11652" spans="1:5" ht="21.5" x14ac:dyDescent="0.35">
      <c r="A11652" s="22" t="s">
        <v>42</v>
      </c>
      <c r="B11652" s="23" t="s">
        <v>48</v>
      </c>
      <c r="C11652" s="22" t="s">
        <v>53</v>
      </c>
      <c r="D11652" s="28" t="s">
        <v>35</v>
      </c>
      <c r="E11652" s="26">
        <v>3295.4401699999999</v>
      </c>
    </row>
    <row r="11653" spans="1:5" ht="21.5" x14ac:dyDescent="0.35">
      <c r="A11653" s="22" t="s">
        <v>42</v>
      </c>
      <c r="B11653" s="23" t="s">
        <v>48</v>
      </c>
      <c r="C11653" s="22" t="s">
        <v>12</v>
      </c>
      <c r="D11653" s="22" t="s">
        <v>27</v>
      </c>
      <c r="E11653" s="20">
        <v>531.46700999999996</v>
      </c>
    </row>
    <row r="11654" spans="1:5" ht="21.5" x14ac:dyDescent="0.35">
      <c r="A11654" s="22" t="s">
        <v>42</v>
      </c>
      <c r="B11654" s="23" t="s">
        <v>48</v>
      </c>
      <c r="C11654" s="22" t="s">
        <v>12</v>
      </c>
      <c r="D11654" s="22" t="s">
        <v>31</v>
      </c>
      <c r="E11654" s="20">
        <v>4.2690000000000001</v>
      </c>
    </row>
    <row r="11655" spans="1:5" ht="21.5" x14ac:dyDescent="0.35">
      <c r="A11655" s="22" t="s">
        <v>42</v>
      </c>
      <c r="B11655" s="23" t="s">
        <v>48</v>
      </c>
      <c r="C11655" s="22" t="s">
        <v>12</v>
      </c>
      <c r="D11655" s="28" t="s">
        <v>35</v>
      </c>
      <c r="E11655" s="26">
        <v>535.73600999999996</v>
      </c>
    </row>
    <row r="11656" spans="1:5" ht="21.5" x14ac:dyDescent="0.35">
      <c r="A11656" s="22" t="s">
        <v>42</v>
      </c>
      <c r="B11656" s="23" t="s">
        <v>48</v>
      </c>
      <c r="C11656" s="22" t="s">
        <v>54</v>
      </c>
      <c r="D11656" s="22" t="s">
        <v>52</v>
      </c>
      <c r="E11656" s="20">
        <v>2328.0474399999998</v>
      </c>
    </row>
    <row r="11657" spans="1:5" ht="21.5" x14ac:dyDescent="0.35">
      <c r="A11657" s="22" t="s">
        <v>42</v>
      </c>
      <c r="B11657" s="23" t="s">
        <v>48</v>
      </c>
      <c r="C11657" s="22" t="s">
        <v>54</v>
      </c>
      <c r="D11657" s="22" t="s">
        <v>53</v>
      </c>
      <c r="E11657" s="20">
        <v>63.503999999999998</v>
      </c>
    </row>
    <row r="11658" spans="1:5" ht="21.5" x14ac:dyDescent="0.35">
      <c r="A11658" s="22" t="s">
        <v>42</v>
      </c>
      <c r="B11658" s="23" t="s">
        <v>48</v>
      </c>
      <c r="C11658" s="22" t="s">
        <v>54</v>
      </c>
      <c r="D11658" s="22" t="s">
        <v>95</v>
      </c>
      <c r="E11658" s="20">
        <v>9933.78377</v>
      </c>
    </row>
    <row r="11659" spans="1:5" ht="21.5" x14ac:dyDescent="0.35">
      <c r="A11659" s="22" t="s">
        <v>42</v>
      </c>
      <c r="B11659" s="23" t="s">
        <v>48</v>
      </c>
      <c r="C11659" s="22" t="s">
        <v>54</v>
      </c>
      <c r="D11659" s="22" t="s">
        <v>55</v>
      </c>
      <c r="E11659" s="20">
        <v>206.81700000000001</v>
      </c>
    </row>
    <row r="11660" spans="1:5" ht="21.5" x14ac:dyDescent="0.35">
      <c r="A11660" s="22" t="s">
        <v>42</v>
      </c>
      <c r="B11660" s="23" t="s">
        <v>48</v>
      </c>
      <c r="C11660" s="22" t="s">
        <v>54</v>
      </c>
      <c r="D11660" s="22" t="s">
        <v>101</v>
      </c>
      <c r="E11660" s="20">
        <v>69.356999999999999</v>
      </c>
    </row>
    <row r="11661" spans="1:5" ht="21.5" x14ac:dyDescent="0.35">
      <c r="A11661" s="22" t="s">
        <v>42</v>
      </c>
      <c r="B11661" s="23" t="s">
        <v>48</v>
      </c>
      <c r="C11661" s="22" t="s">
        <v>54</v>
      </c>
      <c r="D11661" s="22" t="s">
        <v>102</v>
      </c>
      <c r="E11661" s="20">
        <v>237.18208000000001</v>
      </c>
    </row>
    <row r="11662" spans="1:5" ht="21.5" x14ac:dyDescent="0.35">
      <c r="A11662" s="22" t="s">
        <v>42</v>
      </c>
      <c r="B11662" s="23" t="s">
        <v>48</v>
      </c>
      <c r="C11662" s="22" t="s">
        <v>54</v>
      </c>
      <c r="D11662" s="22" t="s">
        <v>107</v>
      </c>
      <c r="E11662" s="20">
        <v>79.5</v>
      </c>
    </row>
    <row r="11663" spans="1:5" ht="21.5" x14ac:dyDescent="0.35">
      <c r="A11663" s="22" t="s">
        <v>42</v>
      </c>
      <c r="B11663" s="23" t="s">
        <v>48</v>
      </c>
      <c r="C11663" s="22" t="s">
        <v>54</v>
      </c>
      <c r="D11663" s="22" t="s">
        <v>93</v>
      </c>
      <c r="E11663" s="20">
        <v>68.724000000000004</v>
      </c>
    </row>
    <row r="11664" spans="1:5" ht="21.5" x14ac:dyDescent="0.35">
      <c r="A11664" s="22" t="s">
        <v>42</v>
      </c>
      <c r="B11664" s="23" t="s">
        <v>48</v>
      </c>
      <c r="C11664" s="22" t="s">
        <v>54</v>
      </c>
      <c r="D11664" s="22" t="s">
        <v>160</v>
      </c>
      <c r="E11664" s="20">
        <v>430.04</v>
      </c>
    </row>
    <row r="11665" spans="1:5" ht="21.5" x14ac:dyDescent="0.35">
      <c r="A11665" s="22" t="s">
        <v>42</v>
      </c>
      <c r="B11665" s="23" t="s">
        <v>48</v>
      </c>
      <c r="C11665" s="22" t="s">
        <v>54</v>
      </c>
      <c r="D11665" s="22" t="s">
        <v>96</v>
      </c>
      <c r="E11665" s="20">
        <v>1132.248</v>
      </c>
    </row>
    <row r="11666" spans="1:5" ht="21.5" x14ac:dyDescent="0.35">
      <c r="A11666" s="22" t="s">
        <v>42</v>
      </c>
      <c r="B11666" s="23" t="s">
        <v>48</v>
      </c>
      <c r="C11666" s="22" t="s">
        <v>54</v>
      </c>
      <c r="D11666" s="22" t="s">
        <v>110</v>
      </c>
      <c r="E11666" s="20">
        <v>3.129</v>
      </c>
    </row>
    <row r="11667" spans="1:5" ht="21.5" x14ac:dyDescent="0.35">
      <c r="A11667" s="22" t="s">
        <v>42</v>
      </c>
      <c r="B11667" s="23" t="s">
        <v>48</v>
      </c>
      <c r="C11667" s="22" t="s">
        <v>54</v>
      </c>
      <c r="D11667" s="22" t="s">
        <v>163</v>
      </c>
      <c r="E11667" s="20">
        <v>3.5329999999999999</v>
      </c>
    </row>
    <row r="11668" spans="1:5" ht="21.5" x14ac:dyDescent="0.35">
      <c r="A11668" s="22" t="s">
        <v>42</v>
      </c>
      <c r="B11668" s="23" t="s">
        <v>48</v>
      </c>
      <c r="C11668" s="22" t="s">
        <v>54</v>
      </c>
      <c r="D11668" s="22" t="s">
        <v>100</v>
      </c>
      <c r="E11668" s="20">
        <v>6939.42</v>
      </c>
    </row>
    <row r="11669" spans="1:5" ht="21.5" x14ac:dyDescent="0.35">
      <c r="A11669" s="22" t="s">
        <v>42</v>
      </c>
      <c r="B11669" s="23" t="s">
        <v>48</v>
      </c>
      <c r="C11669" s="22" t="s">
        <v>54</v>
      </c>
      <c r="D11669" s="22" t="s">
        <v>97</v>
      </c>
      <c r="E11669" s="20">
        <v>2864.0364</v>
      </c>
    </row>
    <row r="11670" spans="1:5" ht="21.5" x14ac:dyDescent="0.35">
      <c r="A11670" s="22" t="s">
        <v>42</v>
      </c>
      <c r="B11670" s="23" t="s">
        <v>48</v>
      </c>
      <c r="C11670" s="22" t="s">
        <v>54</v>
      </c>
      <c r="D11670" s="22" t="s">
        <v>31</v>
      </c>
      <c r="E11670" s="20">
        <v>3566.4001199999998</v>
      </c>
    </row>
    <row r="11671" spans="1:5" ht="21.5" x14ac:dyDescent="0.35">
      <c r="A11671" s="22" t="s">
        <v>42</v>
      </c>
      <c r="B11671" s="23" t="s">
        <v>48</v>
      </c>
      <c r="C11671" s="22" t="s">
        <v>54</v>
      </c>
      <c r="D11671" s="28" t="s">
        <v>35</v>
      </c>
      <c r="E11671" s="26">
        <v>27925.721809999999</v>
      </c>
    </row>
    <row r="11672" spans="1:5" ht="21.5" x14ac:dyDescent="0.35">
      <c r="A11672" s="22" t="s">
        <v>42</v>
      </c>
      <c r="B11672" s="23" t="s">
        <v>48</v>
      </c>
      <c r="C11672" s="22" t="s">
        <v>13</v>
      </c>
      <c r="D11672" s="22" t="s">
        <v>115</v>
      </c>
      <c r="E11672" s="20">
        <v>1.9434800000000001</v>
      </c>
    </row>
    <row r="11673" spans="1:5" ht="21.5" x14ac:dyDescent="0.35">
      <c r="A11673" s="22" t="s">
        <v>42</v>
      </c>
      <c r="B11673" s="23" t="s">
        <v>48</v>
      </c>
      <c r="C11673" s="22" t="s">
        <v>13</v>
      </c>
      <c r="D11673" s="22" t="s">
        <v>27</v>
      </c>
      <c r="E11673" s="20">
        <v>6824.2808699999996</v>
      </c>
    </row>
    <row r="11674" spans="1:5" ht="21.5" x14ac:dyDescent="0.35">
      <c r="A11674" s="22" t="s">
        <v>42</v>
      </c>
      <c r="B11674" s="23" t="s">
        <v>48</v>
      </c>
      <c r="C11674" s="22" t="s">
        <v>13</v>
      </c>
      <c r="D11674" s="22" t="s">
        <v>28</v>
      </c>
      <c r="E11674" s="20">
        <v>550.81816000000003</v>
      </c>
    </row>
    <row r="11675" spans="1:5" ht="21.5" x14ac:dyDescent="0.35">
      <c r="A11675" s="22" t="s">
        <v>42</v>
      </c>
      <c r="B11675" s="23" t="s">
        <v>48</v>
      </c>
      <c r="C11675" s="22" t="s">
        <v>13</v>
      </c>
      <c r="D11675" s="22" t="s">
        <v>55</v>
      </c>
      <c r="E11675" s="20">
        <v>12.959</v>
      </c>
    </row>
    <row r="11676" spans="1:5" ht="21.5" x14ac:dyDescent="0.35">
      <c r="A11676" s="22" t="s">
        <v>42</v>
      </c>
      <c r="B11676" s="23" t="s">
        <v>48</v>
      </c>
      <c r="C11676" s="22" t="s">
        <v>13</v>
      </c>
      <c r="D11676" s="22" t="s">
        <v>30</v>
      </c>
      <c r="E11676" s="20">
        <v>245.017</v>
      </c>
    </row>
    <row r="11677" spans="1:5" ht="21.5" x14ac:dyDescent="0.35">
      <c r="A11677" s="22" t="s">
        <v>42</v>
      </c>
      <c r="B11677" s="23" t="s">
        <v>48</v>
      </c>
      <c r="C11677" s="22" t="s">
        <v>13</v>
      </c>
      <c r="D11677" s="22" t="s">
        <v>31</v>
      </c>
      <c r="E11677" s="20">
        <v>64.319999999999993</v>
      </c>
    </row>
    <row r="11678" spans="1:5" ht="21.5" x14ac:dyDescent="0.35">
      <c r="A11678" s="22" t="s">
        <v>42</v>
      </c>
      <c r="B11678" s="23" t="s">
        <v>48</v>
      </c>
      <c r="C11678" s="22" t="s">
        <v>13</v>
      </c>
      <c r="D11678" s="22" t="s">
        <v>32</v>
      </c>
      <c r="E11678" s="20">
        <v>286.37403999999998</v>
      </c>
    </row>
    <row r="11679" spans="1:5" ht="21.5" x14ac:dyDescent="0.35">
      <c r="A11679" s="22" t="s">
        <v>42</v>
      </c>
      <c r="B11679" s="23" t="s">
        <v>48</v>
      </c>
      <c r="C11679" s="22" t="s">
        <v>13</v>
      </c>
      <c r="D11679" s="28" t="s">
        <v>35</v>
      </c>
      <c r="E11679" s="26">
        <v>7985.7125500000002</v>
      </c>
    </row>
    <row r="11680" spans="1:5" ht="21.5" x14ac:dyDescent="0.35">
      <c r="A11680" s="22" t="s">
        <v>42</v>
      </c>
      <c r="B11680" s="23" t="s">
        <v>48</v>
      </c>
      <c r="C11680" s="22" t="s">
        <v>55</v>
      </c>
      <c r="D11680" s="22" t="s">
        <v>52</v>
      </c>
      <c r="E11680" s="20">
        <v>27.1418</v>
      </c>
    </row>
    <row r="11681" spans="1:5" ht="21.5" x14ac:dyDescent="0.35">
      <c r="A11681" s="22" t="s">
        <v>42</v>
      </c>
      <c r="B11681" s="23" t="s">
        <v>48</v>
      </c>
      <c r="C11681" s="22" t="s">
        <v>55</v>
      </c>
      <c r="D11681" s="22" t="s">
        <v>53</v>
      </c>
      <c r="E11681" s="20">
        <v>9.8190000000000008</v>
      </c>
    </row>
    <row r="11682" spans="1:5" ht="21.5" x14ac:dyDescent="0.35">
      <c r="A11682" s="22" t="s">
        <v>42</v>
      </c>
      <c r="B11682" s="23" t="s">
        <v>48</v>
      </c>
      <c r="C11682" s="22" t="s">
        <v>55</v>
      </c>
      <c r="D11682" s="22" t="s">
        <v>163</v>
      </c>
      <c r="E11682" s="20">
        <v>29.99999</v>
      </c>
    </row>
    <row r="11683" spans="1:5" ht="21.5" x14ac:dyDescent="0.35">
      <c r="A11683" s="22" t="s">
        <v>42</v>
      </c>
      <c r="B11683" s="23" t="s">
        <v>48</v>
      </c>
      <c r="C11683" s="22" t="s">
        <v>55</v>
      </c>
      <c r="D11683" s="28" t="s">
        <v>35</v>
      </c>
      <c r="E11683" s="26">
        <v>66.960790000000003</v>
      </c>
    </row>
    <row r="11684" spans="1:5" ht="21.5" x14ac:dyDescent="0.35">
      <c r="A11684" s="22" t="s">
        <v>42</v>
      </c>
      <c r="B11684" s="23" t="s">
        <v>48</v>
      </c>
      <c r="C11684" s="22" t="s">
        <v>56</v>
      </c>
      <c r="D11684" s="22" t="s">
        <v>115</v>
      </c>
      <c r="E11684" s="20">
        <v>1.897</v>
      </c>
    </row>
    <row r="11685" spans="1:5" ht="21.5" x14ac:dyDescent="0.35">
      <c r="A11685" s="22" t="s">
        <v>42</v>
      </c>
      <c r="B11685" s="23" t="s">
        <v>48</v>
      </c>
      <c r="C11685" s="22" t="s">
        <v>56</v>
      </c>
      <c r="D11685" s="22" t="s">
        <v>30</v>
      </c>
      <c r="E11685" s="20">
        <v>970.88800000000003</v>
      </c>
    </row>
    <row r="11686" spans="1:5" ht="21.5" x14ac:dyDescent="0.35">
      <c r="A11686" s="22" t="s">
        <v>42</v>
      </c>
      <c r="B11686" s="23" t="s">
        <v>48</v>
      </c>
      <c r="C11686" s="22" t="s">
        <v>56</v>
      </c>
      <c r="D11686" s="22" t="s">
        <v>100</v>
      </c>
      <c r="E11686" s="20">
        <v>1724.088</v>
      </c>
    </row>
    <row r="11687" spans="1:5" ht="21.5" x14ac:dyDescent="0.35">
      <c r="A11687" s="22" t="s">
        <v>42</v>
      </c>
      <c r="B11687" s="23" t="s">
        <v>48</v>
      </c>
      <c r="C11687" s="22" t="s">
        <v>56</v>
      </c>
      <c r="D11687" s="28" t="s">
        <v>35</v>
      </c>
      <c r="E11687" s="26">
        <v>2696.873</v>
      </c>
    </row>
    <row r="11688" spans="1:5" ht="21.5" x14ac:dyDescent="0.35">
      <c r="A11688" s="22" t="s">
        <v>42</v>
      </c>
      <c r="B11688" s="23" t="s">
        <v>48</v>
      </c>
      <c r="C11688" s="22" t="s">
        <v>57</v>
      </c>
      <c r="D11688" s="22" t="s">
        <v>27</v>
      </c>
      <c r="E11688" s="20">
        <v>230.14159000000001</v>
      </c>
    </row>
    <row r="11689" spans="1:5" ht="21.5" x14ac:dyDescent="0.35">
      <c r="A11689" s="22" t="s">
        <v>42</v>
      </c>
      <c r="B11689" s="23" t="s">
        <v>48</v>
      </c>
      <c r="C11689" s="22" t="s">
        <v>57</v>
      </c>
      <c r="D11689" s="22" t="s">
        <v>92</v>
      </c>
      <c r="E11689" s="20">
        <v>3192.5880000000002</v>
      </c>
    </row>
    <row r="11690" spans="1:5" ht="21.5" x14ac:dyDescent="0.35">
      <c r="A11690" s="22" t="s">
        <v>42</v>
      </c>
      <c r="B11690" s="23" t="s">
        <v>48</v>
      </c>
      <c r="C11690" s="22" t="s">
        <v>57</v>
      </c>
      <c r="D11690" s="22" t="s">
        <v>102</v>
      </c>
      <c r="E11690" s="20">
        <v>255.96899999999999</v>
      </c>
    </row>
    <row r="11691" spans="1:5" ht="21.5" x14ac:dyDescent="0.35">
      <c r="A11691" s="22" t="s">
        <v>42</v>
      </c>
      <c r="B11691" s="23" t="s">
        <v>48</v>
      </c>
      <c r="C11691" s="22" t="s">
        <v>57</v>
      </c>
      <c r="D11691" s="22" t="s">
        <v>160</v>
      </c>
      <c r="E11691" s="20">
        <v>63.569519999999997</v>
      </c>
    </row>
    <row r="11692" spans="1:5" ht="21.5" x14ac:dyDescent="0.35">
      <c r="A11692" s="22" t="s">
        <v>42</v>
      </c>
      <c r="B11692" s="23" t="s">
        <v>48</v>
      </c>
      <c r="C11692" s="22" t="s">
        <v>57</v>
      </c>
      <c r="D11692" s="22" t="s">
        <v>30</v>
      </c>
      <c r="E11692" s="20">
        <v>392.85162000000003</v>
      </c>
    </row>
    <row r="11693" spans="1:5" ht="21.5" x14ac:dyDescent="0.35">
      <c r="A11693" s="22" t="s">
        <v>42</v>
      </c>
      <c r="B11693" s="23" t="s">
        <v>48</v>
      </c>
      <c r="C11693" s="22" t="s">
        <v>57</v>
      </c>
      <c r="D11693" s="28" t="s">
        <v>35</v>
      </c>
      <c r="E11693" s="26">
        <v>4135.1197300000003</v>
      </c>
    </row>
    <row r="11694" spans="1:5" ht="21.5" x14ac:dyDescent="0.35">
      <c r="A11694" s="22" t="s">
        <v>42</v>
      </c>
      <c r="B11694" s="23" t="s">
        <v>48</v>
      </c>
      <c r="C11694" s="22" t="s">
        <v>58</v>
      </c>
      <c r="D11694" s="22" t="s">
        <v>115</v>
      </c>
      <c r="E11694" s="20">
        <v>7.06</v>
      </c>
    </row>
    <row r="11695" spans="1:5" ht="21.5" x14ac:dyDescent="0.35">
      <c r="A11695" s="22" t="s">
        <v>42</v>
      </c>
      <c r="B11695" s="23" t="s">
        <v>48</v>
      </c>
      <c r="C11695" s="22" t="s">
        <v>58</v>
      </c>
      <c r="D11695" s="22" t="s">
        <v>156</v>
      </c>
      <c r="E11695" s="20">
        <v>392.20155</v>
      </c>
    </row>
    <row r="11696" spans="1:5" ht="21.5" x14ac:dyDescent="0.35">
      <c r="A11696" s="22" t="s">
        <v>42</v>
      </c>
      <c r="B11696" s="23" t="s">
        <v>48</v>
      </c>
      <c r="C11696" s="22" t="s">
        <v>58</v>
      </c>
      <c r="D11696" s="22" t="s">
        <v>107</v>
      </c>
      <c r="E11696" s="20">
        <v>72.030649999999994</v>
      </c>
    </row>
    <row r="11697" spans="1:5" ht="21.5" x14ac:dyDescent="0.35">
      <c r="A11697" s="22" t="s">
        <v>42</v>
      </c>
      <c r="B11697" s="23" t="s">
        <v>48</v>
      </c>
      <c r="C11697" s="22" t="s">
        <v>58</v>
      </c>
      <c r="D11697" s="28" t="s">
        <v>35</v>
      </c>
      <c r="E11697" s="26">
        <v>471.29219999999998</v>
      </c>
    </row>
    <row r="11698" spans="1:5" ht="21.5" x14ac:dyDescent="0.35">
      <c r="A11698" s="22" t="s">
        <v>42</v>
      </c>
      <c r="B11698" s="23" t="s">
        <v>48</v>
      </c>
      <c r="C11698" s="22" t="s">
        <v>158</v>
      </c>
      <c r="D11698" s="22" t="s">
        <v>160</v>
      </c>
      <c r="E11698" s="20">
        <v>415.03644000000003</v>
      </c>
    </row>
    <row r="11699" spans="1:5" ht="21.5" x14ac:dyDescent="0.35">
      <c r="A11699" s="22" t="s">
        <v>42</v>
      </c>
      <c r="B11699" s="23" t="s">
        <v>48</v>
      </c>
      <c r="C11699" s="22" t="s">
        <v>158</v>
      </c>
      <c r="D11699" s="28" t="s">
        <v>35</v>
      </c>
      <c r="E11699" s="26">
        <v>415.03644000000003</v>
      </c>
    </row>
    <row r="11700" spans="1:5" ht="21.5" x14ac:dyDescent="0.35">
      <c r="A11700" s="22" t="s">
        <v>42</v>
      </c>
      <c r="B11700" s="23" t="s">
        <v>48</v>
      </c>
      <c r="C11700" s="22" t="s">
        <v>14</v>
      </c>
      <c r="D11700" s="22" t="s">
        <v>115</v>
      </c>
      <c r="E11700" s="20">
        <v>104.44</v>
      </c>
    </row>
    <row r="11701" spans="1:5" ht="21.5" x14ac:dyDescent="0.35">
      <c r="A11701" s="22" t="s">
        <v>42</v>
      </c>
      <c r="B11701" s="23" t="s">
        <v>48</v>
      </c>
      <c r="C11701" s="22" t="s">
        <v>14</v>
      </c>
      <c r="D11701" s="22" t="s">
        <v>101</v>
      </c>
      <c r="E11701" s="20">
        <v>266.99400000000003</v>
      </c>
    </row>
    <row r="11702" spans="1:5" ht="21.5" x14ac:dyDescent="0.35">
      <c r="A11702" s="22" t="s">
        <v>42</v>
      </c>
      <c r="B11702" s="23" t="s">
        <v>48</v>
      </c>
      <c r="C11702" s="22" t="s">
        <v>14</v>
      </c>
      <c r="D11702" s="22" t="s">
        <v>107</v>
      </c>
      <c r="E11702" s="20">
        <v>6.0369999999999999</v>
      </c>
    </row>
    <row r="11703" spans="1:5" ht="21.5" x14ac:dyDescent="0.35">
      <c r="A11703" s="22" t="s">
        <v>42</v>
      </c>
      <c r="B11703" s="23" t="s">
        <v>48</v>
      </c>
      <c r="C11703" s="22" t="s">
        <v>14</v>
      </c>
      <c r="D11703" s="22" t="s">
        <v>160</v>
      </c>
      <c r="E11703" s="20">
        <v>2118.7829999999999</v>
      </c>
    </row>
    <row r="11704" spans="1:5" ht="21.5" x14ac:dyDescent="0.35">
      <c r="A11704" s="22" t="s">
        <v>42</v>
      </c>
      <c r="B11704" s="23" t="s">
        <v>48</v>
      </c>
      <c r="C11704" s="22" t="s">
        <v>14</v>
      </c>
      <c r="D11704" s="22" t="s">
        <v>110</v>
      </c>
      <c r="E11704" s="20">
        <v>605.76</v>
      </c>
    </row>
    <row r="11705" spans="1:5" ht="21.5" x14ac:dyDescent="0.35">
      <c r="A11705" s="22" t="s">
        <v>42</v>
      </c>
      <c r="B11705" s="23" t="s">
        <v>48</v>
      </c>
      <c r="C11705" s="22" t="s">
        <v>14</v>
      </c>
      <c r="D11705" s="28" t="s">
        <v>35</v>
      </c>
      <c r="E11705" s="26">
        <v>3102.0140000000001</v>
      </c>
    </row>
    <row r="11706" spans="1:5" ht="21.5" x14ac:dyDescent="0.35">
      <c r="A11706" s="22" t="s">
        <v>42</v>
      </c>
      <c r="B11706" s="23" t="s">
        <v>48</v>
      </c>
      <c r="C11706" s="22" t="s">
        <v>15</v>
      </c>
      <c r="D11706" s="22" t="s">
        <v>52</v>
      </c>
      <c r="E11706" s="20">
        <v>3846.2525300000002</v>
      </c>
    </row>
    <row r="11707" spans="1:5" ht="21.5" x14ac:dyDescent="0.35">
      <c r="A11707" s="22" t="s">
        <v>42</v>
      </c>
      <c r="B11707" s="23" t="s">
        <v>48</v>
      </c>
      <c r="C11707" s="22" t="s">
        <v>15</v>
      </c>
      <c r="D11707" s="22" t="s">
        <v>156</v>
      </c>
      <c r="E11707" s="20">
        <v>12050.092140000001</v>
      </c>
    </row>
    <row r="11708" spans="1:5" ht="21.5" x14ac:dyDescent="0.35">
      <c r="A11708" s="22" t="s">
        <v>42</v>
      </c>
      <c r="B11708" s="23" t="s">
        <v>48</v>
      </c>
      <c r="C11708" s="22" t="s">
        <v>15</v>
      </c>
      <c r="D11708" s="22" t="s">
        <v>113</v>
      </c>
      <c r="E11708" s="20">
        <v>78.583349999999996</v>
      </c>
    </row>
    <row r="11709" spans="1:5" ht="21.5" x14ac:dyDescent="0.35">
      <c r="A11709" s="22" t="s">
        <v>42</v>
      </c>
      <c r="B11709" s="23" t="s">
        <v>48</v>
      </c>
      <c r="C11709" s="22" t="s">
        <v>15</v>
      </c>
      <c r="D11709" s="22" t="s">
        <v>27</v>
      </c>
      <c r="E11709" s="20">
        <v>887.32614999999998</v>
      </c>
    </row>
    <row r="11710" spans="1:5" ht="21.5" x14ac:dyDescent="0.35">
      <c r="A11710" s="22" t="s">
        <v>42</v>
      </c>
      <c r="B11710" s="23" t="s">
        <v>48</v>
      </c>
      <c r="C11710" s="22" t="s">
        <v>15</v>
      </c>
      <c r="D11710" s="22" t="s">
        <v>28</v>
      </c>
      <c r="E11710" s="20">
        <v>915.81029999999998</v>
      </c>
    </row>
    <row r="11711" spans="1:5" ht="21.5" x14ac:dyDescent="0.35">
      <c r="A11711" s="22" t="s">
        <v>42</v>
      </c>
      <c r="B11711" s="23" t="s">
        <v>48</v>
      </c>
      <c r="C11711" s="22" t="s">
        <v>15</v>
      </c>
      <c r="D11711" s="22" t="s">
        <v>92</v>
      </c>
      <c r="E11711" s="20">
        <v>1043.3352299999999</v>
      </c>
    </row>
    <row r="11712" spans="1:5" ht="21.5" x14ac:dyDescent="0.35">
      <c r="A11712" s="22" t="s">
        <v>42</v>
      </c>
      <c r="B11712" s="23" t="s">
        <v>48</v>
      </c>
      <c r="C11712" s="22" t="s">
        <v>15</v>
      </c>
      <c r="D11712" s="22" t="s">
        <v>102</v>
      </c>
      <c r="E11712" s="20">
        <v>18309.501690000001</v>
      </c>
    </row>
    <row r="11713" spans="1:5" ht="21.5" x14ac:dyDescent="0.35">
      <c r="A11713" s="22" t="s">
        <v>42</v>
      </c>
      <c r="B11713" s="23" t="s">
        <v>48</v>
      </c>
      <c r="C11713" s="22" t="s">
        <v>15</v>
      </c>
      <c r="D11713" s="22" t="s">
        <v>107</v>
      </c>
      <c r="E11713" s="20">
        <v>2266.7724899999998</v>
      </c>
    </row>
    <row r="11714" spans="1:5" ht="21.5" x14ac:dyDescent="0.35">
      <c r="A11714" s="22" t="s">
        <v>42</v>
      </c>
      <c r="B11714" s="23" t="s">
        <v>48</v>
      </c>
      <c r="C11714" s="22" t="s">
        <v>15</v>
      </c>
      <c r="D11714" s="22" t="s">
        <v>93</v>
      </c>
      <c r="E11714" s="20">
        <v>1962.21974</v>
      </c>
    </row>
    <row r="11715" spans="1:5" ht="21.5" x14ac:dyDescent="0.35">
      <c r="A11715" s="22" t="s">
        <v>42</v>
      </c>
      <c r="B11715" s="23" t="s">
        <v>48</v>
      </c>
      <c r="C11715" s="22" t="s">
        <v>15</v>
      </c>
      <c r="D11715" s="22" t="s">
        <v>160</v>
      </c>
      <c r="E11715" s="20">
        <v>7986.2991599999996</v>
      </c>
    </row>
    <row r="11716" spans="1:5" ht="21.5" x14ac:dyDescent="0.35">
      <c r="A11716" s="22" t="s">
        <v>42</v>
      </c>
      <c r="B11716" s="23" t="s">
        <v>48</v>
      </c>
      <c r="C11716" s="22" t="s">
        <v>15</v>
      </c>
      <c r="D11716" s="22" t="s">
        <v>30</v>
      </c>
      <c r="E11716" s="20">
        <v>130594.6983</v>
      </c>
    </row>
    <row r="11717" spans="1:5" ht="21.5" x14ac:dyDescent="0.35">
      <c r="A11717" s="22" t="s">
        <v>42</v>
      </c>
      <c r="B11717" s="23" t="s">
        <v>48</v>
      </c>
      <c r="C11717" s="22" t="s">
        <v>15</v>
      </c>
      <c r="D11717" s="22" t="s">
        <v>96</v>
      </c>
      <c r="E11717" s="20">
        <v>9498.1232400000008</v>
      </c>
    </row>
    <row r="11718" spans="1:5" ht="21.5" x14ac:dyDescent="0.35">
      <c r="A11718" s="22" t="s">
        <v>42</v>
      </c>
      <c r="B11718" s="23" t="s">
        <v>48</v>
      </c>
      <c r="C11718" s="22" t="s">
        <v>15</v>
      </c>
      <c r="D11718" s="22" t="s">
        <v>110</v>
      </c>
      <c r="E11718" s="20">
        <v>1176.627</v>
      </c>
    </row>
    <row r="11719" spans="1:5" ht="21.5" x14ac:dyDescent="0.35">
      <c r="A11719" s="22" t="s">
        <v>42</v>
      </c>
      <c r="B11719" s="23" t="s">
        <v>48</v>
      </c>
      <c r="C11719" s="22" t="s">
        <v>15</v>
      </c>
      <c r="D11719" s="22" t="s">
        <v>97</v>
      </c>
      <c r="E11719" s="20">
        <v>1538.7350799999999</v>
      </c>
    </row>
    <row r="11720" spans="1:5" ht="21.5" x14ac:dyDescent="0.35">
      <c r="A11720" s="22" t="s">
        <v>42</v>
      </c>
      <c r="B11720" s="23" t="s">
        <v>48</v>
      </c>
      <c r="C11720" s="22" t="s">
        <v>15</v>
      </c>
      <c r="D11720" s="22" t="s">
        <v>31</v>
      </c>
      <c r="E11720" s="20">
        <v>37824.436990000002</v>
      </c>
    </row>
    <row r="11721" spans="1:5" ht="21.5" x14ac:dyDescent="0.35">
      <c r="A11721" s="22" t="s">
        <v>42</v>
      </c>
      <c r="B11721" s="23" t="s">
        <v>48</v>
      </c>
      <c r="C11721" s="22" t="s">
        <v>15</v>
      </c>
      <c r="D11721" s="22" t="s">
        <v>32</v>
      </c>
      <c r="E11721" s="20">
        <v>2212.4211100000002</v>
      </c>
    </row>
    <row r="11722" spans="1:5" ht="21.5" x14ac:dyDescent="0.35">
      <c r="A11722" s="22" t="s">
        <v>42</v>
      </c>
      <c r="B11722" s="23" t="s">
        <v>48</v>
      </c>
      <c r="C11722" s="22" t="s">
        <v>15</v>
      </c>
      <c r="D11722" s="22" t="s">
        <v>161</v>
      </c>
      <c r="E11722" s="20">
        <v>124.86</v>
      </c>
    </row>
    <row r="11723" spans="1:5" ht="21.5" x14ac:dyDescent="0.35">
      <c r="A11723" s="22" t="s">
        <v>42</v>
      </c>
      <c r="B11723" s="23" t="s">
        <v>48</v>
      </c>
      <c r="C11723" s="22" t="s">
        <v>15</v>
      </c>
      <c r="D11723" s="28" t="s">
        <v>35</v>
      </c>
      <c r="E11723" s="26">
        <v>232316.09450000001</v>
      </c>
    </row>
    <row r="11724" spans="1:5" ht="21.5" x14ac:dyDescent="0.35">
      <c r="A11724" s="22" t="s">
        <v>42</v>
      </c>
      <c r="B11724" s="23" t="s">
        <v>48</v>
      </c>
      <c r="C11724" s="22" t="s">
        <v>159</v>
      </c>
      <c r="D11724" s="22" t="s">
        <v>52</v>
      </c>
      <c r="E11724" s="20">
        <v>389.46888000000001</v>
      </c>
    </row>
    <row r="11725" spans="1:5" ht="21.5" x14ac:dyDescent="0.35">
      <c r="A11725" s="22" t="s">
        <v>42</v>
      </c>
      <c r="B11725" s="23" t="s">
        <v>48</v>
      </c>
      <c r="C11725" s="22" t="s">
        <v>159</v>
      </c>
      <c r="D11725" s="22" t="s">
        <v>156</v>
      </c>
      <c r="E11725" s="20">
        <v>0.34256999999999999</v>
      </c>
    </row>
    <row r="11726" spans="1:5" ht="21.5" x14ac:dyDescent="0.35">
      <c r="A11726" s="22" t="s">
        <v>42</v>
      </c>
      <c r="B11726" s="23" t="s">
        <v>48</v>
      </c>
      <c r="C11726" s="22" t="s">
        <v>159</v>
      </c>
      <c r="D11726" s="22" t="s">
        <v>27</v>
      </c>
      <c r="E11726" s="20">
        <v>113.15743999999999</v>
      </c>
    </row>
    <row r="11727" spans="1:5" ht="21.5" x14ac:dyDescent="0.35">
      <c r="A11727" s="22" t="s">
        <v>42</v>
      </c>
      <c r="B11727" s="23" t="s">
        <v>48</v>
      </c>
      <c r="C11727" s="22" t="s">
        <v>159</v>
      </c>
      <c r="D11727" s="22" t="s">
        <v>28</v>
      </c>
      <c r="E11727" s="20">
        <v>17.547999999999998</v>
      </c>
    </row>
    <row r="11728" spans="1:5" ht="21.5" x14ac:dyDescent="0.35">
      <c r="A11728" s="22" t="s">
        <v>42</v>
      </c>
      <c r="B11728" s="23" t="s">
        <v>48</v>
      </c>
      <c r="C11728" s="22" t="s">
        <v>159</v>
      </c>
      <c r="D11728" s="22" t="s">
        <v>55</v>
      </c>
      <c r="E11728" s="20">
        <v>662.80388000000005</v>
      </c>
    </row>
    <row r="11729" spans="1:5" ht="21.5" x14ac:dyDescent="0.35">
      <c r="A11729" s="22" t="s">
        <v>42</v>
      </c>
      <c r="B11729" s="23" t="s">
        <v>48</v>
      </c>
      <c r="C11729" s="22" t="s">
        <v>159</v>
      </c>
      <c r="D11729" s="22" t="s">
        <v>92</v>
      </c>
      <c r="E11729" s="20">
        <v>622.16607999999997</v>
      </c>
    </row>
    <row r="11730" spans="1:5" ht="21.5" x14ac:dyDescent="0.35">
      <c r="A11730" s="22" t="s">
        <v>42</v>
      </c>
      <c r="B11730" s="23" t="s">
        <v>48</v>
      </c>
      <c r="C11730" s="22" t="s">
        <v>159</v>
      </c>
      <c r="D11730" s="22" t="s">
        <v>102</v>
      </c>
      <c r="E11730" s="20">
        <v>7.4294099999999998</v>
      </c>
    </row>
    <row r="11731" spans="1:5" ht="21.5" x14ac:dyDescent="0.35">
      <c r="A11731" s="22" t="s">
        <v>42</v>
      </c>
      <c r="B11731" s="23" t="s">
        <v>48</v>
      </c>
      <c r="C11731" s="22" t="s">
        <v>159</v>
      </c>
      <c r="D11731" s="22" t="s">
        <v>107</v>
      </c>
      <c r="E11731" s="20">
        <v>4.0414099999999999</v>
      </c>
    </row>
    <row r="11732" spans="1:5" ht="21.5" x14ac:dyDescent="0.35">
      <c r="A11732" s="22" t="s">
        <v>42</v>
      </c>
      <c r="B11732" s="23" t="s">
        <v>48</v>
      </c>
      <c r="C11732" s="22" t="s">
        <v>159</v>
      </c>
      <c r="D11732" s="22" t="s">
        <v>160</v>
      </c>
      <c r="E11732" s="20">
        <v>3629.6028900000001</v>
      </c>
    </row>
    <row r="11733" spans="1:5" ht="21.5" x14ac:dyDescent="0.35">
      <c r="A11733" s="22" t="s">
        <v>42</v>
      </c>
      <c r="B11733" s="23" t="s">
        <v>48</v>
      </c>
      <c r="C11733" s="22" t="s">
        <v>159</v>
      </c>
      <c r="D11733" s="22" t="s">
        <v>30</v>
      </c>
      <c r="E11733" s="20">
        <v>4819.5462799999996</v>
      </c>
    </row>
    <row r="11734" spans="1:5" ht="21.5" x14ac:dyDescent="0.35">
      <c r="A11734" s="22" t="s">
        <v>42</v>
      </c>
      <c r="B11734" s="23" t="s">
        <v>48</v>
      </c>
      <c r="C11734" s="22" t="s">
        <v>159</v>
      </c>
      <c r="D11734" s="22" t="s">
        <v>96</v>
      </c>
      <c r="E11734" s="20">
        <v>15.852</v>
      </c>
    </row>
    <row r="11735" spans="1:5" ht="21.5" x14ac:dyDescent="0.35">
      <c r="A11735" s="22" t="s">
        <v>42</v>
      </c>
      <c r="B11735" s="23" t="s">
        <v>48</v>
      </c>
      <c r="C11735" s="22" t="s">
        <v>159</v>
      </c>
      <c r="D11735" s="22" t="s">
        <v>110</v>
      </c>
      <c r="E11735" s="20">
        <v>5.9960000000000004</v>
      </c>
    </row>
    <row r="11736" spans="1:5" ht="21.5" x14ac:dyDescent="0.35">
      <c r="A11736" s="22" t="s">
        <v>42</v>
      </c>
      <c r="B11736" s="23" t="s">
        <v>48</v>
      </c>
      <c r="C11736" s="22" t="s">
        <v>159</v>
      </c>
      <c r="D11736" s="22" t="s">
        <v>162</v>
      </c>
      <c r="E11736" s="20">
        <v>30.59403</v>
      </c>
    </row>
    <row r="11737" spans="1:5" ht="21.5" x14ac:dyDescent="0.35">
      <c r="A11737" s="22" t="s">
        <v>42</v>
      </c>
      <c r="B11737" s="23" t="s">
        <v>48</v>
      </c>
      <c r="C11737" s="22" t="s">
        <v>159</v>
      </c>
      <c r="D11737" s="22" t="s">
        <v>31</v>
      </c>
      <c r="E11737" s="20">
        <v>95.679519999999997</v>
      </c>
    </row>
    <row r="11738" spans="1:5" ht="21.5" x14ac:dyDescent="0.35">
      <c r="A11738" s="22" t="s">
        <v>42</v>
      </c>
      <c r="B11738" s="23" t="s">
        <v>48</v>
      </c>
      <c r="C11738" s="22" t="s">
        <v>159</v>
      </c>
      <c r="D11738" s="22" t="s">
        <v>32</v>
      </c>
      <c r="E11738" s="20">
        <v>10.755599999999999</v>
      </c>
    </row>
    <row r="11739" spans="1:5" ht="21.5" x14ac:dyDescent="0.35">
      <c r="A11739" s="22" t="s">
        <v>42</v>
      </c>
      <c r="B11739" s="23" t="s">
        <v>48</v>
      </c>
      <c r="C11739" s="22" t="s">
        <v>159</v>
      </c>
      <c r="D11739" s="28" t="s">
        <v>35</v>
      </c>
      <c r="E11739" s="26">
        <v>10424.983990000001</v>
      </c>
    </row>
    <row r="11740" spans="1:5" ht="21.5" x14ac:dyDescent="0.35">
      <c r="A11740" s="22" t="s">
        <v>42</v>
      </c>
      <c r="B11740" s="23" t="s">
        <v>48</v>
      </c>
      <c r="C11740" s="22" t="s">
        <v>59</v>
      </c>
      <c r="D11740" s="22" t="s">
        <v>92</v>
      </c>
      <c r="E11740" s="20">
        <v>16516.536349999998</v>
      </c>
    </row>
    <row r="11741" spans="1:5" ht="21.5" x14ac:dyDescent="0.35">
      <c r="A11741" s="22" t="s">
        <v>42</v>
      </c>
      <c r="B11741" s="23" t="s">
        <v>48</v>
      </c>
      <c r="C11741" s="22" t="s">
        <v>59</v>
      </c>
      <c r="D11741" s="22" t="s">
        <v>30</v>
      </c>
      <c r="E11741" s="20">
        <v>5678.9877699999997</v>
      </c>
    </row>
    <row r="11742" spans="1:5" ht="21.5" x14ac:dyDescent="0.35">
      <c r="A11742" s="22" t="s">
        <v>42</v>
      </c>
      <c r="B11742" s="23" t="s">
        <v>48</v>
      </c>
      <c r="C11742" s="22" t="s">
        <v>59</v>
      </c>
      <c r="D11742" s="22" t="s">
        <v>32</v>
      </c>
      <c r="E11742" s="20">
        <v>263.75700000000001</v>
      </c>
    </row>
    <row r="11743" spans="1:5" ht="21.5" x14ac:dyDescent="0.35">
      <c r="A11743" s="22" t="s">
        <v>42</v>
      </c>
      <c r="B11743" s="23" t="s">
        <v>48</v>
      </c>
      <c r="C11743" s="22" t="s">
        <v>59</v>
      </c>
      <c r="D11743" s="28" t="s">
        <v>35</v>
      </c>
      <c r="E11743" s="26">
        <v>22459.28112</v>
      </c>
    </row>
    <row r="11744" spans="1:5" ht="21.5" x14ac:dyDescent="0.35">
      <c r="A11744" s="22" t="s">
        <v>42</v>
      </c>
      <c r="B11744" s="23" t="s">
        <v>48</v>
      </c>
      <c r="C11744" s="22" t="s">
        <v>16</v>
      </c>
      <c r="D11744" s="22" t="s">
        <v>115</v>
      </c>
      <c r="E11744" s="20">
        <v>2.0114999999999998</v>
      </c>
    </row>
    <row r="11745" spans="1:5" ht="21.5" x14ac:dyDescent="0.35">
      <c r="A11745" s="22" t="s">
        <v>42</v>
      </c>
      <c r="B11745" s="23" t="s">
        <v>48</v>
      </c>
      <c r="C11745" s="22" t="s">
        <v>16</v>
      </c>
      <c r="D11745" s="22" t="s">
        <v>27</v>
      </c>
      <c r="E11745" s="20">
        <v>9.5779999999999994</v>
      </c>
    </row>
    <row r="11746" spans="1:5" ht="21.5" x14ac:dyDescent="0.35">
      <c r="A11746" s="22" t="s">
        <v>42</v>
      </c>
      <c r="B11746" s="23" t="s">
        <v>48</v>
      </c>
      <c r="C11746" s="22" t="s">
        <v>16</v>
      </c>
      <c r="D11746" s="22" t="s">
        <v>28</v>
      </c>
      <c r="E11746" s="20">
        <v>15.578939999999999</v>
      </c>
    </row>
    <row r="11747" spans="1:5" ht="21.5" x14ac:dyDescent="0.35">
      <c r="A11747" s="22" t="s">
        <v>42</v>
      </c>
      <c r="B11747" s="23" t="s">
        <v>48</v>
      </c>
      <c r="C11747" s="22" t="s">
        <v>16</v>
      </c>
      <c r="D11747" s="22" t="s">
        <v>55</v>
      </c>
      <c r="E11747" s="20">
        <v>44.448430000000002</v>
      </c>
    </row>
    <row r="11748" spans="1:5" ht="21.5" x14ac:dyDescent="0.35">
      <c r="A11748" s="22" t="s">
        <v>42</v>
      </c>
      <c r="B11748" s="23" t="s">
        <v>48</v>
      </c>
      <c r="C11748" s="22" t="s">
        <v>16</v>
      </c>
      <c r="D11748" s="22" t="s">
        <v>102</v>
      </c>
      <c r="E11748" s="20">
        <v>1027.9929999999999</v>
      </c>
    </row>
    <row r="11749" spans="1:5" ht="21.5" x14ac:dyDescent="0.35">
      <c r="A11749" s="22" t="s">
        <v>42</v>
      </c>
      <c r="B11749" s="23" t="s">
        <v>48</v>
      </c>
      <c r="C11749" s="22" t="s">
        <v>16</v>
      </c>
      <c r="D11749" s="22" t="s">
        <v>107</v>
      </c>
      <c r="E11749" s="20">
        <v>4.0825800000000001</v>
      </c>
    </row>
    <row r="11750" spans="1:5" ht="21.5" x14ac:dyDescent="0.35">
      <c r="A11750" s="22" t="s">
        <v>42</v>
      </c>
      <c r="B11750" s="23" t="s">
        <v>48</v>
      </c>
      <c r="C11750" s="22" t="s">
        <v>16</v>
      </c>
      <c r="D11750" s="22" t="s">
        <v>160</v>
      </c>
      <c r="E11750" s="20">
        <v>377.60795999999999</v>
      </c>
    </row>
    <row r="11751" spans="1:5" ht="21.5" x14ac:dyDescent="0.35">
      <c r="A11751" s="22" t="s">
        <v>42</v>
      </c>
      <c r="B11751" s="23" t="s">
        <v>48</v>
      </c>
      <c r="C11751" s="22" t="s">
        <v>16</v>
      </c>
      <c r="D11751" s="22" t="s">
        <v>30</v>
      </c>
      <c r="E11751" s="20">
        <v>216.25796</v>
      </c>
    </row>
    <row r="11752" spans="1:5" ht="21.5" x14ac:dyDescent="0.35">
      <c r="A11752" s="22" t="s">
        <v>42</v>
      </c>
      <c r="B11752" s="23" t="s">
        <v>48</v>
      </c>
      <c r="C11752" s="22" t="s">
        <v>16</v>
      </c>
      <c r="D11752" s="22" t="s">
        <v>110</v>
      </c>
      <c r="E11752" s="20">
        <v>19.2</v>
      </c>
    </row>
    <row r="11753" spans="1:5" ht="21.5" x14ac:dyDescent="0.35">
      <c r="A11753" s="22" t="s">
        <v>42</v>
      </c>
      <c r="B11753" s="23" t="s">
        <v>48</v>
      </c>
      <c r="C11753" s="22" t="s">
        <v>16</v>
      </c>
      <c r="D11753" s="22" t="s">
        <v>31</v>
      </c>
      <c r="E11753" s="20">
        <v>1572.96632</v>
      </c>
    </row>
    <row r="11754" spans="1:5" ht="21.5" x14ac:dyDescent="0.35">
      <c r="A11754" s="22" t="s">
        <v>42</v>
      </c>
      <c r="B11754" s="23" t="s">
        <v>48</v>
      </c>
      <c r="C11754" s="22" t="s">
        <v>16</v>
      </c>
      <c r="D11754" s="22" t="s">
        <v>32</v>
      </c>
      <c r="E11754" s="20">
        <v>261.02170000000001</v>
      </c>
    </row>
    <row r="11755" spans="1:5" ht="21.5" x14ac:dyDescent="0.35">
      <c r="A11755" s="22" t="s">
        <v>42</v>
      </c>
      <c r="B11755" s="23" t="s">
        <v>48</v>
      </c>
      <c r="C11755" s="22" t="s">
        <v>16</v>
      </c>
      <c r="D11755" s="28" t="s">
        <v>35</v>
      </c>
      <c r="E11755" s="26">
        <v>3550.7463899999998</v>
      </c>
    </row>
    <row r="11756" spans="1:5" ht="21.5" x14ac:dyDescent="0.35">
      <c r="A11756" s="22" t="s">
        <v>42</v>
      </c>
      <c r="B11756" s="23" t="s">
        <v>48</v>
      </c>
      <c r="C11756" s="22" t="s">
        <v>18</v>
      </c>
      <c r="D11756" s="22" t="s">
        <v>28</v>
      </c>
      <c r="E11756" s="20">
        <v>647.05421000000001</v>
      </c>
    </row>
    <row r="11757" spans="1:5" ht="21.5" x14ac:dyDescent="0.35">
      <c r="A11757" s="22" t="s">
        <v>42</v>
      </c>
      <c r="B11757" s="23" t="s">
        <v>48</v>
      </c>
      <c r="C11757" s="22" t="s">
        <v>18</v>
      </c>
      <c r="D11757" s="22" t="s">
        <v>92</v>
      </c>
      <c r="E11757" s="20">
        <v>74.220269999999999</v>
      </c>
    </row>
    <row r="11758" spans="1:5" ht="21.5" x14ac:dyDescent="0.35">
      <c r="A11758" s="22" t="s">
        <v>42</v>
      </c>
      <c r="B11758" s="23" t="s">
        <v>48</v>
      </c>
      <c r="C11758" s="22" t="s">
        <v>18</v>
      </c>
      <c r="D11758" s="22" t="s">
        <v>102</v>
      </c>
      <c r="E11758" s="20">
        <v>36522.317779999998</v>
      </c>
    </row>
    <row r="11759" spans="1:5" ht="21.5" x14ac:dyDescent="0.35">
      <c r="A11759" s="22" t="s">
        <v>42</v>
      </c>
      <c r="B11759" s="23" t="s">
        <v>48</v>
      </c>
      <c r="C11759" s="22" t="s">
        <v>18</v>
      </c>
      <c r="D11759" s="22" t="s">
        <v>107</v>
      </c>
      <c r="E11759" s="20">
        <v>23.135729999999999</v>
      </c>
    </row>
    <row r="11760" spans="1:5" ht="21.5" x14ac:dyDescent="0.35">
      <c r="A11760" s="22" t="s">
        <v>42</v>
      </c>
      <c r="B11760" s="23" t="s">
        <v>48</v>
      </c>
      <c r="C11760" s="22" t="s">
        <v>18</v>
      </c>
      <c r="D11760" s="22" t="s">
        <v>160</v>
      </c>
      <c r="E11760" s="20">
        <v>392.48</v>
      </c>
    </row>
    <row r="11761" spans="1:5" ht="21.5" x14ac:dyDescent="0.35">
      <c r="A11761" s="22" t="s">
        <v>42</v>
      </c>
      <c r="B11761" s="23" t="s">
        <v>48</v>
      </c>
      <c r="C11761" s="22" t="s">
        <v>18</v>
      </c>
      <c r="D11761" s="22" t="s">
        <v>30</v>
      </c>
      <c r="E11761" s="20">
        <v>357.24200000000002</v>
      </c>
    </row>
    <row r="11762" spans="1:5" ht="21.5" x14ac:dyDescent="0.35">
      <c r="A11762" s="22" t="s">
        <v>42</v>
      </c>
      <c r="B11762" s="23" t="s">
        <v>48</v>
      </c>
      <c r="C11762" s="22" t="s">
        <v>18</v>
      </c>
      <c r="D11762" s="22" t="s">
        <v>100</v>
      </c>
      <c r="E11762" s="20">
        <v>754.14612</v>
      </c>
    </row>
    <row r="11763" spans="1:5" ht="21.5" x14ac:dyDescent="0.35">
      <c r="A11763" s="22" t="s">
        <v>42</v>
      </c>
      <c r="B11763" s="23" t="s">
        <v>48</v>
      </c>
      <c r="C11763" s="22" t="s">
        <v>18</v>
      </c>
      <c r="D11763" s="22" t="s">
        <v>97</v>
      </c>
      <c r="E11763" s="20">
        <v>112.12600999999999</v>
      </c>
    </row>
    <row r="11764" spans="1:5" ht="21.5" x14ac:dyDescent="0.35">
      <c r="A11764" s="22" t="s">
        <v>42</v>
      </c>
      <c r="B11764" s="23" t="s">
        <v>48</v>
      </c>
      <c r="C11764" s="22" t="s">
        <v>18</v>
      </c>
      <c r="D11764" s="22" t="s">
        <v>31</v>
      </c>
      <c r="E11764" s="20">
        <v>3514.5935599999998</v>
      </c>
    </row>
    <row r="11765" spans="1:5" ht="21.5" x14ac:dyDescent="0.35">
      <c r="A11765" s="22" t="s">
        <v>42</v>
      </c>
      <c r="B11765" s="23" t="s">
        <v>48</v>
      </c>
      <c r="C11765" s="22" t="s">
        <v>18</v>
      </c>
      <c r="D11765" s="22" t="s">
        <v>32</v>
      </c>
      <c r="E11765" s="20">
        <v>918.58501000000001</v>
      </c>
    </row>
    <row r="11766" spans="1:5" ht="21.5" x14ac:dyDescent="0.35">
      <c r="A11766" s="22" t="s">
        <v>42</v>
      </c>
      <c r="B11766" s="23" t="s">
        <v>48</v>
      </c>
      <c r="C11766" s="22" t="s">
        <v>18</v>
      </c>
      <c r="D11766" s="28" t="s">
        <v>35</v>
      </c>
      <c r="E11766" s="26">
        <v>43315.900690000002</v>
      </c>
    </row>
    <row r="11767" spans="1:5" ht="21.5" x14ac:dyDescent="0.35">
      <c r="A11767" s="22" t="s">
        <v>42</v>
      </c>
      <c r="B11767" s="23" t="s">
        <v>48</v>
      </c>
      <c r="C11767" s="22" t="s">
        <v>19</v>
      </c>
      <c r="D11767" s="22" t="s">
        <v>52</v>
      </c>
      <c r="E11767" s="20">
        <v>10.654529999999999</v>
      </c>
    </row>
    <row r="11768" spans="1:5" ht="21.5" x14ac:dyDescent="0.35">
      <c r="A11768" s="22" t="s">
        <v>42</v>
      </c>
      <c r="B11768" s="23" t="s">
        <v>48</v>
      </c>
      <c r="C11768" s="22" t="s">
        <v>19</v>
      </c>
      <c r="D11768" s="22" t="s">
        <v>115</v>
      </c>
      <c r="E11768" s="20">
        <v>28.169309999999999</v>
      </c>
    </row>
    <row r="11769" spans="1:5" ht="21.5" x14ac:dyDescent="0.35">
      <c r="A11769" s="22" t="s">
        <v>42</v>
      </c>
      <c r="B11769" s="23" t="s">
        <v>48</v>
      </c>
      <c r="C11769" s="22" t="s">
        <v>19</v>
      </c>
      <c r="D11769" s="22" t="s">
        <v>27</v>
      </c>
      <c r="E11769" s="20">
        <v>779.31565000000001</v>
      </c>
    </row>
    <row r="11770" spans="1:5" ht="21.5" x14ac:dyDescent="0.35">
      <c r="A11770" s="22" t="s">
        <v>42</v>
      </c>
      <c r="B11770" s="23" t="s">
        <v>48</v>
      </c>
      <c r="C11770" s="22" t="s">
        <v>19</v>
      </c>
      <c r="D11770" s="22" t="s">
        <v>28</v>
      </c>
      <c r="E11770" s="20">
        <v>3.3289200000000001</v>
      </c>
    </row>
    <row r="11771" spans="1:5" ht="21.5" x14ac:dyDescent="0.35">
      <c r="A11771" s="22" t="s">
        <v>42</v>
      </c>
      <c r="B11771" s="23" t="s">
        <v>48</v>
      </c>
      <c r="C11771" s="22" t="s">
        <v>19</v>
      </c>
      <c r="D11771" s="22" t="s">
        <v>55</v>
      </c>
      <c r="E11771" s="20">
        <v>2.1840799999999998</v>
      </c>
    </row>
    <row r="11772" spans="1:5" ht="21.5" x14ac:dyDescent="0.35">
      <c r="A11772" s="22" t="s">
        <v>42</v>
      </c>
      <c r="B11772" s="23" t="s">
        <v>48</v>
      </c>
      <c r="C11772" s="22" t="s">
        <v>19</v>
      </c>
      <c r="D11772" s="22" t="s">
        <v>92</v>
      </c>
      <c r="E11772" s="20">
        <v>37.86477</v>
      </c>
    </row>
    <row r="11773" spans="1:5" ht="21.5" x14ac:dyDescent="0.35">
      <c r="A11773" s="22" t="s">
        <v>42</v>
      </c>
      <c r="B11773" s="23" t="s">
        <v>48</v>
      </c>
      <c r="C11773" s="22" t="s">
        <v>19</v>
      </c>
      <c r="D11773" s="22" t="s">
        <v>102</v>
      </c>
      <c r="E11773" s="20">
        <v>4437.7878099999998</v>
      </c>
    </row>
    <row r="11774" spans="1:5" ht="21.5" x14ac:dyDescent="0.35">
      <c r="A11774" s="22" t="s">
        <v>42</v>
      </c>
      <c r="B11774" s="23" t="s">
        <v>48</v>
      </c>
      <c r="C11774" s="22" t="s">
        <v>19</v>
      </c>
      <c r="D11774" s="22" t="s">
        <v>107</v>
      </c>
      <c r="E11774" s="20">
        <v>8.2354400000000005</v>
      </c>
    </row>
    <row r="11775" spans="1:5" ht="21.5" x14ac:dyDescent="0.35">
      <c r="A11775" s="22" t="s">
        <v>42</v>
      </c>
      <c r="B11775" s="23" t="s">
        <v>48</v>
      </c>
      <c r="C11775" s="22" t="s">
        <v>19</v>
      </c>
      <c r="D11775" s="22" t="s">
        <v>93</v>
      </c>
      <c r="E11775" s="20">
        <v>15.53908</v>
      </c>
    </row>
    <row r="11776" spans="1:5" ht="21.5" x14ac:dyDescent="0.35">
      <c r="A11776" s="22" t="s">
        <v>42</v>
      </c>
      <c r="B11776" s="23" t="s">
        <v>48</v>
      </c>
      <c r="C11776" s="22" t="s">
        <v>19</v>
      </c>
      <c r="D11776" s="22" t="s">
        <v>160</v>
      </c>
      <c r="E11776" s="20">
        <v>1323.6237799999999</v>
      </c>
    </row>
    <row r="11777" spans="1:5" ht="21.5" x14ac:dyDescent="0.35">
      <c r="A11777" s="22" t="s">
        <v>42</v>
      </c>
      <c r="B11777" s="23" t="s">
        <v>48</v>
      </c>
      <c r="C11777" s="22" t="s">
        <v>19</v>
      </c>
      <c r="D11777" s="22" t="s">
        <v>30</v>
      </c>
      <c r="E11777" s="20">
        <v>2035.8523299999999</v>
      </c>
    </row>
    <row r="11778" spans="1:5" ht="21.5" x14ac:dyDescent="0.35">
      <c r="A11778" s="22" t="s">
        <v>42</v>
      </c>
      <c r="B11778" s="23" t="s">
        <v>48</v>
      </c>
      <c r="C11778" s="22" t="s">
        <v>19</v>
      </c>
      <c r="D11778" s="22" t="s">
        <v>96</v>
      </c>
      <c r="E11778" s="20">
        <v>2.1960000000000002</v>
      </c>
    </row>
    <row r="11779" spans="1:5" ht="21.5" x14ac:dyDescent="0.35">
      <c r="A11779" s="22" t="s">
        <v>42</v>
      </c>
      <c r="B11779" s="23" t="s">
        <v>48</v>
      </c>
      <c r="C11779" s="22" t="s">
        <v>19</v>
      </c>
      <c r="D11779" s="22" t="s">
        <v>110</v>
      </c>
      <c r="E11779" s="20">
        <v>0.94</v>
      </c>
    </row>
    <row r="11780" spans="1:5" ht="21.5" x14ac:dyDescent="0.35">
      <c r="A11780" s="22" t="s">
        <v>42</v>
      </c>
      <c r="B11780" s="23" t="s">
        <v>48</v>
      </c>
      <c r="C11780" s="22" t="s">
        <v>19</v>
      </c>
      <c r="D11780" s="22" t="s">
        <v>100</v>
      </c>
      <c r="E11780" s="20">
        <v>375.63200000000001</v>
      </c>
    </row>
    <row r="11781" spans="1:5" ht="21.5" x14ac:dyDescent="0.35">
      <c r="A11781" s="22" t="s">
        <v>42</v>
      </c>
      <c r="B11781" s="23" t="s">
        <v>48</v>
      </c>
      <c r="C11781" s="22" t="s">
        <v>19</v>
      </c>
      <c r="D11781" s="22" t="s">
        <v>31</v>
      </c>
      <c r="E11781" s="20">
        <v>484.79469</v>
      </c>
    </row>
    <row r="11782" spans="1:5" ht="21.5" x14ac:dyDescent="0.35">
      <c r="A11782" s="22" t="s">
        <v>42</v>
      </c>
      <c r="B11782" s="23" t="s">
        <v>48</v>
      </c>
      <c r="C11782" s="22" t="s">
        <v>19</v>
      </c>
      <c r="D11782" s="22" t="s">
        <v>32</v>
      </c>
      <c r="E11782" s="20">
        <v>973.71533999999997</v>
      </c>
    </row>
    <row r="11783" spans="1:5" ht="21.5" x14ac:dyDescent="0.35">
      <c r="A11783" s="22" t="s">
        <v>42</v>
      </c>
      <c r="B11783" s="23" t="s">
        <v>48</v>
      </c>
      <c r="C11783" s="22" t="s">
        <v>19</v>
      </c>
      <c r="D11783" s="28" t="s">
        <v>35</v>
      </c>
      <c r="E11783" s="26">
        <v>10519.83373</v>
      </c>
    </row>
    <row r="11784" spans="1:5" ht="21.5" x14ac:dyDescent="0.35">
      <c r="A11784" s="22" t="s">
        <v>42</v>
      </c>
      <c r="B11784" s="23" t="s">
        <v>48</v>
      </c>
      <c r="C11784" s="22" t="s">
        <v>161</v>
      </c>
      <c r="D11784" s="22" t="s">
        <v>52</v>
      </c>
      <c r="E11784" s="20">
        <v>2930.8628800000001</v>
      </c>
    </row>
    <row r="11785" spans="1:5" ht="21.5" x14ac:dyDescent="0.35">
      <c r="A11785" s="22" t="s">
        <v>42</v>
      </c>
      <c r="B11785" s="23" t="s">
        <v>48</v>
      </c>
      <c r="C11785" s="22" t="s">
        <v>161</v>
      </c>
      <c r="D11785" s="22" t="s">
        <v>104</v>
      </c>
      <c r="E11785" s="20">
        <v>11.767239999999999</v>
      </c>
    </row>
    <row r="11786" spans="1:5" ht="21.5" x14ac:dyDescent="0.35">
      <c r="A11786" s="22" t="s">
        <v>42</v>
      </c>
      <c r="B11786" s="23" t="s">
        <v>48</v>
      </c>
      <c r="C11786" s="22" t="s">
        <v>161</v>
      </c>
      <c r="D11786" s="22" t="s">
        <v>156</v>
      </c>
      <c r="E11786" s="20">
        <v>3257.38798</v>
      </c>
    </row>
    <row r="11787" spans="1:5" ht="21.5" x14ac:dyDescent="0.35">
      <c r="A11787" s="22" t="s">
        <v>42</v>
      </c>
      <c r="B11787" s="23" t="s">
        <v>48</v>
      </c>
      <c r="C11787" s="22" t="s">
        <v>161</v>
      </c>
      <c r="D11787" s="22" t="s">
        <v>113</v>
      </c>
      <c r="E11787" s="20">
        <v>1029.22604</v>
      </c>
    </row>
    <row r="11788" spans="1:5" ht="21.5" x14ac:dyDescent="0.35">
      <c r="A11788" s="22" t="s">
        <v>42</v>
      </c>
      <c r="B11788" s="23" t="s">
        <v>48</v>
      </c>
      <c r="C11788" s="22" t="s">
        <v>161</v>
      </c>
      <c r="D11788" s="22" t="s">
        <v>27</v>
      </c>
      <c r="E11788" s="20">
        <v>449.85273999999998</v>
      </c>
    </row>
    <row r="11789" spans="1:5" ht="21.5" x14ac:dyDescent="0.35">
      <c r="A11789" s="22" t="s">
        <v>42</v>
      </c>
      <c r="B11789" s="23" t="s">
        <v>48</v>
      </c>
      <c r="C11789" s="22" t="s">
        <v>161</v>
      </c>
      <c r="D11789" s="22" t="s">
        <v>95</v>
      </c>
      <c r="E11789" s="20">
        <v>350.43878999999998</v>
      </c>
    </row>
    <row r="11790" spans="1:5" ht="21.5" x14ac:dyDescent="0.35">
      <c r="A11790" s="22" t="s">
        <v>42</v>
      </c>
      <c r="B11790" s="23" t="s">
        <v>48</v>
      </c>
      <c r="C11790" s="22" t="s">
        <v>161</v>
      </c>
      <c r="D11790" s="22" t="s">
        <v>28</v>
      </c>
      <c r="E11790" s="20">
        <v>90</v>
      </c>
    </row>
    <row r="11791" spans="1:5" ht="21.5" x14ac:dyDescent="0.35">
      <c r="A11791" s="22" t="s">
        <v>42</v>
      </c>
      <c r="B11791" s="23" t="s">
        <v>48</v>
      </c>
      <c r="C11791" s="22" t="s">
        <v>161</v>
      </c>
      <c r="D11791" s="22" t="s">
        <v>92</v>
      </c>
      <c r="E11791" s="20">
        <v>46.00797</v>
      </c>
    </row>
    <row r="11792" spans="1:5" ht="21.5" x14ac:dyDescent="0.35">
      <c r="A11792" s="22" t="s">
        <v>42</v>
      </c>
      <c r="B11792" s="23" t="s">
        <v>48</v>
      </c>
      <c r="C11792" s="22" t="s">
        <v>161</v>
      </c>
      <c r="D11792" s="22" t="s">
        <v>107</v>
      </c>
      <c r="E11792" s="20">
        <v>2531.9614999999999</v>
      </c>
    </row>
    <row r="11793" spans="1:5" ht="21.5" x14ac:dyDescent="0.35">
      <c r="A11793" s="22" t="s">
        <v>42</v>
      </c>
      <c r="B11793" s="23" t="s">
        <v>48</v>
      </c>
      <c r="C11793" s="22" t="s">
        <v>161</v>
      </c>
      <c r="D11793" s="22" t="s">
        <v>160</v>
      </c>
      <c r="E11793" s="20">
        <v>6929.9422999999997</v>
      </c>
    </row>
    <row r="11794" spans="1:5" ht="21.5" x14ac:dyDescent="0.35">
      <c r="A11794" s="22" t="s">
        <v>42</v>
      </c>
      <c r="B11794" s="23" t="s">
        <v>48</v>
      </c>
      <c r="C11794" s="22" t="s">
        <v>161</v>
      </c>
      <c r="D11794" s="22" t="s">
        <v>30</v>
      </c>
      <c r="E11794" s="20">
        <v>7033.6807500000004</v>
      </c>
    </row>
    <row r="11795" spans="1:5" ht="21.5" x14ac:dyDescent="0.35">
      <c r="A11795" s="22" t="s">
        <v>42</v>
      </c>
      <c r="B11795" s="23" t="s">
        <v>48</v>
      </c>
      <c r="C11795" s="22" t="s">
        <v>161</v>
      </c>
      <c r="D11795" s="22" t="s">
        <v>96</v>
      </c>
      <c r="E11795" s="20">
        <v>681.00001999999995</v>
      </c>
    </row>
    <row r="11796" spans="1:5" ht="21.5" x14ac:dyDescent="0.35">
      <c r="A11796" s="22" t="s">
        <v>42</v>
      </c>
      <c r="B11796" s="23" t="s">
        <v>48</v>
      </c>
      <c r="C11796" s="22" t="s">
        <v>161</v>
      </c>
      <c r="D11796" s="22" t="s">
        <v>110</v>
      </c>
      <c r="E11796" s="20">
        <v>907.29291999999998</v>
      </c>
    </row>
    <row r="11797" spans="1:5" ht="21.5" x14ac:dyDescent="0.35">
      <c r="A11797" s="22" t="s">
        <v>42</v>
      </c>
      <c r="B11797" s="23" t="s">
        <v>48</v>
      </c>
      <c r="C11797" s="22" t="s">
        <v>161</v>
      </c>
      <c r="D11797" s="22" t="s">
        <v>100</v>
      </c>
      <c r="E11797" s="20">
        <v>154.20001999999999</v>
      </c>
    </row>
    <row r="11798" spans="1:5" ht="21.5" x14ac:dyDescent="0.35">
      <c r="A11798" s="22" t="s">
        <v>42</v>
      </c>
      <c r="B11798" s="23" t="s">
        <v>48</v>
      </c>
      <c r="C11798" s="22" t="s">
        <v>161</v>
      </c>
      <c r="D11798" s="22" t="s">
        <v>97</v>
      </c>
      <c r="E11798" s="20">
        <v>42.101660000000003</v>
      </c>
    </row>
    <row r="11799" spans="1:5" ht="21.5" x14ac:dyDescent="0.35">
      <c r="A11799" s="22" t="s">
        <v>42</v>
      </c>
      <c r="B11799" s="23" t="s">
        <v>48</v>
      </c>
      <c r="C11799" s="22" t="s">
        <v>161</v>
      </c>
      <c r="D11799" s="22" t="s">
        <v>31</v>
      </c>
      <c r="E11799" s="20">
        <v>485.26008999999999</v>
      </c>
    </row>
    <row r="11800" spans="1:5" ht="21.5" x14ac:dyDescent="0.35">
      <c r="A11800" s="22" t="s">
        <v>42</v>
      </c>
      <c r="B11800" s="23" t="s">
        <v>48</v>
      </c>
      <c r="C11800" s="22" t="s">
        <v>161</v>
      </c>
      <c r="D11800" s="22" t="s">
        <v>32</v>
      </c>
      <c r="E11800" s="20">
        <v>455.55302</v>
      </c>
    </row>
    <row r="11801" spans="1:5" ht="21.5" x14ac:dyDescent="0.35">
      <c r="A11801" s="22" t="s">
        <v>42</v>
      </c>
      <c r="B11801" s="23" t="s">
        <v>48</v>
      </c>
      <c r="C11801" s="22" t="s">
        <v>161</v>
      </c>
      <c r="D11801" s="22" t="s">
        <v>161</v>
      </c>
      <c r="E11801" s="20">
        <v>36.459150000000001</v>
      </c>
    </row>
    <row r="11802" spans="1:5" ht="21.5" x14ac:dyDescent="0.35">
      <c r="A11802" s="22" t="s">
        <v>42</v>
      </c>
      <c r="B11802" s="23" t="s">
        <v>48</v>
      </c>
      <c r="C11802" s="22" t="s">
        <v>161</v>
      </c>
      <c r="D11802" s="28" t="s">
        <v>35</v>
      </c>
      <c r="E11802" s="26">
        <v>27422.995070000001</v>
      </c>
    </row>
    <row r="11803" spans="1:5" ht="21.5" x14ac:dyDescent="0.35">
      <c r="A11803" s="22" t="s">
        <v>42</v>
      </c>
      <c r="B11803" s="23" t="s">
        <v>48</v>
      </c>
      <c r="C11803" s="120" t="s">
        <v>35</v>
      </c>
      <c r="D11803" s="347"/>
      <c r="E11803" s="26">
        <v>410894.25956999999</v>
      </c>
    </row>
    <row r="11804" spans="1:5" x14ac:dyDescent="0.35">
      <c r="A11804" s="22" t="s">
        <v>42</v>
      </c>
      <c r="B11804" s="22" t="s">
        <v>178</v>
      </c>
      <c r="C11804" s="22" t="s">
        <v>52</v>
      </c>
      <c r="D11804" s="22" t="s">
        <v>52</v>
      </c>
      <c r="E11804" s="20">
        <v>426.01976999999999</v>
      </c>
    </row>
    <row r="11805" spans="1:5" x14ac:dyDescent="0.35">
      <c r="A11805" s="22" t="s">
        <v>42</v>
      </c>
      <c r="B11805" s="22" t="s">
        <v>178</v>
      </c>
      <c r="C11805" s="22" t="s">
        <v>52</v>
      </c>
      <c r="D11805" s="22" t="s">
        <v>115</v>
      </c>
      <c r="E11805" s="20">
        <v>3.5903999999999998</v>
      </c>
    </row>
    <row r="11806" spans="1:5" x14ac:dyDescent="0.35">
      <c r="A11806" s="22" t="s">
        <v>42</v>
      </c>
      <c r="B11806" s="22" t="s">
        <v>178</v>
      </c>
      <c r="C11806" s="22" t="s">
        <v>52</v>
      </c>
      <c r="D11806" s="22" t="s">
        <v>156</v>
      </c>
      <c r="E11806" s="20">
        <v>1.3093600000000001</v>
      </c>
    </row>
    <row r="11807" spans="1:5" x14ac:dyDescent="0.35">
      <c r="A11807" s="22" t="s">
        <v>42</v>
      </c>
      <c r="B11807" s="22" t="s">
        <v>178</v>
      </c>
      <c r="C11807" s="22" t="s">
        <v>52</v>
      </c>
      <c r="D11807" s="22" t="s">
        <v>53</v>
      </c>
      <c r="E11807" s="20">
        <v>39.113900000000001</v>
      </c>
    </row>
    <row r="11808" spans="1:5" x14ac:dyDescent="0.35">
      <c r="A11808" s="22" t="s">
        <v>42</v>
      </c>
      <c r="B11808" s="22" t="s">
        <v>178</v>
      </c>
      <c r="C11808" s="22" t="s">
        <v>52</v>
      </c>
      <c r="D11808" s="22" t="s">
        <v>95</v>
      </c>
      <c r="E11808" s="20">
        <v>130.98103</v>
      </c>
    </row>
    <row r="11809" spans="1:5" x14ac:dyDescent="0.35">
      <c r="A11809" s="22" t="s">
        <v>42</v>
      </c>
      <c r="B11809" s="22" t="s">
        <v>178</v>
      </c>
      <c r="C11809" s="22" t="s">
        <v>52</v>
      </c>
      <c r="D11809" s="22" t="s">
        <v>55</v>
      </c>
      <c r="E11809" s="20">
        <v>1.8808800000000001</v>
      </c>
    </row>
    <row r="11810" spans="1:5" x14ac:dyDescent="0.35">
      <c r="A11810" s="22" t="s">
        <v>42</v>
      </c>
      <c r="B11810" s="22" t="s">
        <v>178</v>
      </c>
      <c r="C11810" s="22" t="s">
        <v>52</v>
      </c>
      <c r="D11810" s="22" t="s">
        <v>92</v>
      </c>
      <c r="E11810" s="20">
        <v>30.058579999999999</v>
      </c>
    </row>
    <row r="11811" spans="1:5" x14ac:dyDescent="0.35">
      <c r="A11811" s="22" t="s">
        <v>42</v>
      </c>
      <c r="B11811" s="22" t="s">
        <v>178</v>
      </c>
      <c r="C11811" s="22" t="s">
        <v>52</v>
      </c>
      <c r="D11811" s="22" t="s">
        <v>101</v>
      </c>
      <c r="E11811" s="20">
        <v>30.362400000000001</v>
      </c>
    </row>
    <row r="11812" spans="1:5" x14ac:dyDescent="0.35">
      <c r="A11812" s="22" t="s">
        <v>42</v>
      </c>
      <c r="B11812" s="22" t="s">
        <v>178</v>
      </c>
      <c r="C11812" s="22" t="s">
        <v>52</v>
      </c>
      <c r="D11812" s="22" t="s">
        <v>102</v>
      </c>
      <c r="E11812" s="20">
        <v>338.66538000000003</v>
      </c>
    </row>
    <row r="11813" spans="1:5" x14ac:dyDescent="0.35">
      <c r="A11813" s="22" t="s">
        <v>42</v>
      </c>
      <c r="B11813" s="22" t="s">
        <v>178</v>
      </c>
      <c r="C11813" s="22" t="s">
        <v>52</v>
      </c>
      <c r="D11813" s="22" t="s">
        <v>107</v>
      </c>
      <c r="E11813" s="20">
        <v>7.1645700000000003</v>
      </c>
    </row>
    <row r="11814" spans="1:5" x14ac:dyDescent="0.35">
      <c r="A11814" s="22" t="s">
        <v>42</v>
      </c>
      <c r="B11814" s="22" t="s">
        <v>178</v>
      </c>
      <c r="C11814" s="22" t="s">
        <v>52</v>
      </c>
      <c r="D11814" s="22" t="s">
        <v>160</v>
      </c>
      <c r="E11814" s="20">
        <v>467.51128999999997</v>
      </c>
    </row>
    <row r="11815" spans="1:5" x14ac:dyDescent="0.35">
      <c r="A11815" s="22" t="s">
        <v>42</v>
      </c>
      <c r="B11815" s="22" t="s">
        <v>178</v>
      </c>
      <c r="C11815" s="22" t="s">
        <v>52</v>
      </c>
      <c r="D11815" s="22" t="s">
        <v>30</v>
      </c>
      <c r="E11815" s="20">
        <v>0.29547000000000001</v>
      </c>
    </row>
    <row r="11816" spans="1:5" x14ac:dyDescent="0.35">
      <c r="A11816" s="22" t="s">
        <v>42</v>
      </c>
      <c r="B11816" s="22" t="s">
        <v>178</v>
      </c>
      <c r="C11816" s="22" t="s">
        <v>52</v>
      </c>
      <c r="D11816" s="22" t="s">
        <v>96</v>
      </c>
      <c r="E11816" s="20">
        <v>371.67860000000002</v>
      </c>
    </row>
    <row r="11817" spans="1:5" x14ac:dyDescent="0.35">
      <c r="A11817" s="22" t="s">
        <v>42</v>
      </c>
      <c r="B11817" s="22" t="s">
        <v>178</v>
      </c>
      <c r="C11817" s="22" t="s">
        <v>52</v>
      </c>
      <c r="D11817" s="22" t="s">
        <v>110</v>
      </c>
      <c r="E11817" s="20">
        <v>60.543860000000002</v>
      </c>
    </row>
    <row r="11818" spans="1:5" x14ac:dyDescent="0.35">
      <c r="A11818" s="22" t="s">
        <v>42</v>
      </c>
      <c r="B11818" s="22" t="s">
        <v>178</v>
      </c>
      <c r="C11818" s="22" t="s">
        <v>52</v>
      </c>
      <c r="D11818" s="22" t="s">
        <v>163</v>
      </c>
      <c r="E11818" s="20">
        <v>25.90784</v>
      </c>
    </row>
    <row r="11819" spans="1:5" x14ac:dyDescent="0.35">
      <c r="A11819" s="22" t="s">
        <v>42</v>
      </c>
      <c r="B11819" s="22" t="s">
        <v>178</v>
      </c>
      <c r="C11819" s="22" t="s">
        <v>52</v>
      </c>
      <c r="D11819" s="22" t="s">
        <v>97</v>
      </c>
      <c r="E11819" s="20">
        <v>355.06504000000001</v>
      </c>
    </row>
    <row r="11820" spans="1:5" x14ac:dyDescent="0.35">
      <c r="A11820" s="22" t="s">
        <v>42</v>
      </c>
      <c r="B11820" s="22" t="s">
        <v>178</v>
      </c>
      <c r="C11820" s="22" t="s">
        <v>52</v>
      </c>
      <c r="D11820" s="22" t="s">
        <v>31</v>
      </c>
      <c r="E11820" s="20">
        <v>329.57267999999999</v>
      </c>
    </row>
    <row r="11821" spans="1:5" x14ac:dyDescent="0.35">
      <c r="A11821" s="22" t="s">
        <v>42</v>
      </c>
      <c r="B11821" s="22" t="s">
        <v>178</v>
      </c>
      <c r="C11821" s="22" t="s">
        <v>52</v>
      </c>
      <c r="D11821" s="22" t="s">
        <v>32</v>
      </c>
      <c r="E11821" s="20">
        <v>6.0616700000000003</v>
      </c>
    </row>
    <row r="11822" spans="1:5" x14ac:dyDescent="0.35">
      <c r="A11822" s="22" t="s">
        <v>42</v>
      </c>
      <c r="B11822" s="22" t="s">
        <v>178</v>
      </c>
      <c r="C11822" s="22" t="s">
        <v>52</v>
      </c>
      <c r="D11822" s="28" t="s">
        <v>35</v>
      </c>
      <c r="E11822" s="26">
        <v>2625.7827200000002</v>
      </c>
    </row>
    <row r="11823" spans="1:5" x14ac:dyDescent="0.35">
      <c r="A11823" s="22" t="s">
        <v>42</v>
      </c>
      <c r="B11823" s="22" t="s">
        <v>178</v>
      </c>
      <c r="C11823" s="22" t="s">
        <v>53</v>
      </c>
      <c r="D11823" s="22" t="s">
        <v>53</v>
      </c>
      <c r="E11823" s="20">
        <v>627.01815999999997</v>
      </c>
    </row>
    <row r="11824" spans="1:5" x14ac:dyDescent="0.35">
      <c r="A11824" s="22" t="s">
        <v>42</v>
      </c>
      <c r="B11824" s="22" t="s">
        <v>178</v>
      </c>
      <c r="C11824" s="22" t="s">
        <v>53</v>
      </c>
      <c r="D11824" s="22" t="s">
        <v>55</v>
      </c>
      <c r="E11824" s="20">
        <v>37.67013</v>
      </c>
    </row>
    <row r="11825" spans="1:5" x14ac:dyDescent="0.35">
      <c r="A11825" s="22" t="s">
        <v>42</v>
      </c>
      <c r="B11825" s="22" t="s">
        <v>178</v>
      </c>
      <c r="C11825" s="22" t="s">
        <v>53</v>
      </c>
      <c r="D11825" s="22" t="s">
        <v>160</v>
      </c>
      <c r="E11825" s="20">
        <v>20.280539999999998</v>
      </c>
    </row>
    <row r="11826" spans="1:5" x14ac:dyDescent="0.35">
      <c r="A11826" s="22" t="s">
        <v>42</v>
      </c>
      <c r="B11826" s="22" t="s">
        <v>178</v>
      </c>
      <c r="C11826" s="22" t="s">
        <v>53</v>
      </c>
      <c r="D11826" s="22" t="s">
        <v>96</v>
      </c>
      <c r="E11826" s="20">
        <v>100.89596</v>
      </c>
    </row>
    <row r="11827" spans="1:5" x14ac:dyDescent="0.35">
      <c r="A11827" s="22" t="s">
        <v>42</v>
      </c>
      <c r="B11827" s="22" t="s">
        <v>178</v>
      </c>
      <c r="C11827" s="22" t="s">
        <v>53</v>
      </c>
      <c r="D11827" s="22" t="s">
        <v>100</v>
      </c>
      <c r="E11827" s="20">
        <v>11.603859999999999</v>
      </c>
    </row>
    <row r="11828" spans="1:5" x14ac:dyDescent="0.35">
      <c r="A11828" s="22" t="s">
        <v>42</v>
      </c>
      <c r="B11828" s="22" t="s">
        <v>178</v>
      </c>
      <c r="C11828" s="22" t="s">
        <v>53</v>
      </c>
      <c r="D11828" s="22" t="s">
        <v>97</v>
      </c>
      <c r="E11828" s="20">
        <v>211.64596</v>
      </c>
    </row>
    <row r="11829" spans="1:5" x14ac:dyDescent="0.35">
      <c r="A11829" s="22" t="s">
        <v>42</v>
      </c>
      <c r="B11829" s="22" t="s">
        <v>178</v>
      </c>
      <c r="C11829" s="22" t="s">
        <v>53</v>
      </c>
      <c r="D11829" s="28" t="s">
        <v>35</v>
      </c>
      <c r="E11829" s="26">
        <v>1009.11461</v>
      </c>
    </row>
    <row r="11830" spans="1:5" x14ac:dyDescent="0.35">
      <c r="A11830" s="22" t="s">
        <v>42</v>
      </c>
      <c r="B11830" s="22" t="s">
        <v>178</v>
      </c>
      <c r="C11830" s="22" t="s">
        <v>12</v>
      </c>
      <c r="D11830" s="22" t="s">
        <v>27</v>
      </c>
      <c r="E11830" s="20">
        <v>99.34469</v>
      </c>
    </row>
    <row r="11831" spans="1:5" x14ac:dyDescent="0.35">
      <c r="A11831" s="22" t="s">
        <v>42</v>
      </c>
      <c r="B11831" s="22" t="s">
        <v>178</v>
      </c>
      <c r="C11831" s="22" t="s">
        <v>12</v>
      </c>
      <c r="D11831" s="22" t="s">
        <v>31</v>
      </c>
      <c r="E11831" s="20">
        <v>43.220399999999998</v>
      </c>
    </row>
    <row r="11832" spans="1:5" x14ac:dyDescent="0.35">
      <c r="A11832" s="22" t="s">
        <v>42</v>
      </c>
      <c r="B11832" s="22" t="s">
        <v>178</v>
      </c>
      <c r="C11832" s="22" t="s">
        <v>12</v>
      </c>
      <c r="D11832" s="28" t="s">
        <v>35</v>
      </c>
      <c r="E11832" s="26">
        <v>142.56509</v>
      </c>
    </row>
    <row r="11833" spans="1:5" x14ac:dyDescent="0.35">
      <c r="A11833" s="22" t="s">
        <v>42</v>
      </c>
      <c r="B11833" s="22" t="s">
        <v>178</v>
      </c>
      <c r="C11833" s="22" t="s">
        <v>54</v>
      </c>
      <c r="D11833" s="22" t="s">
        <v>52</v>
      </c>
      <c r="E11833" s="20">
        <v>881.80813000000001</v>
      </c>
    </row>
    <row r="11834" spans="1:5" x14ac:dyDescent="0.35">
      <c r="A11834" s="22" t="s">
        <v>42</v>
      </c>
      <c r="B11834" s="22" t="s">
        <v>178</v>
      </c>
      <c r="C11834" s="22" t="s">
        <v>54</v>
      </c>
      <c r="D11834" s="22" t="s">
        <v>156</v>
      </c>
      <c r="E11834" s="20">
        <v>32.586419999999997</v>
      </c>
    </row>
    <row r="11835" spans="1:5" x14ac:dyDescent="0.35">
      <c r="A11835" s="22" t="s">
        <v>42</v>
      </c>
      <c r="B11835" s="22" t="s">
        <v>178</v>
      </c>
      <c r="C11835" s="22" t="s">
        <v>54</v>
      </c>
      <c r="D11835" s="22" t="s">
        <v>53</v>
      </c>
      <c r="E11835" s="20">
        <v>27.647770000000001</v>
      </c>
    </row>
    <row r="11836" spans="1:5" x14ac:dyDescent="0.35">
      <c r="A11836" s="22" t="s">
        <v>42</v>
      </c>
      <c r="B11836" s="22" t="s">
        <v>178</v>
      </c>
      <c r="C11836" s="22" t="s">
        <v>54</v>
      </c>
      <c r="D11836" s="22" t="s">
        <v>95</v>
      </c>
      <c r="E11836" s="20">
        <v>2378.9025200000001</v>
      </c>
    </row>
    <row r="11837" spans="1:5" x14ac:dyDescent="0.35">
      <c r="A11837" s="22" t="s">
        <v>42</v>
      </c>
      <c r="B11837" s="22" t="s">
        <v>178</v>
      </c>
      <c r="C11837" s="22" t="s">
        <v>54</v>
      </c>
      <c r="D11837" s="22" t="s">
        <v>55</v>
      </c>
      <c r="E11837" s="20">
        <v>243.6216</v>
      </c>
    </row>
    <row r="11838" spans="1:5" x14ac:dyDescent="0.35">
      <c r="A11838" s="22" t="s">
        <v>42</v>
      </c>
      <c r="B11838" s="22" t="s">
        <v>178</v>
      </c>
      <c r="C11838" s="22" t="s">
        <v>54</v>
      </c>
      <c r="D11838" s="22" t="s">
        <v>101</v>
      </c>
      <c r="E11838" s="20">
        <v>152.24930000000001</v>
      </c>
    </row>
    <row r="11839" spans="1:5" x14ac:dyDescent="0.35">
      <c r="A11839" s="22" t="s">
        <v>42</v>
      </c>
      <c r="B11839" s="22" t="s">
        <v>178</v>
      </c>
      <c r="C11839" s="22" t="s">
        <v>54</v>
      </c>
      <c r="D11839" s="22" t="s">
        <v>102</v>
      </c>
      <c r="E11839" s="20">
        <v>237.46211</v>
      </c>
    </row>
    <row r="11840" spans="1:5" x14ac:dyDescent="0.35">
      <c r="A11840" s="22" t="s">
        <v>42</v>
      </c>
      <c r="B11840" s="22" t="s">
        <v>178</v>
      </c>
      <c r="C11840" s="22" t="s">
        <v>54</v>
      </c>
      <c r="D11840" s="22" t="s">
        <v>107</v>
      </c>
      <c r="E11840" s="20">
        <v>15.06991</v>
      </c>
    </row>
    <row r="11841" spans="1:5" x14ac:dyDescent="0.35">
      <c r="A11841" s="22" t="s">
        <v>42</v>
      </c>
      <c r="B11841" s="22" t="s">
        <v>178</v>
      </c>
      <c r="C11841" s="22" t="s">
        <v>54</v>
      </c>
      <c r="D11841" s="22" t="s">
        <v>93</v>
      </c>
      <c r="E11841" s="20">
        <v>19.675899999999999</v>
      </c>
    </row>
    <row r="11842" spans="1:5" x14ac:dyDescent="0.35">
      <c r="A11842" s="22" t="s">
        <v>42</v>
      </c>
      <c r="B11842" s="22" t="s">
        <v>178</v>
      </c>
      <c r="C11842" s="22" t="s">
        <v>54</v>
      </c>
      <c r="D11842" s="22" t="s">
        <v>160</v>
      </c>
      <c r="E11842" s="20">
        <v>1445.2498800000001</v>
      </c>
    </row>
    <row r="11843" spans="1:5" x14ac:dyDescent="0.35">
      <c r="A11843" s="22" t="s">
        <v>42</v>
      </c>
      <c r="B11843" s="22" t="s">
        <v>178</v>
      </c>
      <c r="C11843" s="22" t="s">
        <v>54</v>
      </c>
      <c r="D11843" s="22" t="s">
        <v>96</v>
      </c>
      <c r="E11843" s="20">
        <v>559.19718</v>
      </c>
    </row>
    <row r="11844" spans="1:5" x14ac:dyDescent="0.35">
      <c r="A11844" s="22" t="s">
        <v>42</v>
      </c>
      <c r="B11844" s="22" t="s">
        <v>178</v>
      </c>
      <c r="C11844" s="22" t="s">
        <v>54</v>
      </c>
      <c r="D11844" s="22" t="s">
        <v>163</v>
      </c>
      <c r="E11844" s="20">
        <v>6.99627</v>
      </c>
    </row>
    <row r="11845" spans="1:5" x14ac:dyDescent="0.35">
      <c r="A11845" s="22" t="s">
        <v>42</v>
      </c>
      <c r="B11845" s="22" t="s">
        <v>178</v>
      </c>
      <c r="C11845" s="22" t="s">
        <v>54</v>
      </c>
      <c r="D11845" s="22" t="s">
        <v>100</v>
      </c>
      <c r="E11845" s="20">
        <v>5958.0792499999998</v>
      </c>
    </row>
    <row r="11846" spans="1:5" x14ac:dyDescent="0.35">
      <c r="A11846" s="22" t="s">
        <v>42</v>
      </c>
      <c r="B11846" s="22" t="s">
        <v>178</v>
      </c>
      <c r="C11846" s="22" t="s">
        <v>54</v>
      </c>
      <c r="D11846" s="22" t="s">
        <v>97</v>
      </c>
      <c r="E11846" s="20">
        <v>1511.3758499999999</v>
      </c>
    </row>
    <row r="11847" spans="1:5" x14ac:dyDescent="0.35">
      <c r="A11847" s="22" t="s">
        <v>42</v>
      </c>
      <c r="B11847" s="22" t="s">
        <v>178</v>
      </c>
      <c r="C11847" s="22" t="s">
        <v>54</v>
      </c>
      <c r="D11847" s="22" t="s">
        <v>31</v>
      </c>
      <c r="E11847" s="20">
        <v>1043.6458399999999</v>
      </c>
    </row>
    <row r="11848" spans="1:5" x14ac:dyDescent="0.35">
      <c r="A11848" s="22" t="s">
        <v>42</v>
      </c>
      <c r="B11848" s="22" t="s">
        <v>178</v>
      </c>
      <c r="C11848" s="22" t="s">
        <v>54</v>
      </c>
      <c r="D11848" s="22" t="s">
        <v>32</v>
      </c>
      <c r="E11848" s="20">
        <v>5.2419700000000002</v>
      </c>
    </row>
    <row r="11849" spans="1:5" x14ac:dyDescent="0.35">
      <c r="A11849" s="22" t="s">
        <v>42</v>
      </c>
      <c r="B11849" s="22" t="s">
        <v>178</v>
      </c>
      <c r="C11849" s="22" t="s">
        <v>54</v>
      </c>
      <c r="D11849" s="28" t="s">
        <v>35</v>
      </c>
      <c r="E11849" s="26">
        <v>14518.8099</v>
      </c>
    </row>
    <row r="11850" spans="1:5" x14ac:dyDescent="0.35">
      <c r="A11850" s="22" t="s">
        <v>42</v>
      </c>
      <c r="B11850" s="22" t="s">
        <v>178</v>
      </c>
      <c r="C11850" s="22" t="s">
        <v>13</v>
      </c>
      <c r="D11850" s="22" t="s">
        <v>115</v>
      </c>
      <c r="E11850" s="20">
        <v>3.45539</v>
      </c>
    </row>
    <row r="11851" spans="1:5" x14ac:dyDescent="0.35">
      <c r="A11851" s="22" t="s">
        <v>42</v>
      </c>
      <c r="B11851" s="22" t="s">
        <v>178</v>
      </c>
      <c r="C11851" s="22" t="s">
        <v>13</v>
      </c>
      <c r="D11851" s="22" t="s">
        <v>27</v>
      </c>
      <c r="E11851" s="20">
        <v>2332.3103299999998</v>
      </c>
    </row>
    <row r="11852" spans="1:5" x14ac:dyDescent="0.35">
      <c r="A11852" s="22" t="s">
        <v>42</v>
      </c>
      <c r="B11852" s="22" t="s">
        <v>178</v>
      </c>
      <c r="C11852" s="22" t="s">
        <v>13</v>
      </c>
      <c r="D11852" s="22" t="s">
        <v>28</v>
      </c>
      <c r="E11852" s="20">
        <v>107.09541</v>
      </c>
    </row>
    <row r="11853" spans="1:5" x14ac:dyDescent="0.35">
      <c r="A11853" s="22" t="s">
        <v>42</v>
      </c>
      <c r="B11853" s="22" t="s">
        <v>178</v>
      </c>
      <c r="C11853" s="22" t="s">
        <v>13</v>
      </c>
      <c r="D11853" s="22" t="s">
        <v>55</v>
      </c>
      <c r="E11853" s="20">
        <v>1.83626</v>
      </c>
    </row>
    <row r="11854" spans="1:5" x14ac:dyDescent="0.35">
      <c r="A11854" s="22" t="s">
        <v>42</v>
      </c>
      <c r="B11854" s="22" t="s">
        <v>178</v>
      </c>
      <c r="C11854" s="22" t="s">
        <v>13</v>
      </c>
      <c r="D11854" s="22" t="s">
        <v>32</v>
      </c>
      <c r="E11854" s="20">
        <v>92.868409999999997</v>
      </c>
    </row>
    <row r="11855" spans="1:5" x14ac:dyDescent="0.35">
      <c r="A11855" s="22" t="s">
        <v>42</v>
      </c>
      <c r="B11855" s="22" t="s">
        <v>178</v>
      </c>
      <c r="C11855" s="22" t="s">
        <v>13</v>
      </c>
      <c r="D11855" s="28" t="s">
        <v>35</v>
      </c>
      <c r="E11855" s="26">
        <v>2537.5657999999999</v>
      </c>
    </row>
    <row r="11856" spans="1:5" x14ac:dyDescent="0.35">
      <c r="A11856" s="22" t="s">
        <v>42</v>
      </c>
      <c r="B11856" s="22" t="s">
        <v>178</v>
      </c>
      <c r="C11856" s="22" t="s">
        <v>55</v>
      </c>
      <c r="D11856" s="22" t="s">
        <v>53</v>
      </c>
      <c r="E11856" s="20">
        <v>1.39334</v>
      </c>
    </row>
    <row r="11857" spans="1:5" x14ac:dyDescent="0.35">
      <c r="A11857" s="22" t="s">
        <v>42</v>
      </c>
      <c r="B11857" s="22" t="s">
        <v>178</v>
      </c>
      <c r="C11857" s="22" t="s">
        <v>55</v>
      </c>
      <c r="D11857" s="22" t="s">
        <v>107</v>
      </c>
      <c r="E11857" s="20">
        <v>9.8813800000000001</v>
      </c>
    </row>
    <row r="11858" spans="1:5" x14ac:dyDescent="0.35">
      <c r="A11858" s="22" t="s">
        <v>42</v>
      </c>
      <c r="B11858" s="22" t="s">
        <v>178</v>
      </c>
      <c r="C11858" s="22" t="s">
        <v>55</v>
      </c>
      <c r="D11858" s="22" t="s">
        <v>160</v>
      </c>
      <c r="E11858" s="20">
        <v>4.7356600000000002</v>
      </c>
    </row>
    <row r="11859" spans="1:5" x14ac:dyDescent="0.35">
      <c r="A11859" s="22" t="s">
        <v>42</v>
      </c>
      <c r="B11859" s="22" t="s">
        <v>178</v>
      </c>
      <c r="C11859" s="22" t="s">
        <v>55</v>
      </c>
      <c r="D11859" s="28" t="s">
        <v>35</v>
      </c>
      <c r="E11859" s="26">
        <v>16.010380000000001</v>
      </c>
    </row>
    <row r="11860" spans="1:5" x14ac:dyDescent="0.35">
      <c r="A11860" s="22" t="s">
        <v>42</v>
      </c>
      <c r="B11860" s="22" t="s">
        <v>178</v>
      </c>
      <c r="C11860" s="22" t="s">
        <v>56</v>
      </c>
      <c r="D11860" s="22" t="s">
        <v>115</v>
      </c>
      <c r="E11860" s="20">
        <v>2.2201499999999998</v>
      </c>
    </row>
    <row r="11861" spans="1:5" x14ac:dyDescent="0.35">
      <c r="A11861" s="22" t="s">
        <v>42</v>
      </c>
      <c r="B11861" s="22" t="s">
        <v>178</v>
      </c>
      <c r="C11861" s="22" t="s">
        <v>56</v>
      </c>
      <c r="D11861" s="22" t="s">
        <v>107</v>
      </c>
      <c r="E11861" s="20">
        <v>0.32434000000000002</v>
      </c>
    </row>
    <row r="11862" spans="1:5" x14ac:dyDescent="0.35">
      <c r="A11862" s="22" t="s">
        <v>42</v>
      </c>
      <c r="B11862" s="22" t="s">
        <v>178</v>
      </c>
      <c r="C11862" s="22" t="s">
        <v>56</v>
      </c>
      <c r="D11862" s="22" t="s">
        <v>30</v>
      </c>
      <c r="E11862" s="20">
        <v>195.33663000000001</v>
      </c>
    </row>
    <row r="11863" spans="1:5" x14ac:dyDescent="0.35">
      <c r="A11863" s="22" t="s">
        <v>42</v>
      </c>
      <c r="B11863" s="22" t="s">
        <v>178</v>
      </c>
      <c r="C11863" s="22" t="s">
        <v>56</v>
      </c>
      <c r="D11863" s="22" t="s">
        <v>100</v>
      </c>
      <c r="E11863" s="20">
        <v>1842.51143</v>
      </c>
    </row>
    <row r="11864" spans="1:5" x14ac:dyDescent="0.35">
      <c r="A11864" s="22" t="s">
        <v>42</v>
      </c>
      <c r="B11864" s="22" t="s">
        <v>178</v>
      </c>
      <c r="C11864" s="22" t="s">
        <v>56</v>
      </c>
      <c r="D11864" s="22" t="s">
        <v>32</v>
      </c>
      <c r="E11864" s="20">
        <v>13.354810000000001</v>
      </c>
    </row>
    <row r="11865" spans="1:5" x14ac:dyDescent="0.35">
      <c r="A11865" s="22" t="s">
        <v>42</v>
      </c>
      <c r="B11865" s="22" t="s">
        <v>178</v>
      </c>
      <c r="C11865" s="22" t="s">
        <v>56</v>
      </c>
      <c r="D11865" s="28" t="s">
        <v>35</v>
      </c>
      <c r="E11865" s="26">
        <v>2053.7473599999998</v>
      </c>
    </row>
    <row r="11866" spans="1:5" x14ac:dyDescent="0.35">
      <c r="A11866" s="22" t="s">
        <v>42</v>
      </c>
      <c r="B11866" s="22" t="s">
        <v>178</v>
      </c>
      <c r="C11866" s="22" t="s">
        <v>57</v>
      </c>
      <c r="D11866" s="22" t="s">
        <v>27</v>
      </c>
      <c r="E11866" s="20">
        <v>60.617730000000002</v>
      </c>
    </row>
    <row r="11867" spans="1:5" x14ac:dyDescent="0.35">
      <c r="A11867" s="22" t="s">
        <v>42</v>
      </c>
      <c r="B11867" s="22" t="s">
        <v>178</v>
      </c>
      <c r="C11867" s="22" t="s">
        <v>57</v>
      </c>
      <c r="D11867" s="22" t="s">
        <v>92</v>
      </c>
      <c r="E11867" s="20">
        <v>1072.9228000000001</v>
      </c>
    </row>
    <row r="11868" spans="1:5" x14ac:dyDescent="0.35">
      <c r="A11868" s="22" t="s">
        <v>42</v>
      </c>
      <c r="B11868" s="22" t="s">
        <v>178</v>
      </c>
      <c r="C11868" s="22" t="s">
        <v>57</v>
      </c>
      <c r="D11868" s="22" t="s">
        <v>102</v>
      </c>
      <c r="E11868" s="20">
        <v>28.299399999999999</v>
      </c>
    </row>
    <row r="11869" spans="1:5" x14ac:dyDescent="0.35">
      <c r="A11869" s="22" t="s">
        <v>42</v>
      </c>
      <c r="B11869" s="22" t="s">
        <v>178</v>
      </c>
      <c r="C11869" s="22" t="s">
        <v>57</v>
      </c>
      <c r="D11869" s="22" t="s">
        <v>160</v>
      </c>
      <c r="E11869" s="20">
        <v>15.214729999999999</v>
      </c>
    </row>
    <row r="11870" spans="1:5" x14ac:dyDescent="0.35">
      <c r="A11870" s="22" t="s">
        <v>42</v>
      </c>
      <c r="B11870" s="22" t="s">
        <v>178</v>
      </c>
      <c r="C11870" s="22" t="s">
        <v>57</v>
      </c>
      <c r="D11870" s="22" t="s">
        <v>30</v>
      </c>
      <c r="E11870" s="20">
        <v>129.67866000000001</v>
      </c>
    </row>
    <row r="11871" spans="1:5" x14ac:dyDescent="0.35">
      <c r="A11871" s="22" t="s">
        <v>42</v>
      </c>
      <c r="B11871" s="22" t="s">
        <v>178</v>
      </c>
      <c r="C11871" s="22" t="s">
        <v>57</v>
      </c>
      <c r="D11871" s="22" t="s">
        <v>31</v>
      </c>
      <c r="E11871" s="20">
        <v>130.46405999999999</v>
      </c>
    </row>
    <row r="11872" spans="1:5" x14ac:dyDescent="0.35">
      <c r="A11872" s="22" t="s">
        <v>42</v>
      </c>
      <c r="B11872" s="22" t="s">
        <v>178</v>
      </c>
      <c r="C11872" s="22" t="s">
        <v>57</v>
      </c>
      <c r="D11872" s="28" t="s">
        <v>35</v>
      </c>
      <c r="E11872" s="26">
        <v>1437.1973800000001</v>
      </c>
    </row>
    <row r="11873" spans="1:5" x14ac:dyDescent="0.35">
      <c r="A11873" s="22" t="s">
        <v>42</v>
      </c>
      <c r="B11873" s="22" t="s">
        <v>178</v>
      </c>
      <c r="C11873" s="22" t="s">
        <v>58</v>
      </c>
      <c r="D11873" s="22" t="s">
        <v>156</v>
      </c>
      <c r="E11873" s="20">
        <v>208.87343999999999</v>
      </c>
    </row>
    <row r="11874" spans="1:5" x14ac:dyDescent="0.35">
      <c r="A11874" s="22" t="s">
        <v>42</v>
      </c>
      <c r="B11874" s="22" t="s">
        <v>178</v>
      </c>
      <c r="C11874" s="22" t="s">
        <v>58</v>
      </c>
      <c r="D11874" s="22" t="s">
        <v>107</v>
      </c>
      <c r="E11874" s="20">
        <v>136.54067000000001</v>
      </c>
    </row>
    <row r="11875" spans="1:5" x14ac:dyDescent="0.35">
      <c r="A11875" s="22" t="s">
        <v>42</v>
      </c>
      <c r="B11875" s="22" t="s">
        <v>178</v>
      </c>
      <c r="C11875" s="22" t="s">
        <v>58</v>
      </c>
      <c r="D11875" s="22" t="s">
        <v>97</v>
      </c>
      <c r="E11875" s="20">
        <v>30.344670000000001</v>
      </c>
    </row>
    <row r="11876" spans="1:5" x14ac:dyDescent="0.35">
      <c r="A11876" s="22" t="s">
        <v>42</v>
      </c>
      <c r="B11876" s="22" t="s">
        <v>178</v>
      </c>
      <c r="C11876" s="22" t="s">
        <v>58</v>
      </c>
      <c r="D11876" s="28" t="s">
        <v>35</v>
      </c>
      <c r="E11876" s="26">
        <v>375.75878</v>
      </c>
    </row>
    <row r="11877" spans="1:5" x14ac:dyDescent="0.35">
      <c r="A11877" s="22" t="s">
        <v>42</v>
      </c>
      <c r="B11877" s="22" t="s">
        <v>178</v>
      </c>
      <c r="C11877" s="22" t="s">
        <v>14</v>
      </c>
      <c r="D11877" s="22" t="s">
        <v>115</v>
      </c>
      <c r="E11877" s="20">
        <v>1.05691</v>
      </c>
    </row>
    <row r="11878" spans="1:5" x14ac:dyDescent="0.35">
      <c r="A11878" s="22" t="s">
        <v>42</v>
      </c>
      <c r="B11878" s="22" t="s">
        <v>178</v>
      </c>
      <c r="C11878" s="22" t="s">
        <v>14</v>
      </c>
      <c r="D11878" s="22" t="s">
        <v>160</v>
      </c>
      <c r="E11878" s="20">
        <v>480.11216999999999</v>
      </c>
    </row>
    <row r="11879" spans="1:5" x14ac:dyDescent="0.35">
      <c r="A11879" s="22" t="s">
        <v>42</v>
      </c>
      <c r="B11879" s="22" t="s">
        <v>178</v>
      </c>
      <c r="C11879" s="22" t="s">
        <v>14</v>
      </c>
      <c r="D11879" s="22" t="s">
        <v>30</v>
      </c>
      <c r="E11879" s="20">
        <v>1621.73685</v>
      </c>
    </row>
    <row r="11880" spans="1:5" x14ac:dyDescent="0.35">
      <c r="A11880" s="22" t="s">
        <v>42</v>
      </c>
      <c r="B11880" s="22" t="s">
        <v>178</v>
      </c>
      <c r="C11880" s="22" t="s">
        <v>14</v>
      </c>
      <c r="D11880" s="22" t="s">
        <v>97</v>
      </c>
      <c r="E11880" s="20">
        <v>123.16199</v>
      </c>
    </row>
    <row r="11881" spans="1:5" x14ac:dyDescent="0.35">
      <c r="A11881" s="22" t="s">
        <v>42</v>
      </c>
      <c r="B11881" s="22" t="s">
        <v>178</v>
      </c>
      <c r="C11881" s="22" t="s">
        <v>14</v>
      </c>
      <c r="D11881" s="28" t="s">
        <v>35</v>
      </c>
      <c r="E11881" s="26">
        <v>2226.06792</v>
      </c>
    </row>
    <row r="11882" spans="1:5" x14ac:dyDescent="0.35">
      <c r="A11882" s="22" t="s">
        <v>42</v>
      </c>
      <c r="B11882" s="22" t="s">
        <v>178</v>
      </c>
      <c r="C11882" s="22" t="s">
        <v>15</v>
      </c>
      <c r="D11882" s="22" t="s">
        <v>52</v>
      </c>
      <c r="E11882" s="20">
        <v>1340.73252</v>
      </c>
    </row>
    <row r="11883" spans="1:5" x14ac:dyDescent="0.35">
      <c r="A11883" s="22" t="s">
        <v>42</v>
      </c>
      <c r="B11883" s="22" t="s">
        <v>178</v>
      </c>
      <c r="C11883" s="22" t="s">
        <v>15</v>
      </c>
      <c r="D11883" s="22" t="s">
        <v>104</v>
      </c>
      <c r="E11883" s="20">
        <v>42.114379999999997</v>
      </c>
    </row>
    <row r="11884" spans="1:5" x14ac:dyDescent="0.35">
      <c r="A11884" s="22" t="s">
        <v>42</v>
      </c>
      <c r="B11884" s="22" t="s">
        <v>178</v>
      </c>
      <c r="C11884" s="22" t="s">
        <v>15</v>
      </c>
      <c r="D11884" s="22" t="s">
        <v>115</v>
      </c>
      <c r="E11884" s="20">
        <v>0.33467999999999998</v>
      </c>
    </row>
    <row r="11885" spans="1:5" x14ac:dyDescent="0.35">
      <c r="A11885" s="22" t="s">
        <v>42</v>
      </c>
      <c r="B11885" s="22" t="s">
        <v>178</v>
      </c>
      <c r="C11885" s="22" t="s">
        <v>15</v>
      </c>
      <c r="D11885" s="22" t="s">
        <v>156</v>
      </c>
      <c r="E11885" s="20">
        <v>6078.6390600000004</v>
      </c>
    </row>
    <row r="11886" spans="1:5" x14ac:dyDescent="0.35">
      <c r="A11886" s="22" t="s">
        <v>42</v>
      </c>
      <c r="B11886" s="22" t="s">
        <v>178</v>
      </c>
      <c r="C11886" s="22" t="s">
        <v>15</v>
      </c>
      <c r="D11886" s="22" t="s">
        <v>113</v>
      </c>
      <c r="E11886" s="20">
        <v>333.94617</v>
      </c>
    </row>
    <row r="11887" spans="1:5" x14ac:dyDescent="0.35">
      <c r="A11887" s="22" t="s">
        <v>42</v>
      </c>
      <c r="B11887" s="22" t="s">
        <v>178</v>
      </c>
      <c r="C11887" s="22" t="s">
        <v>15</v>
      </c>
      <c r="D11887" s="22" t="s">
        <v>27</v>
      </c>
      <c r="E11887" s="20">
        <v>188.7773</v>
      </c>
    </row>
    <row r="11888" spans="1:5" x14ac:dyDescent="0.35">
      <c r="A11888" s="22" t="s">
        <v>42</v>
      </c>
      <c r="B11888" s="22" t="s">
        <v>178</v>
      </c>
      <c r="C11888" s="22" t="s">
        <v>15</v>
      </c>
      <c r="D11888" s="22" t="s">
        <v>28</v>
      </c>
      <c r="E11888" s="20">
        <v>415.77012999999999</v>
      </c>
    </row>
    <row r="11889" spans="1:5" x14ac:dyDescent="0.35">
      <c r="A11889" s="22" t="s">
        <v>42</v>
      </c>
      <c r="B11889" s="22" t="s">
        <v>178</v>
      </c>
      <c r="C11889" s="22" t="s">
        <v>15</v>
      </c>
      <c r="D11889" s="22" t="s">
        <v>55</v>
      </c>
      <c r="E11889" s="20">
        <v>13.548209999999999</v>
      </c>
    </row>
    <row r="11890" spans="1:5" x14ac:dyDescent="0.35">
      <c r="A11890" s="22" t="s">
        <v>42</v>
      </c>
      <c r="B11890" s="22" t="s">
        <v>178</v>
      </c>
      <c r="C11890" s="22" t="s">
        <v>15</v>
      </c>
      <c r="D11890" s="22" t="s">
        <v>92</v>
      </c>
      <c r="E11890" s="20">
        <v>47.792999999999999</v>
      </c>
    </row>
    <row r="11891" spans="1:5" x14ac:dyDescent="0.35">
      <c r="A11891" s="22" t="s">
        <v>42</v>
      </c>
      <c r="B11891" s="22" t="s">
        <v>178</v>
      </c>
      <c r="C11891" s="22" t="s">
        <v>15</v>
      </c>
      <c r="D11891" s="22" t="s">
        <v>102</v>
      </c>
      <c r="E11891" s="20">
        <v>1590.8114499999999</v>
      </c>
    </row>
    <row r="11892" spans="1:5" x14ac:dyDescent="0.35">
      <c r="A11892" s="22" t="s">
        <v>42</v>
      </c>
      <c r="B11892" s="22" t="s">
        <v>178</v>
      </c>
      <c r="C11892" s="22" t="s">
        <v>15</v>
      </c>
      <c r="D11892" s="22" t="s">
        <v>107</v>
      </c>
      <c r="E11892" s="20">
        <v>1714.77278</v>
      </c>
    </row>
    <row r="11893" spans="1:5" x14ac:dyDescent="0.35">
      <c r="A11893" s="22" t="s">
        <v>42</v>
      </c>
      <c r="B11893" s="22" t="s">
        <v>178</v>
      </c>
      <c r="C11893" s="22" t="s">
        <v>15</v>
      </c>
      <c r="D11893" s="22" t="s">
        <v>93</v>
      </c>
      <c r="E11893" s="20">
        <v>1195.95958</v>
      </c>
    </row>
    <row r="11894" spans="1:5" x14ac:dyDescent="0.35">
      <c r="A11894" s="22" t="s">
        <v>42</v>
      </c>
      <c r="B11894" s="22" t="s">
        <v>178</v>
      </c>
      <c r="C11894" s="22" t="s">
        <v>15</v>
      </c>
      <c r="D11894" s="22" t="s">
        <v>160</v>
      </c>
      <c r="E11894" s="20">
        <v>4829.8087999999998</v>
      </c>
    </row>
    <row r="11895" spans="1:5" x14ac:dyDescent="0.35">
      <c r="A11895" s="22" t="s">
        <v>42</v>
      </c>
      <c r="B11895" s="22" t="s">
        <v>178</v>
      </c>
      <c r="C11895" s="22" t="s">
        <v>15</v>
      </c>
      <c r="D11895" s="22" t="s">
        <v>30</v>
      </c>
      <c r="E11895" s="20">
        <v>64624.285210000002</v>
      </c>
    </row>
    <row r="11896" spans="1:5" x14ac:dyDescent="0.35">
      <c r="A11896" s="22" t="s">
        <v>42</v>
      </c>
      <c r="B11896" s="22" t="s">
        <v>178</v>
      </c>
      <c r="C11896" s="22" t="s">
        <v>15</v>
      </c>
      <c r="D11896" s="22" t="s">
        <v>96</v>
      </c>
      <c r="E11896" s="20">
        <v>4179.0840900000003</v>
      </c>
    </row>
    <row r="11897" spans="1:5" x14ac:dyDescent="0.35">
      <c r="A11897" s="22" t="s">
        <v>42</v>
      </c>
      <c r="B11897" s="22" t="s">
        <v>178</v>
      </c>
      <c r="C11897" s="22" t="s">
        <v>15</v>
      </c>
      <c r="D11897" s="22" t="s">
        <v>110</v>
      </c>
      <c r="E11897" s="20">
        <v>692.17710999999997</v>
      </c>
    </row>
    <row r="11898" spans="1:5" x14ac:dyDescent="0.35">
      <c r="A11898" s="22" t="s">
        <v>42</v>
      </c>
      <c r="B11898" s="22" t="s">
        <v>178</v>
      </c>
      <c r="C11898" s="22" t="s">
        <v>15</v>
      </c>
      <c r="D11898" s="22" t="s">
        <v>97</v>
      </c>
      <c r="E11898" s="20">
        <v>86.107460000000003</v>
      </c>
    </row>
    <row r="11899" spans="1:5" x14ac:dyDescent="0.35">
      <c r="A11899" s="22" t="s">
        <v>42</v>
      </c>
      <c r="B11899" s="22" t="s">
        <v>178</v>
      </c>
      <c r="C11899" s="22" t="s">
        <v>15</v>
      </c>
      <c r="D11899" s="22" t="s">
        <v>31</v>
      </c>
      <c r="E11899" s="20">
        <v>9657.7710900000002</v>
      </c>
    </row>
    <row r="11900" spans="1:5" x14ac:dyDescent="0.35">
      <c r="A11900" s="22" t="s">
        <v>42</v>
      </c>
      <c r="B11900" s="22" t="s">
        <v>178</v>
      </c>
      <c r="C11900" s="22" t="s">
        <v>15</v>
      </c>
      <c r="D11900" s="22" t="s">
        <v>32</v>
      </c>
      <c r="E11900" s="20">
        <v>81.979740000000007</v>
      </c>
    </row>
    <row r="11901" spans="1:5" x14ac:dyDescent="0.35">
      <c r="A11901" s="22" t="s">
        <v>42</v>
      </c>
      <c r="B11901" s="22" t="s">
        <v>178</v>
      </c>
      <c r="C11901" s="22" t="s">
        <v>15</v>
      </c>
      <c r="D11901" s="22" t="s">
        <v>161</v>
      </c>
      <c r="E11901" s="20">
        <v>44.252870000000001</v>
      </c>
    </row>
    <row r="11902" spans="1:5" x14ac:dyDescent="0.35">
      <c r="A11902" s="22" t="s">
        <v>42</v>
      </c>
      <c r="B11902" s="22" t="s">
        <v>178</v>
      </c>
      <c r="C11902" s="22" t="s">
        <v>15</v>
      </c>
      <c r="D11902" s="28" t="s">
        <v>35</v>
      </c>
      <c r="E11902" s="26">
        <v>97158.665630000003</v>
      </c>
    </row>
    <row r="11903" spans="1:5" x14ac:dyDescent="0.35">
      <c r="A11903" s="22" t="s">
        <v>42</v>
      </c>
      <c r="B11903" s="22" t="s">
        <v>178</v>
      </c>
      <c r="C11903" s="22" t="s">
        <v>159</v>
      </c>
      <c r="D11903" s="22" t="s">
        <v>52</v>
      </c>
      <c r="E11903" s="20">
        <v>69.390510000000006</v>
      </c>
    </row>
    <row r="11904" spans="1:5" x14ac:dyDescent="0.35">
      <c r="A11904" s="22" t="s">
        <v>42</v>
      </c>
      <c r="B11904" s="22" t="s">
        <v>178</v>
      </c>
      <c r="C11904" s="22" t="s">
        <v>159</v>
      </c>
      <c r="D11904" s="22" t="s">
        <v>115</v>
      </c>
      <c r="E11904" s="20">
        <v>0.38916000000000001</v>
      </c>
    </row>
    <row r="11905" spans="1:5" x14ac:dyDescent="0.35">
      <c r="A11905" s="22" t="s">
        <v>42</v>
      </c>
      <c r="B11905" s="22" t="s">
        <v>178</v>
      </c>
      <c r="C11905" s="22" t="s">
        <v>159</v>
      </c>
      <c r="D11905" s="22" t="s">
        <v>156</v>
      </c>
      <c r="E11905" s="20">
        <v>-3.1688700000000001</v>
      </c>
    </row>
    <row r="11906" spans="1:5" x14ac:dyDescent="0.35">
      <c r="A11906" s="22" t="s">
        <v>42</v>
      </c>
      <c r="B11906" s="22" t="s">
        <v>178</v>
      </c>
      <c r="C11906" s="22" t="s">
        <v>159</v>
      </c>
      <c r="D11906" s="22" t="s">
        <v>27</v>
      </c>
      <c r="E11906" s="20">
        <v>246.88498999999999</v>
      </c>
    </row>
    <row r="11907" spans="1:5" x14ac:dyDescent="0.35">
      <c r="A11907" s="22" t="s">
        <v>42</v>
      </c>
      <c r="B11907" s="22" t="s">
        <v>178</v>
      </c>
      <c r="C11907" s="22" t="s">
        <v>159</v>
      </c>
      <c r="D11907" s="22" t="s">
        <v>95</v>
      </c>
      <c r="E11907" s="20">
        <v>1.84E-2</v>
      </c>
    </row>
    <row r="11908" spans="1:5" x14ac:dyDescent="0.35">
      <c r="A11908" s="22" t="s">
        <v>42</v>
      </c>
      <c r="B11908" s="22" t="s">
        <v>178</v>
      </c>
      <c r="C11908" s="22" t="s">
        <v>159</v>
      </c>
      <c r="D11908" s="22" t="s">
        <v>28</v>
      </c>
      <c r="E11908" s="20">
        <v>4.9723300000000004</v>
      </c>
    </row>
    <row r="11909" spans="1:5" x14ac:dyDescent="0.35">
      <c r="A11909" s="22" t="s">
        <v>42</v>
      </c>
      <c r="B11909" s="22" t="s">
        <v>178</v>
      </c>
      <c r="C11909" s="22" t="s">
        <v>159</v>
      </c>
      <c r="D11909" s="22" t="s">
        <v>55</v>
      </c>
      <c r="E11909" s="20">
        <v>678.13262999999995</v>
      </c>
    </row>
    <row r="11910" spans="1:5" x14ac:dyDescent="0.35">
      <c r="A11910" s="22" t="s">
        <v>42</v>
      </c>
      <c r="B11910" s="22" t="s">
        <v>178</v>
      </c>
      <c r="C11910" s="22" t="s">
        <v>159</v>
      </c>
      <c r="D11910" s="22" t="s">
        <v>92</v>
      </c>
      <c r="E11910" s="20">
        <v>223.6865</v>
      </c>
    </row>
    <row r="11911" spans="1:5" x14ac:dyDescent="0.35">
      <c r="A11911" s="22" t="s">
        <v>42</v>
      </c>
      <c r="B11911" s="22" t="s">
        <v>178</v>
      </c>
      <c r="C11911" s="22" t="s">
        <v>159</v>
      </c>
      <c r="D11911" s="22" t="s">
        <v>102</v>
      </c>
      <c r="E11911" s="20">
        <v>66.695359999999994</v>
      </c>
    </row>
    <row r="11912" spans="1:5" x14ac:dyDescent="0.35">
      <c r="A11912" s="22" t="s">
        <v>42</v>
      </c>
      <c r="B11912" s="22" t="s">
        <v>178</v>
      </c>
      <c r="C11912" s="22" t="s">
        <v>159</v>
      </c>
      <c r="D11912" s="22" t="s">
        <v>107</v>
      </c>
      <c r="E11912" s="20">
        <v>35.581510000000002</v>
      </c>
    </row>
    <row r="11913" spans="1:5" x14ac:dyDescent="0.35">
      <c r="A11913" s="22" t="s">
        <v>42</v>
      </c>
      <c r="B11913" s="22" t="s">
        <v>178</v>
      </c>
      <c r="C11913" s="22" t="s">
        <v>159</v>
      </c>
      <c r="D11913" s="22" t="s">
        <v>160</v>
      </c>
      <c r="E11913" s="20">
        <v>388.48255999999998</v>
      </c>
    </row>
    <row r="11914" spans="1:5" x14ac:dyDescent="0.35">
      <c r="A11914" s="22" t="s">
        <v>42</v>
      </c>
      <c r="B11914" s="22" t="s">
        <v>178</v>
      </c>
      <c r="C11914" s="22" t="s">
        <v>159</v>
      </c>
      <c r="D11914" s="22" t="s">
        <v>30</v>
      </c>
      <c r="E11914" s="20">
        <v>1029.49029</v>
      </c>
    </row>
    <row r="11915" spans="1:5" x14ac:dyDescent="0.35">
      <c r="A11915" s="22" t="s">
        <v>42</v>
      </c>
      <c r="B11915" s="22" t="s">
        <v>178</v>
      </c>
      <c r="C11915" s="22" t="s">
        <v>159</v>
      </c>
      <c r="D11915" s="22" t="s">
        <v>96</v>
      </c>
      <c r="E11915" s="20">
        <v>71.441890000000001</v>
      </c>
    </row>
    <row r="11916" spans="1:5" x14ac:dyDescent="0.35">
      <c r="A11916" s="22" t="s">
        <v>42</v>
      </c>
      <c r="B11916" s="22" t="s">
        <v>178</v>
      </c>
      <c r="C11916" s="22" t="s">
        <v>159</v>
      </c>
      <c r="D11916" s="22" t="s">
        <v>162</v>
      </c>
      <c r="E11916" s="20">
        <v>9.66</v>
      </c>
    </row>
    <row r="11917" spans="1:5" x14ac:dyDescent="0.35">
      <c r="A11917" s="22" t="s">
        <v>42</v>
      </c>
      <c r="B11917" s="22" t="s">
        <v>178</v>
      </c>
      <c r="C11917" s="22" t="s">
        <v>159</v>
      </c>
      <c r="D11917" s="22" t="s">
        <v>100</v>
      </c>
      <c r="E11917" s="20">
        <v>-0.18078</v>
      </c>
    </row>
    <row r="11918" spans="1:5" x14ac:dyDescent="0.35">
      <c r="A11918" s="22" t="s">
        <v>42</v>
      </c>
      <c r="B11918" s="22" t="s">
        <v>178</v>
      </c>
      <c r="C11918" s="22" t="s">
        <v>159</v>
      </c>
      <c r="D11918" s="22" t="s">
        <v>97</v>
      </c>
      <c r="E11918" s="20">
        <v>0.62926000000000004</v>
      </c>
    </row>
    <row r="11919" spans="1:5" x14ac:dyDescent="0.35">
      <c r="A11919" s="22" t="s">
        <v>42</v>
      </c>
      <c r="B11919" s="22" t="s">
        <v>178</v>
      </c>
      <c r="C11919" s="22" t="s">
        <v>159</v>
      </c>
      <c r="D11919" s="22" t="s">
        <v>31</v>
      </c>
      <c r="E11919" s="20">
        <v>12.768509999999999</v>
      </c>
    </row>
    <row r="11920" spans="1:5" x14ac:dyDescent="0.35">
      <c r="A11920" s="22" t="s">
        <v>42</v>
      </c>
      <c r="B11920" s="22" t="s">
        <v>178</v>
      </c>
      <c r="C11920" s="22" t="s">
        <v>159</v>
      </c>
      <c r="D11920" s="22" t="s">
        <v>32</v>
      </c>
      <c r="E11920" s="20">
        <v>19.404160000000001</v>
      </c>
    </row>
    <row r="11921" spans="1:5" x14ac:dyDescent="0.35">
      <c r="A11921" s="22" t="s">
        <v>42</v>
      </c>
      <c r="B11921" s="22" t="s">
        <v>178</v>
      </c>
      <c r="C11921" s="22" t="s">
        <v>159</v>
      </c>
      <c r="D11921" s="28" t="s">
        <v>35</v>
      </c>
      <c r="E11921" s="26">
        <v>2854.2784099999999</v>
      </c>
    </row>
    <row r="11922" spans="1:5" x14ac:dyDescent="0.35">
      <c r="A11922" s="22" t="s">
        <v>42</v>
      </c>
      <c r="B11922" s="22" t="s">
        <v>178</v>
      </c>
      <c r="C11922" s="22" t="s">
        <v>59</v>
      </c>
      <c r="D11922" s="22" t="s">
        <v>92</v>
      </c>
      <c r="E11922" s="20">
        <v>3925.3347199999998</v>
      </c>
    </row>
    <row r="11923" spans="1:5" x14ac:dyDescent="0.35">
      <c r="A11923" s="22" t="s">
        <v>42</v>
      </c>
      <c r="B11923" s="22" t="s">
        <v>178</v>
      </c>
      <c r="C11923" s="22" t="s">
        <v>59</v>
      </c>
      <c r="D11923" s="22" t="s">
        <v>102</v>
      </c>
      <c r="E11923" s="20">
        <v>0.46283999999999997</v>
      </c>
    </row>
    <row r="11924" spans="1:5" x14ac:dyDescent="0.35">
      <c r="A11924" s="22" t="s">
        <v>42</v>
      </c>
      <c r="B11924" s="22" t="s">
        <v>178</v>
      </c>
      <c r="C11924" s="22" t="s">
        <v>59</v>
      </c>
      <c r="D11924" s="22" t="s">
        <v>160</v>
      </c>
      <c r="E11924" s="20">
        <v>3.2821500000000001</v>
      </c>
    </row>
    <row r="11925" spans="1:5" x14ac:dyDescent="0.35">
      <c r="A11925" s="22" t="s">
        <v>42</v>
      </c>
      <c r="B11925" s="22" t="s">
        <v>178</v>
      </c>
      <c r="C11925" s="22" t="s">
        <v>59</v>
      </c>
      <c r="D11925" s="22" t="s">
        <v>30</v>
      </c>
      <c r="E11925" s="20">
        <v>2687.2550299999998</v>
      </c>
    </row>
    <row r="11926" spans="1:5" x14ac:dyDescent="0.35">
      <c r="A11926" s="22" t="s">
        <v>42</v>
      </c>
      <c r="B11926" s="22" t="s">
        <v>178</v>
      </c>
      <c r="C11926" s="22" t="s">
        <v>59</v>
      </c>
      <c r="D11926" s="22" t="s">
        <v>31</v>
      </c>
      <c r="E11926" s="20">
        <v>4177.1465099999996</v>
      </c>
    </row>
    <row r="11927" spans="1:5" x14ac:dyDescent="0.35">
      <c r="A11927" s="22" t="s">
        <v>42</v>
      </c>
      <c r="B11927" s="22" t="s">
        <v>178</v>
      </c>
      <c r="C11927" s="22" t="s">
        <v>59</v>
      </c>
      <c r="D11927" s="22" t="s">
        <v>32</v>
      </c>
      <c r="E11927" s="20">
        <v>54.899470000000001</v>
      </c>
    </row>
    <row r="11928" spans="1:5" x14ac:dyDescent="0.35">
      <c r="A11928" s="22" t="s">
        <v>42</v>
      </c>
      <c r="B11928" s="22" t="s">
        <v>178</v>
      </c>
      <c r="C11928" s="22" t="s">
        <v>59</v>
      </c>
      <c r="D11928" s="28" t="s">
        <v>35</v>
      </c>
      <c r="E11928" s="26">
        <v>10848.380719999999</v>
      </c>
    </row>
    <row r="11929" spans="1:5" x14ac:dyDescent="0.35">
      <c r="A11929" s="22" t="s">
        <v>42</v>
      </c>
      <c r="B11929" s="22" t="s">
        <v>178</v>
      </c>
      <c r="C11929" s="22" t="s">
        <v>16</v>
      </c>
      <c r="D11929" s="22" t="s">
        <v>115</v>
      </c>
      <c r="E11929" s="20">
        <v>13.941979999999999</v>
      </c>
    </row>
    <row r="11930" spans="1:5" x14ac:dyDescent="0.35">
      <c r="A11930" s="22" t="s">
        <v>42</v>
      </c>
      <c r="B11930" s="22" t="s">
        <v>178</v>
      </c>
      <c r="C11930" s="22" t="s">
        <v>16</v>
      </c>
      <c r="D11930" s="22" t="s">
        <v>156</v>
      </c>
      <c r="E11930" s="20">
        <v>263.27087</v>
      </c>
    </row>
    <row r="11931" spans="1:5" x14ac:dyDescent="0.35">
      <c r="A11931" s="22" t="s">
        <v>42</v>
      </c>
      <c r="B11931" s="22" t="s">
        <v>178</v>
      </c>
      <c r="C11931" s="22" t="s">
        <v>16</v>
      </c>
      <c r="D11931" s="22" t="s">
        <v>27</v>
      </c>
      <c r="E11931" s="20">
        <v>78.255179999999996</v>
      </c>
    </row>
    <row r="11932" spans="1:5" x14ac:dyDescent="0.35">
      <c r="A11932" s="22" t="s">
        <v>42</v>
      </c>
      <c r="B11932" s="22" t="s">
        <v>178</v>
      </c>
      <c r="C11932" s="22" t="s">
        <v>16</v>
      </c>
      <c r="D11932" s="22" t="s">
        <v>28</v>
      </c>
      <c r="E11932" s="20">
        <v>38.794289999999997</v>
      </c>
    </row>
    <row r="11933" spans="1:5" x14ac:dyDescent="0.35">
      <c r="A11933" s="22" t="s">
        <v>42</v>
      </c>
      <c r="B11933" s="22" t="s">
        <v>178</v>
      </c>
      <c r="C11933" s="22" t="s">
        <v>16</v>
      </c>
      <c r="D11933" s="22" t="s">
        <v>55</v>
      </c>
      <c r="E11933" s="20">
        <v>33.627369999999999</v>
      </c>
    </row>
    <row r="11934" spans="1:5" x14ac:dyDescent="0.35">
      <c r="A11934" s="22" t="s">
        <v>42</v>
      </c>
      <c r="B11934" s="22" t="s">
        <v>178</v>
      </c>
      <c r="C11934" s="22" t="s">
        <v>16</v>
      </c>
      <c r="D11934" s="22" t="s">
        <v>102</v>
      </c>
      <c r="E11934" s="20">
        <v>1031.49217</v>
      </c>
    </row>
    <row r="11935" spans="1:5" x14ac:dyDescent="0.35">
      <c r="A11935" s="22" t="s">
        <v>42</v>
      </c>
      <c r="B11935" s="22" t="s">
        <v>178</v>
      </c>
      <c r="C11935" s="22" t="s">
        <v>16</v>
      </c>
      <c r="D11935" s="22" t="s">
        <v>160</v>
      </c>
      <c r="E11935" s="20">
        <v>213.36922999999999</v>
      </c>
    </row>
    <row r="11936" spans="1:5" x14ac:dyDescent="0.35">
      <c r="A11936" s="22" t="s">
        <v>42</v>
      </c>
      <c r="B11936" s="22" t="s">
        <v>178</v>
      </c>
      <c r="C11936" s="22" t="s">
        <v>16</v>
      </c>
      <c r="D11936" s="22" t="s">
        <v>30</v>
      </c>
      <c r="E11936" s="20">
        <v>170.32362000000001</v>
      </c>
    </row>
    <row r="11937" spans="1:5" x14ac:dyDescent="0.35">
      <c r="A11937" s="22" t="s">
        <v>42</v>
      </c>
      <c r="B11937" s="22" t="s">
        <v>178</v>
      </c>
      <c r="C11937" s="22" t="s">
        <v>16</v>
      </c>
      <c r="D11937" s="22" t="s">
        <v>96</v>
      </c>
      <c r="E11937" s="20">
        <v>1.3796999999999999</v>
      </c>
    </row>
    <row r="11938" spans="1:5" x14ac:dyDescent="0.35">
      <c r="A11938" s="22" t="s">
        <v>42</v>
      </c>
      <c r="B11938" s="22" t="s">
        <v>178</v>
      </c>
      <c r="C11938" s="22" t="s">
        <v>16</v>
      </c>
      <c r="D11938" s="22" t="s">
        <v>97</v>
      </c>
      <c r="E11938" s="20">
        <v>14.91244</v>
      </c>
    </row>
    <row r="11939" spans="1:5" x14ac:dyDescent="0.35">
      <c r="A11939" s="22" t="s">
        <v>42</v>
      </c>
      <c r="B11939" s="22" t="s">
        <v>178</v>
      </c>
      <c r="C11939" s="22" t="s">
        <v>16</v>
      </c>
      <c r="D11939" s="22" t="s">
        <v>31</v>
      </c>
      <c r="E11939" s="20">
        <v>395.53435000000002</v>
      </c>
    </row>
    <row r="11940" spans="1:5" x14ac:dyDescent="0.35">
      <c r="A11940" s="22" t="s">
        <v>42</v>
      </c>
      <c r="B11940" s="22" t="s">
        <v>178</v>
      </c>
      <c r="C11940" s="22" t="s">
        <v>16</v>
      </c>
      <c r="D11940" s="22" t="s">
        <v>32</v>
      </c>
      <c r="E11940" s="20">
        <v>100.85590000000001</v>
      </c>
    </row>
    <row r="11941" spans="1:5" x14ac:dyDescent="0.35">
      <c r="A11941" s="22" t="s">
        <v>42</v>
      </c>
      <c r="B11941" s="22" t="s">
        <v>178</v>
      </c>
      <c r="C11941" s="22" t="s">
        <v>16</v>
      </c>
      <c r="D11941" s="28" t="s">
        <v>35</v>
      </c>
      <c r="E11941" s="26">
        <v>2355.7570999999998</v>
      </c>
    </row>
    <row r="11942" spans="1:5" x14ac:dyDescent="0.35">
      <c r="A11942" s="22" t="s">
        <v>42</v>
      </c>
      <c r="B11942" s="22" t="s">
        <v>178</v>
      </c>
      <c r="C11942" s="22" t="s">
        <v>18</v>
      </c>
      <c r="D11942" s="22" t="s">
        <v>115</v>
      </c>
      <c r="E11942" s="20">
        <v>4.5472700000000001</v>
      </c>
    </row>
    <row r="11943" spans="1:5" x14ac:dyDescent="0.35">
      <c r="A11943" s="22" t="s">
        <v>42</v>
      </c>
      <c r="B11943" s="22" t="s">
        <v>178</v>
      </c>
      <c r="C11943" s="22" t="s">
        <v>18</v>
      </c>
      <c r="D11943" s="22" t="s">
        <v>27</v>
      </c>
      <c r="E11943" s="20">
        <v>7.7305599999999997</v>
      </c>
    </row>
    <row r="11944" spans="1:5" x14ac:dyDescent="0.35">
      <c r="A11944" s="22" t="s">
        <v>42</v>
      </c>
      <c r="B11944" s="22" t="s">
        <v>178</v>
      </c>
      <c r="C11944" s="22" t="s">
        <v>18</v>
      </c>
      <c r="D11944" s="22" t="s">
        <v>92</v>
      </c>
      <c r="E11944" s="20">
        <v>67.191569999999999</v>
      </c>
    </row>
    <row r="11945" spans="1:5" x14ac:dyDescent="0.35">
      <c r="A11945" s="22" t="s">
        <v>42</v>
      </c>
      <c r="B11945" s="22" t="s">
        <v>178</v>
      </c>
      <c r="C11945" s="22" t="s">
        <v>18</v>
      </c>
      <c r="D11945" s="22" t="s">
        <v>102</v>
      </c>
      <c r="E11945" s="20">
        <v>9744.7075000000004</v>
      </c>
    </row>
    <row r="11946" spans="1:5" x14ac:dyDescent="0.35">
      <c r="A11946" s="22" t="s">
        <v>42</v>
      </c>
      <c r="B11946" s="22" t="s">
        <v>178</v>
      </c>
      <c r="C11946" s="22" t="s">
        <v>18</v>
      </c>
      <c r="D11946" s="22" t="s">
        <v>160</v>
      </c>
      <c r="E11946" s="20">
        <v>167.54002</v>
      </c>
    </row>
    <row r="11947" spans="1:5" x14ac:dyDescent="0.35">
      <c r="A11947" s="22" t="s">
        <v>42</v>
      </c>
      <c r="B11947" s="22" t="s">
        <v>178</v>
      </c>
      <c r="C11947" s="22" t="s">
        <v>18</v>
      </c>
      <c r="D11947" s="22" t="s">
        <v>30</v>
      </c>
      <c r="E11947" s="20">
        <v>217.98502999999999</v>
      </c>
    </row>
    <row r="11948" spans="1:5" x14ac:dyDescent="0.35">
      <c r="A11948" s="22" t="s">
        <v>42</v>
      </c>
      <c r="B11948" s="22" t="s">
        <v>178</v>
      </c>
      <c r="C11948" s="22" t="s">
        <v>18</v>
      </c>
      <c r="D11948" s="22" t="s">
        <v>100</v>
      </c>
      <c r="E11948" s="20">
        <v>475.43462</v>
      </c>
    </row>
    <row r="11949" spans="1:5" x14ac:dyDescent="0.35">
      <c r="A11949" s="22" t="s">
        <v>42</v>
      </c>
      <c r="B11949" s="22" t="s">
        <v>178</v>
      </c>
      <c r="C11949" s="22" t="s">
        <v>18</v>
      </c>
      <c r="D11949" s="22" t="s">
        <v>97</v>
      </c>
      <c r="E11949" s="20">
        <v>65.323329999999999</v>
      </c>
    </row>
    <row r="11950" spans="1:5" x14ac:dyDescent="0.35">
      <c r="A11950" s="22" t="s">
        <v>42</v>
      </c>
      <c r="B11950" s="22" t="s">
        <v>178</v>
      </c>
      <c r="C11950" s="22" t="s">
        <v>18</v>
      </c>
      <c r="D11950" s="22" t="s">
        <v>31</v>
      </c>
      <c r="E11950" s="20">
        <v>1024.68786</v>
      </c>
    </row>
    <row r="11951" spans="1:5" x14ac:dyDescent="0.35">
      <c r="A11951" s="22" t="s">
        <v>42</v>
      </c>
      <c r="B11951" s="22" t="s">
        <v>178</v>
      </c>
      <c r="C11951" s="22" t="s">
        <v>18</v>
      </c>
      <c r="D11951" s="22" t="s">
        <v>32</v>
      </c>
      <c r="E11951" s="20">
        <v>608.64184999999998</v>
      </c>
    </row>
    <row r="11952" spans="1:5" x14ac:dyDescent="0.35">
      <c r="A11952" s="22" t="s">
        <v>42</v>
      </c>
      <c r="B11952" s="22" t="s">
        <v>178</v>
      </c>
      <c r="C11952" s="22" t="s">
        <v>18</v>
      </c>
      <c r="D11952" s="28" t="s">
        <v>35</v>
      </c>
      <c r="E11952" s="26">
        <v>12383.78961</v>
      </c>
    </row>
    <row r="11953" spans="1:5" x14ac:dyDescent="0.35">
      <c r="A11953" s="22" t="s">
        <v>42</v>
      </c>
      <c r="B11953" s="22" t="s">
        <v>178</v>
      </c>
      <c r="C11953" s="22" t="s">
        <v>19</v>
      </c>
      <c r="D11953" s="22" t="s">
        <v>52</v>
      </c>
      <c r="E11953" s="20">
        <v>6.2292199999999998</v>
      </c>
    </row>
    <row r="11954" spans="1:5" x14ac:dyDescent="0.35">
      <c r="A11954" s="22" t="s">
        <v>42</v>
      </c>
      <c r="B11954" s="22" t="s">
        <v>178</v>
      </c>
      <c r="C11954" s="22" t="s">
        <v>19</v>
      </c>
      <c r="D11954" s="22" t="s">
        <v>156</v>
      </c>
      <c r="E11954" s="20">
        <v>1.39469</v>
      </c>
    </row>
    <row r="11955" spans="1:5" x14ac:dyDescent="0.35">
      <c r="A11955" s="22" t="s">
        <v>42</v>
      </c>
      <c r="B11955" s="22" t="s">
        <v>178</v>
      </c>
      <c r="C11955" s="22" t="s">
        <v>19</v>
      </c>
      <c r="D11955" s="22" t="s">
        <v>27</v>
      </c>
      <c r="E11955" s="20">
        <v>89.944969999999998</v>
      </c>
    </row>
    <row r="11956" spans="1:5" x14ac:dyDescent="0.35">
      <c r="A11956" s="22" t="s">
        <v>42</v>
      </c>
      <c r="B11956" s="22" t="s">
        <v>178</v>
      </c>
      <c r="C11956" s="22" t="s">
        <v>19</v>
      </c>
      <c r="D11956" s="22" t="s">
        <v>55</v>
      </c>
      <c r="E11956" s="20">
        <v>1.96072</v>
      </c>
    </row>
    <row r="11957" spans="1:5" x14ac:dyDescent="0.35">
      <c r="A11957" s="22" t="s">
        <v>42</v>
      </c>
      <c r="B11957" s="22" t="s">
        <v>178</v>
      </c>
      <c r="C11957" s="22" t="s">
        <v>19</v>
      </c>
      <c r="D11957" s="22" t="s">
        <v>92</v>
      </c>
      <c r="E11957" s="20">
        <v>24.486360000000001</v>
      </c>
    </row>
    <row r="11958" spans="1:5" x14ac:dyDescent="0.35">
      <c r="A11958" s="22" t="s">
        <v>42</v>
      </c>
      <c r="B11958" s="22" t="s">
        <v>178</v>
      </c>
      <c r="C11958" s="22" t="s">
        <v>19</v>
      </c>
      <c r="D11958" s="22" t="s">
        <v>102</v>
      </c>
      <c r="E11958" s="20">
        <v>83.229609999999994</v>
      </c>
    </row>
    <row r="11959" spans="1:5" x14ac:dyDescent="0.35">
      <c r="A11959" s="22" t="s">
        <v>42</v>
      </c>
      <c r="B11959" s="22" t="s">
        <v>178</v>
      </c>
      <c r="C11959" s="22" t="s">
        <v>19</v>
      </c>
      <c r="D11959" s="22" t="s">
        <v>107</v>
      </c>
      <c r="E11959" s="20">
        <v>6.0453099999999997</v>
      </c>
    </row>
    <row r="11960" spans="1:5" x14ac:dyDescent="0.35">
      <c r="A11960" s="22" t="s">
        <v>42</v>
      </c>
      <c r="B11960" s="22" t="s">
        <v>178</v>
      </c>
      <c r="C11960" s="22" t="s">
        <v>19</v>
      </c>
      <c r="D11960" s="22" t="s">
        <v>93</v>
      </c>
      <c r="E11960" s="20">
        <v>4.8475099999999998</v>
      </c>
    </row>
    <row r="11961" spans="1:5" x14ac:dyDescent="0.35">
      <c r="A11961" s="22" t="s">
        <v>42</v>
      </c>
      <c r="B11961" s="22" t="s">
        <v>178</v>
      </c>
      <c r="C11961" s="22" t="s">
        <v>19</v>
      </c>
      <c r="D11961" s="22" t="s">
        <v>160</v>
      </c>
      <c r="E11961" s="20">
        <v>475.97165000000001</v>
      </c>
    </row>
    <row r="11962" spans="1:5" x14ac:dyDescent="0.35">
      <c r="A11962" s="22" t="s">
        <v>42</v>
      </c>
      <c r="B11962" s="22" t="s">
        <v>178</v>
      </c>
      <c r="C11962" s="22" t="s">
        <v>19</v>
      </c>
      <c r="D11962" s="22" t="s">
        <v>30</v>
      </c>
      <c r="E11962" s="20">
        <v>517.57051000000001</v>
      </c>
    </row>
    <row r="11963" spans="1:5" x14ac:dyDescent="0.35">
      <c r="A11963" s="22" t="s">
        <v>42</v>
      </c>
      <c r="B11963" s="22" t="s">
        <v>178</v>
      </c>
      <c r="C11963" s="22" t="s">
        <v>19</v>
      </c>
      <c r="D11963" s="22" t="s">
        <v>110</v>
      </c>
      <c r="E11963" s="20">
        <v>3.2597800000000001</v>
      </c>
    </row>
    <row r="11964" spans="1:5" x14ac:dyDescent="0.35">
      <c r="A11964" s="22" t="s">
        <v>42</v>
      </c>
      <c r="B11964" s="22" t="s">
        <v>178</v>
      </c>
      <c r="C11964" s="22" t="s">
        <v>19</v>
      </c>
      <c r="D11964" s="22" t="s">
        <v>100</v>
      </c>
      <c r="E11964" s="20">
        <v>240.65696</v>
      </c>
    </row>
    <row r="11965" spans="1:5" x14ac:dyDescent="0.35">
      <c r="A11965" s="22" t="s">
        <v>42</v>
      </c>
      <c r="B11965" s="22" t="s">
        <v>178</v>
      </c>
      <c r="C11965" s="22" t="s">
        <v>19</v>
      </c>
      <c r="D11965" s="22" t="s">
        <v>31</v>
      </c>
      <c r="E11965" s="20">
        <v>263.48781000000002</v>
      </c>
    </row>
    <row r="11966" spans="1:5" x14ac:dyDescent="0.35">
      <c r="A11966" s="22" t="s">
        <v>42</v>
      </c>
      <c r="B11966" s="22" t="s">
        <v>178</v>
      </c>
      <c r="C11966" s="22" t="s">
        <v>19</v>
      </c>
      <c r="D11966" s="22" t="s">
        <v>32</v>
      </c>
      <c r="E11966" s="20">
        <v>228.71848</v>
      </c>
    </row>
    <row r="11967" spans="1:5" x14ac:dyDescent="0.35">
      <c r="A11967" s="22" t="s">
        <v>42</v>
      </c>
      <c r="B11967" s="22" t="s">
        <v>178</v>
      </c>
      <c r="C11967" s="22" t="s">
        <v>19</v>
      </c>
      <c r="D11967" s="28" t="s">
        <v>35</v>
      </c>
      <c r="E11967" s="26">
        <v>1947.80358</v>
      </c>
    </row>
    <row r="11968" spans="1:5" x14ac:dyDescent="0.35">
      <c r="A11968" s="22" t="s">
        <v>42</v>
      </c>
      <c r="B11968" s="22" t="s">
        <v>178</v>
      </c>
      <c r="C11968" s="120" t="s">
        <v>35</v>
      </c>
      <c r="D11968" s="347"/>
      <c r="E11968" s="26">
        <v>154491.29498999999</v>
      </c>
    </row>
    <row r="11969" spans="1:5" x14ac:dyDescent="0.35">
      <c r="A11969" s="22" t="s">
        <v>43</v>
      </c>
      <c r="B11969" s="22" t="s">
        <v>169</v>
      </c>
      <c r="C11969" s="22" t="s">
        <v>52</v>
      </c>
      <c r="D11969" s="22" t="s">
        <v>52</v>
      </c>
      <c r="E11969" s="20">
        <v>186.82962000000001</v>
      </c>
    </row>
    <row r="11970" spans="1:5" x14ac:dyDescent="0.35">
      <c r="A11970" s="22" t="s">
        <v>43</v>
      </c>
      <c r="B11970" s="22" t="s">
        <v>169</v>
      </c>
      <c r="C11970" s="22" t="s">
        <v>52</v>
      </c>
      <c r="D11970" s="22" t="s">
        <v>104</v>
      </c>
      <c r="E11970" s="20">
        <v>2.7982300000000002</v>
      </c>
    </row>
    <row r="11971" spans="1:5" x14ac:dyDescent="0.35">
      <c r="A11971" s="22" t="s">
        <v>43</v>
      </c>
      <c r="B11971" s="22" t="s">
        <v>169</v>
      </c>
      <c r="C11971" s="22" t="s">
        <v>52</v>
      </c>
      <c r="D11971" s="22" t="s">
        <v>156</v>
      </c>
      <c r="E11971" s="20">
        <v>7.3739299999999997</v>
      </c>
    </row>
    <row r="11972" spans="1:5" x14ac:dyDescent="0.35">
      <c r="A11972" s="22" t="s">
        <v>43</v>
      </c>
      <c r="B11972" s="22" t="s">
        <v>169</v>
      </c>
      <c r="C11972" s="22" t="s">
        <v>52</v>
      </c>
      <c r="D11972" s="22" t="s">
        <v>53</v>
      </c>
      <c r="E11972" s="20">
        <v>1.20665</v>
      </c>
    </row>
    <row r="11973" spans="1:5" x14ac:dyDescent="0.35">
      <c r="A11973" s="22" t="s">
        <v>43</v>
      </c>
      <c r="B11973" s="22" t="s">
        <v>169</v>
      </c>
      <c r="C11973" s="22" t="s">
        <v>52</v>
      </c>
      <c r="D11973" s="22" t="s">
        <v>27</v>
      </c>
      <c r="E11973" s="20">
        <v>13.192019999999999</v>
      </c>
    </row>
    <row r="11974" spans="1:5" x14ac:dyDescent="0.35">
      <c r="A11974" s="22" t="s">
        <v>43</v>
      </c>
      <c r="B11974" s="22" t="s">
        <v>169</v>
      </c>
      <c r="C11974" s="22" t="s">
        <v>52</v>
      </c>
      <c r="D11974" s="22" t="s">
        <v>55</v>
      </c>
      <c r="E11974" s="20">
        <v>4.6045499999999997</v>
      </c>
    </row>
    <row r="11975" spans="1:5" x14ac:dyDescent="0.35">
      <c r="A11975" s="22" t="s">
        <v>43</v>
      </c>
      <c r="B11975" s="22" t="s">
        <v>169</v>
      </c>
      <c r="C11975" s="22" t="s">
        <v>52</v>
      </c>
      <c r="D11975" s="22" t="s">
        <v>92</v>
      </c>
      <c r="E11975" s="20">
        <v>138.62270000000001</v>
      </c>
    </row>
    <row r="11976" spans="1:5" x14ac:dyDescent="0.35">
      <c r="A11976" s="22" t="s">
        <v>43</v>
      </c>
      <c r="B11976" s="22" t="s">
        <v>169</v>
      </c>
      <c r="C11976" s="22" t="s">
        <v>52</v>
      </c>
      <c r="D11976" s="22" t="s">
        <v>160</v>
      </c>
      <c r="E11976" s="20">
        <v>194.2808</v>
      </c>
    </row>
    <row r="11977" spans="1:5" x14ac:dyDescent="0.35">
      <c r="A11977" s="22" t="s">
        <v>43</v>
      </c>
      <c r="B11977" s="22" t="s">
        <v>169</v>
      </c>
      <c r="C11977" s="22" t="s">
        <v>52</v>
      </c>
      <c r="D11977" s="22" t="s">
        <v>30</v>
      </c>
      <c r="E11977" s="20">
        <v>314.72080999999997</v>
      </c>
    </row>
    <row r="11978" spans="1:5" x14ac:dyDescent="0.35">
      <c r="A11978" s="22" t="s">
        <v>43</v>
      </c>
      <c r="B11978" s="22" t="s">
        <v>169</v>
      </c>
      <c r="C11978" s="22" t="s">
        <v>52</v>
      </c>
      <c r="D11978" s="22" t="s">
        <v>96</v>
      </c>
      <c r="E11978" s="20">
        <v>22.907430000000002</v>
      </c>
    </row>
    <row r="11979" spans="1:5" x14ac:dyDescent="0.35">
      <c r="A11979" s="22" t="s">
        <v>43</v>
      </c>
      <c r="B11979" s="22" t="s">
        <v>169</v>
      </c>
      <c r="C11979" s="22" t="s">
        <v>52</v>
      </c>
      <c r="D11979" s="22" t="s">
        <v>112</v>
      </c>
      <c r="E11979" s="20">
        <v>22.5</v>
      </c>
    </row>
    <row r="11980" spans="1:5" x14ac:dyDescent="0.35">
      <c r="A11980" s="22" t="s">
        <v>43</v>
      </c>
      <c r="B11980" s="22" t="s">
        <v>169</v>
      </c>
      <c r="C11980" s="22" t="s">
        <v>52</v>
      </c>
      <c r="D11980" s="22" t="s">
        <v>31</v>
      </c>
      <c r="E11980" s="20">
        <v>43.707050000000002</v>
      </c>
    </row>
    <row r="11981" spans="1:5" x14ac:dyDescent="0.35">
      <c r="A11981" s="22" t="s">
        <v>43</v>
      </c>
      <c r="B11981" s="22" t="s">
        <v>169</v>
      </c>
      <c r="C11981" s="22" t="s">
        <v>52</v>
      </c>
      <c r="D11981" s="22" t="s">
        <v>32</v>
      </c>
      <c r="E11981" s="20">
        <v>1.5503400000000001</v>
      </c>
    </row>
    <row r="11982" spans="1:5" x14ac:dyDescent="0.35">
      <c r="A11982" s="22" t="s">
        <v>43</v>
      </c>
      <c r="B11982" s="22" t="s">
        <v>169</v>
      </c>
      <c r="C11982" s="22" t="s">
        <v>52</v>
      </c>
      <c r="D11982" s="28" t="s">
        <v>35</v>
      </c>
      <c r="E11982" s="26">
        <v>954.29413</v>
      </c>
    </row>
    <row r="11983" spans="1:5" x14ac:dyDescent="0.35">
      <c r="A11983" s="22" t="s">
        <v>43</v>
      </c>
      <c r="B11983" s="22" t="s">
        <v>169</v>
      </c>
      <c r="C11983" s="22" t="s">
        <v>53</v>
      </c>
      <c r="D11983" s="22" t="s">
        <v>104</v>
      </c>
      <c r="E11983" s="20">
        <v>1276.8009500000001</v>
      </c>
    </row>
    <row r="11984" spans="1:5" x14ac:dyDescent="0.35">
      <c r="A11984" s="22" t="s">
        <v>43</v>
      </c>
      <c r="B11984" s="22" t="s">
        <v>169</v>
      </c>
      <c r="C11984" s="22" t="s">
        <v>53</v>
      </c>
      <c r="D11984" s="22" t="s">
        <v>53</v>
      </c>
      <c r="E11984" s="20">
        <v>94.508979999999994</v>
      </c>
    </row>
    <row r="11985" spans="1:5" x14ac:dyDescent="0.35">
      <c r="A11985" s="22" t="s">
        <v>43</v>
      </c>
      <c r="B11985" s="22" t="s">
        <v>169</v>
      </c>
      <c r="C11985" s="22" t="s">
        <v>53</v>
      </c>
      <c r="D11985" s="22" t="s">
        <v>55</v>
      </c>
      <c r="E11985" s="20">
        <v>487.19605000000001</v>
      </c>
    </row>
    <row r="11986" spans="1:5" x14ac:dyDescent="0.35">
      <c r="A11986" s="22" t="s">
        <v>43</v>
      </c>
      <c r="B11986" s="22" t="s">
        <v>169</v>
      </c>
      <c r="C11986" s="22" t="s">
        <v>53</v>
      </c>
      <c r="D11986" s="22" t="s">
        <v>93</v>
      </c>
      <c r="E11986" s="20">
        <v>0.52981999999999996</v>
      </c>
    </row>
    <row r="11987" spans="1:5" x14ac:dyDescent="0.35">
      <c r="A11987" s="22" t="s">
        <v>43</v>
      </c>
      <c r="B11987" s="22" t="s">
        <v>169</v>
      </c>
      <c r="C11987" s="22" t="s">
        <v>53</v>
      </c>
      <c r="D11987" s="22" t="s">
        <v>160</v>
      </c>
      <c r="E11987" s="20">
        <v>157.53905</v>
      </c>
    </row>
    <row r="11988" spans="1:5" x14ac:dyDescent="0.35">
      <c r="A11988" s="22" t="s">
        <v>43</v>
      </c>
      <c r="B11988" s="22" t="s">
        <v>169</v>
      </c>
      <c r="C11988" s="22" t="s">
        <v>53</v>
      </c>
      <c r="D11988" s="22" t="s">
        <v>30</v>
      </c>
      <c r="E11988" s="20">
        <v>15.94937</v>
      </c>
    </row>
    <row r="11989" spans="1:5" x14ac:dyDescent="0.35">
      <c r="A11989" s="22" t="s">
        <v>43</v>
      </c>
      <c r="B11989" s="22" t="s">
        <v>169</v>
      </c>
      <c r="C11989" s="22" t="s">
        <v>53</v>
      </c>
      <c r="D11989" s="22" t="s">
        <v>110</v>
      </c>
      <c r="E11989" s="20">
        <v>33.312449999999998</v>
      </c>
    </row>
    <row r="11990" spans="1:5" x14ac:dyDescent="0.35">
      <c r="A11990" s="22" t="s">
        <v>43</v>
      </c>
      <c r="B11990" s="22" t="s">
        <v>169</v>
      </c>
      <c r="C11990" s="22" t="s">
        <v>53</v>
      </c>
      <c r="D11990" s="28" t="s">
        <v>35</v>
      </c>
      <c r="E11990" s="26">
        <v>2065.8366700000001</v>
      </c>
    </row>
    <row r="11991" spans="1:5" x14ac:dyDescent="0.35">
      <c r="A11991" s="22" t="s">
        <v>43</v>
      </c>
      <c r="B11991" s="22" t="s">
        <v>169</v>
      </c>
      <c r="C11991" s="22" t="s">
        <v>12</v>
      </c>
      <c r="D11991" s="22" t="s">
        <v>52</v>
      </c>
      <c r="E11991" s="20">
        <v>29.549440000000001</v>
      </c>
    </row>
    <row r="11992" spans="1:5" x14ac:dyDescent="0.35">
      <c r="A11992" s="22" t="s">
        <v>43</v>
      </c>
      <c r="B11992" s="22" t="s">
        <v>169</v>
      </c>
      <c r="C11992" s="22" t="s">
        <v>12</v>
      </c>
      <c r="D11992" s="22" t="s">
        <v>27</v>
      </c>
      <c r="E11992" s="20">
        <v>13431.15647</v>
      </c>
    </row>
    <row r="11993" spans="1:5" x14ac:dyDescent="0.35">
      <c r="A11993" s="22" t="s">
        <v>43</v>
      </c>
      <c r="B11993" s="22" t="s">
        <v>169</v>
      </c>
      <c r="C11993" s="22" t="s">
        <v>12</v>
      </c>
      <c r="D11993" s="22" t="s">
        <v>28</v>
      </c>
      <c r="E11993" s="20">
        <v>5.9224800000000002</v>
      </c>
    </row>
    <row r="11994" spans="1:5" x14ac:dyDescent="0.35">
      <c r="A11994" s="22" t="s">
        <v>43</v>
      </c>
      <c r="B11994" s="22" t="s">
        <v>169</v>
      </c>
      <c r="C11994" s="22" t="s">
        <v>12</v>
      </c>
      <c r="D11994" s="22" t="s">
        <v>92</v>
      </c>
      <c r="E11994" s="20">
        <v>5.2842599999999997</v>
      </c>
    </row>
    <row r="11995" spans="1:5" x14ac:dyDescent="0.35">
      <c r="A11995" s="22" t="s">
        <v>43</v>
      </c>
      <c r="B11995" s="22" t="s">
        <v>169</v>
      </c>
      <c r="C11995" s="22" t="s">
        <v>12</v>
      </c>
      <c r="D11995" s="22" t="s">
        <v>31</v>
      </c>
      <c r="E11995" s="20">
        <v>17.529250000000001</v>
      </c>
    </row>
    <row r="11996" spans="1:5" x14ac:dyDescent="0.35">
      <c r="A11996" s="22" t="s">
        <v>43</v>
      </c>
      <c r="B11996" s="22" t="s">
        <v>169</v>
      </c>
      <c r="C11996" s="22" t="s">
        <v>12</v>
      </c>
      <c r="D11996" s="28" t="s">
        <v>35</v>
      </c>
      <c r="E11996" s="26">
        <v>13489.4419</v>
      </c>
    </row>
    <row r="11997" spans="1:5" x14ac:dyDescent="0.35">
      <c r="A11997" s="22" t="s">
        <v>43</v>
      </c>
      <c r="B11997" s="22" t="s">
        <v>169</v>
      </c>
      <c r="C11997" s="22" t="s">
        <v>54</v>
      </c>
      <c r="D11997" s="22" t="s">
        <v>52</v>
      </c>
      <c r="E11997" s="20">
        <v>2.0510600000000001</v>
      </c>
    </row>
    <row r="11998" spans="1:5" x14ac:dyDescent="0.35">
      <c r="A11998" s="22" t="s">
        <v>43</v>
      </c>
      <c r="B11998" s="22" t="s">
        <v>169</v>
      </c>
      <c r="C11998" s="22" t="s">
        <v>54</v>
      </c>
      <c r="D11998" s="22" t="s">
        <v>156</v>
      </c>
      <c r="E11998" s="20">
        <v>2.8224399999999998</v>
      </c>
    </row>
    <row r="11999" spans="1:5" x14ac:dyDescent="0.35">
      <c r="A11999" s="22" t="s">
        <v>43</v>
      </c>
      <c r="B11999" s="22" t="s">
        <v>169</v>
      </c>
      <c r="C11999" s="22" t="s">
        <v>54</v>
      </c>
      <c r="D11999" s="22" t="s">
        <v>55</v>
      </c>
      <c r="E11999" s="20">
        <v>78.091480000000004</v>
      </c>
    </row>
    <row r="12000" spans="1:5" x14ac:dyDescent="0.35">
      <c r="A12000" s="22" t="s">
        <v>43</v>
      </c>
      <c r="B12000" s="22" t="s">
        <v>169</v>
      </c>
      <c r="C12000" s="22" t="s">
        <v>54</v>
      </c>
      <c r="D12000" s="22" t="s">
        <v>160</v>
      </c>
      <c r="E12000" s="20">
        <v>5.95</v>
      </c>
    </row>
    <row r="12001" spans="1:5" x14ac:dyDescent="0.35">
      <c r="A12001" s="22" t="s">
        <v>43</v>
      </c>
      <c r="B12001" s="22" t="s">
        <v>169</v>
      </c>
      <c r="C12001" s="22" t="s">
        <v>54</v>
      </c>
      <c r="D12001" s="22" t="s">
        <v>30</v>
      </c>
      <c r="E12001" s="20">
        <v>6.7262199999999996</v>
      </c>
    </row>
    <row r="12002" spans="1:5" x14ac:dyDescent="0.35">
      <c r="A12002" s="22" t="s">
        <v>43</v>
      </c>
      <c r="B12002" s="22" t="s">
        <v>169</v>
      </c>
      <c r="C12002" s="22" t="s">
        <v>54</v>
      </c>
      <c r="D12002" s="22" t="s">
        <v>97</v>
      </c>
      <c r="E12002" s="20">
        <v>0.55511999999999995</v>
      </c>
    </row>
    <row r="12003" spans="1:5" x14ac:dyDescent="0.35">
      <c r="A12003" s="22" t="s">
        <v>43</v>
      </c>
      <c r="B12003" s="22" t="s">
        <v>169</v>
      </c>
      <c r="C12003" s="22" t="s">
        <v>54</v>
      </c>
      <c r="D12003" s="22" t="s">
        <v>31</v>
      </c>
      <c r="E12003" s="20">
        <v>1.33816</v>
      </c>
    </row>
    <row r="12004" spans="1:5" x14ac:dyDescent="0.35">
      <c r="A12004" s="22" t="s">
        <v>43</v>
      </c>
      <c r="B12004" s="22" t="s">
        <v>169</v>
      </c>
      <c r="C12004" s="22" t="s">
        <v>54</v>
      </c>
      <c r="D12004" s="28" t="s">
        <v>35</v>
      </c>
      <c r="E12004" s="26">
        <v>97.534480000000002</v>
      </c>
    </row>
    <row r="12005" spans="1:5" x14ac:dyDescent="0.35">
      <c r="A12005" s="22" t="s">
        <v>43</v>
      </c>
      <c r="B12005" s="22" t="s">
        <v>169</v>
      </c>
      <c r="C12005" s="22" t="s">
        <v>13</v>
      </c>
      <c r="D12005" s="22" t="s">
        <v>52</v>
      </c>
      <c r="E12005" s="20">
        <v>4.5456599999999998</v>
      </c>
    </row>
    <row r="12006" spans="1:5" x14ac:dyDescent="0.35">
      <c r="A12006" s="22" t="s">
        <v>43</v>
      </c>
      <c r="B12006" s="22" t="s">
        <v>169</v>
      </c>
      <c r="C12006" s="22" t="s">
        <v>13</v>
      </c>
      <c r="D12006" s="22" t="s">
        <v>104</v>
      </c>
      <c r="E12006" s="20">
        <v>0.45506000000000002</v>
      </c>
    </row>
    <row r="12007" spans="1:5" x14ac:dyDescent="0.35">
      <c r="A12007" s="22" t="s">
        <v>43</v>
      </c>
      <c r="B12007" s="22" t="s">
        <v>169</v>
      </c>
      <c r="C12007" s="22" t="s">
        <v>13</v>
      </c>
      <c r="D12007" s="22" t="s">
        <v>53</v>
      </c>
      <c r="E12007" s="20">
        <v>0.37132999999999999</v>
      </c>
    </row>
    <row r="12008" spans="1:5" x14ac:dyDescent="0.35">
      <c r="A12008" s="22" t="s">
        <v>43</v>
      </c>
      <c r="B12008" s="22" t="s">
        <v>169</v>
      </c>
      <c r="C12008" s="22" t="s">
        <v>13</v>
      </c>
      <c r="D12008" s="22" t="s">
        <v>27</v>
      </c>
      <c r="E12008" s="20">
        <v>1222.0823399999999</v>
      </c>
    </row>
    <row r="12009" spans="1:5" x14ac:dyDescent="0.35">
      <c r="A12009" s="22" t="s">
        <v>43</v>
      </c>
      <c r="B12009" s="22" t="s">
        <v>169</v>
      </c>
      <c r="C12009" s="22" t="s">
        <v>13</v>
      </c>
      <c r="D12009" s="22" t="s">
        <v>28</v>
      </c>
      <c r="E12009" s="20">
        <v>83.15822</v>
      </c>
    </row>
    <row r="12010" spans="1:5" x14ac:dyDescent="0.35">
      <c r="A12010" s="22" t="s">
        <v>43</v>
      </c>
      <c r="B12010" s="22" t="s">
        <v>169</v>
      </c>
      <c r="C12010" s="22" t="s">
        <v>13</v>
      </c>
      <c r="D12010" s="22" t="s">
        <v>55</v>
      </c>
      <c r="E12010" s="20">
        <v>0.31152000000000002</v>
      </c>
    </row>
    <row r="12011" spans="1:5" x14ac:dyDescent="0.35">
      <c r="A12011" s="22" t="s">
        <v>43</v>
      </c>
      <c r="B12011" s="22" t="s">
        <v>169</v>
      </c>
      <c r="C12011" s="22" t="s">
        <v>13</v>
      </c>
      <c r="D12011" s="22" t="s">
        <v>92</v>
      </c>
      <c r="E12011" s="20">
        <v>0.43136000000000002</v>
      </c>
    </row>
    <row r="12012" spans="1:5" x14ac:dyDescent="0.35">
      <c r="A12012" s="22" t="s">
        <v>43</v>
      </c>
      <c r="B12012" s="22" t="s">
        <v>169</v>
      </c>
      <c r="C12012" s="22" t="s">
        <v>13</v>
      </c>
      <c r="D12012" s="22" t="s">
        <v>93</v>
      </c>
      <c r="E12012" s="20">
        <v>2.0051100000000002</v>
      </c>
    </row>
    <row r="12013" spans="1:5" x14ac:dyDescent="0.35">
      <c r="A12013" s="22" t="s">
        <v>43</v>
      </c>
      <c r="B12013" s="22" t="s">
        <v>169</v>
      </c>
      <c r="C12013" s="22" t="s">
        <v>13</v>
      </c>
      <c r="D12013" s="22" t="s">
        <v>160</v>
      </c>
      <c r="E12013" s="20">
        <v>6.8302199999999997</v>
      </c>
    </row>
    <row r="12014" spans="1:5" x14ac:dyDescent="0.35">
      <c r="A12014" s="22" t="s">
        <v>43</v>
      </c>
      <c r="B12014" s="22" t="s">
        <v>169</v>
      </c>
      <c r="C12014" s="22" t="s">
        <v>13</v>
      </c>
      <c r="D12014" s="22" t="s">
        <v>30</v>
      </c>
      <c r="E12014" s="20">
        <v>9.9334600000000002</v>
      </c>
    </row>
    <row r="12015" spans="1:5" x14ac:dyDescent="0.35">
      <c r="A12015" s="22" t="s">
        <v>43</v>
      </c>
      <c r="B12015" s="22" t="s">
        <v>169</v>
      </c>
      <c r="C12015" s="22" t="s">
        <v>13</v>
      </c>
      <c r="D12015" s="22" t="s">
        <v>96</v>
      </c>
      <c r="E12015" s="20">
        <v>0.66617999999999999</v>
      </c>
    </row>
    <row r="12016" spans="1:5" x14ac:dyDescent="0.35">
      <c r="A12016" s="22" t="s">
        <v>43</v>
      </c>
      <c r="B12016" s="22" t="s">
        <v>169</v>
      </c>
      <c r="C12016" s="22" t="s">
        <v>13</v>
      </c>
      <c r="D12016" s="22" t="s">
        <v>97</v>
      </c>
      <c r="E12016" s="20">
        <v>0.97377000000000002</v>
      </c>
    </row>
    <row r="12017" spans="1:5" x14ac:dyDescent="0.35">
      <c r="A12017" s="22" t="s">
        <v>43</v>
      </c>
      <c r="B12017" s="22" t="s">
        <v>169</v>
      </c>
      <c r="C12017" s="22" t="s">
        <v>13</v>
      </c>
      <c r="D12017" s="22" t="s">
        <v>31</v>
      </c>
      <c r="E12017" s="20">
        <v>53.026389999999999</v>
      </c>
    </row>
    <row r="12018" spans="1:5" x14ac:dyDescent="0.35">
      <c r="A12018" s="22" t="s">
        <v>43</v>
      </c>
      <c r="B12018" s="22" t="s">
        <v>169</v>
      </c>
      <c r="C12018" s="22" t="s">
        <v>13</v>
      </c>
      <c r="D12018" s="22" t="s">
        <v>32</v>
      </c>
      <c r="E12018" s="20">
        <v>0.36397000000000002</v>
      </c>
    </row>
    <row r="12019" spans="1:5" x14ac:dyDescent="0.35">
      <c r="A12019" s="22" t="s">
        <v>43</v>
      </c>
      <c r="B12019" s="22" t="s">
        <v>169</v>
      </c>
      <c r="C12019" s="22" t="s">
        <v>13</v>
      </c>
      <c r="D12019" s="28" t="s">
        <v>35</v>
      </c>
      <c r="E12019" s="26">
        <v>1385.1545900000001</v>
      </c>
    </row>
    <row r="12020" spans="1:5" x14ac:dyDescent="0.35">
      <c r="A12020" s="22" t="s">
        <v>43</v>
      </c>
      <c r="B12020" s="22" t="s">
        <v>169</v>
      </c>
      <c r="C12020" s="22" t="s">
        <v>55</v>
      </c>
      <c r="D12020" s="22" t="s">
        <v>156</v>
      </c>
      <c r="E12020" s="20">
        <v>119.32966</v>
      </c>
    </row>
    <row r="12021" spans="1:5" x14ac:dyDescent="0.35">
      <c r="A12021" s="22" t="s">
        <v>43</v>
      </c>
      <c r="B12021" s="22" t="s">
        <v>169</v>
      </c>
      <c r="C12021" s="22" t="s">
        <v>55</v>
      </c>
      <c r="D12021" s="22" t="s">
        <v>53</v>
      </c>
      <c r="E12021" s="20">
        <v>2.9741499999999998</v>
      </c>
    </row>
    <row r="12022" spans="1:5" x14ac:dyDescent="0.35">
      <c r="A12022" s="22" t="s">
        <v>43</v>
      </c>
      <c r="B12022" s="22" t="s">
        <v>169</v>
      </c>
      <c r="C12022" s="22" t="s">
        <v>55</v>
      </c>
      <c r="D12022" s="22" t="s">
        <v>55</v>
      </c>
      <c r="E12022" s="20">
        <v>144.03290000000001</v>
      </c>
    </row>
    <row r="12023" spans="1:5" x14ac:dyDescent="0.35">
      <c r="A12023" s="22" t="s">
        <v>43</v>
      </c>
      <c r="B12023" s="22" t="s">
        <v>169</v>
      </c>
      <c r="C12023" s="22" t="s">
        <v>55</v>
      </c>
      <c r="D12023" s="22" t="s">
        <v>112</v>
      </c>
      <c r="E12023" s="20">
        <v>0.28798000000000001</v>
      </c>
    </row>
    <row r="12024" spans="1:5" x14ac:dyDescent="0.35">
      <c r="A12024" s="22" t="s">
        <v>43</v>
      </c>
      <c r="B12024" s="22" t="s">
        <v>169</v>
      </c>
      <c r="C12024" s="22" t="s">
        <v>55</v>
      </c>
      <c r="D12024" s="22" t="s">
        <v>31</v>
      </c>
      <c r="E12024" s="20">
        <v>14.984220000000001</v>
      </c>
    </row>
    <row r="12025" spans="1:5" x14ac:dyDescent="0.35">
      <c r="A12025" s="22" t="s">
        <v>43</v>
      </c>
      <c r="B12025" s="22" t="s">
        <v>169</v>
      </c>
      <c r="C12025" s="22" t="s">
        <v>55</v>
      </c>
      <c r="D12025" s="28" t="s">
        <v>35</v>
      </c>
      <c r="E12025" s="26">
        <v>281.60890999999998</v>
      </c>
    </row>
    <row r="12026" spans="1:5" x14ac:dyDescent="0.35">
      <c r="A12026" s="22" t="s">
        <v>43</v>
      </c>
      <c r="B12026" s="22" t="s">
        <v>169</v>
      </c>
      <c r="C12026" s="22" t="s">
        <v>56</v>
      </c>
      <c r="D12026" s="22" t="s">
        <v>52</v>
      </c>
      <c r="E12026" s="20">
        <v>0.47848000000000002</v>
      </c>
    </row>
    <row r="12027" spans="1:5" x14ac:dyDescent="0.35">
      <c r="A12027" s="22" t="s">
        <v>43</v>
      </c>
      <c r="B12027" s="22" t="s">
        <v>169</v>
      </c>
      <c r="C12027" s="22" t="s">
        <v>56</v>
      </c>
      <c r="D12027" s="22" t="s">
        <v>104</v>
      </c>
      <c r="E12027" s="20">
        <v>1411.8975600000001</v>
      </c>
    </row>
    <row r="12028" spans="1:5" x14ac:dyDescent="0.35">
      <c r="A12028" s="22" t="s">
        <v>43</v>
      </c>
      <c r="B12028" s="22" t="s">
        <v>169</v>
      </c>
      <c r="C12028" s="22" t="s">
        <v>56</v>
      </c>
      <c r="D12028" s="22" t="s">
        <v>156</v>
      </c>
      <c r="E12028" s="20">
        <v>0.96177000000000001</v>
      </c>
    </row>
    <row r="12029" spans="1:5" x14ac:dyDescent="0.35">
      <c r="A12029" s="22" t="s">
        <v>43</v>
      </c>
      <c r="B12029" s="22" t="s">
        <v>169</v>
      </c>
      <c r="C12029" s="22" t="s">
        <v>56</v>
      </c>
      <c r="D12029" s="22" t="s">
        <v>55</v>
      </c>
      <c r="E12029" s="20">
        <v>0.48215000000000002</v>
      </c>
    </row>
    <row r="12030" spans="1:5" x14ac:dyDescent="0.35">
      <c r="A12030" s="22" t="s">
        <v>43</v>
      </c>
      <c r="B12030" s="22" t="s">
        <v>169</v>
      </c>
      <c r="C12030" s="22" t="s">
        <v>56</v>
      </c>
      <c r="D12030" s="22" t="s">
        <v>160</v>
      </c>
      <c r="E12030" s="20">
        <v>9.5656999999999996</v>
      </c>
    </row>
    <row r="12031" spans="1:5" x14ac:dyDescent="0.35">
      <c r="A12031" s="22" t="s">
        <v>43</v>
      </c>
      <c r="B12031" s="22" t="s">
        <v>169</v>
      </c>
      <c r="C12031" s="22" t="s">
        <v>56</v>
      </c>
      <c r="D12031" s="22" t="s">
        <v>30</v>
      </c>
      <c r="E12031" s="20">
        <v>1872.0914399999999</v>
      </c>
    </row>
    <row r="12032" spans="1:5" x14ac:dyDescent="0.35">
      <c r="A12032" s="22" t="s">
        <v>43</v>
      </c>
      <c r="B12032" s="22" t="s">
        <v>169</v>
      </c>
      <c r="C12032" s="22" t="s">
        <v>56</v>
      </c>
      <c r="D12032" s="22" t="s">
        <v>96</v>
      </c>
      <c r="E12032" s="20">
        <v>507.41766999999999</v>
      </c>
    </row>
    <row r="12033" spans="1:5" x14ac:dyDescent="0.35">
      <c r="A12033" s="22" t="s">
        <v>43</v>
      </c>
      <c r="B12033" s="22" t="s">
        <v>169</v>
      </c>
      <c r="C12033" s="22" t="s">
        <v>56</v>
      </c>
      <c r="D12033" s="22" t="s">
        <v>100</v>
      </c>
      <c r="E12033" s="20">
        <v>4.2844199999999999</v>
      </c>
    </row>
    <row r="12034" spans="1:5" x14ac:dyDescent="0.35">
      <c r="A12034" s="22" t="s">
        <v>43</v>
      </c>
      <c r="B12034" s="22" t="s">
        <v>169</v>
      </c>
      <c r="C12034" s="22" t="s">
        <v>56</v>
      </c>
      <c r="D12034" s="22" t="s">
        <v>31</v>
      </c>
      <c r="E12034" s="20">
        <v>1.0978000000000001</v>
      </c>
    </row>
    <row r="12035" spans="1:5" x14ac:dyDescent="0.35">
      <c r="A12035" s="22" t="s">
        <v>43</v>
      </c>
      <c r="B12035" s="22" t="s">
        <v>169</v>
      </c>
      <c r="C12035" s="22" t="s">
        <v>56</v>
      </c>
      <c r="D12035" s="22" t="s">
        <v>32</v>
      </c>
      <c r="E12035" s="20">
        <v>0.97391000000000005</v>
      </c>
    </row>
    <row r="12036" spans="1:5" x14ac:dyDescent="0.35">
      <c r="A12036" s="22" t="s">
        <v>43</v>
      </c>
      <c r="B12036" s="22" t="s">
        <v>169</v>
      </c>
      <c r="C12036" s="22" t="s">
        <v>56</v>
      </c>
      <c r="D12036" s="28" t="s">
        <v>35</v>
      </c>
      <c r="E12036" s="26">
        <v>3809.2509</v>
      </c>
    </row>
    <row r="12037" spans="1:5" x14ac:dyDescent="0.35">
      <c r="A12037" s="22" t="s">
        <v>43</v>
      </c>
      <c r="B12037" s="22" t="s">
        <v>169</v>
      </c>
      <c r="C12037" s="22" t="s">
        <v>57</v>
      </c>
      <c r="D12037" s="22" t="s">
        <v>52</v>
      </c>
      <c r="E12037" s="20">
        <v>8.0889900000000008</v>
      </c>
    </row>
    <row r="12038" spans="1:5" x14ac:dyDescent="0.35">
      <c r="A12038" s="22" t="s">
        <v>43</v>
      </c>
      <c r="B12038" s="22" t="s">
        <v>169</v>
      </c>
      <c r="C12038" s="22" t="s">
        <v>57</v>
      </c>
      <c r="D12038" s="22" t="s">
        <v>104</v>
      </c>
      <c r="E12038" s="20">
        <v>5.3514799999999996</v>
      </c>
    </row>
    <row r="12039" spans="1:5" x14ac:dyDescent="0.35">
      <c r="A12039" s="22" t="s">
        <v>43</v>
      </c>
      <c r="B12039" s="22" t="s">
        <v>169</v>
      </c>
      <c r="C12039" s="22" t="s">
        <v>57</v>
      </c>
      <c r="D12039" s="22" t="s">
        <v>156</v>
      </c>
      <c r="E12039" s="20">
        <v>-1.4999999999999999E-4</v>
      </c>
    </row>
    <row r="12040" spans="1:5" x14ac:dyDescent="0.35">
      <c r="A12040" s="22" t="s">
        <v>43</v>
      </c>
      <c r="B12040" s="22" t="s">
        <v>169</v>
      </c>
      <c r="C12040" s="22" t="s">
        <v>57</v>
      </c>
      <c r="D12040" s="22" t="s">
        <v>53</v>
      </c>
      <c r="E12040" s="20">
        <v>5.0649199999999999</v>
      </c>
    </row>
    <row r="12041" spans="1:5" x14ac:dyDescent="0.35">
      <c r="A12041" s="22" t="s">
        <v>43</v>
      </c>
      <c r="B12041" s="22" t="s">
        <v>169</v>
      </c>
      <c r="C12041" s="22" t="s">
        <v>57</v>
      </c>
      <c r="D12041" s="22" t="s">
        <v>27</v>
      </c>
      <c r="E12041" s="20">
        <v>43.59</v>
      </c>
    </row>
    <row r="12042" spans="1:5" x14ac:dyDescent="0.35">
      <c r="A12042" s="22" t="s">
        <v>43</v>
      </c>
      <c r="B12042" s="22" t="s">
        <v>169</v>
      </c>
      <c r="C12042" s="22" t="s">
        <v>57</v>
      </c>
      <c r="D12042" s="22" t="s">
        <v>28</v>
      </c>
      <c r="E12042" s="20">
        <v>9.8696699999999993</v>
      </c>
    </row>
    <row r="12043" spans="1:5" x14ac:dyDescent="0.35">
      <c r="A12043" s="22" t="s">
        <v>43</v>
      </c>
      <c r="B12043" s="22" t="s">
        <v>169</v>
      </c>
      <c r="C12043" s="22" t="s">
        <v>57</v>
      </c>
      <c r="D12043" s="22" t="s">
        <v>55</v>
      </c>
      <c r="E12043" s="20">
        <v>4.7079399999999998</v>
      </c>
    </row>
    <row r="12044" spans="1:5" x14ac:dyDescent="0.35">
      <c r="A12044" s="22" t="s">
        <v>43</v>
      </c>
      <c r="B12044" s="22" t="s">
        <v>169</v>
      </c>
      <c r="C12044" s="22" t="s">
        <v>57</v>
      </c>
      <c r="D12044" s="22" t="s">
        <v>92</v>
      </c>
      <c r="E12044" s="20">
        <v>17969.014899999998</v>
      </c>
    </row>
    <row r="12045" spans="1:5" x14ac:dyDescent="0.35">
      <c r="A12045" s="22" t="s">
        <v>43</v>
      </c>
      <c r="B12045" s="22" t="s">
        <v>169</v>
      </c>
      <c r="C12045" s="22" t="s">
        <v>57</v>
      </c>
      <c r="D12045" s="22" t="s">
        <v>102</v>
      </c>
      <c r="E12045" s="20">
        <v>5025.7659700000004</v>
      </c>
    </row>
    <row r="12046" spans="1:5" x14ac:dyDescent="0.35">
      <c r="A12046" s="22" t="s">
        <v>43</v>
      </c>
      <c r="B12046" s="22" t="s">
        <v>169</v>
      </c>
      <c r="C12046" s="22" t="s">
        <v>57</v>
      </c>
      <c r="D12046" s="22" t="s">
        <v>93</v>
      </c>
      <c r="E12046" s="20">
        <v>83.922020000000003</v>
      </c>
    </row>
    <row r="12047" spans="1:5" x14ac:dyDescent="0.35">
      <c r="A12047" s="22" t="s">
        <v>43</v>
      </c>
      <c r="B12047" s="22" t="s">
        <v>169</v>
      </c>
      <c r="C12047" s="22" t="s">
        <v>57</v>
      </c>
      <c r="D12047" s="22" t="s">
        <v>160</v>
      </c>
      <c r="E12047" s="20">
        <v>5.2510000000000003</v>
      </c>
    </row>
    <row r="12048" spans="1:5" x14ac:dyDescent="0.35">
      <c r="A12048" s="22" t="s">
        <v>43</v>
      </c>
      <c r="B12048" s="22" t="s">
        <v>169</v>
      </c>
      <c r="C12048" s="22" t="s">
        <v>57</v>
      </c>
      <c r="D12048" s="22" t="s">
        <v>30</v>
      </c>
      <c r="E12048" s="20">
        <v>63.396749999999997</v>
      </c>
    </row>
    <row r="12049" spans="1:5" x14ac:dyDescent="0.35">
      <c r="A12049" s="22" t="s">
        <v>43</v>
      </c>
      <c r="B12049" s="22" t="s">
        <v>169</v>
      </c>
      <c r="C12049" s="22" t="s">
        <v>57</v>
      </c>
      <c r="D12049" s="22" t="s">
        <v>96</v>
      </c>
      <c r="E12049" s="20">
        <v>16.02139</v>
      </c>
    </row>
    <row r="12050" spans="1:5" x14ac:dyDescent="0.35">
      <c r="A12050" s="22" t="s">
        <v>43</v>
      </c>
      <c r="B12050" s="22" t="s">
        <v>169</v>
      </c>
      <c r="C12050" s="22" t="s">
        <v>57</v>
      </c>
      <c r="D12050" s="22" t="s">
        <v>162</v>
      </c>
      <c r="E12050" s="20">
        <v>1.3016099999999999</v>
      </c>
    </row>
    <row r="12051" spans="1:5" x14ac:dyDescent="0.35">
      <c r="A12051" s="22" t="s">
        <v>43</v>
      </c>
      <c r="B12051" s="22" t="s">
        <v>169</v>
      </c>
      <c r="C12051" s="22" t="s">
        <v>57</v>
      </c>
      <c r="D12051" s="22" t="s">
        <v>100</v>
      </c>
      <c r="E12051" s="20">
        <v>106.09468</v>
      </c>
    </row>
    <row r="12052" spans="1:5" x14ac:dyDescent="0.35">
      <c r="A12052" s="22" t="s">
        <v>43</v>
      </c>
      <c r="B12052" s="22" t="s">
        <v>169</v>
      </c>
      <c r="C12052" s="22" t="s">
        <v>57</v>
      </c>
      <c r="D12052" s="22" t="s">
        <v>31</v>
      </c>
      <c r="E12052" s="20">
        <v>22.434059999999999</v>
      </c>
    </row>
    <row r="12053" spans="1:5" x14ac:dyDescent="0.35">
      <c r="A12053" s="22" t="s">
        <v>43</v>
      </c>
      <c r="B12053" s="22" t="s">
        <v>169</v>
      </c>
      <c r="C12053" s="22" t="s">
        <v>57</v>
      </c>
      <c r="D12053" s="28" t="s">
        <v>35</v>
      </c>
      <c r="E12053" s="26">
        <v>23369.875230000001</v>
      </c>
    </row>
    <row r="12054" spans="1:5" x14ac:dyDescent="0.35">
      <c r="A12054" s="22" t="s">
        <v>43</v>
      </c>
      <c r="B12054" s="22" t="s">
        <v>169</v>
      </c>
      <c r="C12054" s="22" t="s">
        <v>158</v>
      </c>
      <c r="D12054" s="22" t="s">
        <v>160</v>
      </c>
      <c r="E12054" s="20">
        <v>298.97192999999999</v>
      </c>
    </row>
    <row r="12055" spans="1:5" x14ac:dyDescent="0.35">
      <c r="A12055" s="22" t="s">
        <v>43</v>
      </c>
      <c r="B12055" s="22" t="s">
        <v>169</v>
      </c>
      <c r="C12055" s="22" t="s">
        <v>158</v>
      </c>
      <c r="D12055" s="28" t="s">
        <v>35</v>
      </c>
      <c r="E12055" s="26">
        <v>298.97192999999999</v>
      </c>
    </row>
    <row r="12056" spans="1:5" x14ac:dyDescent="0.35">
      <c r="A12056" s="22" t="s">
        <v>43</v>
      </c>
      <c r="B12056" s="22" t="s">
        <v>169</v>
      </c>
      <c r="C12056" s="22" t="s">
        <v>14</v>
      </c>
      <c r="D12056" s="22" t="s">
        <v>52</v>
      </c>
      <c r="E12056" s="20">
        <v>0.19206999999999999</v>
      </c>
    </row>
    <row r="12057" spans="1:5" x14ac:dyDescent="0.35">
      <c r="A12057" s="22" t="s">
        <v>43</v>
      </c>
      <c r="B12057" s="22" t="s">
        <v>169</v>
      </c>
      <c r="C12057" s="22" t="s">
        <v>14</v>
      </c>
      <c r="D12057" s="22" t="s">
        <v>156</v>
      </c>
      <c r="E12057" s="20">
        <v>41.76728</v>
      </c>
    </row>
    <row r="12058" spans="1:5" x14ac:dyDescent="0.35">
      <c r="A12058" s="22" t="s">
        <v>43</v>
      </c>
      <c r="B12058" s="22" t="s">
        <v>169</v>
      </c>
      <c r="C12058" s="22" t="s">
        <v>14</v>
      </c>
      <c r="D12058" s="22" t="s">
        <v>27</v>
      </c>
      <c r="E12058" s="20">
        <v>9.5991900000000001</v>
      </c>
    </row>
    <row r="12059" spans="1:5" x14ac:dyDescent="0.35">
      <c r="A12059" s="22" t="s">
        <v>43</v>
      </c>
      <c r="B12059" s="22" t="s">
        <v>169</v>
      </c>
      <c r="C12059" s="22" t="s">
        <v>14</v>
      </c>
      <c r="D12059" s="22" t="s">
        <v>92</v>
      </c>
      <c r="E12059" s="20">
        <v>2.0411800000000002</v>
      </c>
    </row>
    <row r="12060" spans="1:5" x14ac:dyDescent="0.35">
      <c r="A12060" s="22" t="s">
        <v>43</v>
      </c>
      <c r="B12060" s="22" t="s">
        <v>169</v>
      </c>
      <c r="C12060" s="22" t="s">
        <v>14</v>
      </c>
      <c r="D12060" s="22" t="s">
        <v>102</v>
      </c>
      <c r="E12060" s="20">
        <v>88.345150000000004</v>
      </c>
    </row>
    <row r="12061" spans="1:5" x14ac:dyDescent="0.35">
      <c r="A12061" s="22" t="s">
        <v>43</v>
      </c>
      <c r="B12061" s="22" t="s">
        <v>169</v>
      </c>
      <c r="C12061" s="22" t="s">
        <v>14</v>
      </c>
      <c r="D12061" s="22" t="s">
        <v>93</v>
      </c>
      <c r="E12061" s="20">
        <v>-4.0000000000000003E-5</v>
      </c>
    </row>
    <row r="12062" spans="1:5" x14ac:dyDescent="0.35">
      <c r="A12062" s="22" t="s">
        <v>43</v>
      </c>
      <c r="B12062" s="22" t="s">
        <v>169</v>
      </c>
      <c r="C12062" s="22" t="s">
        <v>14</v>
      </c>
      <c r="D12062" s="22" t="s">
        <v>160</v>
      </c>
      <c r="E12062" s="20">
        <v>140.24912</v>
      </c>
    </row>
    <row r="12063" spans="1:5" x14ac:dyDescent="0.35">
      <c r="A12063" s="22" t="s">
        <v>43</v>
      </c>
      <c r="B12063" s="22" t="s">
        <v>169</v>
      </c>
      <c r="C12063" s="22" t="s">
        <v>14</v>
      </c>
      <c r="D12063" s="22" t="s">
        <v>30</v>
      </c>
      <c r="E12063" s="20">
        <v>34.935490000000001</v>
      </c>
    </row>
    <row r="12064" spans="1:5" x14ac:dyDescent="0.35">
      <c r="A12064" s="22" t="s">
        <v>43</v>
      </c>
      <c r="B12064" s="22" t="s">
        <v>169</v>
      </c>
      <c r="C12064" s="22" t="s">
        <v>14</v>
      </c>
      <c r="D12064" s="22" t="s">
        <v>100</v>
      </c>
      <c r="E12064" s="20">
        <v>31.497699999999998</v>
      </c>
    </row>
    <row r="12065" spans="1:5" x14ac:dyDescent="0.35">
      <c r="A12065" s="22" t="s">
        <v>43</v>
      </c>
      <c r="B12065" s="22" t="s">
        <v>169</v>
      </c>
      <c r="C12065" s="22" t="s">
        <v>14</v>
      </c>
      <c r="D12065" s="22" t="s">
        <v>31</v>
      </c>
      <c r="E12065" s="20">
        <v>1315.40389</v>
      </c>
    </row>
    <row r="12066" spans="1:5" x14ac:dyDescent="0.35">
      <c r="A12066" s="22" t="s">
        <v>43</v>
      </c>
      <c r="B12066" s="22" t="s">
        <v>169</v>
      </c>
      <c r="C12066" s="22" t="s">
        <v>14</v>
      </c>
      <c r="D12066" s="22" t="s">
        <v>32</v>
      </c>
      <c r="E12066" s="20">
        <v>2.1393900000000001</v>
      </c>
    </row>
    <row r="12067" spans="1:5" x14ac:dyDescent="0.35">
      <c r="A12067" s="22" t="s">
        <v>43</v>
      </c>
      <c r="B12067" s="22" t="s">
        <v>169</v>
      </c>
      <c r="C12067" s="22" t="s">
        <v>14</v>
      </c>
      <c r="D12067" s="28" t="s">
        <v>35</v>
      </c>
      <c r="E12067" s="26">
        <v>1666.1704199999999</v>
      </c>
    </row>
    <row r="12068" spans="1:5" x14ac:dyDescent="0.35">
      <c r="A12068" s="22" t="s">
        <v>43</v>
      </c>
      <c r="B12068" s="22" t="s">
        <v>169</v>
      </c>
      <c r="C12068" s="22" t="s">
        <v>15</v>
      </c>
      <c r="D12068" s="22" t="s">
        <v>52</v>
      </c>
      <c r="E12068" s="20">
        <v>99.379230000000007</v>
      </c>
    </row>
    <row r="12069" spans="1:5" x14ac:dyDescent="0.35">
      <c r="A12069" s="22" t="s">
        <v>43</v>
      </c>
      <c r="B12069" s="22" t="s">
        <v>169</v>
      </c>
      <c r="C12069" s="22" t="s">
        <v>15</v>
      </c>
      <c r="D12069" s="22" t="s">
        <v>104</v>
      </c>
      <c r="E12069" s="20">
        <v>251.81118000000001</v>
      </c>
    </row>
    <row r="12070" spans="1:5" x14ac:dyDescent="0.35">
      <c r="A12070" s="22" t="s">
        <v>43</v>
      </c>
      <c r="B12070" s="22" t="s">
        <v>169</v>
      </c>
      <c r="C12070" s="22" t="s">
        <v>15</v>
      </c>
      <c r="D12070" s="22" t="s">
        <v>156</v>
      </c>
      <c r="E12070" s="20">
        <v>88.72927</v>
      </c>
    </row>
    <row r="12071" spans="1:5" x14ac:dyDescent="0.35">
      <c r="A12071" s="22" t="s">
        <v>43</v>
      </c>
      <c r="B12071" s="22" t="s">
        <v>169</v>
      </c>
      <c r="C12071" s="22" t="s">
        <v>15</v>
      </c>
      <c r="D12071" s="22" t="s">
        <v>53</v>
      </c>
      <c r="E12071" s="20">
        <v>12.633839999999999</v>
      </c>
    </row>
    <row r="12072" spans="1:5" x14ac:dyDescent="0.35">
      <c r="A12072" s="22" t="s">
        <v>43</v>
      </c>
      <c r="B12072" s="22" t="s">
        <v>169</v>
      </c>
      <c r="C12072" s="22" t="s">
        <v>15</v>
      </c>
      <c r="D12072" s="22" t="s">
        <v>27</v>
      </c>
      <c r="E12072" s="20">
        <v>236.88058000000001</v>
      </c>
    </row>
    <row r="12073" spans="1:5" x14ac:dyDescent="0.35">
      <c r="A12073" s="22" t="s">
        <v>43</v>
      </c>
      <c r="B12073" s="22" t="s">
        <v>169</v>
      </c>
      <c r="C12073" s="22" t="s">
        <v>15</v>
      </c>
      <c r="D12073" s="22" t="s">
        <v>28</v>
      </c>
      <c r="E12073" s="20">
        <v>329.73313999999999</v>
      </c>
    </row>
    <row r="12074" spans="1:5" x14ac:dyDescent="0.35">
      <c r="A12074" s="22" t="s">
        <v>43</v>
      </c>
      <c r="B12074" s="22" t="s">
        <v>169</v>
      </c>
      <c r="C12074" s="22" t="s">
        <v>15</v>
      </c>
      <c r="D12074" s="22" t="s">
        <v>55</v>
      </c>
      <c r="E12074" s="20">
        <v>13.720739999999999</v>
      </c>
    </row>
    <row r="12075" spans="1:5" x14ac:dyDescent="0.35">
      <c r="A12075" s="22" t="s">
        <v>43</v>
      </c>
      <c r="B12075" s="22" t="s">
        <v>169</v>
      </c>
      <c r="C12075" s="22" t="s">
        <v>15</v>
      </c>
      <c r="D12075" s="22" t="s">
        <v>92</v>
      </c>
      <c r="E12075" s="20">
        <v>1137.90867</v>
      </c>
    </row>
    <row r="12076" spans="1:5" x14ac:dyDescent="0.35">
      <c r="A12076" s="22" t="s">
        <v>43</v>
      </c>
      <c r="B12076" s="22" t="s">
        <v>169</v>
      </c>
      <c r="C12076" s="22" t="s">
        <v>15</v>
      </c>
      <c r="D12076" s="22" t="s">
        <v>102</v>
      </c>
      <c r="E12076" s="20">
        <v>960.21438000000001</v>
      </c>
    </row>
    <row r="12077" spans="1:5" x14ac:dyDescent="0.35">
      <c r="A12077" s="22" t="s">
        <v>43</v>
      </c>
      <c r="B12077" s="22" t="s">
        <v>169</v>
      </c>
      <c r="C12077" s="22" t="s">
        <v>15</v>
      </c>
      <c r="D12077" s="22" t="s">
        <v>93</v>
      </c>
      <c r="E12077" s="20">
        <v>275.75873999999999</v>
      </c>
    </row>
    <row r="12078" spans="1:5" x14ac:dyDescent="0.35">
      <c r="A12078" s="22" t="s">
        <v>43</v>
      </c>
      <c r="B12078" s="22" t="s">
        <v>169</v>
      </c>
      <c r="C12078" s="22" t="s">
        <v>15</v>
      </c>
      <c r="D12078" s="22" t="s">
        <v>160</v>
      </c>
      <c r="E12078" s="20">
        <v>4289.3223399999997</v>
      </c>
    </row>
    <row r="12079" spans="1:5" x14ac:dyDescent="0.35">
      <c r="A12079" s="22" t="s">
        <v>43</v>
      </c>
      <c r="B12079" s="22" t="s">
        <v>169</v>
      </c>
      <c r="C12079" s="22" t="s">
        <v>15</v>
      </c>
      <c r="D12079" s="22" t="s">
        <v>30</v>
      </c>
      <c r="E12079" s="20">
        <v>12020.83935</v>
      </c>
    </row>
    <row r="12080" spans="1:5" x14ac:dyDescent="0.35">
      <c r="A12080" s="22" t="s">
        <v>43</v>
      </c>
      <c r="B12080" s="22" t="s">
        <v>169</v>
      </c>
      <c r="C12080" s="22" t="s">
        <v>15</v>
      </c>
      <c r="D12080" s="22" t="s">
        <v>96</v>
      </c>
      <c r="E12080" s="20">
        <v>32.772790000000001</v>
      </c>
    </row>
    <row r="12081" spans="1:5" x14ac:dyDescent="0.35">
      <c r="A12081" s="22" t="s">
        <v>43</v>
      </c>
      <c r="B12081" s="22" t="s">
        <v>169</v>
      </c>
      <c r="C12081" s="22" t="s">
        <v>15</v>
      </c>
      <c r="D12081" s="22" t="s">
        <v>110</v>
      </c>
      <c r="E12081" s="20">
        <v>1.2742500000000001</v>
      </c>
    </row>
    <row r="12082" spans="1:5" x14ac:dyDescent="0.35">
      <c r="A12082" s="22" t="s">
        <v>43</v>
      </c>
      <c r="B12082" s="22" t="s">
        <v>169</v>
      </c>
      <c r="C12082" s="22" t="s">
        <v>15</v>
      </c>
      <c r="D12082" s="22" t="s">
        <v>162</v>
      </c>
      <c r="E12082" s="20">
        <v>0.65344999999999998</v>
      </c>
    </row>
    <row r="12083" spans="1:5" x14ac:dyDescent="0.35">
      <c r="A12083" s="22" t="s">
        <v>43</v>
      </c>
      <c r="B12083" s="22" t="s">
        <v>169</v>
      </c>
      <c r="C12083" s="22" t="s">
        <v>15</v>
      </c>
      <c r="D12083" s="22" t="s">
        <v>112</v>
      </c>
      <c r="E12083" s="20">
        <v>0.96808000000000005</v>
      </c>
    </row>
    <row r="12084" spans="1:5" x14ac:dyDescent="0.35">
      <c r="A12084" s="22" t="s">
        <v>43</v>
      </c>
      <c r="B12084" s="22" t="s">
        <v>169</v>
      </c>
      <c r="C12084" s="22" t="s">
        <v>15</v>
      </c>
      <c r="D12084" s="22" t="s">
        <v>100</v>
      </c>
      <c r="E12084" s="20">
        <v>4943.5139900000004</v>
      </c>
    </row>
    <row r="12085" spans="1:5" x14ac:dyDescent="0.35">
      <c r="A12085" s="22" t="s">
        <v>43</v>
      </c>
      <c r="B12085" s="22" t="s">
        <v>169</v>
      </c>
      <c r="C12085" s="22" t="s">
        <v>15</v>
      </c>
      <c r="D12085" s="22" t="s">
        <v>31</v>
      </c>
      <c r="E12085" s="20">
        <v>6417.3779800000002</v>
      </c>
    </row>
    <row r="12086" spans="1:5" x14ac:dyDescent="0.35">
      <c r="A12086" s="22" t="s">
        <v>43</v>
      </c>
      <c r="B12086" s="22" t="s">
        <v>169</v>
      </c>
      <c r="C12086" s="22" t="s">
        <v>15</v>
      </c>
      <c r="D12086" s="22" t="s">
        <v>32</v>
      </c>
      <c r="E12086" s="20">
        <v>12.3537</v>
      </c>
    </row>
    <row r="12087" spans="1:5" x14ac:dyDescent="0.35">
      <c r="A12087" s="22" t="s">
        <v>43</v>
      </c>
      <c r="B12087" s="22" t="s">
        <v>169</v>
      </c>
      <c r="C12087" s="22" t="s">
        <v>15</v>
      </c>
      <c r="D12087" s="28" t="s">
        <v>35</v>
      </c>
      <c r="E12087" s="26">
        <v>31125.845700000002</v>
      </c>
    </row>
    <row r="12088" spans="1:5" x14ac:dyDescent="0.35">
      <c r="A12088" s="22" t="s">
        <v>43</v>
      </c>
      <c r="B12088" s="22" t="s">
        <v>169</v>
      </c>
      <c r="C12088" s="22" t="s">
        <v>159</v>
      </c>
      <c r="D12088" s="22" t="s">
        <v>52</v>
      </c>
      <c r="E12088" s="20">
        <v>128.17063999999999</v>
      </c>
    </row>
    <row r="12089" spans="1:5" x14ac:dyDescent="0.35">
      <c r="A12089" s="22" t="s">
        <v>43</v>
      </c>
      <c r="B12089" s="22" t="s">
        <v>169</v>
      </c>
      <c r="C12089" s="22" t="s">
        <v>159</v>
      </c>
      <c r="D12089" s="22" t="s">
        <v>104</v>
      </c>
      <c r="E12089" s="20">
        <v>0.13295999999999999</v>
      </c>
    </row>
    <row r="12090" spans="1:5" x14ac:dyDescent="0.35">
      <c r="A12090" s="22" t="s">
        <v>43</v>
      </c>
      <c r="B12090" s="22" t="s">
        <v>169</v>
      </c>
      <c r="C12090" s="22" t="s">
        <v>159</v>
      </c>
      <c r="D12090" s="22" t="s">
        <v>156</v>
      </c>
      <c r="E12090" s="20">
        <v>321.24939999999998</v>
      </c>
    </row>
    <row r="12091" spans="1:5" x14ac:dyDescent="0.35">
      <c r="A12091" s="22" t="s">
        <v>43</v>
      </c>
      <c r="B12091" s="22" t="s">
        <v>169</v>
      </c>
      <c r="C12091" s="22" t="s">
        <v>159</v>
      </c>
      <c r="D12091" s="22" t="s">
        <v>53</v>
      </c>
      <c r="E12091" s="20">
        <v>21.27007</v>
      </c>
    </row>
    <row r="12092" spans="1:5" x14ac:dyDescent="0.35">
      <c r="A12092" s="22" t="s">
        <v>43</v>
      </c>
      <c r="B12092" s="22" t="s">
        <v>169</v>
      </c>
      <c r="C12092" s="22" t="s">
        <v>159</v>
      </c>
      <c r="D12092" s="22" t="s">
        <v>27</v>
      </c>
      <c r="E12092" s="20">
        <v>644.94488999999999</v>
      </c>
    </row>
    <row r="12093" spans="1:5" x14ac:dyDescent="0.35">
      <c r="A12093" s="22" t="s">
        <v>43</v>
      </c>
      <c r="B12093" s="22" t="s">
        <v>169</v>
      </c>
      <c r="C12093" s="22" t="s">
        <v>159</v>
      </c>
      <c r="D12093" s="22" t="s">
        <v>28</v>
      </c>
      <c r="E12093" s="20">
        <v>23.419650000000001</v>
      </c>
    </row>
    <row r="12094" spans="1:5" x14ac:dyDescent="0.35">
      <c r="A12094" s="22" t="s">
        <v>43</v>
      </c>
      <c r="B12094" s="22" t="s">
        <v>169</v>
      </c>
      <c r="C12094" s="22" t="s">
        <v>159</v>
      </c>
      <c r="D12094" s="22" t="s">
        <v>55</v>
      </c>
      <c r="E12094" s="20">
        <v>25.265989999999999</v>
      </c>
    </row>
    <row r="12095" spans="1:5" x14ac:dyDescent="0.35">
      <c r="A12095" s="22" t="s">
        <v>43</v>
      </c>
      <c r="B12095" s="22" t="s">
        <v>169</v>
      </c>
      <c r="C12095" s="22" t="s">
        <v>159</v>
      </c>
      <c r="D12095" s="22" t="s">
        <v>92</v>
      </c>
      <c r="E12095" s="20">
        <v>129.17336</v>
      </c>
    </row>
    <row r="12096" spans="1:5" x14ac:dyDescent="0.35">
      <c r="A12096" s="22" t="s">
        <v>43</v>
      </c>
      <c r="B12096" s="22" t="s">
        <v>169</v>
      </c>
      <c r="C12096" s="22" t="s">
        <v>159</v>
      </c>
      <c r="D12096" s="22" t="s">
        <v>165</v>
      </c>
      <c r="E12096" s="20">
        <v>36.955919999999999</v>
      </c>
    </row>
    <row r="12097" spans="1:5" x14ac:dyDescent="0.35">
      <c r="A12097" s="22" t="s">
        <v>43</v>
      </c>
      <c r="B12097" s="22" t="s">
        <v>169</v>
      </c>
      <c r="C12097" s="22" t="s">
        <v>159</v>
      </c>
      <c r="D12097" s="22" t="s">
        <v>93</v>
      </c>
      <c r="E12097" s="20">
        <v>24.563359999999999</v>
      </c>
    </row>
    <row r="12098" spans="1:5" x14ac:dyDescent="0.35">
      <c r="A12098" s="22" t="s">
        <v>43</v>
      </c>
      <c r="B12098" s="22" t="s">
        <v>169</v>
      </c>
      <c r="C12098" s="22" t="s">
        <v>159</v>
      </c>
      <c r="D12098" s="22" t="s">
        <v>160</v>
      </c>
      <c r="E12098" s="20">
        <v>1971.61958</v>
      </c>
    </row>
    <row r="12099" spans="1:5" x14ac:dyDescent="0.35">
      <c r="A12099" s="22" t="s">
        <v>43</v>
      </c>
      <c r="B12099" s="22" t="s">
        <v>169</v>
      </c>
      <c r="C12099" s="22" t="s">
        <v>159</v>
      </c>
      <c r="D12099" s="22" t="s">
        <v>30</v>
      </c>
      <c r="E12099" s="20">
        <v>532.16629999999998</v>
      </c>
    </row>
    <row r="12100" spans="1:5" x14ac:dyDescent="0.35">
      <c r="A12100" s="22" t="s">
        <v>43</v>
      </c>
      <c r="B12100" s="22" t="s">
        <v>169</v>
      </c>
      <c r="C12100" s="22" t="s">
        <v>159</v>
      </c>
      <c r="D12100" s="22" t="s">
        <v>96</v>
      </c>
      <c r="E12100" s="20">
        <v>61.689169999999997</v>
      </c>
    </row>
    <row r="12101" spans="1:5" x14ac:dyDescent="0.35">
      <c r="A12101" s="22" t="s">
        <v>43</v>
      </c>
      <c r="B12101" s="22" t="s">
        <v>169</v>
      </c>
      <c r="C12101" s="22" t="s">
        <v>159</v>
      </c>
      <c r="D12101" s="22" t="s">
        <v>162</v>
      </c>
      <c r="E12101" s="20">
        <v>12.85047</v>
      </c>
    </row>
    <row r="12102" spans="1:5" x14ac:dyDescent="0.35">
      <c r="A12102" s="22" t="s">
        <v>43</v>
      </c>
      <c r="B12102" s="22" t="s">
        <v>169</v>
      </c>
      <c r="C12102" s="22" t="s">
        <v>159</v>
      </c>
      <c r="D12102" s="22" t="s">
        <v>112</v>
      </c>
      <c r="E12102" s="20">
        <v>92.045370000000005</v>
      </c>
    </row>
    <row r="12103" spans="1:5" x14ac:dyDescent="0.35">
      <c r="A12103" s="22" t="s">
        <v>43</v>
      </c>
      <c r="B12103" s="22" t="s">
        <v>169</v>
      </c>
      <c r="C12103" s="22" t="s">
        <v>159</v>
      </c>
      <c r="D12103" s="22" t="s">
        <v>100</v>
      </c>
      <c r="E12103" s="20">
        <v>21.066009999999999</v>
      </c>
    </row>
    <row r="12104" spans="1:5" x14ac:dyDescent="0.35">
      <c r="A12104" s="22" t="s">
        <v>43</v>
      </c>
      <c r="B12104" s="22" t="s">
        <v>169</v>
      </c>
      <c r="C12104" s="22" t="s">
        <v>159</v>
      </c>
      <c r="D12104" s="22" t="s">
        <v>31</v>
      </c>
      <c r="E12104" s="20">
        <v>869.20577000000003</v>
      </c>
    </row>
    <row r="12105" spans="1:5" x14ac:dyDescent="0.35">
      <c r="A12105" s="22" t="s">
        <v>43</v>
      </c>
      <c r="B12105" s="22" t="s">
        <v>169</v>
      </c>
      <c r="C12105" s="22" t="s">
        <v>159</v>
      </c>
      <c r="D12105" s="22" t="s">
        <v>32</v>
      </c>
      <c r="E12105" s="20">
        <v>9.0229199999999992</v>
      </c>
    </row>
    <row r="12106" spans="1:5" x14ac:dyDescent="0.35">
      <c r="A12106" s="22" t="s">
        <v>43</v>
      </c>
      <c r="B12106" s="22" t="s">
        <v>169</v>
      </c>
      <c r="C12106" s="22" t="s">
        <v>159</v>
      </c>
      <c r="D12106" s="28" t="s">
        <v>35</v>
      </c>
      <c r="E12106" s="26">
        <v>4924.8118299999996</v>
      </c>
    </row>
    <row r="12107" spans="1:5" x14ac:dyDescent="0.35">
      <c r="A12107" s="22" t="s">
        <v>43</v>
      </c>
      <c r="B12107" s="22" t="s">
        <v>169</v>
      </c>
      <c r="C12107" s="22" t="s">
        <v>59</v>
      </c>
      <c r="D12107" s="22" t="s">
        <v>52</v>
      </c>
      <c r="E12107" s="20">
        <v>11.9</v>
      </c>
    </row>
    <row r="12108" spans="1:5" x14ac:dyDescent="0.35">
      <c r="A12108" s="22" t="s">
        <v>43</v>
      </c>
      <c r="B12108" s="22" t="s">
        <v>169</v>
      </c>
      <c r="C12108" s="22" t="s">
        <v>59</v>
      </c>
      <c r="D12108" s="22" t="s">
        <v>55</v>
      </c>
      <c r="E12108" s="20">
        <v>21.529050000000002</v>
      </c>
    </row>
    <row r="12109" spans="1:5" x14ac:dyDescent="0.35">
      <c r="A12109" s="22" t="s">
        <v>43</v>
      </c>
      <c r="B12109" s="22" t="s">
        <v>169</v>
      </c>
      <c r="C12109" s="22" t="s">
        <v>59</v>
      </c>
      <c r="D12109" s="22" t="s">
        <v>31</v>
      </c>
      <c r="E12109" s="20">
        <v>183.63088999999999</v>
      </c>
    </row>
    <row r="12110" spans="1:5" x14ac:dyDescent="0.35">
      <c r="A12110" s="22" t="s">
        <v>43</v>
      </c>
      <c r="B12110" s="22" t="s">
        <v>169</v>
      </c>
      <c r="C12110" s="22" t="s">
        <v>59</v>
      </c>
      <c r="D12110" s="28" t="s">
        <v>35</v>
      </c>
      <c r="E12110" s="26">
        <v>217.05994000000001</v>
      </c>
    </row>
    <row r="12111" spans="1:5" x14ac:dyDescent="0.35">
      <c r="A12111" s="22" t="s">
        <v>43</v>
      </c>
      <c r="B12111" s="22" t="s">
        <v>169</v>
      </c>
      <c r="C12111" s="22" t="s">
        <v>16</v>
      </c>
      <c r="D12111" s="22" t="s">
        <v>52</v>
      </c>
      <c r="E12111" s="20">
        <v>26.49222</v>
      </c>
    </row>
    <row r="12112" spans="1:5" x14ac:dyDescent="0.35">
      <c r="A12112" s="22" t="s">
        <v>43</v>
      </c>
      <c r="B12112" s="22" t="s">
        <v>169</v>
      </c>
      <c r="C12112" s="22" t="s">
        <v>16</v>
      </c>
      <c r="D12112" s="22" t="s">
        <v>104</v>
      </c>
      <c r="E12112" s="20">
        <v>0.39326</v>
      </c>
    </row>
    <row r="12113" spans="1:5" x14ac:dyDescent="0.35">
      <c r="A12113" s="22" t="s">
        <v>43</v>
      </c>
      <c r="B12113" s="22" t="s">
        <v>169</v>
      </c>
      <c r="C12113" s="22" t="s">
        <v>16</v>
      </c>
      <c r="D12113" s="22" t="s">
        <v>115</v>
      </c>
      <c r="E12113" s="20">
        <v>6.6729999999999998E-2</v>
      </c>
    </row>
    <row r="12114" spans="1:5" x14ac:dyDescent="0.35">
      <c r="A12114" s="22" t="s">
        <v>43</v>
      </c>
      <c r="B12114" s="22" t="s">
        <v>169</v>
      </c>
      <c r="C12114" s="22" t="s">
        <v>16</v>
      </c>
      <c r="D12114" s="22" t="s">
        <v>156</v>
      </c>
      <c r="E12114" s="20">
        <v>0.41356999999999999</v>
      </c>
    </row>
    <row r="12115" spans="1:5" x14ac:dyDescent="0.35">
      <c r="A12115" s="22" t="s">
        <v>43</v>
      </c>
      <c r="B12115" s="22" t="s">
        <v>169</v>
      </c>
      <c r="C12115" s="22" t="s">
        <v>16</v>
      </c>
      <c r="D12115" s="22" t="s">
        <v>27</v>
      </c>
      <c r="E12115" s="20">
        <v>242.28845999999999</v>
      </c>
    </row>
    <row r="12116" spans="1:5" x14ac:dyDescent="0.35">
      <c r="A12116" s="22" t="s">
        <v>43</v>
      </c>
      <c r="B12116" s="22" t="s">
        <v>169</v>
      </c>
      <c r="C12116" s="22" t="s">
        <v>16</v>
      </c>
      <c r="D12116" s="22" t="s">
        <v>28</v>
      </c>
      <c r="E12116" s="20">
        <v>122.13749</v>
      </c>
    </row>
    <row r="12117" spans="1:5" x14ac:dyDescent="0.35">
      <c r="A12117" s="22" t="s">
        <v>43</v>
      </c>
      <c r="B12117" s="22" t="s">
        <v>169</v>
      </c>
      <c r="C12117" s="22" t="s">
        <v>16</v>
      </c>
      <c r="D12117" s="22" t="s">
        <v>55</v>
      </c>
      <c r="E12117" s="20">
        <v>0.75534999999999997</v>
      </c>
    </row>
    <row r="12118" spans="1:5" x14ac:dyDescent="0.35">
      <c r="A12118" s="22" t="s">
        <v>43</v>
      </c>
      <c r="B12118" s="22" t="s">
        <v>169</v>
      </c>
      <c r="C12118" s="22" t="s">
        <v>16</v>
      </c>
      <c r="D12118" s="22" t="s">
        <v>92</v>
      </c>
      <c r="E12118" s="20">
        <v>21.635719999999999</v>
      </c>
    </row>
    <row r="12119" spans="1:5" x14ac:dyDescent="0.35">
      <c r="A12119" s="22" t="s">
        <v>43</v>
      </c>
      <c r="B12119" s="22" t="s">
        <v>169</v>
      </c>
      <c r="C12119" s="22" t="s">
        <v>16</v>
      </c>
      <c r="D12119" s="22" t="s">
        <v>102</v>
      </c>
      <c r="E12119" s="20">
        <v>8.3296500000000009</v>
      </c>
    </row>
    <row r="12120" spans="1:5" x14ac:dyDescent="0.35">
      <c r="A12120" s="22" t="s">
        <v>43</v>
      </c>
      <c r="B12120" s="22" t="s">
        <v>169</v>
      </c>
      <c r="C12120" s="22" t="s">
        <v>16</v>
      </c>
      <c r="D12120" s="22" t="s">
        <v>93</v>
      </c>
      <c r="E12120" s="20">
        <v>0.65222000000000002</v>
      </c>
    </row>
    <row r="12121" spans="1:5" x14ac:dyDescent="0.35">
      <c r="A12121" s="22" t="s">
        <v>43</v>
      </c>
      <c r="B12121" s="22" t="s">
        <v>169</v>
      </c>
      <c r="C12121" s="22" t="s">
        <v>16</v>
      </c>
      <c r="D12121" s="22" t="s">
        <v>160</v>
      </c>
      <c r="E12121" s="20">
        <v>106.39582</v>
      </c>
    </row>
    <row r="12122" spans="1:5" x14ac:dyDescent="0.35">
      <c r="A12122" s="22" t="s">
        <v>43</v>
      </c>
      <c r="B12122" s="22" t="s">
        <v>169</v>
      </c>
      <c r="C12122" s="22" t="s">
        <v>16</v>
      </c>
      <c r="D12122" s="22" t="s">
        <v>30</v>
      </c>
      <c r="E12122" s="20">
        <v>383.29421000000002</v>
      </c>
    </row>
    <row r="12123" spans="1:5" x14ac:dyDescent="0.35">
      <c r="A12123" s="22" t="s">
        <v>43</v>
      </c>
      <c r="B12123" s="22" t="s">
        <v>169</v>
      </c>
      <c r="C12123" s="22" t="s">
        <v>16</v>
      </c>
      <c r="D12123" s="22" t="s">
        <v>31</v>
      </c>
      <c r="E12123" s="20">
        <v>1720.08609</v>
      </c>
    </row>
    <row r="12124" spans="1:5" x14ac:dyDescent="0.35">
      <c r="A12124" s="22" t="s">
        <v>43</v>
      </c>
      <c r="B12124" s="22" t="s">
        <v>169</v>
      </c>
      <c r="C12124" s="22" t="s">
        <v>16</v>
      </c>
      <c r="D12124" s="22" t="s">
        <v>32</v>
      </c>
      <c r="E12124" s="20">
        <v>0.66046000000000005</v>
      </c>
    </row>
    <row r="12125" spans="1:5" x14ac:dyDescent="0.35">
      <c r="A12125" s="22" t="s">
        <v>43</v>
      </c>
      <c r="B12125" s="22" t="s">
        <v>169</v>
      </c>
      <c r="C12125" s="22" t="s">
        <v>16</v>
      </c>
      <c r="D12125" s="28" t="s">
        <v>35</v>
      </c>
      <c r="E12125" s="26">
        <v>2633.6012500000002</v>
      </c>
    </row>
    <row r="12126" spans="1:5" x14ac:dyDescent="0.35">
      <c r="A12126" s="22" t="s">
        <v>43</v>
      </c>
      <c r="B12126" s="22" t="s">
        <v>169</v>
      </c>
      <c r="C12126" s="22" t="s">
        <v>17</v>
      </c>
      <c r="D12126" s="22" t="s">
        <v>52</v>
      </c>
      <c r="E12126" s="20">
        <v>1.35711</v>
      </c>
    </row>
    <row r="12127" spans="1:5" x14ac:dyDescent="0.35">
      <c r="A12127" s="22" t="s">
        <v>43</v>
      </c>
      <c r="B12127" s="22" t="s">
        <v>169</v>
      </c>
      <c r="C12127" s="22" t="s">
        <v>17</v>
      </c>
      <c r="D12127" s="22" t="s">
        <v>104</v>
      </c>
      <c r="E12127" s="20">
        <v>0.67840999999999996</v>
      </c>
    </row>
    <row r="12128" spans="1:5" x14ac:dyDescent="0.35">
      <c r="A12128" s="22" t="s">
        <v>43</v>
      </c>
      <c r="B12128" s="22" t="s">
        <v>169</v>
      </c>
      <c r="C12128" s="22" t="s">
        <v>17</v>
      </c>
      <c r="D12128" s="22" t="s">
        <v>156</v>
      </c>
      <c r="E12128" s="20">
        <v>2.06257</v>
      </c>
    </row>
    <row r="12129" spans="1:5" x14ac:dyDescent="0.35">
      <c r="A12129" s="22" t="s">
        <v>43</v>
      </c>
      <c r="B12129" s="22" t="s">
        <v>169</v>
      </c>
      <c r="C12129" s="22" t="s">
        <v>17</v>
      </c>
      <c r="D12129" s="22" t="s">
        <v>27</v>
      </c>
      <c r="E12129" s="20">
        <v>63.43627</v>
      </c>
    </row>
    <row r="12130" spans="1:5" x14ac:dyDescent="0.35">
      <c r="A12130" s="22" t="s">
        <v>43</v>
      </c>
      <c r="B12130" s="22" t="s">
        <v>169</v>
      </c>
      <c r="C12130" s="22" t="s">
        <v>17</v>
      </c>
      <c r="D12130" s="22" t="s">
        <v>28</v>
      </c>
      <c r="E12130" s="20">
        <v>377.54387000000003</v>
      </c>
    </row>
    <row r="12131" spans="1:5" x14ac:dyDescent="0.35">
      <c r="A12131" s="22" t="s">
        <v>43</v>
      </c>
      <c r="B12131" s="22" t="s">
        <v>169</v>
      </c>
      <c r="C12131" s="22" t="s">
        <v>17</v>
      </c>
      <c r="D12131" s="22" t="s">
        <v>92</v>
      </c>
      <c r="E12131" s="20">
        <v>1.0901000000000001</v>
      </c>
    </row>
    <row r="12132" spans="1:5" x14ac:dyDescent="0.35">
      <c r="A12132" s="22" t="s">
        <v>43</v>
      </c>
      <c r="B12132" s="22" t="s">
        <v>169</v>
      </c>
      <c r="C12132" s="22" t="s">
        <v>17</v>
      </c>
      <c r="D12132" s="22" t="s">
        <v>30</v>
      </c>
      <c r="E12132" s="20">
        <v>358.88391000000001</v>
      </c>
    </row>
    <row r="12133" spans="1:5" x14ac:dyDescent="0.35">
      <c r="A12133" s="22" t="s">
        <v>43</v>
      </c>
      <c r="B12133" s="22" t="s">
        <v>169</v>
      </c>
      <c r="C12133" s="22" t="s">
        <v>17</v>
      </c>
      <c r="D12133" s="22" t="s">
        <v>31</v>
      </c>
      <c r="E12133" s="20">
        <v>1891.3512599999999</v>
      </c>
    </row>
    <row r="12134" spans="1:5" x14ac:dyDescent="0.35">
      <c r="A12134" s="22" t="s">
        <v>43</v>
      </c>
      <c r="B12134" s="22" t="s">
        <v>169</v>
      </c>
      <c r="C12134" s="22" t="s">
        <v>17</v>
      </c>
      <c r="D12134" s="28" t="s">
        <v>35</v>
      </c>
      <c r="E12134" s="26">
        <v>2696.4034999999999</v>
      </c>
    </row>
    <row r="12135" spans="1:5" x14ac:dyDescent="0.35">
      <c r="A12135" s="22" t="s">
        <v>43</v>
      </c>
      <c r="B12135" s="22" t="s">
        <v>169</v>
      </c>
      <c r="C12135" s="22" t="s">
        <v>18</v>
      </c>
      <c r="D12135" s="22" t="s">
        <v>104</v>
      </c>
      <c r="E12135" s="20">
        <v>563.12081999999998</v>
      </c>
    </row>
    <row r="12136" spans="1:5" x14ac:dyDescent="0.35">
      <c r="A12136" s="22" t="s">
        <v>43</v>
      </c>
      <c r="B12136" s="22" t="s">
        <v>169</v>
      </c>
      <c r="C12136" s="22" t="s">
        <v>18</v>
      </c>
      <c r="D12136" s="22" t="s">
        <v>27</v>
      </c>
      <c r="E12136" s="20">
        <v>1689.90058</v>
      </c>
    </row>
    <row r="12137" spans="1:5" x14ac:dyDescent="0.35">
      <c r="A12137" s="22" t="s">
        <v>43</v>
      </c>
      <c r="B12137" s="22" t="s">
        <v>169</v>
      </c>
      <c r="C12137" s="22" t="s">
        <v>18</v>
      </c>
      <c r="D12137" s="22" t="s">
        <v>102</v>
      </c>
      <c r="E12137" s="20">
        <v>352.79399999999998</v>
      </c>
    </row>
    <row r="12138" spans="1:5" x14ac:dyDescent="0.35">
      <c r="A12138" s="22" t="s">
        <v>43</v>
      </c>
      <c r="B12138" s="22" t="s">
        <v>169</v>
      </c>
      <c r="C12138" s="22" t="s">
        <v>18</v>
      </c>
      <c r="D12138" s="22" t="s">
        <v>30</v>
      </c>
      <c r="E12138" s="20">
        <v>0.55622000000000005</v>
      </c>
    </row>
    <row r="12139" spans="1:5" x14ac:dyDescent="0.35">
      <c r="A12139" s="22" t="s">
        <v>43</v>
      </c>
      <c r="B12139" s="22" t="s">
        <v>169</v>
      </c>
      <c r="C12139" s="22" t="s">
        <v>18</v>
      </c>
      <c r="D12139" s="22" t="s">
        <v>110</v>
      </c>
      <c r="E12139" s="20">
        <v>0.27772999999999998</v>
      </c>
    </row>
    <row r="12140" spans="1:5" x14ac:dyDescent="0.35">
      <c r="A12140" s="22" t="s">
        <v>43</v>
      </c>
      <c r="B12140" s="22" t="s">
        <v>169</v>
      </c>
      <c r="C12140" s="22" t="s">
        <v>18</v>
      </c>
      <c r="D12140" s="22" t="s">
        <v>100</v>
      </c>
      <c r="E12140" s="20">
        <v>1.05402</v>
      </c>
    </row>
    <row r="12141" spans="1:5" x14ac:dyDescent="0.35">
      <c r="A12141" s="22" t="s">
        <v>43</v>
      </c>
      <c r="B12141" s="22" t="s">
        <v>169</v>
      </c>
      <c r="C12141" s="22" t="s">
        <v>18</v>
      </c>
      <c r="D12141" s="22" t="s">
        <v>31</v>
      </c>
      <c r="E12141" s="20">
        <v>213.50348</v>
      </c>
    </row>
    <row r="12142" spans="1:5" x14ac:dyDescent="0.35">
      <c r="A12142" s="22" t="s">
        <v>43</v>
      </c>
      <c r="B12142" s="22" t="s">
        <v>169</v>
      </c>
      <c r="C12142" s="22" t="s">
        <v>18</v>
      </c>
      <c r="D12142" s="28" t="s">
        <v>35</v>
      </c>
      <c r="E12142" s="26">
        <v>2821.20685</v>
      </c>
    </row>
    <row r="12143" spans="1:5" x14ac:dyDescent="0.35">
      <c r="A12143" s="22" t="s">
        <v>43</v>
      </c>
      <c r="B12143" s="22" t="s">
        <v>169</v>
      </c>
      <c r="C12143" s="22" t="s">
        <v>19</v>
      </c>
      <c r="D12143" s="22" t="s">
        <v>28</v>
      </c>
      <c r="E12143" s="20">
        <v>0.13977000000000001</v>
      </c>
    </row>
    <row r="12144" spans="1:5" x14ac:dyDescent="0.35">
      <c r="A12144" s="22" t="s">
        <v>43</v>
      </c>
      <c r="B12144" s="22" t="s">
        <v>169</v>
      </c>
      <c r="C12144" s="22" t="s">
        <v>19</v>
      </c>
      <c r="D12144" s="22" t="s">
        <v>160</v>
      </c>
      <c r="E12144" s="20">
        <v>3.79386</v>
      </c>
    </row>
    <row r="12145" spans="1:5" x14ac:dyDescent="0.35">
      <c r="A12145" s="22" t="s">
        <v>43</v>
      </c>
      <c r="B12145" s="22" t="s">
        <v>169</v>
      </c>
      <c r="C12145" s="22" t="s">
        <v>19</v>
      </c>
      <c r="D12145" s="22" t="s">
        <v>30</v>
      </c>
      <c r="E12145" s="20">
        <v>2.4132400000000001</v>
      </c>
    </row>
    <row r="12146" spans="1:5" x14ac:dyDescent="0.35">
      <c r="A12146" s="22" t="s">
        <v>43</v>
      </c>
      <c r="B12146" s="22" t="s">
        <v>169</v>
      </c>
      <c r="C12146" s="22" t="s">
        <v>19</v>
      </c>
      <c r="D12146" s="22" t="s">
        <v>31</v>
      </c>
      <c r="E12146" s="20">
        <v>45.77843</v>
      </c>
    </row>
    <row r="12147" spans="1:5" x14ac:dyDescent="0.35">
      <c r="A12147" s="22" t="s">
        <v>43</v>
      </c>
      <c r="B12147" s="22" t="s">
        <v>169</v>
      </c>
      <c r="C12147" s="22" t="s">
        <v>19</v>
      </c>
      <c r="D12147" s="22" t="s">
        <v>32</v>
      </c>
      <c r="E12147" s="20">
        <v>11.712109999999999</v>
      </c>
    </row>
    <row r="12148" spans="1:5" x14ac:dyDescent="0.35">
      <c r="A12148" s="22" t="s">
        <v>43</v>
      </c>
      <c r="B12148" s="22" t="s">
        <v>169</v>
      </c>
      <c r="C12148" s="22" t="s">
        <v>19</v>
      </c>
      <c r="D12148" s="28" t="s">
        <v>35</v>
      </c>
      <c r="E12148" s="26">
        <v>63.837409999999998</v>
      </c>
    </row>
    <row r="12149" spans="1:5" x14ac:dyDescent="0.35">
      <c r="A12149" s="22" t="s">
        <v>43</v>
      </c>
      <c r="B12149" s="22" t="s">
        <v>169</v>
      </c>
      <c r="C12149" s="120" t="s">
        <v>35</v>
      </c>
      <c r="D12149" s="347"/>
      <c r="E12149" s="26">
        <v>91900.905639999997</v>
      </c>
    </row>
    <row r="12150" spans="1:5" x14ac:dyDescent="0.35">
      <c r="A12150" s="22" t="s">
        <v>43</v>
      </c>
      <c r="B12150" s="22" t="s">
        <v>170</v>
      </c>
      <c r="C12150" s="22" t="s">
        <v>52</v>
      </c>
      <c r="D12150" s="22" t="s">
        <v>52</v>
      </c>
      <c r="E12150" s="20">
        <v>294.08739000000003</v>
      </c>
    </row>
    <row r="12151" spans="1:5" x14ac:dyDescent="0.35">
      <c r="A12151" s="22" t="s">
        <v>43</v>
      </c>
      <c r="B12151" s="22" t="s">
        <v>170</v>
      </c>
      <c r="C12151" s="22" t="s">
        <v>52</v>
      </c>
      <c r="D12151" s="22" t="s">
        <v>104</v>
      </c>
      <c r="E12151" s="20">
        <v>3.15001</v>
      </c>
    </row>
    <row r="12152" spans="1:5" x14ac:dyDescent="0.35">
      <c r="A12152" s="22" t="s">
        <v>43</v>
      </c>
      <c r="B12152" s="22" t="s">
        <v>170</v>
      </c>
      <c r="C12152" s="22" t="s">
        <v>52</v>
      </c>
      <c r="D12152" s="22" t="s">
        <v>156</v>
      </c>
      <c r="E12152" s="20">
        <v>16.96219</v>
      </c>
    </row>
    <row r="12153" spans="1:5" x14ac:dyDescent="0.35">
      <c r="A12153" s="22" t="s">
        <v>43</v>
      </c>
      <c r="B12153" s="22" t="s">
        <v>170</v>
      </c>
      <c r="C12153" s="22" t="s">
        <v>52</v>
      </c>
      <c r="D12153" s="22" t="s">
        <v>53</v>
      </c>
      <c r="E12153" s="20">
        <v>2.02562</v>
      </c>
    </row>
    <row r="12154" spans="1:5" x14ac:dyDescent="0.35">
      <c r="A12154" s="22" t="s">
        <v>43</v>
      </c>
      <c r="B12154" s="22" t="s">
        <v>170</v>
      </c>
      <c r="C12154" s="22" t="s">
        <v>52</v>
      </c>
      <c r="D12154" s="22" t="s">
        <v>27</v>
      </c>
      <c r="E12154" s="20">
        <v>31.517499999999998</v>
      </c>
    </row>
    <row r="12155" spans="1:5" x14ac:dyDescent="0.35">
      <c r="A12155" s="22" t="s">
        <v>43</v>
      </c>
      <c r="B12155" s="22" t="s">
        <v>170</v>
      </c>
      <c r="C12155" s="22" t="s">
        <v>52</v>
      </c>
      <c r="D12155" s="22" t="s">
        <v>55</v>
      </c>
      <c r="E12155" s="20">
        <v>10.97397</v>
      </c>
    </row>
    <row r="12156" spans="1:5" x14ac:dyDescent="0.35">
      <c r="A12156" s="22" t="s">
        <v>43</v>
      </c>
      <c r="B12156" s="22" t="s">
        <v>170</v>
      </c>
      <c r="C12156" s="22" t="s">
        <v>52</v>
      </c>
      <c r="D12156" s="22" t="s">
        <v>92</v>
      </c>
      <c r="E12156" s="20">
        <v>26.16038</v>
      </c>
    </row>
    <row r="12157" spans="1:5" x14ac:dyDescent="0.35">
      <c r="A12157" s="22" t="s">
        <v>43</v>
      </c>
      <c r="B12157" s="22" t="s">
        <v>170</v>
      </c>
      <c r="C12157" s="22" t="s">
        <v>52</v>
      </c>
      <c r="D12157" s="22" t="s">
        <v>93</v>
      </c>
      <c r="E12157" s="20">
        <v>0.22966</v>
      </c>
    </row>
    <row r="12158" spans="1:5" x14ac:dyDescent="0.35">
      <c r="A12158" s="22" t="s">
        <v>43</v>
      </c>
      <c r="B12158" s="22" t="s">
        <v>170</v>
      </c>
      <c r="C12158" s="22" t="s">
        <v>52</v>
      </c>
      <c r="D12158" s="22" t="s">
        <v>160</v>
      </c>
      <c r="E12158" s="20">
        <v>225.23071999999999</v>
      </c>
    </row>
    <row r="12159" spans="1:5" x14ac:dyDescent="0.35">
      <c r="A12159" s="22" t="s">
        <v>43</v>
      </c>
      <c r="B12159" s="22" t="s">
        <v>170</v>
      </c>
      <c r="C12159" s="22" t="s">
        <v>52</v>
      </c>
      <c r="D12159" s="22" t="s">
        <v>30</v>
      </c>
      <c r="E12159" s="20">
        <v>396.63990000000001</v>
      </c>
    </row>
    <row r="12160" spans="1:5" x14ac:dyDescent="0.35">
      <c r="A12160" s="22" t="s">
        <v>43</v>
      </c>
      <c r="B12160" s="22" t="s">
        <v>170</v>
      </c>
      <c r="C12160" s="22" t="s">
        <v>52</v>
      </c>
      <c r="D12160" s="22" t="s">
        <v>96</v>
      </c>
      <c r="E12160" s="20">
        <v>19.394359999999999</v>
      </c>
    </row>
    <row r="12161" spans="1:5" x14ac:dyDescent="0.35">
      <c r="A12161" s="22" t="s">
        <v>43</v>
      </c>
      <c r="B12161" s="22" t="s">
        <v>170</v>
      </c>
      <c r="C12161" s="22" t="s">
        <v>52</v>
      </c>
      <c r="D12161" s="22" t="s">
        <v>112</v>
      </c>
      <c r="E12161" s="20">
        <v>11.49428</v>
      </c>
    </row>
    <row r="12162" spans="1:5" x14ac:dyDescent="0.35">
      <c r="A12162" s="22" t="s">
        <v>43</v>
      </c>
      <c r="B12162" s="22" t="s">
        <v>170</v>
      </c>
      <c r="C12162" s="22" t="s">
        <v>52</v>
      </c>
      <c r="D12162" s="22" t="s">
        <v>31</v>
      </c>
      <c r="E12162" s="20">
        <v>8.1547699999999992</v>
      </c>
    </row>
    <row r="12163" spans="1:5" x14ac:dyDescent="0.35">
      <c r="A12163" s="22" t="s">
        <v>43</v>
      </c>
      <c r="B12163" s="22" t="s">
        <v>170</v>
      </c>
      <c r="C12163" s="22" t="s">
        <v>52</v>
      </c>
      <c r="D12163" s="22" t="s">
        <v>32</v>
      </c>
      <c r="E12163" s="20">
        <v>0.93472</v>
      </c>
    </row>
    <row r="12164" spans="1:5" x14ac:dyDescent="0.35">
      <c r="A12164" s="22" t="s">
        <v>43</v>
      </c>
      <c r="B12164" s="22" t="s">
        <v>170</v>
      </c>
      <c r="C12164" s="22" t="s">
        <v>52</v>
      </c>
      <c r="D12164" s="28" t="s">
        <v>35</v>
      </c>
      <c r="E12164" s="26">
        <v>1046.9554700000001</v>
      </c>
    </row>
    <row r="12165" spans="1:5" x14ac:dyDescent="0.35">
      <c r="A12165" s="22" t="s">
        <v>43</v>
      </c>
      <c r="B12165" s="22" t="s">
        <v>170</v>
      </c>
      <c r="C12165" s="22" t="s">
        <v>53</v>
      </c>
      <c r="D12165" s="22" t="s">
        <v>104</v>
      </c>
      <c r="E12165" s="20">
        <v>590.64389000000006</v>
      </c>
    </row>
    <row r="12166" spans="1:5" x14ac:dyDescent="0.35">
      <c r="A12166" s="22" t="s">
        <v>43</v>
      </c>
      <c r="B12166" s="22" t="s">
        <v>170</v>
      </c>
      <c r="C12166" s="22" t="s">
        <v>53</v>
      </c>
      <c r="D12166" s="22" t="s">
        <v>53</v>
      </c>
      <c r="E12166" s="20">
        <v>96.772909999999996</v>
      </c>
    </row>
    <row r="12167" spans="1:5" x14ac:dyDescent="0.35">
      <c r="A12167" s="22" t="s">
        <v>43</v>
      </c>
      <c r="B12167" s="22" t="s">
        <v>170</v>
      </c>
      <c r="C12167" s="22" t="s">
        <v>53</v>
      </c>
      <c r="D12167" s="22" t="s">
        <v>27</v>
      </c>
      <c r="E12167" s="20">
        <v>25.103259999999999</v>
      </c>
    </row>
    <row r="12168" spans="1:5" x14ac:dyDescent="0.35">
      <c r="A12168" s="22" t="s">
        <v>43</v>
      </c>
      <c r="B12168" s="22" t="s">
        <v>170</v>
      </c>
      <c r="C12168" s="22" t="s">
        <v>53</v>
      </c>
      <c r="D12168" s="22" t="s">
        <v>28</v>
      </c>
      <c r="E12168" s="20">
        <v>6.2862900000000002</v>
      </c>
    </row>
    <row r="12169" spans="1:5" x14ac:dyDescent="0.35">
      <c r="A12169" s="22" t="s">
        <v>43</v>
      </c>
      <c r="B12169" s="22" t="s">
        <v>170</v>
      </c>
      <c r="C12169" s="22" t="s">
        <v>53</v>
      </c>
      <c r="D12169" s="22" t="s">
        <v>55</v>
      </c>
      <c r="E12169" s="20">
        <v>597.34360000000004</v>
      </c>
    </row>
    <row r="12170" spans="1:5" x14ac:dyDescent="0.35">
      <c r="A12170" s="22" t="s">
        <v>43</v>
      </c>
      <c r="B12170" s="22" t="s">
        <v>170</v>
      </c>
      <c r="C12170" s="22" t="s">
        <v>53</v>
      </c>
      <c r="D12170" s="22" t="s">
        <v>93</v>
      </c>
      <c r="E12170" s="20">
        <v>0.41366000000000003</v>
      </c>
    </row>
    <row r="12171" spans="1:5" x14ac:dyDescent="0.35">
      <c r="A12171" s="22" t="s">
        <v>43</v>
      </c>
      <c r="B12171" s="22" t="s">
        <v>170</v>
      </c>
      <c r="C12171" s="22" t="s">
        <v>53</v>
      </c>
      <c r="D12171" s="22" t="s">
        <v>160</v>
      </c>
      <c r="E12171" s="20">
        <v>119.39914</v>
      </c>
    </row>
    <row r="12172" spans="1:5" x14ac:dyDescent="0.35">
      <c r="A12172" s="22" t="s">
        <v>43</v>
      </c>
      <c r="B12172" s="22" t="s">
        <v>170</v>
      </c>
      <c r="C12172" s="22" t="s">
        <v>53</v>
      </c>
      <c r="D12172" s="22" t="s">
        <v>30</v>
      </c>
      <c r="E12172" s="20">
        <v>2.9809299999999999</v>
      </c>
    </row>
    <row r="12173" spans="1:5" x14ac:dyDescent="0.35">
      <c r="A12173" s="22" t="s">
        <v>43</v>
      </c>
      <c r="B12173" s="22" t="s">
        <v>170</v>
      </c>
      <c r="C12173" s="22" t="s">
        <v>53</v>
      </c>
      <c r="D12173" s="22" t="s">
        <v>110</v>
      </c>
      <c r="E12173" s="20">
        <v>8.4467700000000008</v>
      </c>
    </row>
    <row r="12174" spans="1:5" x14ac:dyDescent="0.35">
      <c r="A12174" s="22" t="s">
        <v>43</v>
      </c>
      <c r="B12174" s="22" t="s">
        <v>170</v>
      </c>
      <c r="C12174" s="22" t="s">
        <v>53</v>
      </c>
      <c r="D12174" s="28" t="s">
        <v>35</v>
      </c>
      <c r="E12174" s="26">
        <v>1447.3904500000001</v>
      </c>
    </row>
    <row r="12175" spans="1:5" x14ac:dyDescent="0.35">
      <c r="A12175" s="22" t="s">
        <v>43</v>
      </c>
      <c r="B12175" s="22" t="s">
        <v>170</v>
      </c>
      <c r="C12175" s="22" t="s">
        <v>12</v>
      </c>
      <c r="D12175" s="22" t="s">
        <v>52</v>
      </c>
      <c r="E12175" s="20">
        <v>2.3736899999999999</v>
      </c>
    </row>
    <row r="12176" spans="1:5" x14ac:dyDescent="0.35">
      <c r="A12176" s="22" t="s">
        <v>43</v>
      </c>
      <c r="B12176" s="22" t="s">
        <v>170</v>
      </c>
      <c r="C12176" s="22" t="s">
        <v>12</v>
      </c>
      <c r="D12176" s="22" t="s">
        <v>27</v>
      </c>
      <c r="E12176" s="20">
        <v>14258.42535</v>
      </c>
    </row>
    <row r="12177" spans="1:5" x14ac:dyDescent="0.35">
      <c r="A12177" s="22" t="s">
        <v>43</v>
      </c>
      <c r="B12177" s="22" t="s">
        <v>170</v>
      </c>
      <c r="C12177" s="22" t="s">
        <v>12</v>
      </c>
      <c r="D12177" s="22" t="s">
        <v>28</v>
      </c>
      <c r="E12177" s="20">
        <v>4.6847200000000004</v>
      </c>
    </row>
    <row r="12178" spans="1:5" x14ac:dyDescent="0.35">
      <c r="A12178" s="22" t="s">
        <v>43</v>
      </c>
      <c r="B12178" s="22" t="s">
        <v>170</v>
      </c>
      <c r="C12178" s="22" t="s">
        <v>12</v>
      </c>
      <c r="D12178" s="22" t="s">
        <v>92</v>
      </c>
      <c r="E12178" s="20">
        <v>0.47086</v>
      </c>
    </row>
    <row r="12179" spans="1:5" x14ac:dyDescent="0.35">
      <c r="A12179" s="22" t="s">
        <v>43</v>
      </c>
      <c r="B12179" s="22" t="s">
        <v>170</v>
      </c>
      <c r="C12179" s="22" t="s">
        <v>12</v>
      </c>
      <c r="D12179" s="22" t="s">
        <v>30</v>
      </c>
      <c r="E12179" s="20">
        <v>114.87138</v>
      </c>
    </row>
    <row r="12180" spans="1:5" x14ac:dyDescent="0.35">
      <c r="A12180" s="22" t="s">
        <v>43</v>
      </c>
      <c r="B12180" s="22" t="s">
        <v>170</v>
      </c>
      <c r="C12180" s="22" t="s">
        <v>12</v>
      </c>
      <c r="D12180" s="22" t="s">
        <v>31</v>
      </c>
      <c r="E12180" s="20">
        <v>15.137079999999999</v>
      </c>
    </row>
    <row r="12181" spans="1:5" x14ac:dyDescent="0.35">
      <c r="A12181" s="22" t="s">
        <v>43</v>
      </c>
      <c r="B12181" s="22" t="s">
        <v>170</v>
      </c>
      <c r="C12181" s="22" t="s">
        <v>12</v>
      </c>
      <c r="D12181" s="28" t="s">
        <v>35</v>
      </c>
      <c r="E12181" s="26">
        <v>14395.96308</v>
      </c>
    </row>
    <row r="12182" spans="1:5" x14ac:dyDescent="0.35">
      <c r="A12182" s="22" t="s">
        <v>43</v>
      </c>
      <c r="B12182" s="22" t="s">
        <v>170</v>
      </c>
      <c r="C12182" s="22" t="s">
        <v>54</v>
      </c>
      <c r="D12182" s="22" t="s">
        <v>92</v>
      </c>
      <c r="E12182" s="20">
        <v>0.43552000000000002</v>
      </c>
    </row>
    <row r="12183" spans="1:5" x14ac:dyDescent="0.35">
      <c r="A12183" s="22" t="s">
        <v>43</v>
      </c>
      <c r="B12183" s="22" t="s">
        <v>170</v>
      </c>
      <c r="C12183" s="22" t="s">
        <v>54</v>
      </c>
      <c r="D12183" s="22" t="s">
        <v>30</v>
      </c>
      <c r="E12183" s="20">
        <v>1.32664</v>
      </c>
    </row>
    <row r="12184" spans="1:5" x14ac:dyDescent="0.35">
      <c r="A12184" s="22" t="s">
        <v>43</v>
      </c>
      <c r="B12184" s="22" t="s">
        <v>170</v>
      </c>
      <c r="C12184" s="22" t="s">
        <v>54</v>
      </c>
      <c r="D12184" s="22" t="s">
        <v>31</v>
      </c>
      <c r="E12184" s="20">
        <v>43.020470000000003</v>
      </c>
    </row>
    <row r="12185" spans="1:5" x14ac:dyDescent="0.35">
      <c r="A12185" s="22" t="s">
        <v>43</v>
      </c>
      <c r="B12185" s="22" t="s">
        <v>170</v>
      </c>
      <c r="C12185" s="22" t="s">
        <v>54</v>
      </c>
      <c r="D12185" s="28" t="s">
        <v>35</v>
      </c>
      <c r="E12185" s="26">
        <v>44.782629999999997</v>
      </c>
    </row>
    <row r="12186" spans="1:5" x14ac:dyDescent="0.35">
      <c r="A12186" s="22" t="s">
        <v>43</v>
      </c>
      <c r="B12186" s="22" t="s">
        <v>170</v>
      </c>
      <c r="C12186" s="22" t="s">
        <v>13</v>
      </c>
      <c r="D12186" s="22" t="s">
        <v>52</v>
      </c>
      <c r="E12186" s="20">
        <v>209.24366000000001</v>
      </c>
    </row>
    <row r="12187" spans="1:5" x14ac:dyDescent="0.35">
      <c r="A12187" s="22" t="s">
        <v>43</v>
      </c>
      <c r="B12187" s="22" t="s">
        <v>170</v>
      </c>
      <c r="C12187" s="22" t="s">
        <v>13</v>
      </c>
      <c r="D12187" s="22" t="s">
        <v>156</v>
      </c>
      <c r="E12187" s="20">
        <v>0.16752</v>
      </c>
    </row>
    <row r="12188" spans="1:5" x14ac:dyDescent="0.35">
      <c r="A12188" s="22" t="s">
        <v>43</v>
      </c>
      <c r="B12188" s="22" t="s">
        <v>170</v>
      </c>
      <c r="C12188" s="22" t="s">
        <v>13</v>
      </c>
      <c r="D12188" s="22" t="s">
        <v>53</v>
      </c>
      <c r="E12188" s="20">
        <v>0.26606999999999997</v>
      </c>
    </row>
    <row r="12189" spans="1:5" x14ac:dyDescent="0.35">
      <c r="A12189" s="22" t="s">
        <v>43</v>
      </c>
      <c r="B12189" s="22" t="s">
        <v>170</v>
      </c>
      <c r="C12189" s="22" t="s">
        <v>13</v>
      </c>
      <c r="D12189" s="22" t="s">
        <v>27</v>
      </c>
      <c r="E12189" s="20">
        <v>2720.0561699999998</v>
      </c>
    </row>
    <row r="12190" spans="1:5" x14ac:dyDescent="0.35">
      <c r="A12190" s="22" t="s">
        <v>43</v>
      </c>
      <c r="B12190" s="22" t="s">
        <v>170</v>
      </c>
      <c r="C12190" s="22" t="s">
        <v>13</v>
      </c>
      <c r="D12190" s="22" t="s">
        <v>28</v>
      </c>
      <c r="E12190" s="20">
        <v>61.293210000000002</v>
      </c>
    </row>
    <row r="12191" spans="1:5" x14ac:dyDescent="0.35">
      <c r="A12191" s="22" t="s">
        <v>43</v>
      </c>
      <c r="B12191" s="22" t="s">
        <v>170</v>
      </c>
      <c r="C12191" s="22" t="s">
        <v>13</v>
      </c>
      <c r="D12191" s="22" t="s">
        <v>55</v>
      </c>
      <c r="E12191" s="20">
        <v>0.22564000000000001</v>
      </c>
    </row>
    <row r="12192" spans="1:5" x14ac:dyDescent="0.35">
      <c r="A12192" s="22" t="s">
        <v>43</v>
      </c>
      <c r="B12192" s="22" t="s">
        <v>170</v>
      </c>
      <c r="C12192" s="22" t="s">
        <v>13</v>
      </c>
      <c r="D12192" s="22" t="s">
        <v>93</v>
      </c>
      <c r="E12192" s="20">
        <v>0.56257000000000001</v>
      </c>
    </row>
    <row r="12193" spans="1:5" x14ac:dyDescent="0.35">
      <c r="A12193" s="22" t="s">
        <v>43</v>
      </c>
      <c r="B12193" s="22" t="s">
        <v>170</v>
      </c>
      <c r="C12193" s="22" t="s">
        <v>13</v>
      </c>
      <c r="D12193" s="22" t="s">
        <v>160</v>
      </c>
      <c r="E12193" s="20">
        <v>222.19144</v>
      </c>
    </row>
    <row r="12194" spans="1:5" x14ac:dyDescent="0.35">
      <c r="A12194" s="22" t="s">
        <v>43</v>
      </c>
      <c r="B12194" s="22" t="s">
        <v>170</v>
      </c>
      <c r="C12194" s="22" t="s">
        <v>13</v>
      </c>
      <c r="D12194" s="22" t="s">
        <v>30</v>
      </c>
      <c r="E12194" s="20">
        <v>11.93913</v>
      </c>
    </row>
    <row r="12195" spans="1:5" x14ac:dyDescent="0.35">
      <c r="A12195" s="22" t="s">
        <v>43</v>
      </c>
      <c r="B12195" s="22" t="s">
        <v>170</v>
      </c>
      <c r="C12195" s="22" t="s">
        <v>13</v>
      </c>
      <c r="D12195" s="22" t="s">
        <v>97</v>
      </c>
      <c r="E12195" s="20">
        <v>1.32918</v>
      </c>
    </row>
    <row r="12196" spans="1:5" x14ac:dyDescent="0.35">
      <c r="A12196" s="22" t="s">
        <v>43</v>
      </c>
      <c r="B12196" s="22" t="s">
        <v>170</v>
      </c>
      <c r="C12196" s="22" t="s">
        <v>13</v>
      </c>
      <c r="D12196" s="22" t="s">
        <v>31</v>
      </c>
      <c r="E12196" s="20">
        <v>21.12997</v>
      </c>
    </row>
    <row r="12197" spans="1:5" x14ac:dyDescent="0.35">
      <c r="A12197" s="22" t="s">
        <v>43</v>
      </c>
      <c r="B12197" s="22" t="s">
        <v>170</v>
      </c>
      <c r="C12197" s="22" t="s">
        <v>13</v>
      </c>
      <c r="D12197" s="22" t="s">
        <v>32</v>
      </c>
      <c r="E12197" s="20">
        <v>0.24854000000000001</v>
      </c>
    </row>
    <row r="12198" spans="1:5" x14ac:dyDescent="0.35">
      <c r="A12198" s="22" t="s">
        <v>43</v>
      </c>
      <c r="B12198" s="22" t="s">
        <v>170</v>
      </c>
      <c r="C12198" s="22" t="s">
        <v>13</v>
      </c>
      <c r="D12198" s="28" t="s">
        <v>35</v>
      </c>
      <c r="E12198" s="26">
        <v>3248.6531</v>
      </c>
    </row>
    <row r="12199" spans="1:5" x14ac:dyDescent="0.35">
      <c r="A12199" s="22" t="s">
        <v>43</v>
      </c>
      <c r="B12199" s="22" t="s">
        <v>170</v>
      </c>
      <c r="C12199" s="22" t="s">
        <v>55</v>
      </c>
      <c r="D12199" s="22" t="s">
        <v>156</v>
      </c>
      <c r="E12199" s="20">
        <v>1.9640899999999999</v>
      </c>
    </row>
    <row r="12200" spans="1:5" x14ac:dyDescent="0.35">
      <c r="A12200" s="22" t="s">
        <v>43</v>
      </c>
      <c r="B12200" s="22" t="s">
        <v>170</v>
      </c>
      <c r="C12200" s="22" t="s">
        <v>55</v>
      </c>
      <c r="D12200" s="22" t="s">
        <v>28</v>
      </c>
      <c r="E12200" s="20">
        <v>1.9269700000000001</v>
      </c>
    </row>
    <row r="12201" spans="1:5" x14ac:dyDescent="0.35">
      <c r="A12201" s="22" t="s">
        <v>43</v>
      </c>
      <c r="B12201" s="22" t="s">
        <v>170</v>
      </c>
      <c r="C12201" s="22" t="s">
        <v>55</v>
      </c>
      <c r="D12201" s="22" t="s">
        <v>55</v>
      </c>
      <c r="E12201" s="20">
        <v>109.01721000000001</v>
      </c>
    </row>
    <row r="12202" spans="1:5" x14ac:dyDescent="0.35">
      <c r="A12202" s="22" t="s">
        <v>43</v>
      </c>
      <c r="B12202" s="22" t="s">
        <v>170</v>
      </c>
      <c r="C12202" s="22" t="s">
        <v>55</v>
      </c>
      <c r="D12202" s="22" t="s">
        <v>93</v>
      </c>
      <c r="E12202" s="20">
        <v>0.95621999999999996</v>
      </c>
    </row>
    <row r="12203" spans="1:5" x14ac:dyDescent="0.35">
      <c r="A12203" s="22" t="s">
        <v>43</v>
      </c>
      <c r="B12203" s="22" t="s">
        <v>170</v>
      </c>
      <c r="C12203" s="22" t="s">
        <v>55</v>
      </c>
      <c r="D12203" s="22" t="s">
        <v>31</v>
      </c>
      <c r="E12203" s="20">
        <v>3.27481</v>
      </c>
    </row>
    <row r="12204" spans="1:5" x14ac:dyDescent="0.35">
      <c r="A12204" s="22" t="s">
        <v>43</v>
      </c>
      <c r="B12204" s="22" t="s">
        <v>170</v>
      </c>
      <c r="C12204" s="22" t="s">
        <v>55</v>
      </c>
      <c r="D12204" s="28" t="s">
        <v>35</v>
      </c>
      <c r="E12204" s="26">
        <v>117.13930000000001</v>
      </c>
    </row>
    <row r="12205" spans="1:5" x14ac:dyDescent="0.35">
      <c r="A12205" s="22" t="s">
        <v>43</v>
      </c>
      <c r="B12205" s="22" t="s">
        <v>170</v>
      </c>
      <c r="C12205" s="22" t="s">
        <v>56</v>
      </c>
      <c r="D12205" s="22" t="s">
        <v>104</v>
      </c>
      <c r="E12205" s="20">
        <v>1044.5773099999999</v>
      </c>
    </row>
    <row r="12206" spans="1:5" x14ac:dyDescent="0.35">
      <c r="A12206" s="22" t="s">
        <v>43</v>
      </c>
      <c r="B12206" s="22" t="s">
        <v>170</v>
      </c>
      <c r="C12206" s="22" t="s">
        <v>56</v>
      </c>
      <c r="D12206" s="22" t="s">
        <v>156</v>
      </c>
      <c r="E12206" s="20">
        <v>-6.9999999999999994E-5</v>
      </c>
    </row>
    <row r="12207" spans="1:5" x14ac:dyDescent="0.35">
      <c r="A12207" s="22" t="s">
        <v>43</v>
      </c>
      <c r="B12207" s="22" t="s">
        <v>170</v>
      </c>
      <c r="C12207" s="22" t="s">
        <v>56</v>
      </c>
      <c r="D12207" s="22" t="s">
        <v>55</v>
      </c>
      <c r="E12207" s="20">
        <v>0.48330000000000001</v>
      </c>
    </row>
    <row r="12208" spans="1:5" x14ac:dyDescent="0.35">
      <c r="A12208" s="22" t="s">
        <v>43</v>
      </c>
      <c r="B12208" s="22" t="s">
        <v>170</v>
      </c>
      <c r="C12208" s="22" t="s">
        <v>56</v>
      </c>
      <c r="D12208" s="22" t="s">
        <v>160</v>
      </c>
      <c r="E12208" s="20">
        <v>11.26858</v>
      </c>
    </row>
    <row r="12209" spans="1:5" x14ac:dyDescent="0.35">
      <c r="A12209" s="22" t="s">
        <v>43</v>
      </c>
      <c r="B12209" s="22" t="s">
        <v>170</v>
      </c>
      <c r="C12209" s="22" t="s">
        <v>56</v>
      </c>
      <c r="D12209" s="22" t="s">
        <v>30</v>
      </c>
      <c r="E12209" s="20">
        <v>1506.5930000000001</v>
      </c>
    </row>
    <row r="12210" spans="1:5" x14ac:dyDescent="0.35">
      <c r="A12210" s="22" t="s">
        <v>43</v>
      </c>
      <c r="B12210" s="22" t="s">
        <v>170</v>
      </c>
      <c r="C12210" s="22" t="s">
        <v>56</v>
      </c>
      <c r="D12210" s="22" t="s">
        <v>96</v>
      </c>
      <c r="E12210" s="20">
        <v>407.36727000000002</v>
      </c>
    </row>
    <row r="12211" spans="1:5" x14ac:dyDescent="0.35">
      <c r="A12211" s="22" t="s">
        <v>43</v>
      </c>
      <c r="B12211" s="22" t="s">
        <v>170</v>
      </c>
      <c r="C12211" s="22" t="s">
        <v>56</v>
      </c>
      <c r="D12211" s="22" t="s">
        <v>31</v>
      </c>
      <c r="E12211" s="20">
        <v>1.5061599999999999</v>
      </c>
    </row>
    <row r="12212" spans="1:5" x14ac:dyDescent="0.35">
      <c r="A12212" s="22" t="s">
        <v>43</v>
      </c>
      <c r="B12212" s="22" t="s">
        <v>170</v>
      </c>
      <c r="C12212" s="22" t="s">
        <v>56</v>
      </c>
      <c r="D12212" s="22" t="s">
        <v>32</v>
      </c>
      <c r="E12212" s="20">
        <v>3.8041299999999998</v>
      </c>
    </row>
    <row r="12213" spans="1:5" x14ac:dyDescent="0.35">
      <c r="A12213" s="22" t="s">
        <v>43</v>
      </c>
      <c r="B12213" s="22" t="s">
        <v>170</v>
      </c>
      <c r="C12213" s="22" t="s">
        <v>56</v>
      </c>
      <c r="D12213" s="28" t="s">
        <v>35</v>
      </c>
      <c r="E12213" s="26">
        <v>2975.5996799999998</v>
      </c>
    </row>
    <row r="12214" spans="1:5" x14ac:dyDescent="0.35">
      <c r="A12214" s="22" t="s">
        <v>43</v>
      </c>
      <c r="B12214" s="22" t="s">
        <v>170</v>
      </c>
      <c r="C12214" s="22" t="s">
        <v>57</v>
      </c>
      <c r="D12214" s="22" t="s">
        <v>52</v>
      </c>
      <c r="E12214" s="20">
        <v>11.507149999999999</v>
      </c>
    </row>
    <row r="12215" spans="1:5" x14ac:dyDescent="0.35">
      <c r="A12215" s="22" t="s">
        <v>43</v>
      </c>
      <c r="B12215" s="22" t="s">
        <v>170</v>
      </c>
      <c r="C12215" s="22" t="s">
        <v>57</v>
      </c>
      <c r="D12215" s="22" t="s">
        <v>104</v>
      </c>
      <c r="E12215" s="20">
        <v>6.37629</v>
      </c>
    </row>
    <row r="12216" spans="1:5" x14ac:dyDescent="0.35">
      <c r="A12216" s="22" t="s">
        <v>43</v>
      </c>
      <c r="B12216" s="22" t="s">
        <v>170</v>
      </c>
      <c r="C12216" s="22" t="s">
        <v>57</v>
      </c>
      <c r="D12216" s="22" t="s">
        <v>156</v>
      </c>
      <c r="E12216" s="20">
        <v>0.25677</v>
      </c>
    </row>
    <row r="12217" spans="1:5" x14ac:dyDescent="0.35">
      <c r="A12217" s="22" t="s">
        <v>43</v>
      </c>
      <c r="B12217" s="22" t="s">
        <v>170</v>
      </c>
      <c r="C12217" s="22" t="s">
        <v>57</v>
      </c>
      <c r="D12217" s="22" t="s">
        <v>53</v>
      </c>
      <c r="E12217" s="20">
        <v>3.3969999999999998</v>
      </c>
    </row>
    <row r="12218" spans="1:5" x14ac:dyDescent="0.35">
      <c r="A12218" s="22" t="s">
        <v>43</v>
      </c>
      <c r="B12218" s="22" t="s">
        <v>170</v>
      </c>
      <c r="C12218" s="22" t="s">
        <v>57</v>
      </c>
      <c r="D12218" s="22" t="s">
        <v>28</v>
      </c>
      <c r="E12218" s="20">
        <v>4.125</v>
      </c>
    </row>
    <row r="12219" spans="1:5" x14ac:dyDescent="0.35">
      <c r="A12219" s="22" t="s">
        <v>43</v>
      </c>
      <c r="B12219" s="22" t="s">
        <v>170</v>
      </c>
      <c r="C12219" s="22" t="s">
        <v>57</v>
      </c>
      <c r="D12219" s="22" t="s">
        <v>55</v>
      </c>
      <c r="E12219" s="20">
        <v>4.0201599999999997</v>
      </c>
    </row>
    <row r="12220" spans="1:5" x14ac:dyDescent="0.35">
      <c r="A12220" s="22" t="s">
        <v>43</v>
      </c>
      <c r="B12220" s="22" t="s">
        <v>170</v>
      </c>
      <c r="C12220" s="22" t="s">
        <v>57</v>
      </c>
      <c r="D12220" s="22" t="s">
        <v>92</v>
      </c>
      <c r="E12220" s="20">
        <v>17169.461650000001</v>
      </c>
    </row>
    <row r="12221" spans="1:5" x14ac:dyDescent="0.35">
      <c r="A12221" s="22" t="s">
        <v>43</v>
      </c>
      <c r="B12221" s="22" t="s">
        <v>170</v>
      </c>
      <c r="C12221" s="22" t="s">
        <v>57</v>
      </c>
      <c r="D12221" s="22" t="s">
        <v>102</v>
      </c>
      <c r="E12221" s="20">
        <v>2565.21947</v>
      </c>
    </row>
    <row r="12222" spans="1:5" x14ac:dyDescent="0.35">
      <c r="A12222" s="22" t="s">
        <v>43</v>
      </c>
      <c r="B12222" s="22" t="s">
        <v>170</v>
      </c>
      <c r="C12222" s="22" t="s">
        <v>57</v>
      </c>
      <c r="D12222" s="22" t="s">
        <v>93</v>
      </c>
      <c r="E12222" s="20">
        <v>90.277180000000001</v>
      </c>
    </row>
    <row r="12223" spans="1:5" x14ac:dyDescent="0.35">
      <c r="A12223" s="22" t="s">
        <v>43</v>
      </c>
      <c r="B12223" s="22" t="s">
        <v>170</v>
      </c>
      <c r="C12223" s="22" t="s">
        <v>57</v>
      </c>
      <c r="D12223" s="22" t="s">
        <v>160</v>
      </c>
      <c r="E12223" s="20">
        <v>11.41799</v>
      </c>
    </row>
    <row r="12224" spans="1:5" x14ac:dyDescent="0.35">
      <c r="A12224" s="22" t="s">
        <v>43</v>
      </c>
      <c r="B12224" s="22" t="s">
        <v>170</v>
      </c>
      <c r="C12224" s="22" t="s">
        <v>57</v>
      </c>
      <c r="D12224" s="22" t="s">
        <v>30</v>
      </c>
      <c r="E12224" s="20">
        <v>55.500979999999998</v>
      </c>
    </row>
    <row r="12225" spans="1:5" x14ac:dyDescent="0.35">
      <c r="A12225" s="22" t="s">
        <v>43</v>
      </c>
      <c r="B12225" s="22" t="s">
        <v>170</v>
      </c>
      <c r="C12225" s="22" t="s">
        <v>57</v>
      </c>
      <c r="D12225" s="22" t="s">
        <v>96</v>
      </c>
      <c r="E12225" s="20">
        <v>15.362349999999999</v>
      </c>
    </row>
    <row r="12226" spans="1:5" x14ac:dyDescent="0.35">
      <c r="A12226" s="22" t="s">
        <v>43</v>
      </c>
      <c r="B12226" s="22" t="s">
        <v>170</v>
      </c>
      <c r="C12226" s="22" t="s">
        <v>57</v>
      </c>
      <c r="D12226" s="22" t="s">
        <v>100</v>
      </c>
      <c r="E12226" s="20">
        <v>202.98946000000001</v>
      </c>
    </row>
    <row r="12227" spans="1:5" x14ac:dyDescent="0.35">
      <c r="A12227" s="22" t="s">
        <v>43</v>
      </c>
      <c r="B12227" s="22" t="s">
        <v>170</v>
      </c>
      <c r="C12227" s="22" t="s">
        <v>57</v>
      </c>
      <c r="D12227" s="22" t="s">
        <v>31</v>
      </c>
      <c r="E12227" s="20">
        <v>12.04715</v>
      </c>
    </row>
    <row r="12228" spans="1:5" x14ac:dyDescent="0.35">
      <c r="A12228" s="22" t="s">
        <v>43</v>
      </c>
      <c r="B12228" s="22" t="s">
        <v>170</v>
      </c>
      <c r="C12228" s="22" t="s">
        <v>57</v>
      </c>
      <c r="D12228" s="22" t="s">
        <v>32</v>
      </c>
      <c r="E12228" s="20">
        <v>0.55232000000000003</v>
      </c>
    </row>
    <row r="12229" spans="1:5" x14ac:dyDescent="0.35">
      <c r="A12229" s="22" t="s">
        <v>43</v>
      </c>
      <c r="B12229" s="22" t="s">
        <v>170</v>
      </c>
      <c r="C12229" s="22" t="s">
        <v>57</v>
      </c>
      <c r="D12229" s="28" t="s">
        <v>35</v>
      </c>
      <c r="E12229" s="26">
        <v>20152.510920000001</v>
      </c>
    </row>
    <row r="12230" spans="1:5" x14ac:dyDescent="0.35">
      <c r="A12230" s="22" t="s">
        <v>43</v>
      </c>
      <c r="B12230" s="22" t="s">
        <v>170</v>
      </c>
      <c r="C12230" s="22" t="s">
        <v>58</v>
      </c>
      <c r="D12230" s="22" t="s">
        <v>110</v>
      </c>
      <c r="E12230" s="20">
        <v>12.04979</v>
      </c>
    </row>
    <row r="12231" spans="1:5" x14ac:dyDescent="0.35">
      <c r="A12231" s="22" t="s">
        <v>43</v>
      </c>
      <c r="B12231" s="22" t="s">
        <v>170</v>
      </c>
      <c r="C12231" s="22" t="s">
        <v>58</v>
      </c>
      <c r="D12231" s="28" t="s">
        <v>35</v>
      </c>
      <c r="E12231" s="26">
        <v>12.04979</v>
      </c>
    </row>
    <row r="12232" spans="1:5" x14ac:dyDescent="0.35">
      <c r="A12232" s="22" t="s">
        <v>43</v>
      </c>
      <c r="B12232" s="22" t="s">
        <v>170</v>
      </c>
      <c r="C12232" s="22" t="s">
        <v>158</v>
      </c>
      <c r="D12232" s="22" t="s">
        <v>160</v>
      </c>
      <c r="E12232" s="20">
        <v>383.31459999999998</v>
      </c>
    </row>
    <row r="12233" spans="1:5" x14ac:dyDescent="0.35">
      <c r="A12233" s="22" t="s">
        <v>43</v>
      </c>
      <c r="B12233" s="22" t="s">
        <v>170</v>
      </c>
      <c r="C12233" s="22" t="s">
        <v>158</v>
      </c>
      <c r="D12233" s="28" t="s">
        <v>35</v>
      </c>
      <c r="E12233" s="26">
        <v>383.31459999999998</v>
      </c>
    </row>
    <row r="12234" spans="1:5" x14ac:dyDescent="0.35">
      <c r="A12234" s="22" t="s">
        <v>43</v>
      </c>
      <c r="B12234" s="22" t="s">
        <v>170</v>
      </c>
      <c r="C12234" s="22" t="s">
        <v>14</v>
      </c>
      <c r="D12234" s="22" t="s">
        <v>104</v>
      </c>
      <c r="E12234" s="20">
        <v>9.6619999999999998E-2</v>
      </c>
    </row>
    <row r="12235" spans="1:5" x14ac:dyDescent="0.35">
      <c r="A12235" s="22" t="s">
        <v>43</v>
      </c>
      <c r="B12235" s="22" t="s">
        <v>170</v>
      </c>
      <c r="C12235" s="22" t="s">
        <v>14</v>
      </c>
      <c r="D12235" s="22" t="s">
        <v>156</v>
      </c>
      <c r="E12235" s="20">
        <v>3.2000000000000003E-4</v>
      </c>
    </row>
    <row r="12236" spans="1:5" x14ac:dyDescent="0.35">
      <c r="A12236" s="22" t="s">
        <v>43</v>
      </c>
      <c r="B12236" s="22" t="s">
        <v>170</v>
      </c>
      <c r="C12236" s="22" t="s">
        <v>14</v>
      </c>
      <c r="D12236" s="22" t="s">
        <v>55</v>
      </c>
      <c r="E12236" s="20">
        <v>9.0706000000000007</v>
      </c>
    </row>
    <row r="12237" spans="1:5" x14ac:dyDescent="0.35">
      <c r="A12237" s="22" t="s">
        <v>43</v>
      </c>
      <c r="B12237" s="22" t="s">
        <v>170</v>
      </c>
      <c r="C12237" s="22" t="s">
        <v>14</v>
      </c>
      <c r="D12237" s="22" t="s">
        <v>92</v>
      </c>
      <c r="E12237" s="20">
        <v>2.43432</v>
      </c>
    </row>
    <row r="12238" spans="1:5" x14ac:dyDescent="0.35">
      <c r="A12238" s="22" t="s">
        <v>43</v>
      </c>
      <c r="B12238" s="22" t="s">
        <v>170</v>
      </c>
      <c r="C12238" s="22" t="s">
        <v>14</v>
      </c>
      <c r="D12238" s="22" t="s">
        <v>102</v>
      </c>
      <c r="E12238" s="20">
        <v>15.986829999999999</v>
      </c>
    </row>
    <row r="12239" spans="1:5" x14ac:dyDescent="0.35">
      <c r="A12239" s="22" t="s">
        <v>43</v>
      </c>
      <c r="B12239" s="22" t="s">
        <v>170</v>
      </c>
      <c r="C12239" s="22" t="s">
        <v>14</v>
      </c>
      <c r="D12239" s="22" t="s">
        <v>160</v>
      </c>
      <c r="E12239" s="20">
        <v>45.218470000000003</v>
      </c>
    </row>
    <row r="12240" spans="1:5" x14ac:dyDescent="0.35">
      <c r="A12240" s="22" t="s">
        <v>43</v>
      </c>
      <c r="B12240" s="22" t="s">
        <v>170</v>
      </c>
      <c r="C12240" s="22" t="s">
        <v>14</v>
      </c>
      <c r="D12240" s="22" t="s">
        <v>30</v>
      </c>
      <c r="E12240" s="20">
        <v>57.453139999999998</v>
      </c>
    </row>
    <row r="12241" spans="1:5" x14ac:dyDescent="0.35">
      <c r="A12241" s="22" t="s">
        <v>43</v>
      </c>
      <c r="B12241" s="22" t="s">
        <v>170</v>
      </c>
      <c r="C12241" s="22" t="s">
        <v>14</v>
      </c>
      <c r="D12241" s="22" t="s">
        <v>100</v>
      </c>
      <c r="E12241" s="20">
        <v>9.6791199999999993</v>
      </c>
    </row>
    <row r="12242" spans="1:5" x14ac:dyDescent="0.35">
      <c r="A12242" s="22" t="s">
        <v>43</v>
      </c>
      <c r="B12242" s="22" t="s">
        <v>170</v>
      </c>
      <c r="C12242" s="22" t="s">
        <v>14</v>
      </c>
      <c r="D12242" s="22" t="s">
        <v>31</v>
      </c>
      <c r="E12242" s="20">
        <v>213.21433999999999</v>
      </c>
    </row>
    <row r="12243" spans="1:5" x14ac:dyDescent="0.35">
      <c r="A12243" s="22" t="s">
        <v>43</v>
      </c>
      <c r="B12243" s="22" t="s">
        <v>170</v>
      </c>
      <c r="C12243" s="22" t="s">
        <v>14</v>
      </c>
      <c r="D12243" s="28" t="s">
        <v>35</v>
      </c>
      <c r="E12243" s="26">
        <v>353.15375999999998</v>
      </c>
    </row>
    <row r="12244" spans="1:5" x14ac:dyDescent="0.35">
      <c r="A12244" s="22" t="s">
        <v>43</v>
      </c>
      <c r="B12244" s="22" t="s">
        <v>170</v>
      </c>
      <c r="C12244" s="22" t="s">
        <v>15</v>
      </c>
      <c r="D12244" s="22" t="s">
        <v>52</v>
      </c>
      <c r="E12244" s="20">
        <v>73.886089999999996</v>
      </c>
    </row>
    <row r="12245" spans="1:5" x14ac:dyDescent="0.35">
      <c r="A12245" s="22" t="s">
        <v>43</v>
      </c>
      <c r="B12245" s="22" t="s">
        <v>170</v>
      </c>
      <c r="C12245" s="22" t="s">
        <v>15</v>
      </c>
      <c r="D12245" s="22" t="s">
        <v>104</v>
      </c>
      <c r="E12245" s="20">
        <v>115.26111</v>
      </c>
    </row>
    <row r="12246" spans="1:5" x14ac:dyDescent="0.35">
      <c r="A12246" s="22" t="s">
        <v>43</v>
      </c>
      <c r="B12246" s="22" t="s">
        <v>170</v>
      </c>
      <c r="C12246" s="22" t="s">
        <v>15</v>
      </c>
      <c r="D12246" s="22" t="s">
        <v>156</v>
      </c>
      <c r="E12246" s="20">
        <v>21.01229</v>
      </c>
    </row>
    <row r="12247" spans="1:5" x14ac:dyDescent="0.35">
      <c r="A12247" s="22" t="s">
        <v>43</v>
      </c>
      <c r="B12247" s="22" t="s">
        <v>170</v>
      </c>
      <c r="C12247" s="22" t="s">
        <v>15</v>
      </c>
      <c r="D12247" s="22" t="s">
        <v>53</v>
      </c>
      <c r="E12247" s="20">
        <v>4.0169100000000002</v>
      </c>
    </row>
    <row r="12248" spans="1:5" x14ac:dyDescent="0.35">
      <c r="A12248" s="22" t="s">
        <v>43</v>
      </c>
      <c r="B12248" s="22" t="s">
        <v>170</v>
      </c>
      <c r="C12248" s="22" t="s">
        <v>15</v>
      </c>
      <c r="D12248" s="22" t="s">
        <v>27</v>
      </c>
      <c r="E12248" s="20">
        <v>253.82947999999999</v>
      </c>
    </row>
    <row r="12249" spans="1:5" x14ac:dyDescent="0.35">
      <c r="A12249" s="22" t="s">
        <v>43</v>
      </c>
      <c r="B12249" s="22" t="s">
        <v>170</v>
      </c>
      <c r="C12249" s="22" t="s">
        <v>15</v>
      </c>
      <c r="D12249" s="22" t="s">
        <v>28</v>
      </c>
      <c r="E12249" s="20">
        <v>148.63108</v>
      </c>
    </row>
    <row r="12250" spans="1:5" x14ac:dyDescent="0.35">
      <c r="A12250" s="22" t="s">
        <v>43</v>
      </c>
      <c r="B12250" s="22" t="s">
        <v>170</v>
      </c>
      <c r="C12250" s="22" t="s">
        <v>15</v>
      </c>
      <c r="D12250" s="22" t="s">
        <v>55</v>
      </c>
      <c r="E12250" s="20">
        <v>44.180799999999998</v>
      </c>
    </row>
    <row r="12251" spans="1:5" x14ac:dyDescent="0.35">
      <c r="A12251" s="22" t="s">
        <v>43</v>
      </c>
      <c r="B12251" s="22" t="s">
        <v>170</v>
      </c>
      <c r="C12251" s="22" t="s">
        <v>15</v>
      </c>
      <c r="D12251" s="22" t="s">
        <v>92</v>
      </c>
      <c r="E12251" s="20">
        <v>1293.5200500000001</v>
      </c>
    </row>
    <row r="12252" spans="1:5" x14ac:dyDescent="0.35">
      <c r="A12252" s="22" t="s">
        <v>43</v>
      </c>
      <c r="B12252" s="22" t="s">
        <v>170</v>
      </c>
      <c r="C12252" s="22" t="s">
        <v>15</v>
      </c>
      <c r="D12252" s="22" t="s">
        <v>101</v>
      </c>
      <c r="E12252" s="20">
        <v>2.3985699999999999</v>
      </c>
    </row>
    <row r="12253" spans="1:5" x14ac:dyDescent="0.35">
      <c r="A12253" s="22" t="s">
        <v>43</v>
      </c>
      <c r="B12253" s="22" t="s">
        <v>170</v>
      </c>
      <c r="C12253" s="22" t="s">
        <v>15</v>
      </c>
      <c r="D12253" s="22" t="s">
        <v>102</v>
      </c>
      <c r="E12253" s="20">
        <v>220.66452000000001</v>
      </c>
    </row>
    <row r="12254" spans="1:5" x14ac:dyDescent="0.35">
      <c r="A12254" s="22" t="s">
        <v>43</v>
      </c>
      <c r="B12254" s="22" t="s">
        <v>170</v>
      </c>
      <c r="C12254" s="22" t="s">
        <v>15</v>
      </c>
      <c r="D12254" s="22" t="s">
        <v>93</v>
      </c>
      <c r="E12254" s="20">
        <v>132.56898000000001</v>
      </c>
    </row>
    <row r="12255" spans="1:5" x14ac:dyDescent="0.35">
      <c r="A12255" s="22" t="s">
        <v>43</v>
      </c>
      <c r="B12255" s="22" t="s">
        <v>170</v>
      </c>
      <c r="C12255" s="22" t="s">
        <v>15</v>
      </c>
      <c r="D12255" s="22" t="s">
        <v>160</v>
      </c>
      <c r="E12255" s="20">
        <v>2036.49271</v>
      </c>
    </row>
    <row r="12256" spans="1:5" x14ac:dyDescent="0.35">
      <c r="A12256" s="22" t="s">
        <v>43</v>
      </c>
      <c r="B12256" s="22" t="s">
        <v>170</v>
      </c>
      <c r="C12256" s="22" t="s">
        <v>15</v>
      </c>
      <c r="D12256" s="22" t="s">
        <v>30</v>
      </c>
      <c r="E12256" s="20">
        <v>5611.0765899999997</v>
      </c>
    </row>
    <row r="12257" spans="1:5" x14ac:dyDescent="0.35">
      <c r="A12257" s="22" t="s">
        <v>43</v>
      </c>
      <c r="B12257" s="22" t="s">
        <v>170</v>
      </c>
      <c r="C12257" s="22" t="s">
        <v>15</v>
      </c>
      <c r="D12257" s="22" t="s">
        <v>96</v>
      </c>
      <c r="E12257" s="20">
        <v>3.06894</v>
      </c>
    </row>
    <row r="12258" spans="1:5" x14ac:dyDescent="0.35">
      <c r="A12258" s="22" t="s">
        <v>43</v>
      </c>
      <c r="B12258" s="22" t="s">
        <v>170</v>
      </c>
      <c r="C12258" s="22" t="s">
        <v>15</v>
      </c>
      <c r="D12258" s="22" t="s">
        <v>110</v>
      </c>
      <c r="E12258" s="20">
        <v>1.02786</v>
      </c>
    </row>
    <row r="12259" spans="1:5" x14ac:dyDescent="0.35">
      <c r="A12259" s="22" t="s">
        <v>43</v>
      </c>
      <c r="B12259" s="22" t="s">
        <v>170</v>
      </c>
      <c r="C12259" s="22" t="s">
        <v>15</v>
      </c>
      <c r="D12259" s="22" t="s">
        <v>112</v>
      </c>
      <c r="E12259" s="20">
        <v>0.20705999999999999</v>
      </c>
    </row>
    <row r="12260" spans="1:5" x14ac:dyDescent="0.35">
      <c r="A12260" s="22" t="s">
        <v>43</v>
      </c>
      <c r="B12260" s="22" t="s">
        <v>170</v>
      </c>
      <c r="C12260" s="22" t="s">
        <v>15</v>
      </c>
      <c r="D12260" s="22" t="s">
        <v>100</v>
      </c>
      <c r="E12260" s="20">
        <v>2643.4320499999999</v>
      </c>
    </row>
    <row r="12261" spans="1:5" x14ac:dyDescent="0.35">
      <c r="A12261" s="22" t="s">
        <v>43</v>
      </c>
      <c r="B12261" s="22" t="s">
        <v>170</v>
      </c>
      <c r="C12261" s="22" t="s">
        <v>15</v>
      </c>
      <c r="D12261" s="22" t="s">
        <v>31</v>
      </c>
      <c r="E12261" s="20">
        <v>4706.6540699999996</v>
      </c>
    </row>
    <row r="12262" spans="1:5" x14ac:dyDescent="0.35">
      <c r="A12262" s="22" t="s">
        <v>43</v>
      </c>
      <c r="B12262" s="22" t="s">
        <v>170</v>
      </c>
      <c r="C12262" s="22" t="s">
        <v>15</v>
      </c>
      <c r="D12262" s="22" t="s">
        <v>32</v>
      </c>
      <c r="E12262" s="20">
        <v>9.3923100000000002</v>
      </c>
    </row>
    <row r="12263" spans="1:5" x14ac:dyDescent="0.35">
      <c r="A12263" s="22" t="s">
        <v>43</v>
      </c>
      <c r="B12263" s="22" t="s">
        <v>170</v>
      </c>
      <c r="C12263" s="22" t="s">
        <v>15</v>
      </c>
      <c r="D12263" s="28" t="s">
        <v>35</v>
      </c>
      <c r="E12263" s="26">
        <v>17321.321469999999</v>
      </c>
    </row>
    <row r="12264" spans="1:5" x14ac:dyDescent="0.35">
      <c r="A12264" s="22" t="s">
        <v>43</v>
      </c>
      <c r="B12264" s="22" t="s">
        <v>170</v>
      </c>
      <c r="C12264" s="22" t="s">
        <v>159</v>
      </c>
      <c r="D12264" s="22" t="s">
        <v>52</v>
      </c>
      <c r="E12264" s="20">
        <v>228.32490000000001</v>
      </c>
    </row>
    <row r="12265" spans="1:5" x14ac:dyDescent="0.35">
      <c r="A12265" s="22" t="s">
        <v>43</v>
      </c>
      <c r="B12265" s="22" t="s">
        <v>170</v>
      </c>
      <c r="C12265" s="22" t="s">
        <v>159</v>
      </c>
      <c r="D12265" s="22" t="s">
        <v>104</v>
      </c>
      <c r="E12265" s="20">
        <v>3.4410000000000003E-2</v>
      </c>
    </row>
    <row r="12266" spans="1:5" x14ac:dyDescent="0.35">
      <c r="A12266" s="22" t="s">
        <v>43</v>
      </c>
      <c r="B12266" s="22" t="s">
        <v>170</v>
      </c>
      <c r="C12266" s="22" t="s">
        <v>159</v>
      </c>
      <c r="D12266" s="22" t="s">
        <v>156</v>
      </c>
      <c r="E12266" s="20">
        <v>150.30234999999999</v>
      </c>
    </row>
    <row r="12267" spans="1:5" x14ac:dyDescent="0.35">
      <c r="A12267" s="22" t="s">
        <v>43</v>
      </c>
      <c r="B12267" s="22" t="s">
        <v>170</v>
      </c>
      <c r="C12267" s="22" t="s">
        <v>159</v>
      </c>
      <c r="D12267" s="22" t="s">
        <v>53</v>
      </c>
      <c r="E12267" s="20">
        <v>18.224399999999999</v>
      </c>
    </row>
    <row r="12268" spans="1:5" x14ac:dyDescent="0.35">
      <c r="A12268" s="22" t="s">
        <v>43</v>
      </c>
      <c r="B12268" s="22" t="s">
        <v>170</v>
      </c>
      <c r="C12268" s="22" t="s">
        <v>159</v>
      </c>
      <c r="D12268" s="22" t="s">
        <v>27</v>
      </c>
      <c r="E12268" s="20">
        <v>601.47321999999997</v>
      </c>
    </row>
    <row r="12269" spans="1:5" x14ac:dyDescent="0.35">
      <c r="A12269" s="22" t="s">
        <v>43</v>
      </c>
      <c r="B12269" s="22" t="s">
        <v>170</v>
      </c>
      <c r="C12269" s="22" t="s">
        <v>159</v>
      </c>
      <c r="D12269" s="22" t="s">
        <v>28</v>
      </c>
      <c r="E12269" s="20">
        <v>56.298319999999997</v>
      </c>
    </row>
    <row r="12270" spans="1:5" x14ac:dyDescent="0.35">
      <c r="A12270" s="22" t="s">
        <v>43</v>
      </c>
      <c r="B12270" s="22" t="s">
        <v>170</v>
      </c>
      <c r="C12270" s="22" t="s">
        <v>159</v>
      </c>
      <c r="D12270" s="22" t="s">
        <v>55</v>
      </c>
      <c r="E12270" s="20">
        <v>10.72481</v>
      </c>
    </row>
    <row r="12271" spans="1:5" x14ac:dyDescent="0.35">
      <c r="A12271" s="22" t="s">
        <v>43</v>
      </c>
      <c r="B12271" s="22" t="s">
        <v>170</v>
      </c>
      <c r="C12271" s="22" t="s">
        <v>159</v>
      </c>
      <c r="D12271" s="22" t="s">
        <v>92</v>
      </c>
      <c r="E12271" s="20">
        <v>91.306920000000005</v>
      </c>
    </row>
    <row r="12272" spans="1:5" x14ac:dyDescent="0.35">
      <c r="A12272" s="22" t="s">
        <v>43</v>
      </c>
      <c r="B12272" s="22" t="s">
        <v>170</v>
      </c>
      <c r="C12272" s="22" t="s">
        <v>159</v>
      </c>
      <c r="D12272" s="22" t="s">
        <v>165</v>
      </c>
      <c r="E12272" s="20">
        <v>16.35858</v>
      </c>
    </row>
    <row r="12273" spans="1:5" x14ac:dyDescent="0.35">
      <c r="A12273" s="22" t="s">
        <v>43</v>
      </c>
      <c r="B12273" s="22" t="s">
        <v>170</v>
      </c>
      <c r="C12273" s="22" t="s">
        <v>159</v>
      </c>
      <c r="D12273" s="22" t="s">
        <v>93</v>
      </c>
      <c r="E12273" s="20">
        <v>1.4711099999999999</v>
      </c>
    </row>
    <row r="12274" spans="1:5" x14ac:dyDescent="0.35">
      <c r="A12274" s="22" t="s">
        <v>43</v>
      </c>
      <c r="B12274" s="22" t="s">
        <v>170</v>
      </c>
      <c r="C12274" s="22" t="s">
        <v>159</v>
      </c>
      <c r="D12274" s="22" t="s">
        <v>160</v>
      </c>
      <c r="E12274" s="20">
        <v>2008.1287600000001</v>
      </c>
    </row>
    <row r="12275" spans="1:5" x14ac:dyDescent="0.35">
      <c r="A12275" s="22" t="s">
        <v>43</v>
      </c>
      <c r="B12275" s="22" t="s">
        <v>170</v>
      </c>
      <c r="C12275" s="22" t="s">
        <v>159</v>
      </c>
      <c r="D12275" s="22" t="s">
        <v>30</v>
      </c>
      <c r="E12275" s="20">
        <v>480.02703000000002</v>
      </c>
    </row>
    <row r="12276" spans="1:5" x14ac:dyDescent="0.35">
      <c r="A12276" s="22" t="s">
        <v>43</v>
      </c>
      <c r="B12276" s="22" t="s">
        <v>170</v>
      </c>
      <c r="C12276" s="22" t="s">
        <v>159</v>
      </c>
      <c r="D12276" s="22" t="s">
        <v>96</v>
      </c>
      <c r="E12276" s="20">
        <v>66.987840000000006</v>
      </c>
    </row>
    <row r="12277" spans="1:5" x14ac:dyDescent="0.35">
      <c r="A12277" s="22" t="s">
        <v>43</v>
      </c>
      <c r="B12277" s="22" t="s">
        <v>170</v>
      </c>
      <c r="C12277" s="22" t="s">
        <v>159</v>
      </c>
      <c r="D12277" s="22" t="s">
        <v>162</v>
      </c>
      <c r="E12277" s="20">
        <v>10.685140000000001</v>
      </c>
    </row>
    <row r="12278" spans="1:5" x14ac:dyDescent="0.35">
      <c r="A12278" s="22" t="s">
        <v>43</v>
      </c>
      <c r="B12278" s="22" t="s">
        <v>170</v>
      </c>
      <c r="C12278" s="22" t="s">
        <v>159</v>
      </c>
      <c r="D12278" s="22" t="s">
        <v>112</v>
      </c>
      <c r="E12278" s="20">
        <v>115.32261</v>
      </c>
    </row>
    <row r="12279" spans="1:5" x14ac:dyDescent="0.35">
      <c r="A12279" s="22" t="s">
        <v>43</v>
      </c>
      <c r="B12279" s="22" t="s">
        <v>170</v>
      </c>
      <c r="C12279" s="22" t="s">
        <v>159</v>
      </c>
      <c r="D12279" s="22" t="s">
        <v>100</v>
      </c>
      <c r="E12279" s="20">
        <v>20.378340000000001</v>
      </c>
    </row>
    <row r="12280" spans="1:5" x14ac:dyDescent="0.35">
      <c r="A12280" s="22" t="s">
        <v>43</v>
      </c>
      <c r="B12280" s="22" t="s">
        <v>170</v>
      </c>
      <c r="C12280" s="22" t="s">
        <v>159</v>
      </c>
      <c r="D12280" s="22" t="s">
        <v>31</v>
      </c>
      <c r="E12280" s="20">
        <v>557.38973999999996</v>
      </c>
    </row>
    <row r="12281" spans="1:5" x14ac:dyDescent="0.35">
      <c r="A12281" s="22" t="s">
        <v>43</v>
      </c>
      <c r="B12281" s="22" t="s">
        <v>170</v>
      </c>
      <c r="C12281" s="22" t="s">
        <v>159</v>
      </c>
      <c r="D12281" s="22" t="s">
        <v>32</v>
      </c>
      <c r="E12281" s="20">
        <v>0.28946</v>
      </c>
    </row>
    <row r="12282" spans="1:5" x14ac:dyDescent="0.35">
      <c r="A12282" s="22" t="s">
        <v>43</v>
      </c>
      <c r="B12282" s="22" t="s">
        <v>170</v>
      </c>
      <c r="C12282" s="22" t="s">
        <v>159</v>
      </c>
      <c r="D12282" s="28" t="s">
        <v>35</v>
      </c>
      <c r="E12282" s="26">
        <v>4433.7279399999998</v>
      </c>
    </row>
    <row r="12283" spans="1:5" x14ac:dyDescent="0.35">
      <c r="A12283" s="22" t="s">
        <v>43</v>
      </c>
      <c r="B12283" s="22" t="s">
        <v>170</v>
      </c>
      <c r="C12283" s="22" t="s">
        <v>59</v>
      </c>
      <c r="D12283" s="22" t="s">
        <v>52</v>
      </c>
      <c r="E12283" s="20">
        <v>50.679659999999998</v>
      </c>
    </row>
    <row r="12284" spans="1:5" x14ac:dyDescent="0.35">
      <c r="A12284" s="22" t="s">
        <v>43</v>
      </c>
      <c r="B12284" s="22" t="s">
        <v>170</v>
      </c>
      <c r="C12284" s="22" t="s">
        <v>59</v>
      </c>
      <c r="D12284" s="22" t="s">
        <v>55</v>
      </c>
      <c r="E12284" s="20">
        <v>92.06541</v>
      </c>
    </row>
    <row r="12285" spans="1:5" x14ac:dyDescent="0.35">
      <c r="A12285" s="22" t="s">
        <v>43</v>
      </c>
      <c r="B12285" s="22" t="s">
        <v>170</v>
      </c>
      <c r="C12285" s="22" t="s">
        <v>59</v>
      </c>
      <c r="D12285" s="22" t="s">
        <v>92</v>
      </c>
      <c r="E12285" s="20">
        <v>57.13785</v>
      </c>
    </row>
    <row r="12286" spans="1:5" x14ac:dyDescent="0.35">
      <c r="A12286" s="22" t="s">
        <v>43</v>
      </c>
      <c r="B12286" s="22" t="s">
        <v>170</v>
      </c>
      <c r="C12286" s="22" t="s">
        <v>59</v>
      </c>
      <c r="D12286" s="22" t="s">
        <v>93</v>
      </c>
      <c r="E12286" s="20">
        <v>2.8571499999999999</v>
      </c>
    </row>
    <row r="12287" spans="1:5" x14ac:dyDescent="0.35">
      <c r="A12287" s="22" t="s">
        <v>43</v>
      </c>
      <c r="B12287" s="22" t="s">
        <v>170</v>
      </c>
      <c r="C12287" s="22" t="s">
        <v>59</v>
      </c>
      <c r="D12287" s="22" t="s">
        <v>30</v>
      </c>
      <c r="E12287" s="20">
        <v>20.947369999999999</v>
      </c>
    </row>
    <row r="12288" spans="1:5" x14ac:dyDescent="0.35">
      <c r="A12288" s="22" t="s">
        <v>43</v>
      </c>
      <c r="B12288" s="22" t="s">
        <v>170</v>
      </c>
      <c r="C12288" s="22" t="s">
        <v>59</v>
      </c>
      <c r="D12288" s="22" t="s">
        <v>31</v>
      </c>
      <c r="E12288" s="20">
        <v>73.979079999999996</v>
      </c>
    </row>
    <row r="12289" spans="1:5" x14ac:dyDescent="0.35">
      <c r="A12289" s="22" t="s">
        <v>43</v>
      </c>
      <c r="B12289" s="22" t="s">
        <v>170</v>
      </c>
      <c r="C12289" s="22" t="s">
        <v>59</v>
      </c>
      <c r="D12289" s="28" t="s">
        <v>35</v>
      </c>
      <c r="E12289" s="26">
        <v>297.66651999999999</v>
      </c>
    </row>
    <row r="12290" spans="1:5" x14ac:dyDescent="0.35">
      <c r="A12290" s="22" t="s">
        <v>43</v>
      </c>
      <c r="B12290" s="22" t="s">
        <v>170</v>
      </c>
      <c r="C12290" s="22" t="s">
        <v>16</v>
      </c>
      <c r="D12290" s="22" t="s">
        <v>52</v>
      </c>
      <c r="E12290" s="20">
        <v>23.221509999999999</v>
      </c>
    </row>
    <row r="12291" spans="1:5" x14ac:dyDescent="0.35">
      <c r="A12291" s="22" t="s">
        <v>43</v>
      </c>
      <c r="B12291" s="22" t="s">
        <v>170</v>
      </c>
      <c r="C12291" s="22" t="s">
        <v>16</v>
      </c>
      <c r="D12291" s="22" t="s">
        <v>104</v>
      </c>
      <c r="E12291" s="20">
        <v>0.41436000000000001</v>
      </c>
    </row>
    <row r="12292" spans="1:5" x14ac:dyDescent="0.35">
      <c r="A12292" s="22" t="s">
        <v>43</v>
      </c>
      <c r="B12292" s="22" t="s">
        <v>170</v>
      </c>
      <c r="C12292" s="22" t="s">
        <v>16</v>
      </c>
      <c r="D12292" s="22" t="s">
        <v>115</v>
      </c>
      <c r="E12292" s="20">
        <v>5.21E-2</v>
      </c>
    </row>
    <row r="12293" spans="1:5" x14ac:dyDescent="0.35">
      <c r="A12293" s="22" t="s">
        <v>43</v>
      </c>
      <c r="B12293" s="22" t="s">
        <v>170</v>
      </c>
      <c r="C12293" s="22" t="s">
        <v>16</v>
      </c>
      <c r="D12293" s="22" t="s">
        <v>27</v>
      </c>
      <c r="E12293" s="20">
        <v>63.170580000000001</v>
      </c>
    </row>
    <row r="12294" spans="1:5" x14ac:dyDescent="0.35">
      <c r="A12294" s="22" t="s">
        <v>43</v>
      </c>
      <c r="B12294" s="22" t="s">
        <v>170</v>
      </c>
      <c r="C12294" s="22" t="s">
        <v>16</v>
      </c>
      <c r="D12294" s="22" t="s">
        <v>28</v>
      </c>
      <c r="E12294" s="20">
        <v>189.90931</v>
      </c>
    </row>
    <row r="12295" spans="1:5" x14ac:dyDescent="0.35">
      <c r="A12295" s="22" t="s">
        <v>43</v>
      </c>
      <c r="B12295" s="22" t="s">
        <v>170</v>
      </c>
      <c r="C12295" s="22" t="s">
        <v>16</v>
      </c>
      <c r="D12295" s="22" t="s">
        <v>55</v>
      </c>
      <c r="E12295" s="20">
        <v>5.4420799999999998</v>
      </c>
    </row>
    <row r="12296" spans="1:5" x14ac:dyDescent="0.35">
      <c r="A12296" s="22" t="s">
        <v>43</v>
      </c>
      <c r="B12296" s="22" t="s">
        <v>170</v>
      </c>
      <c r="C12296" s="22" t="s">
        <v>16</v>
      </c>
      <c r="D12296" s="22" t="s">
        <v>92</v>
      </c>
      <c r="E12296" s="20">
        <v>7.9997800000000003</v>
      </c>
    </row>
    <row r="12297" spans="1:5" x14ac:dyDescent="0.35">
      <c r="A12297" s="22" t="s">
        <v>43</v>
      </c>
      <c r="B12297" s="22" t="s">
        <v>170</v>
      </c>
      <c r="C12297" s="22" t="s">
        <v>16</v>
      </c>
      <c r="D12297" s="22" t="s">
        <v>102</v>
      </c>
      <c r="E12297" s="20">
        <v>0.33473000000000003</v>
      </c>
    </row>
    <row r="12298" spans="1:5" x14ac:dyDescent="0.35">
      <c r="A12298" s="22" t="s">
        <v>43</v>
      </c>
      <c r="B12298" s="22" t="s">
        <v>170</v>
      </c>
      <c r="C12298" s="22" t="s">
        <v>16</v>
      </c>
      <c r="D12298" s="22" t="s">
        <v>93</v>
      </c>
      <c r="E12298" s="20">
        <v>0.52822000000000002</v>
      </c>
    </row>
    <row r="12299" spans="1:5" x14ac:dyDescent="0.35">
      <c r="A12299" s="22" t="s">
        <v>43</v>
      </c>
      <c r="B12299" s="22" t="s">
        <v>170</v>
      </c>
      <c r="C12299" s="22" t="s">
        <v>16</v>
      </c>
      <c r="D12299" s="22" t="s">
        <v>160</v>
      </c>
      <c r="E12299" s="20">
        <v>170.85481999999999</v>
      </c>
    </row>
    <row r="12300" spans="1:5" x14ac:dyDescent="0.35">
      <c r="A12300" s="22" t="s">
        <v>43</v>
      </c>
      <c r="B12300" s="22" t="s">
        <v>170</v>
      </c>
      <c r="C12300" s="22" t="s">
        <v>16</v>
      </c>
      <c r="D12300" s="22" t="s">
        <v>30</v>
      </c>
      <c r="E12300" s="20">
        <v>921.01451999999995</v>
      </c>
    </row>
    <row r="12301" spans="1:5" x14ac:dyDescent="0.35">
      <c r="A12301" s="22" t="s">
        <v>43</v>
      </c>
      <c r="B12301" s="22" t="s">
        <v>170</v>
      </c>
      <c r="C12301" s="22" t="s">
        <v>16</v>
      </c>
      <c r="D12301" s="22" t="s">
        <v>112</v>
      </c>
      <c r="E12301" s="20">
        <v>0.13986000000000001</v>
      </c>
    </row>
    <row r="12302" spans="1:5" x14ac:dyDescent="0.35">
      <c r="A12302" s="22" t="s">
        <v>43</v>
      </c>
      <c r="B12302" s="22" t="s">
        <v>170</v>
      </c>
      <c r="C12302" s="22" t="s">
        <v>16</v>
      </c>
      <c r="D12302" s="22" t="s">
        <v>31</v>
      </c>
      <c r="E12302" s="20">
        <v>1029.4211</v>
      </c>
    </row>
    <row r="12303" spans="1:5" x14ac:dyDescent="0.35">
      <c r="A12303" s="22" t="s">
        <v>43</v>
      </c>
      <c r="B12303" s="22" t="s">
        <v>170</v>
      </c>
      <c r="C12303" s="22" t="s">
        <v>16</v>
      </c>
      <c r="D12303" s="22" t="s">
        <v>32</v>
      </c>
      <c r="E12303" s="20">
        <v>3.5409799999999998</v>
      </c>
    </row>
    <row r="12304" spans="1:5" x14ac:dyDescent="0.35">
      <c r="A12304" s="22" t="s">
        <v>43</v>
      </c>
      <c r="B12304" s="22" t="s">
        <v>170</v>
      </c>
      <c r="C12304" s="22" t="s">
        <v>16</v>
      </c>
      <c r="D12304" s="28" t="s">
        <v>35</v>
      </c>
      <c r="E12304" s="26">
        <v>2416.0439500000002</v>
      </c>
    </row>
    <row r="12305" spans="1:5" x14ac:dyDescent="0.35">
      <c r="A12305" s="22" t="s">
        <v>43</v>
      </c>
      <c r="B12305" s="22" t="s">
        <v>170</v>
      </c>
      <c r="C12305" s="22" t="s">
        <v>17</v>
      </c>
      <c r="D12305" s="22" t="s">
        <v>156</v>
      </c>
      <c r="E12305" s="20">
        <v>4.2684899999999999</v>
      </c>
    </row>
    <row r="12306" spans="1:5" x14ac:dyDescent="0.35">
      <c r="A12306" s="22" t="s">
        <v>43</v>
      </c>
      <c r="B12306" s="22" t="s">
        <v>170</v>
      </c>
      <c r="C12306" s="22" t="s">
        <v>17</v>
      </c>
      <c r="D12306" s="22" t="s">
        <v>27</v>
      </c>
      <c r="E12306" s="20">
        <v>106.92916</v>
      </c>
    </row>
    <row r="12307" spans="1:5" x14ac:dyDescent="0.35">
      <c r="A12307" s="22" t="s">
        <v>43</v>
      </c>
      <c r="B12307" s="22" t="s">
        <v>170</v>
      </c>
      <c r="C12307" s="22" t="s">
        <v>17</v>
      </c>
      <c r="D12307" s="22" t="s">
        <v>28</v>
      </c>
      <c r="E12307" s="20">
        <v>293.15377000000001</v>
      </c>
    </row>
    <row r="12308" spans="1:5" x14ac:dyDescent="0.35">
      <c r="A12308" s="22" t="s">
        <v>43</v>
      </c>
      <c r="B12308" s="22" t="s">
        <v>170</v>
      </c>
      <c r="C12308" s="22" t="s">
        <v>17</v>
      </c>
      <c r="D12308" s="22" t="s">
        <v>30</v>
      </c>
      <c r="E12308" s="20">
        <v>295.37398000000002</v>
      </c>
    </row>
    <row r="12309" spans="1:5" x14ac:dyDescent="0.35">
      <c r="A12309" s="22" t="s">
        <v>43</v>
      </c>
      <c r="B12309" s="22" t="s">
        <v>170</v>
      </c>
      <c r="C12309" s="22" t="s">
        <v>17</v>
      </c>
      <c r="D12309" s="22" t="s">
        <v>31</v>
      </c>
      <c r="E12309" s="20">
        <v>1865.7838300000001</v>
      </c>
    </row>
    <row r="12310" spans="1:5" x14ac:dyDescent="0.35">
      <c r="A12310" s="22" t="s">
        <v>43</v>
      </c>
      <c r="B12310" s="22" t="s">
        <v>170</v>
      </c>
      <c r="C12310" s="22" t="s">
        <v>17</v>
      </c>
      <c r="D12310" s="28" t="s">
        <v>35</v>
      </c>
      <c r="E12310" s="26">
        <v>2565.5092300000001</v>
      </c>
    </row>
    <row r="12311" spans="1:5" x14ac:dyDescent="0.35">
      <c r="A12311" s="22" t="s">
        <v>43</v>
      </c>
      <c r="B12311" s="22" t="s">
        <v>170</v>
      </c>
      <c r="C12311" s="22" t="s">
        <v>18</v>
      </c>
      <c r="D12311" s="22" t="s">
        <v>104</v>
      </c>
      <c r="E12311" s="20">
        <v>137.05867000000001</v>
      </c>
    </row>
    <row r="12312" spans="1:5" x14ac:dyDescent="0.35">
      <c r="A12312" s="22" t="s">
        <v>43</v>
      </c>
      <c r="B12312" s="22" t="s">
        <v>170</v>
      </c>
      <c r="C12312" s="22" t="s">
        <v>18</v>
      </c>
      <c r="D12312" s="22" t="s">
        <v>27</v>
      </c>
      <c r="E12312" s="20">
        <v>425.62434999999999</v>
      </c>
    </row>
    <row r="12313" spans="1:5" x14ac:dyDescent="0.35">
      <c r="A12313" s="22" t="s">
        <v>43</v>
      </c>
      <c r="B12313" s="22" t="s">
        <v>170</v>
      </c>
      <c r="C12313" s="22" t="s">
        <v>18</v>
      </c>
      <c r="D12313" s="22" t="s">
        <v>102</v>
      </c>
      <c r="E12313" s="20">
        <v>415.87101000000001</v>
      </c>
    </row>
    <row r="12314" spans="1:5" x14ac:dyDescent="0.35">
      <c r="A12314" s="22" t="s">
        <v>43</v>
      </c>
      <c r="B12314" s="22" t="s">
        <v>170</v>
      </c>
      <c r="C12314" s="22" t="s">
        <v>18</v>
      </c>
      <c r="D12314" s="22" t="s">
        <v>30</v>
      </c>
      <c r="E12314" s="20">
        <v>0.69491000000000003</v>
      </c>
    </row>
    <row r="12315" spans="1:5" x14ac:dyDescent="0.35">
      <c r="A12315" s="22" t="s">
        <v>43</v>
      </c>
      <c r="B12315" s="22" t="s">
        <v>170</v>
      </c>
      <c r="C12315" s="22" t="s">
        <v>18</v>
      </c>
      <c r="D12315" s="22" t="s">
        <v>31</v>
      </c>
      <c r="E12315" s="20">
        <v>49.937739999999998</v>
      </c>
    </row>
    <row r="12316" spans="1:5" x14ac:dyDescent="0.35">
      <c r="A12316" s="22" t="s">
        <v>43</v>
      </c>
      <c r="B12316" s="22" t="s">
        <v>170</v>
      </c>
      <c r="C12316" s="22" t="s">
        <v>18</v>
      </c>
      <c r="D12316" s="28" t="s">
        <v>35</v>
      </c>
      <c r="E12316" s="26">
        <v>1029.18668</v>
      </c>
    </row>
    <row r="12317" spans="1:5" x14ac:dyDescent="0.35">
      <c r="A12317" s="22" t="s">
        <v>43</v>
      </c>
      <c r="B12317" s="22" t="s">
        <v>170</v>
      </c>
      <c r="C12317" s="22" t="s">
        <v>19</v>
      </c>
      <c r="D12317" s="22" t="s">
        <v>52</v>
      </c>
      <c r="E12317" s="20">
        <v>33.29504</v>
      </c>
    </row>
    <row r="12318" spans="1:5" x14ac:dyDescent="0.35">
      <c r="A12318" s="22" t="s">
        <v>43</v>
      </c>
      <c r="B12318" s="22" t="s">
        <v>170</v>
      </c>
      <c r="C12318" s="22" t="s">
        <v>19</v>
      </c>
      <c r="D12318" s="22" t="s">
        <v>28</v>
      </c>
      <c r="E12318" s="20">
        <v>0.20705000000000001</v>
      </c>
    </row>
    <row r="12319" spans="1:5" x14ac:dyDescent="0.35">
      <c r="A12319" s="22" t="s">
        <v>43</v>
      </c>
      <c r="B12319" s="22" t="s">
        <v>170</v>
      </c>
      <c r="C12319" s="22" t="s">
        <v>19</v>
      </c>
      <c r="D12319" s="22" t="s">
        <v>30</v>
      </c>
      <c r="E12319" s="20">
        <v>1.2059</v>
      </c>
    </row>
    <row r="12320" spans="1:5" x14ac:dyDescent="0.35">
      <c r="A12320" s="22" t="s">
        <v>43</v>
      </c>
      <c r="B12320" s="22" t="s">
        <v>170</v>
      </c>
      <c r="C12320" s="22" t="s">
        <v>19</v>
      </c>
      <c r="D12320" s="22" t="s">
        <v>31</v>
      </c>
      <c r="E12320" s="20">
        <v>20.95431</v>
      </c>
    </row>
    <row r="12321" spans="1:5" x14ac:dyDescent="0.35">
      <c r="A12321" s="22" t="s">
        <v>43</v>
      </c>
      <c r="B12321" s="22" t="s">
        <v>170</v>
      </c>
      <c r="C12321" s="22" t="s">
        <v>19</v>
      </c>
      <c r="D12321" s="22" t="s">
        <v>32</v>
      </c>
      <c r="E12321" s="20">
        <v>11.31695</v>
      </c>
    </row>
    <row r="12322" spans="1:5" x14ac:dyDescent="0.35">
      <c r="A12322" s="22" t="s">
        <v>43</v>
      </c>
      <c r="B12322" s="22" t="s">
        <v>170</v>
      </c>
      <c r="C12322" s="22" t="s">
        <v>19</v>
      </c>
      <c r="D12322" s="28" t="s">
        <v>35</v>
      </c>
      <c r="E12322" s="26">
        <v>66.979249999999993</v>
      </c>
    </row>
    <row r="12323" spans="1:5" x14ac:dyDescent="0.35">
      <c r="A12323" s="22" t="s">
        <v>43</v>
      </c>
      <c r="B12323" s="22" t="s">
        <v>170</v>
      </c>
      <c r="C12323" s="120" t="s">
        <v>35</v>
      </c>
      <c r="D12323" s="347"/>
      <c r="E12323" s="26">
        <v>72307.947820000001</v>
      </c>
    </row>
    <row r="12324" spans="1:5" x14ac:dyDescent="0.35">
      <c r="A12324" s="22" t="s">
        <v>43</v>
      </c>
      <c r="B12324" s="22" t="s">
        <v>171</v>
      </c>
      <c r="C12324" s="22" t="s">
        <v>52</v>
      </c>
      <c r="D12324" s="22" t="s">
        <v>52</v>
      </c>
      <c r="E12324" s="20">
        <v>12.182919999999999</v>
      </c>
    </row>
    <row r="12325" spans="1:5" x14ac:dyDescent="0.35">
      <c r="A12325" s="22" t="s">
        <v>43</v>
      </c>
      <c r="B12325" s="22" t="s">
        <v>171</v>
      </c>
      <c r="C12325" s="22" t="s">
        <v>52</v>
      </c>
      <c r="D12325" s="22" t="s">
        <v>104</v>
      </c>
      <c r="E12325" s="20">
        <v>1.0892299999999999</v>
      </c>
    </row>
    <row r="12326" spans="1:5" x14ac:dyDescent="0.35">
      <c r="A12326" s="22" t="s">
        <v>43</v>
      </c>
      <c r="B12326" s="22" t="s">
        <v>171</v>
      </c>
      <c r="C12326" s="22" t="s">
        <v>52</v>
      </c>
      <c r="D12326" s="22" t="s">
        <v>156</v>
      </c>
      <c r="E12326" s="20">
        <v>5.47316</v>
      </c>
    </row>
    <row r="12327" spans="1:5" x14ac:dyDescent="0.35">
      <c r="A12327" s="22" t="s">
        <v>43</v>
      </c>
      <c r="B12327" s="22" t="s">
        <v>171</v>
      </c>
      <c r="C12327" s="22" t="s">
        <v>52</v>
      </c>
      <c r="D12327" s="22" t="s">
        <v>53</v>
      </c>
      <c r="E12327" s="20">
        <v>2.3713299999999999</v>
      </c>
    </row>
    <row r="12328" spans="1:5" x14ac:dyDescent="0.35">
      <c r="A12328" s="22" t="s">
        <v>43</v>
      </c>
      <c r="B12328" s="22" t="s">
        <v>171</v>
      </c>
      <c r="C12328" s="22" t="s">
        <v>52</v>
      </c>
      <c r="D12328" s="22" t="s">
        <v>27</v>
      </c>
      <c r="E12328" s="20">
        <v>8.2658199999999997</v>
      </c>
    </row>
    <row r="12329" spans="1:5" x14ac:dyDescent="0.35">
      <c r="A12329" s="22" t="s">
        <v>43</v>
      </c>
      <c r="B12329" s="22" t="s">
        <v>171</v>
      </c>
      <c r="C12329" s="22" t="s">
        <v>52</v>
      </c>
      <c r="D12329" s="22" t="s">
        <v>95</v>
      </c>
      <c r="E12329" s="20">
        <v>1.42109</v>
      </c>
    </row>
    <row r="12330" spans="1:5" x14ac:dyDescent="0.35">
      <c r="A12330" s="22" t="s">
        <v>43</v>
      </c>
      <c r="B12330" s="22" t="s">
        <v>171</v>
      </c>
      <c r="C12330" s="22" t="s">
        <v>52</v>
      </c>
      <c r="D12330" s="22" t="s">
        <v>28</v>
      </c>
      <c r="E12330" s="20">
        <v>0.22696</v>
      </c>
    </row>
    <row r="12331" spans="1:5" x14ac:dyDescent="0.35">
      <c r="A12331" s="22" t="s">
        <v>43</v>
      </c>
      <c r="B12331" s="22" t="s">
        <v>171</v>
      </c>
      <c r="C12331" s="22" t="s">
        <v>52</v>
      </c>
      <c r="D12331" s="22" t="s">
        <v>55</v>
      </c>
      <c r="E12331" s="20">
        <v>3.3303099999999999</v>
      </c>
    </row>
    <row r="12332" spans="1:5" x14ac:dyDescent="0.35">
      <c r="A12332" s="22" t="s">
        <v>43</v>
      </c>
      <c r="B12332" s="22" t="s">
        <v>171</v>
      </c>
      <c r="C12332" s="22" t="s">
        <v>52</v>
      </c>
      <c r="D12332" s="22" t="s">
        <v>92</v>
      </c>
      <c r="E12332" s="20">
        <v>71.213250000000002</v>
      </c>
    </row>
    <row r="12333" spans="1:5" x14ac:dyDescent="0.35">
      <c r="A12333" s="22" t="s">
        <v>43</v>
      </c>
      <c r="B12333" s="22" t="s">
        <v>171</v>
      </c>
      <c r="C12333" s="22" t="s">
        <v>52</v>
      </c>
      <c r="D12333" s="22" t="s">
        <v>93</v>
      </c>
      <c r="E12333" s="20">
        <v>4.06257</v>
      </c>
    </row>
    <row r="12334" spans="1:5" x14ac:dyDescent="0.35">
      <c r="A12334" s="22" t="s">
        <v>43</v>
      </c>
      <c r="B12334" s="22" t="s">
        <v>171</v>
      </c>
      <c r="C12334" s="22" t="s">
        <v>52</v>
      </c>
      <c r="D12334" s="22" t="s">
        <v>160</v>
      </c>
      <c r="E12334" s="20">
        <v>205.63705999999999</v>
      </c>
    </row>
    <row r="12335" spans="1:5" x14ac:dyDescent="0.35">
      <c r="A12335" s="22" t="s">
        <v>43</v>
      </c>
      <c r="B12335" s="22" t="s">
        <v>171</v>
      </c>
      <c r="C12335" s="22" t="s">
        <v>52</v>
      </c>
      <c r="D12335" s="22" t="s">
        <v>30</v>
      </c>
      <c r="E12335" s="20">
        <v>394.26330000000002</v>
      </c>
    </row>
    <row r="12336" spans="1:5" x14ac:dyDescent="0.35">
      <c r="A12336" s="22" t="s">
        <v>43</v>
      </c>
      <c r="B12336" s="22" t="s">
        <v>171</v>
      </c>
      <c r="C12336" s="22" t="s">
        <v>52</v>
      </c>
      <c r="D12336" s="22" t="s">
        <v>96</v>
      </c>
      <c r="E12336" s="20">
        <v>16.441690000000001</v>
      </c>
    </row>
    <row r="12337" spans="1:5" x14ac:dyDescent="0.35">
      <c r="A12337" s="22" t="s">
        <v>43</v>
      </c>
      <c r="B12337" s="22" t="s">
        <v>171</v>
      </c>
      <c r="C12337" s="22" t="s">
        <v>52</v>
      </c>
      <c r="D12337" s="22" t="s">
        <v>112</v>
      </c>
      <c r="E12337" s="20">
        <v>3.05945</v>
      </c>
    </row>
    <row r="12338" spans="1:5" x14ac:dyDescent="0.35">
      <c r="A12338" s="22" t="s">
        <v>43</v>
      </c>
      <c r="B12338" s="22" t="s">
        <v>171</v>
      </c>
      <c r="C12338" s="22" t="s">
        <v>52</v>
      </c>
      <c r="D12338" s="22" t="s">
        <v>31</v>
      </c>
      <c r="E12338" s="20">
        <v>4.3654099999999998</v>
      </c>
    </row>
    <row r="12339" spans="1:5" x14ac:dyDescent="0.35">
      <c r="A12339" s="22" t="s">
        <v>43</v>
      </c>
      <c r="B12339" s="22" t="s">
        <v>171</v>
      </c>
      <c r="C12339" s="22" t="s">
        <v>52</v>
      </c>
      <c r="D12339" s="22" t="s">
        <v>32</v>
      </c>
      <c r="E12339" s="20">
        <v>1.18919</v>
      </c>
    </row>
    <row r="12340" spans="1:5" x14ac:dyDescent="0.35">
      <c r="A12340" s="22" t="s">
        <v>43</v>
      </c>
      <c r="B12340" s="22" t="s">
        <v>171</v>
      </c>
      <c r="C12340" s="22" t="s">
        <v>52</v>
      </c>
      <c r="D12340" s="28" t="s">
        <v>35</v>
      </c>
      <c r="E12340" s="26">
        <v>734.59274000000005</v>
      </c>
    </row>
    <row r="12341" spans="1:5" x14ac:dyDescent="0.35">
      <c r="A12341" s="22" t="s">
        <v>43</v>
      </c>
      <c r="B12341" s="22" t="s">
        <v>171</v>
      </c>
      <c r="C12341" s="22" t="s">
        <v>53</v>
      </c>
      <c r="D12341" s="22" t="s">
        <v>52</v>
      </c>
      <c r="E12341" s="20">
        <v>149.6302</v>
      </c>
    </row>
    <row r="12342" spans="1:5" x14ac:dyDescent="0.35">
      <c r="A12342" s="22" t="s">
        <v>43</v>
      </c>
      <c r="B12342" s="22" t="s">
        <v>171</v>
      </c>
      <c r="C12342" s="22" t="s">
        <v>53</v>
      </c>
      <c r="D12342" s="22" t="s">
        <v>104</v>
      </c>
      <c r="E12342" s="20">
        <v>325.08996999999999</v>
      </c>
    </row>
    <row r="12343" spans="1:5" x14ac:dyDescent="0.35">
      <c r="A12343" s="22" t="s">
        <v>43</v>
      </c>
      <c r="B12343" s="22" t="s">
        <v>171</v>
      </c>
      <c r="C12343" s="22" t="s">
        <v>53</v>
      </c>
      <c r="D12343" s="22" t="s">
        <v>53</v>
      </c>
      <c r="E12343" s="20">
        <v>90.698809999999995</v>
      </c>
    </row>
    <row r="12344" spans="1:5" x14ac:dyDescent="0.35">
      <c r="A12344" s="22" t="s">
        <v>43</v>
      </c>
      <c r="B12344" s="22" t="s">
        <v>171</v>
      </c>
      <c r="C12344" s="22" t="s">
        <v>53</v>
      </c>
      <c r="D12344" s="22" t="s">
        <v>27</v>
      </c>
      <c r="E12344" s="20">
        <v>17.479040000000001</v>
      </c>
    </row>
    <row r="12345" spans="1:5" x14ac:dyDescent="0.35">
      <c r="A12345" s="22" t="s">
        <v>43</v>
      </c>
      <c r="B12345" s="22" t="s">
        <v>171</v>
      </c>
      <c r="C12345" s="22" t="s">
        <v>53</v>
      </c>
      <c r="D12345" s="22" t="s">
        <v>28</v>
      </c>
      <c r="E12345" s="20">
        <v>8.8671100000000003</v>
      </c>
    </row>
    <row r="12346" spans="1:5" x14ac:dyDescent="0.35">
      <c r="A12346" s="22" t="s">
        <v>43</v>
      </c>
      <c r="B12346" s="22" t="s">
        <v>171</v>
      </c>
      <c r="C12346" s="22" t="s">
        <v>53</v>
      </c>
      <c r="D12346" s="22" t="s">
        <v>55</v>
      </c>
      <c r="E12346" s="20">
        <v>822.03202999999996</v>
      </c>
    </row>
    <row r="12347" spans="1:5" x14ac:dyDescent="0.35">
      <c r="A12347" s="22" t="s">
        <v>43</v>
      </c>
      <c r="B12347" s="22" t="s">
        <v>171</v>
      </c>
      <c r="C12347" s="22" t="s">
        <v>53</v>
      </c>
      <c r="D12347" s="22" t="s">
        <v>93</v>
      </c>
      <c r="E12347" s="20">
        <v>1.8914899999999999</v>
      </c>
    </row>
    <row r="12348" spans="1:5" x14ac:dyDescent="0.35">
      <c r="A12348" s="22" t="s">
        <v>43</v>
      </c>
      <c r="B12348" s="22" t="s">
        <v>171</v>
      </c>
      <c r="C12348" s="22" t="s">
        <v>53</v>
      </c>
      <c r="D12348" s="22" t="s">
        <v>160</v>
      </c>
      <c r="E12348" s="20">
        <v>87.842429999999993</v>
      </c>
    </row>
    <row r="12349" spans="1:5" x14ac:dyDescent="0.35">
      <c r="A12349" s="22" t="s">
        <v>43</v>
      </c>
      <c r="B12349" s="22" t="s">
        <v>171</v>
      </c>
      <c r="C12349" s="22" t="s">
        <v>53</v>
      </c>
      <c r="D12349" s="22" t="s">
        <v>30</v>
      </c>
      <c r="E12349" s="20">
        <v>4.4938000000000002</v>
      </c>
    </row>
    <row r="12350" spans="1:5" x14ac:dyDescent="0.35">
      <c r="A12350" s="22" t="s">
        <v>43</v>
      </c>
      <c r="B12350" s="22" t="s">
        <v>171</v>
      </c>
      <c r="C12350" s="22" t="s">
        <v>53</v>
      </c>
      <c r="D12350" s="22" t="s">
        <v>31</v>
      </c>
      <c r="E12350" s="20">
        <v>62.676319999999997</v>
      </c>
    </row>
    <row r="12351" spans="1:5" x14ac:dyDescent="0.35">
      <c r="A12351" s="22" t="s">
        <v>43</v>
      </c>
      <c r="B12351" s="22" t="s">
        <v>171</v>
      </c>
      <c r="C12351" s="22" t="s">
        <v>53</v>
      </c>
      <c r="D12351" s="22" t="s">
        <v>32</v>
      </c>
      <c r="E12351" s="20">
        <v>0.15966</v>
      </c>
    </row>
    <row r="12352" spans="1:5" x14ac:dyDescent="0.35">
      <c r="A12352" s="22" t="s">
        <v>43</v>
      </c>
      <c r="B12352" s="22" t="s">
        <v>171</v>
      </c>
      <c r="C12352" s="22" t="s">
        <v>53</v>
      </c>
      <c r="D12352" s="28" t="s">
        <v>35</v>
      </c>
      <c r="E12352" s="26">
        <v>1570.86086</v>
      </c>
    </row>
    <row r="12353" spans="1:5" x14ac:dyDescent="0.35">
      <c r="A12353" s="22" t="s">
        <v>43</v>
      </c>
      <c r="B12353" s="22" t="s">
        <v>171</v>
      </c>
      <c r="C12353" s="22" t="s">
        <v>12</v>
      </c>
      <c r="D12353" s="22" t="s">
        <v>52</v>
      </c>
      <c r="E12353" s="20">
        <v>2.2582900000000001</v>
      </c>
    </row>
    <row r="12354" spans="1:5" x14ac:dyDescent="0.35">
      <c r="A12354" s="22" t="s">
        <v>43</v>
      </c>
      <c r="B12354" s="22" t="s">
        <v>171</v>
      </c>
      <c r="C12354" s="22" t="s">
        <v>12</v>
      </c>
      <c r="D12354" s="22" t="s">
        <v>27</v>
      </c>
      <c r="E12354" s="20">
        <v>19149.052530000001</v>
      </c>
    </row>
    <row r="12355" spans="1:5" x14ac:dyDescent="0.35">
      <c r="A12355" s="22" t="s">
        <v>43</v>
      </c>
      <c r="B12355" s="22" t="s">
        <v>171</v>
      </c>
      <c r="C12355" s="22" t="s">
        <v>12</v>
      </c>
      <c r="D12355" s="22" t="s">
        <v>95</v>
      </c>
      <c r="E12355" s="20">
        <v>0.11788999999999999</v>
      </c>
    </row>
    <row r="12356" spans="1:5" x14ac:dyDescent="0.35">
      <c r="A12356" s="22" t="s">
        <v>43</v>
      </c>
      <c r="B12356" s="22" t="s">
        <v>171</v>
      </c>
      <c r="C12356" s="22" t="s">
        <v>12</v>
      </c>
      <c r="D12356" s="22" t="s">
        <v>28</v>
      </c>
      <c r="E12356" s="20">
        <v>6.1940900000000001</v>
      </c>
    </row>
    <row r="12357" spans="1:5" x14ac:dyDescent="0.35">
      <c r="A12357" s="22" t="s">
        <v>43</v>
      </c>
      <c r="B12357" s="22" t="s">
        <v>171</v>
      </c>
      <c r="C12357" s="22" t="s">
        <v>12</v>
      </c>
      <c r="D12357" s="22" t="s">
        <v>92</v>
      </c>
      <c r="E12357" s="20">
        <v>3.2800400000000001</v>
      </c>
    </row>
    <row r="12358" spans="1:5" x14ac:dyDescent="0.35">
      <c r="A12358" s="22" t="s">
        <v>43</v>
      </c>
      <c r="B12358" s="22" t="s">
        <v>171</v>
      </c>
      <c r="C12358" s="22" t="s">
        <v>12</v>
      </c>
      <c r="D12358" s="22" t="s">
        <v>30</v>
      </c>
      <c r="E12358" s="20">
        <v>54.30912</v>
      </c>
    </row>
    <row r="12359" spans="1:5" x14ac:dyDescent="0.35">
      <c r="A12359" s="22" t="s">
        <v>43</v>
      </c>
      <c r="B12359" s="22" t="s">
        <v>171</v>
      </c>
      <c r="C12359" s="22" t="s">
        <v>12</v>
      </c>
      <c r="D12359" s="22" t="s">
        <v>31</v>
      </c>
      <c r="E12359" s="20">
        <v>41.27366</v>
      </c>
    </row>
    <row r="12360" spans="1:5" x14ac:dyDescent="0.35">
      <c r="A12360" s="22" t="s">
        <v>43</v>
      </c>
      <c r="B12360" s="22" t="s">
        <v>171</v>
      </c>
      <c r="C12360" s="22" t="s">
        <v>12</v>
      </c>
      <c r="D12360" s="28" t="s">
        <v>35</v>
      </c>
      <c r="E12360" s="26">
        <v>19256.485619999999</v>
      </c>
    </row>
    <row r="12361" spans="1:5" x14ac:dyDescent="0.35">
      <c r="A12361" s="22" t="s">
        <v>43</v>
      </c>
      <c r="B12361" s="22" t="s">
        <v>171</v>
      </c>
      <c r="C12361" s="22" t="s">
        <v>54</v>
      </c>
      <c r="D12361" s="22" t="s">
        <v>92</v>
      </c>
      <c r="E12361" s="20">
        <v>1.4902500000000001</v>
      </c>
    </row>
    <row r="12362" spans="1:5" x14ac:dyDescent="0.35">
      <c r="A12362" s="22" t="s">
        <v>43</v>
      </c>
      <c r="B12362" s="22" t="s">
        <v>171</v>
      </c>
      <c r="C12362" s="22" t="s">
        <v>54</v>
      </c>
      <c r="D12362" s="22" t="s">
        <v>30</v>
      </c>
      <c r="E12362" s="20">
        <v>1.91869</v>
      </c>
    </row>
    <row r="12363" spans="1:5" x14ac:dyDescent="0.35">
      <c r="A12363" s="22" t="s">
        <v>43</v>
      </c>
      <c r="B12363" s="22" t="s">
        <v>171</v>
      </c>
      <c r="C12363" s="22" t="s">
        <v>54</v>
      </c>
      <c r="D12363" s="22" t="s">
        <v>31</v>
      </c>
      <c r="E12363" s="20">
        <v>32.575000000000003</v>
      </c>
    </row>
    <row r="12364" spans="1:5" x14ac:dyDescent="0.35">
      <c r="A12364" s="22" t="s">
        <v>43</v>
      </c>
      <c r="B12364" s="22" t="s">
        <v>171</v>
      </c>
      <c r="C12364" s="22" t="s">
        <v>54</v>
      </c>
      <c r="D12364" s="28" t="s">
        <v>35</v>
      </c>
      <c r="E12364" s="26">
        <v>35.983939999999997</v>
      </c>
    </row>
    <row r="12365" spans="1:5" x14ac:dyDescent="0.35">
      <c r="A12365" s="22" t="s">
        <v>43</v>
      </c>
      <c r="B12365" s="22" t="s">
        <v>171</v>
      </c>
      <c r="C12365" s="22" t="s">
        <v>13</v>
      </c>
      <c r="D12365" s="22" t="s">
        <v>52</v>
      </c>
      <c r="E12365" s="20">
        <v>2813.2887500000002</v>
      </c>
    </row>
    <row r="12366" spans="1:5" x14ac:dyDescent="0.35">
      <c r="A12366" s="22" t="s">
        <v>43</v>
      </c>
      <c r="B12366" s="22" t="s">
        <v>171</v>
      </c>
      <c r="C12366" s="22" t="s">
        <v>13</v>
      </c>
      <c r="D12366" s="22" t="s">
        <v>53</v>
      </c>
      <c r="E12366" s="20">
        <v>0.25764999999999999</v>
      </c>
    </row>
    <row r="12367" spans="1:5" x14ac:dyDescent="0.35">
      <c r="A12367" s="22" t="s">
        <v>43</v>
      </c>
      <c r="B12367" s="22" t="s">
        <v>171</v>
      </c>
      <c r="C12367" s="22" t="s">
        <v>13</v>
      </c>
      <c r="D12367" s="22" t="s">
        <v>27</v>
      </c>
      <c r="E12367" s="20">
        <v>2863.2556100000002</v>
      </c>
    </row>
    <row r="12368" spans="1:5" x14ac:dyDescent="0.35">
      <c r="A12368" s="22" t="s">
        <v>43</v>
      </c>
      <c r="B12368" s="22" t="s">
        <v>171</v>
      </c>
      <c r="C12368" s="22" t="s">
        <v>13</v>
      </c>
      <c r="D12368" s="22" t="s">
        <v>28</v>
      </c>
      <c r="E12368" s="20">
        <v>31.688220000000001</v>
      </c>
    </row>
    <row r="12369" spans="1:5" x14ac:dyDescent="0.35">
      <c r="A12369" s="22" t="s">
        <v>43</v>
      </c>
      <c r="B12369" s="22" t="s">
        <v>171</v>
      </c>
      <c r="C12369" s="22" t="s">
        <v>13</v>
      </c>
      <c r="D12369" s="22" t="s">
        <v>55</v>
      </c>
      <c r="E12369" s="20">
        <v>1.24814</v>
      </c>
    </row>
    <row r="12370" spans="1:5" x14ac:dyDescent="0.35">
      <c r="A12370" s="22" t="s">
        <v>43</v>
      </c>
      <c r="B12370" s="22" t="s">
        <v>171</v>
      </c>
      <c r="C12370" s="22" t="s">
        <v>13</v>
      </c>
      <c r="D12370" s="22" t="s">
        <v>92</v>
      </c>
      <c r="E12370" s="20">
        <v>19.091000000000001</v>
      </c>
    </row>
    <row r="12371" spans="1:5" x14ac:dyDescent="0.35">
      <c r="A12371" s="22" t="s">
        <v>43</v>
      </c>
      <c r="B12371" s="22" t="s">
        <v>171</v>
      </c>
      <c r="C12371" s="22" t="s">
        <v>13</v>
      </c>
      <c r="D12371" s="22" t="s">
        <v>93</v>
      </c>
      <c r="E12371" s="20">
        <v>0.50787000000000004</v>
      </c>
    </row>
    <row r="12372" spans="1:5" x14ac:dyDescent="0.35">
      <c r="A12372" s="22" t="s">
        <v>43</v>
      </c>
      <c r="B12372" s="22" t="s">
        <v>171</v>
      </c>
      <c r="C12372" s="22" t="s">
        <v>13</v>
      </c>
      <c r="D12372" s="22" t="s">
        <v>30</v>
      </c>
      <c r="E12372" s="20">
        <v>6.11083</v>
      </c>
    </row>
    <row r="12373" spans="1:5" x14ac:dyDescent="0.35">
      <c r="A12373" s="22" t="s">
        <v>43</v>
      </c>
      <c r="B12373" s="22" t="s">
        <v>171</v>
      </c>
      <c r="C12373" s="22" t="s">
        <v>13</v>
      </c>
      <c r="D12373" s="22" t="s">
        <v>100</v>
      </c>
      <c r="E12373" s="20">
        <v>0.47699999999999998</v>
      </c>
    </row>
    <row r="12374" spans="1:5" x14ac:dyDescent="0.35">
      <c r="A12374" s="22" t="s">
        <v>43</v>
      </c>
      <c r="B12374" s="22" t="s">
        <v>171</v>
      </c>
      <c r="C12374" s="22" t="s">
        <v>13</v>
      </c>
      <c r="D12374" s="22" t="s">
        <v>31</v>
      </c>
      <c r="E12374" s="20">
        <v>170.6927</v>
      </c>
    </row>
    <row r="12375" spans="1:5" x14ac:dyDescent="0.35">
      <c r="A12375" s="22" t="s">
        <v>43</v>
      </c>
      <c r="B12375" s="22" t="s">
        <v>171</v>
      </c>
      <c r="C12375" s="22" t="s">
        <v>13</v>
      </c>
      <c r="D12375" s="22" t="s">
        <v>32</v>
      </c>
      <c r="E12375" s="20">
        <v>0.57582</v>
      </c>
    </row>
    <row r="12376" spans="1:5" x14ac:dyDescent="0.35">
      <c r="A12376" s="22" t="s">
        <v>43</v>
      </c>
      <c r="B12376" s="22" t="s">
        <v>171</v>
      </c>
      <c r="C12376" s="22" t="s">
        <v>13</v>
      </c>
      <c r="D12376" s="28" t="s">
        <v>35</v>
      </c>
      <c r="E12376" s="26">
        <v>5907.1935899999999</v>
      </c>
    </row>
    <row r="12377" spans="1:5" x14ac:dyDescent="0.35">
      <c r="A12377" s="22" t="s">
        <v>43</v>
      </c>
      <c r="B12377" s="22" t="s">
        <v>171</v>
      </c>
      <c r="C12377" s="22" t="s">
        <v>55</v>
      </c>
      <c r="D12377" s="22" t="s">
        <v>52</v>
      </c>
      <c r="E12377" s="20">
        <v>0.26166</v>
      </c>
    </row>
    <row r="12378" spans="1:5" x14ac:dyDescent="0.35">
      <c r="A12378" s="22" t="s">
        <v>43</v>
      </c>
      <c r="B12378" s="22" t="s">
        <v>171</v>
      </c>
      <c r="C12378" s="22" t="s">
        <v>55</v>
      </c>
      <c r="D12378" s="22" t="s">
        <v>95</v>
      </c>
      <c r="E12378" s="20">
        <v>0.90373000000000003</v>
      </c>
    </row>
    <row r="12379" spans="1:5" x14ac:dyDescent="0.35">
      <c r="A12379" s="22" t="s">
        <v>43</v>
      </c>
      <c r="B12379" s="22" t="s">
        <v>171</v>
      </c>
      <c r="C12379" s="22" t="s">
        <v>55</v>
      </c>
      <c r="D12379" s="22" t="s">
        <v>55</v>
      </c>
      <c r="E12379" s="20">
        <v>154.62133</v>
      </c>
    </row>
    <row r="12380" spans="1:5" x14ac:dyDescent="0.35">
      <c r="A12380" s="22" t="s">
        <v>43</v>
      </c>
      <c r="B12380" s="22" t="s">
        <v>171</v>
      </c>
      <c r="C12380" s="22" t="s">
        <v>55</v>
      </c>
      <c r="D12380" s="22" t="s">
        <v>93</v>
      </c>
      <c r="E12380" s="20">
        <v>0.90266999999999997</v>
      </c>
    </row>
    <row r="12381" spans="1:5" x14ac:dyDescent="0.35">
      <c r="A12381" s="22" t="s">
        <v>43</v>
      </c>
      <c r="B12381" s="22" t="s">
        <v>171</v>
      </c>
      <c r="C12381" s="22" t="s">
        <v>55</v>
      </c>
      <c r="D12381" s="22" t="s">
        <v>96</v>
      </c>
      <c r="E12381" s="20">
        <v>1.5662799999999999</v>
      </c>
    </row>
    <row r="12382" spans="1:5" x14ac:dyDescent="0.35">
      <c r="A12382" s="22" t="s">
        <v>43</v>
      </c>
      <c r="B12382" s="22" t="s">
        <v>171</v>
      </c>
      <c r="C12382" s="22" t="s">
        <v>55</v>
      </c>
      <c r="D12382" s="22" t="s">
        <v>110</v>
      </c>
      <c r="E12382" s="20">
        <v>0.75775000000000003</v>
      </c>
    </row>
    <row r="12383" spans="1:5" x14ac:dyDescent="0.35">
      <c r="A12383" s="22" t="s">
        <v>43</v>
      </c>
      <c r="B12383" s="22" t="s">
        <v>171</v>
      </c>
      <c r="C12383" s="22" t="s">
        <v>55</v>
      </c>
      <c r="D12383" s="22" t="s">
        <v>97</v>
      </c>
      <c r="E12383" s="20">
        <v>0.27439999999999998</v>
      </c>
    </row>
    <row r="12384" spans="1:5" x14ac:dyDescent="0.35">
      <c r="A12384" s="22" t="s">
        <v>43</v>
      </c>
      <c r="B12384" s="22" t="s">
        <v>171</v>
      </c>
      <c r="C12384" s="22" t="s">
        <v>55</v>
      </c>
      <c r="D12384" s="22" t="s">
        <v>31</v>
      </c>
      <c r="E12384" s="20">
        <v>0.32024999999999998</v>
      </c>
    </row>
    <row r="12385" spans="1:5" x14ac:dyDescent="0.35">
      <c r="A12385" s="22" t="s">
        <v>43</v>
      </c>
      <c r="B12385" s="22" t="s">
        <v>171</v>
      </c>
      <c r="C12385" s="22" t="s">
        <v>55</v>
      </c>
      <c r="D12385" s="28" t="s">
        <v>35</v>
      </c>
      <c r="E12385" s="26">
        <v>159.60807</v>
      </c>
    </row>
    <row r="12386" spans="1:5" x14ac:dyDescent="0.35">
      <c r="A12386" s="22" t="s">
        <v>43</v>
      </c>
      <c r="B12386" s="22" t="s">
        <v>171</v>
      </c>
      <c r="C12386" s="22" t="s">
        <v>56</v>
      </c>
      <c r="D12386" s="22" t="s">
        <v>104</v>
      </c>
      <c r="E12386" s="20">
        <v>156.98005000000001</v>
      </c>
    </row>
    <row r="12387" spans="1:5" x14ac:dyDescent="0.35">
      <c r="A12387" s="22" t="s">
        <v>43</v>
      </c>
      <c r="B12387" s="22" t="s">
        <v>171</v>
      </c>
      <c r="C12387" s="22" t="s">
        <v>56</v>
      </c>
      <c r="D12387" s="22" t="s">
        <v>28</v>
      </c>
      <c r="E12387" s="20">
        <v>0.36947999999999998</v>
      </c>
    </row>
    <row r="12388" spans="1:5" x14ac:dyDescent="0.35">
      <c r="A12388" s="22" t="s">
        <v>43</v>
      </c>
      <c r="B12388" s="22" t="s">
        <v>171</v>
      </c>
      <c r="C12388" s="22" t="s">
        <v>56</v>
      </c>
      <c r="D12388" s="22" t="s">
        <v>55</v>
      </c>
      <c r="E12388" s="20">
        <v>119.5574</v>
      </c>
    </row>
    <row r="12389" spans="1:5" x14ac:dyDescent="0.35">
      <c r="A12389" s="22" t="s">
        <v>43</v>
      </c>
      <c r="B12389" s="22" t="s">
        <v>171</v>
      </c>
      <c r="C12389" s="22" t="s">
        <v>56</v>
      </c>
      <c r="D12389" s="22" t="s">
        <v>93</v>
      </c>
      <c r="E12389" s="20">
        <v>0.16591</v>
      </c>
    </row>
    <row r="12390" spans="1:5" x14ac:dyDescent="0.35">
      <c r="A12390" s="22" t="s">
        <v>43</v>
      </c>
      <c r="B12390" s="22" t="s">
        <v>171</v>
      </c>
      <c r="C12390" s="22" t="s">
        <v>56</v>
      </c>
      <c r="D12390" s="22" t="s">
        <v>160</v>
      </c>
      <c r="E12390" s="20">
        <v>6.9704100000000002</v>
      </c>
    </row>
    <row r="12391" spans="1:5" x14ac:dyDescent="0.35">
      <c r="A12391" s="22" t="s">
        <v>43</v>
      </c>
      <c r="B12391" s="22" t="s">
        <v>171</v>
      </c>
      <c r="C12391" s="22" t="s">
        <v>56</v>
      </c>
      <c r="D12391" s="22" t="s">
        <v>30</v>
      </c>
      <c r="E12391" s="20">
        <v>243.76248000000001</v>
      </c>
    </row>
    <row r="12392" spans="1:5" x14ac:dyDescent="0.35">
      <c r="A12392" s="22" t="s">
        <v>43</v>
      </c>
      <c r="B12392" s="22" t="s">
        <v>171</v>
      </c>
      <c r="C12392" s="22" t="s">
        <v>56</v>
      </c>
      <c r="D12392" s="22" t="s">
        <v>96</v>
      </c>
      <c r="E12392" s="20">
        <v>494.31283000000002</v>
      </c>
    </row>
    <row r="12393" spans="1:5" x14ac:dyDescent="0.35">
      <c r="A12393" s="22" t="s">
        <v>43</v>
      </c>
      <c r="B12393" s="22" t="s">
        <v>171</v>
      </c>
      <c r="C12393" s="22" t="s">
        <v>56</v>
      </c>
      <c r="D12393" s="22" t="s">
        <v>100</v>
      </c>
      <c r="E12393" s="20">
        <v>1.0166599999999999</v>
      </c>
    </row>
    <row r="12394" spans="1:5" x14ac:dyDescent="0.35">
      <c r="A12394" s="22" t="s">
        <v>43</v>
      </c>
      <c r="B12394" s="22" t="s">
        <v>171</v>
      </c>
      <c r="C12394" s="22" t="s">
        <v>56</v>
      </c>
      <c r="D12394" s="22" t="s">
        <v>31</v>
      </c>
      <c r="E12394" s="20">
        <v>64.377619999999993</v>
      </c>
    </row>
    <row r="12395" spans="1:5" x14ac:dyDescent="0.35">
      <c r="A12395" s="22" t="s">
        <v>43</v>
      </c>
      <c r="B12395" s="22" t="s">
        <v>171</v>
      </c>
      <c r="C12395" s="22" t="s">
        <v>56</v>
      </c>
      <c r="D12395" s="22" t="s">
        <v>32</v>
      </c>
      <c r="E12395" s="20">
        <v>4.4119000000000002</v>
      </c>
    </row>
    <row r="12396" spans="1:5" x14ac:dyDescent="0.35">
      <c r="A12396" s="22" t="s">
        <v>43</v>
      </c>
      <c r="B12396" s="22" t="s">
        <v>171</v>
      </c>
      <c r="C12396" s="22" t="s">
        <v>56</v>
      </c>
      <c r="D12396" s="28" t="s">
        <v>35</v>
      </c>
      <c r="E12396" s="26">
        <v>1091.9247399999999</v>
      </c>
    </row>
    <row r="12397" spans="1:5" x14ac:dyDescent="0.35">
      <c r="A12397" s="22" t="s">
        <v>43</v>
      </c>
      <c r="B12397" s="22" t="s">
        <v>171</v>
      </c>
      <c r="C12397" s="22" t="s">
        <v>57</v>
      </c>
      <c r="D12397" s="22" t="s">
        <v>52</v>
      </c>
      <c r="E12397" s="20">
        <v>9.5124200000000005</v>
      </c>
    </row>
    <row r="12398" spans="1:5" x14ac:dyDescent="0.35">
      <c r="A12398" s="22" t="s">
        <v>43</v>
      </c>
      <c r="B12398" s="22" t="s">
        <v>171</v>
      </c>
      <c r="C12398" s="22" t="s">
        <v>57</v>
      </c>
      <c r="D12398" s="22" t="s">
        <v>104</v>
      </c>
      <c r="E12398" s="20">
        <v>43.28942</v>
      </c>
    </row>
    <row r="12399" spans="1:5" x14ac:dyDescent="0.35">
      <c r="A12399" s="22" t="s">
        <v>43</v>
      </c>
      <c r="B12399" s="22" t="s">
        <v>171</v>
      </c>
      <c r="C12399" s="22" t="s">
        <v>57</v>
      </c>
      <c r="D12399" s="22" t="s">
        <v>156</v>
      </c>
      <c r="E12399" s="20">
        <v>0.80861000000000005</v>
      </c>
    </row>
    <row r="12400" spans="1:5" x14ac:dyDescent="0.35">
      <c r="A12400" s="22" t="s">
        <v>43</v>
      </c>
      <c r="B12400" s="22" t="s">
        <v>171</v>
      </c>
      <c r="C12400" s="22" t="s">
        <v>57</v>
      </c>
      <c r="D12400" s="22" t="s">
        <v>53</v>
      </c>
      <c r="E12400" s="20">
        <v>0.47404000000000002</v>
      </c>
    </row>
    <row r="12401" spans="1:5" x14ac:dyDescent="0.35">
      <c r="A12401" s="22" t="s">
        <v>43</v>
      </c>
      <c r="B12401" s="22" t="s">
        <v>171</v>
      </c>
      <c r="C12401" s="22" t="s">
        <v>57</v>
      </c>
      <c r="D12401" s="22" t="s">
        <v>28</v>
      </c>
      <c r="E12401" s="20">
        <v>5.9426899999999998</v>
      </c>
    </row>
    <row r="12402" spans="1:5" x14ac:dyDescent="0.35">
      <c r="A12402" s="22" t="s">
        <v>43</v>
      </c>
      <c r="B12402" s="22" t="s">
        <v>171</v>
      </c>
      <c r="C12402" s="22" t="s">
        <v>57</v>
      </c>
      <c r="D12402" s="22" t="s">
        <v>55</v>
      </c>
      <c r="E12402" s="20">
        <v>29.929369999999999</v>
      </c>
    </row>
    <row r="12403" spans="1:5" x14ac:dyDescent="0.35">
      <c r="A12403" s="22" t="s">
        <v>43</v>
      </c>
      <c r="B12403" s="22" t="s">
        <v>171</v>
      </c>
      <c r="C12403" s="22" t="s">
        <v>57</v>
      </c>
      <c r="D12403" s="22" t="s">
        <v>92</v>
      </c>
      <c r="E12403" s="20">
        <v>9839.3472899999997</v>
      </c>
    </row>
    <row r="12404" spans="1:5" x14ac:dyDescent="0.35">
      <c r="A12404" s="22" t="s">
        <v>43</v>
      </c>
      <c r="B12404" s="22" t="s">
        <v>171</v>
      </c>
      <c r="C12404" s="22" t="s">
        <v>57</v>
      </c>
      <c r="D12404" s="22" t="s">
        <v>101</v>
      </c>
      <c r="E12404" s="20">
        <v>0.76361999999999997</v>
      </c>
    </row>
    <row r="12405" spans="1:5" x14ac:dyDescent="0.35">
      <c r="A12405" s="22" t="s">
        <v>43</v>
      </c>
      <c r="B12405" s="22" t="s">
        <v>171</v>
      </c>
      <c r="C12405" s="22" t="s">
        <v>57</v>
      </c>
      <c r="D12405" s="22" t="s">
        <v>102</v>
      </c>
      <c r="E12405" s="20">
        <v>3112.23668</v>
      </c>
    </row>
    <row r="12406" spans="1:5" x14ac:dyDescent="0.35">
      <c r="A12406" s="22" t="s">
        <v>43</v>
      </c>
      <c r="B12406" s="22" t="s">
        <v>171</v>
      </c>
      <c r="C12406" s="22" t="s">
        <v>57</v>
      </c>
      <c r="D12406" s="22" t="s">
        <v>93</v>
      </c>
      <c r="E12406" s="20">
        <v>119.6965</v>
      </c>
    </row>
    <row r="12407" spans="1:5" x14ac:dyDescent="0.35">
      <c r="A12407" s="22" t="s">
        <v>43</v>
      </c>
      <c r="B12407" s="22" t="s">
        <v>171</v>
      </c>
      <c r="C12407" s="22" t="s">
        <v>57</v>
      </c>
      <c r="D12407" s="22" t="s">
        <v>160</v>
      </c>
      <c r="E12407" s="20">
        <v>23.14902</v>
      </c>
    </row>
    <row r="12408" spans="1:5" x14ac:dyDescent="0.35">
      <c r="A12408" s="22" t="s">
        <v>43</v>
      </c>
      <c r="B12408" s="22" t="s">
        <v>171</v>
      </c>
      <c r="C12408" s="22" t="s">
        <v>57</v>
      </c>
      <c r="D12408" s="22" t="s">
        <v>30</v>
      </c>
      <c r="E12408" s="20">
        <v>38.055120000000002</v>
      </c>
    </row>
    <row r="12409" spans="1:5" x14ac:dyDescent="0.35">
      <c r="A12409" s="22" t="s">
        <v>43</v>
      </c>
      <c r="B12409" s="22" t="s">
        <v>171</v>
      </c>
      <c r="C12409" s="22" t="s">
        <v>57</v>
      </c>
      <c r="D12409" s="22" t="s">
        <v>100</v>
      </c>
      <c r="E12409" s="20">
        <v>176.20501999999999</v>
      </c>
    </row>
    <row r="12410" spans="1:5" x14ac:dyDescent="0.35">
      <c r="A12410" s="22" t="s">
        <v>43</v>
      </c>
      <c r="B12410" s="22" t="s">
        <v>171</v>
      </c>
      <c r="C12410" s="22" t="s">
        <v>57</v>
      </c>
      <c r="D12410" s="22" t="s">
        <v>31</v>
      </c>
      <c r="E12410" s="20">
        <v>33.157589999999999</v>
      </c>
    </row>
    <row r="12411" spans="1:5" x14ac:dyDescent="0.35">
      <c r="A12411" s="22" t="s">
        <v>43</v>
      </c>
      <c r="B12411" s="22" t="s">
        <v>171</v>
      </c>
      <c r="C12411" s="22" t="s">
        <v>57</v>
      </c>
      <c r="D12411" s="22" t="s">
        <v>32</v>
      </c>
      <c r="E12411" s="20">
        <v>1.1765600000000001</v>
      </c>
    </row>
    <row r="12412" spans="1:5" x14ac:dyDescent="0.35">
      <c r="A12412" s="22" t="s">
        <v>43</v>
      </c>
      <c r="B12412" s="22" t="s">
        <v>171</v>
      </c>
      <c r="C12412" s="22" t="s">
        <v>57</v>
      </c>
      <c r="D12412" s="28" t="s">
        <v>35</v>
      </c>
      <c r="E12412" s="26">
        <v>13433.74395</v>
      </c>
    </row>
    <row r="12413" spans="1:5" x14ac:dyDescent="0.35">
      <c r="A12413" s="22" t="s">
        <v>43</v>
      </c>
      <c r="B12413" s="22" t="s">
        <v>171</v>
      </c>
      <c r="C12413" s="22" t="s">
        <v>58</v>
      </c>
      <c r="D12413" s="22" t="s">
        <v>52</v>
      </c>
      <c r="E12413" s="20">
        <v>3.8157199999999998</v>
      </c>
    </row>
    <row r="12414" spans="1:5" x14ac:dyDescent="0.35">
      <c r="A12414" s="22" t="s">
        <v>43</v>
      </c>
      <c r="B12414" s="22" t="s">
        <v>171</v>
      </c>
      <c r="C12414" s="22" t="s">
        <v>58</v>
      </c>
      <c r="D12414" s="28" t="s">
        <v>35</v>
      </c>
      <c r="E12414" s="26">
        <v>3.8157199999999998</v>
      </c>
    </row>
    <row r="12415" spans="1:5" x14ac:dyDescent="0.35">
      <c r="A12415" s="22" t="s">
        <v>43</v>
      </c>
      <c r="B12415" s="22" t="s">
        <v>171</v>
      </c>
      <c r="C12415" s="22" t="s">
        <v>158</v>
      </c>
      <c r="D12415" s="22" t="s">
        <v>160</v>
      </c>
      <c r="E12415" s="20">
        <v>336.99103000000002</v>
      </c>
    </row>
    <row r="12416" spans="1:5" x14ac:dyDescent="0.35">
      <c r="A12416" s="22" t="s">
        <v>43</v>
      </c>
      <c r="B12416" s="22" t="s">
        <v>171</v>
      </c>
      <c r="C12416" s="22" t="s">
        <v>158</v>
      </c>
      <c r="D12416" s="22" t="s">
        <v>31</v>
      </c>
      <c r="E12416" s="20">
        <v>0.999</v>
      </c>
    </row>
    <row r="12417" spans="1:5" x14ac:dyDescent="0.35">
      <c r="A12417" s="22" t="s">
        <v>43</v>
      </c>
      <c r="B12417" s="22" t="s">
        <v>171</v>
      </c>
      <c r="C12417" s="22" t="s">
        <v>158</v>
      </c>
      <c r="D12417" s="28" t="s">
        <v>35</v>
      </c>
      <c r="E12417" s="26">
        <v>337.99002999999999</v>
      </c>
    </row>
    <row r="12418" spans="1:5" x14ac:dyDescent="0.35">
      <c r="A12418" s="22" t="s">
        <v>43</v>
      </c>
      <c r="B12418" s="22" t="s">
        <v>171</v>
      </c>
      <c r="C12418" s="22" t="s">
        <v>14</v>
      </c>
      <c r="D12418" s="22" t="s">
        <v>55</v>
      </c>
      <c r="E12418" s="20">
        <v>27.32263</v>
      </c>
    </row>
    <row r="12419" spans="1:5" x14ac:dyDescent="0.35">
      <c r="A12419" s="22" t="s">
        <v>43</v>
      </c>
      <c r="B12419" s="22" t="s">
        <v>171</v>
      </c>
      <c r="C12419" s="22" t="s">
        <v>14</v>
      </c>
      <c r="D12419" s="22" t="s">
        <v>92</v>
      </c>
      <c r="E12419" s="20">
        <v>3.1409899999999999</v>
      </c>
    </row>
    <row r="12420" spans="1:5" x14ac:dyDescent="0.35">
      <c r="A12420" s="22" t="s">
        <v>43</v>
      </c>
      <c r="B12420" s="22" t="s">
        <v>171</v>
      </c>
      <c r="C12420" s="22" t="s">
        <v>14</v>
      </c>
      <c r="D12420" s="22" t="s">
        <v>93</v>
      </c>
      <c r="E12420" s="20">
        <v>1.09273</v>
      </c>
    </row>
    <row r="12421" spans="1:5" x14ac:dyDescent="0.35">
      <c r="A12421" s="22" t="s">
        <v>43</v>
      </c>
      <c r="B12421" s="22" t="s">
        <v>171</v>
      </c>
      <c r="C12421" s="22" t="s">
        <v>14</v>
      </c>
      <c r="D12421" s="22" t="s">
        <v>160</v>
      </c>
      <c r="E12421" s="20">
        <v>86.996930000000006</v>
      </c>
    </row>
    <row r="12422" spans="1:5" x14ac:dyDescent="0.35">
      <c r="A12422" s="22" t="s">
        <v>43</v>
      </c>
      <c r="B12422" s="22" t="s">
        <v>171</v>
      </c>
      <c r="C12422" s="22" t="s">
        <v>14</v>
      </c>
      <c r="D12422" s="22" t="s">
        <v>30</v>
      </c>
      <c r="E12422" s="20">
        <v>38.839820000000003</v>
      </c>
    </row>
    <row r="12423" spans="1:5" x14ac:dyDescent="0.35">
      <c r="A12423" s="22" t="s">
        <v>43</v>
      </c>
      <c r="B12423" s="22" t="s">
        <v>171</v>
      </c>
      <c r="C12423" s="22" t="s">
        <v>14</v>
      </c>
      <c r="D12423" s="22" t="s">
        <v>100</v>
      </c>
      <c r="E12423" s="20">
        <v>14.484209999999999</v>
      </c>
    </row>
    <row r="12424" spans="1:5" x14ac:dyDescent="0.35">
      <c r="A12424" s="22" t="s">
        <v>43</v>
      </c>
      <c r="B12424" s="22" t="s">
        <v>171</v>
      </c>
      <c r="C12424" s="22" t="s">
        <v>14</v>
      </c>
      <c r="D12424" s="22" t="s">
        <v>31</v>
      </c>
      <c r="E12424" s="20">
        <v>89.897350000000003</v>
      </c>
    </row>
    <row r="12425" spans="1:5" x14ac:dyDescent="0.35">
      <c r="A12425" s="22" t="s">
        <v>43</v>
      </c>
      <c r="B12425" s="22" t="s">
        <v>171</v>
      </c>
      <c r="C12425" s="22" t="s">
        <v>14</v>
      </c>
      <c r="D12425" s="28" t="s">
        <v>35</v>
      </c>
      <c r="E12425" s="26">
        <v>261.77465999999998</v>
      </c>
    </row>
    <row r="12426" spans="1:5" x14ac:dyDescent="0.35">
      <c r="A12426" s="22" t="s">
        <v>43</v>
      </c>
      <c r="B12426" s="22" t="s">
        <v>171</v>
      </c>
      <c r="C12426" s="22" t="s">
        <v>15</v>
      </c>
      <c r="D12426" s="22" t="s">
        <v>52</v>
      </c>
      <c r="E12426" s="20">
        <v>126.37363000000001</v>
      </c>
    </row>
    <row r="12427" spans="1:5" x14ac:dyDescent="0.35">
      <c r="A12427" s="22" t="s">
        <v>43</v>
      </c>
      <c r="B12427" s="22" t="s">
        <v>171</v>
      </c>
      <c r="C12427" s="22" t="s">
        <v>15</v>
      </c>
      <c r="D12427" s="22" t="s">
        <v>104</v>
      </c>
      <c r="E12427" s="20">
        <v>320.60027000000002</v>
      </c>
    </row>
    <row r="12428" spans="1:5" x14ac:dyDescent="0.35">
      <c r="A12428" s="22" t="s">
        <v>43</v>
      </c>
      <c r="B12428" s="22" t="s">
        <v>171</v>
      </c>
      <c r="C12428" s="22" t="s">
        <v>15</v>
      </c>
      <c r="D12428" s="22" t="s">
        <v>156</v>
      </c>
      <c r="E12428" s="20">
        <v>9.7157900000000001</v>
      </c>
    </row>
    <row r="12429" spans="1:5" x14ac:dyDescent="0.35">
      <c r="A12429" s="22" t="s">
        <v>43</v>
      </c>
      <c r="B12429" s="22" t="s">
        <v>171</v>
      </c>
      <c r="C12429" s="22" t="s">
        <v>15</v>
      </c>
      <c r="D12429" s="22" t="s">
        <v>53</v>
      </c>
      <c r="E12429" s="20">
        <v>3.5855899999999998</v>
      </c>
    </row>
    <row r="12430" spans="1:5" x14ac:dyDescent="0.35">
      <c r="A12430" s="22" t="s">
        <v>43</v>
      </c>
      <c r="B12430" s="22" t="s">
        <v>171</v>
      </c>
      <c r="C12430" s="22" t="s">
        <v>15</v>
      </c>
      <c r="D12430" s="22" t="s">
        <v>27</v>
      </c>
      <c r="E12430" s="20">
        <v>537.13617999999997</v>
      </c>
    </row>
    <row r="12431" spans="1:5" x14ac:dyDescent="0.35">
      <c r="A12431" s="22" t="s">
        <v>43</v>
      </c>
      <c r="B12431" s="22" t="s">
        <v>171</v>
      </c>
      <c r="C12431" s="22" t="s">
        <v>15</v>
      </c>
      <c r="D12431" s="22" t="s">
        <v>28</v>
      </c>
      <c r="E12431" s="20">
        <v>277.39344999999997</v>
      </c>
    </row>
    <row r="12432" spans="1:5" x14ac:dyDescent="0.35">
      <c r="A12432" s="22" t="s">
        <v>43</v>
      </c>
      <c r="B12432" s="22" t="s">
        <v>171</v>
      </c>
      <c r="C12432" s="22" t="s">
        <v>15</v>
      </c>
      <c r="D12432" s="22" t="s">
        <v>55</v>
      </c>
      <c r="E12432" s="20">
        <v>54.741100000000003</v>
      </c>
    </row>
    <row r="12433" spans="1:5" x14ac:dyDescent="0.35">
      <c r="A12433" s="22" t="s">
        <v>43</v>
      </c>
      <c r="B12433" s="22" t="s">
        <v>171</v>
      </c>
      <c r="C12433" s="22" t="s">
        <v>15</v>
      </c>
      <c r="D12433" s="22" t="s">
        <v>92</v>
      </c>
      <c r="E12433" s="20">
        <v>1107.41651</v>
      </c>
    </row>
    <row r="12434" spans="1:5" x14ac:dyDescent="0.35">
      <c r="A12434" s="22" t="s">
        <v>43</v>
      </c>
      <c r="B12434" s="22" t="s">
        <v>171</v>
      </c>
      <c r="C12434" s="22" t="s">
        <v>15</v>
      </c>
      <c r="D12434" s="22" t="s">
        <v>101</v>
      </c>
      <c r="E12434" s="20">
        <v>4.09992</v>
      </c>
    </row>
    <row r="12435" spans="1:5" x14ac:dyDescent="0.35">
      <c r="A12435" s="22" t="s">
        <v>43</v>
      </c>
      <c r="B12435" s="22" t="s">
        <v>171</v>
      </c>
      <c r="C12435" s="22" t="s">
        <v>15</v>
      </c>
      <c r="D12435" s="22" t="s">
        <v>102</v>
      </c>
      <c r="E12435" s="20">
        <v>85.093519999999998</v>
      </c>
    </row>
    <row r="12436" spans="1:5" x14ac:dyDescent="0.35">
      <c r="A12436" s="22" t="s">
        <v>43</v>
      </c>
      <c r="B12436" s="22" t="s">
        <v>171</v>
      </c>
      <c r="C12436" s="22" t="s">
        <v>15</v>
      </c>
      <c r="D12436" s="22" t="s">
        <v>93</v>
      </c>
      <c r="E12436" s="20">
        <v>207.7193</v>
      </c>
    </row>
    <row r="12437" spans="1:5" x14ac:dyDescent="0.35">
      <c r="A12437" s="22" t="s">
        <v>43</v>
      </c>
      <c r="B12437" s="22" t="s">
        <v>171</v>
      </c>
      <c r="C12437" s="22" t="s">
        <v>15</v>
      </c>
      <c r="D12437" s="22" t="s">
        <v>160</v>
      </c>
      <c r="E12437" s="20">
        <v>2311.3950300000001</v>
      </c>
    </row>
    <row r="12438" spans="1:5" x14ac:dyDescent="0.35">
      <c r="A12438" s="22" t="s">
        <v>43</v>
      </c>
      <c r="B12438" s="22" t="s">
        <v>171</v>
      </c>
      <c r="C12438" s="22" t="s">
        <v>15</v>
      </c>
      <c r="D12438" s="22" t="s">
        <v>30</v>
      </c>
      <c r="E12438" s="20">
        <v>16799.107220000002</v>
      </c>
    </row>
    <row r="12439" spans="1:5" x14ac:dyDescent="0.35">
      <c r="A12439" s="22" t="s">
        <v>43</v>
      </c>
      <c r="B12439" s="22" t="s">
        <v>171</v>
      </c>
      <c r="C12439" s="22" t="s">
        <v>15</v>
      </c>
      <c r="D12439" s="22" t="s">
        <v>96</v>
      </c>
      <c r="E12439" s="20">
        <v>4.3880600000000003</v>
      </c>
    </row>
    <row r="12440" spans="1:5" x14ac:dyDescent="0.35">
      <c r="A12440" s="22" t="s">
        <v>43</v>
      </c>
      <c r="B12440" s="22" t="s">
        <v>171</v>
      </c>
      <c r="C12440" s="22" t="s">
        <v>15</v>
      </c>
      <c r="D12440" s="22" t="s">
        <v>110</v>
      </c>
      <c r="E12440" s="20">
        <v>2.2080299999999999</v>
      </c>
    </row>
    <row r="12441" spans="1:5" x14ac:dyDescent="0.35">
      <c r="A12441" s="22" t="s">
        <v>43</v>
      </c>
      <c r="B12441" s="22" t="s">
        <v>171</v>
      </c>
      <c r="C12441" s="22" t="s">
        <v>15</v>
      </c>
      <c r="D12441" s="22" t="s">
        <v>112</v>
      </c>
      <c r="E12441" s="20">
        <v>0.20710000000000001</v>
      </c>
    </row>
    <row r="12442" spans="1:5" x14ac:dyDescent="0.35">
      <c r="A12442" s="22" t="s">
        <v>43</v>
      </c>
      <c r="B12442" s="22" t="s">
        <v>171</v>
      </c>
      <c r="C12442" s="22" t="s">
        <v>15</v>
      </c>
      <c r="D12442" s="22" t="s">
        <v>100</v>
      </c>
      <c r="E12442" s="20">
        <v>1961.5040100000001</v>
      </c>
    </row>
    <row r="12443" spans="1:5" x14ac:dyDescent="0.35">
      <c r="A12443" s="22" t="s">
        <v>43</v>
      </c>
      <c r="B12443" s="22" t="s">
        <v>171</v>
      </c>
      <c r="C12443" s="22" t="s">
        <v>15</v>
      </c>
      <c r="D12443" s="22" t="s">
        <v>97</v>
      </c>
      <c r="E12443" s="20">
        <v>1.9369999999999998E-2</v>
      </c>
    </row>
    <row r="12444" spans="1:5" x14ac:dyDescent="0.35">
      <c r="A12444" s="22" t="s">
        <v>43</v>
      </c>
      <c r="B12444" s="22" t="s">
        <v>171</v>
      </c>
      <c r="C12444" s="22" t="s">
        <v>15</v>
      </c>
      <c r="D12444" s="22" t="s">
        <v>31</v>
      </c>
      <c r="E12444" s="20">
        <v>3923.4074700000001</v>
      </c>
    </row>
    <row r="12445" spans="1:5" x14ac:dyDescent="0.35">
      <c r="A12445" s="22" t="s">
        <v>43</v>
      </c>
      <c r="B12445" s="22" t="s">
        <v>171</v>
      </c>
      <c r="C12445" s="22" t="s">
        <v>15</v>
      </c>
      <c r="D12445" s="22" t="s">
        <v>32</v>
      </c>
      <c r="E12445" s="20">
        <v>20.412859999999998</v>
      </c>
    </row>
    <row r="12446" spans="1:5" x14ac:dyDescent="0.35">
      <c r="A12446" s="22" t="s">
        <v>43</v>
      </c>
      <c r="B12446" s="22" t="s">
        <v>171</v>
      </c>
      <c r="C12446" s="22" t="s">
        <v>15</v>
      </c>
      <c r="D12446" s="28" t="s">
        <v>35</v>
      </c>
      <c r="E12446" s="26">
        <v>27756.524410000002</v>
      </c>
    </row>
    <row r="12447" spans="1:5" x14ac:dyDescent="0.35">
      <c r="A12447" s="22" t="s">
        <v>43</v>
      </c>
      <c r="B12447" s="22" t="s">
        <v>171</v>
      </c>
      <c r="C12447" s="22" t="s">
        <v>159</v>
      </c>
      <c r="D12447" s="22" t="s">
        <v>52</v>
      </c>
      <c r="E12447" s="20">
        <v>404.58350000000002</v>
      </c>
    </row>
    <row r="12448" spans="1:5" x14ac:dyDescent="0.35">
      <c r="A12448" s="22" t="s">
        <v>43</v>
      </c>
      <c r="B12448" s="22" t="s">
        <v>171</v>
      </c>
      <c r="C12448" s="22" t="s">
        <v>159</v>
      </c>
      <c r="D12448" s="22" t="s">
        <v>156</v>
      </c>
      <c r="E12448" s="20">
        <v>276.07053000000002</v>
      </c>
    </row>
    <row r="12449" spans="1:5" x14ac:dyDescent="0.35">
      <c r="A12449" s="22" t="s">
        <v>43</v>
      </c>
      <c r="B12449" s="22" t="s">
        <v>171</v>
      </c>
      <c r="C12449" s="22" t="s">
        <v>159</v>
      </c>
      <c r="D12449" s="22" t="s">
        <v>53</v>
      </c>
      <c r="E12449" s="20">
        <v>17.883520000000001</v>
      </c>
    </row>
    <row r="12450" spans="1:5" x14ac:dyDescent="0.35">
      <c r="A12450" s="22" t="s">
        <v>43</v>
      </c>
      <c r="B12450" s="22" t="s">
        <v>171</v>
      </c>
      <c r="C12450" s="22" t="s">
        <v>159</v>
      </c>
      <c r="D12450" s="22" t="s">
        <v>27</v>
      </c>
      <c r="E12450" s="20">
        <v>970.60618999999997</v>
      </c>
    </row>
    <row r="12451" spans="1:5" x14ac:dyDescent="0.35">
      <c r="A12451" s="22" t="s">
        <v>43</v>
      </c>
      <c r="B12451" s="22" t="s">
        <v>171</v>
      </c>
      <c r="C12451" s="22" t="s">
        <v>159</v>
      </c>
      <c r="D12451" s="22" t="s">
        <v>28</v>
      </c>
      <c r="E12451" s="20">
        <v>18.107379999999999</v>
      </c>
    </row>
    <row r="12452" spans="1:5" x14ac:dyDescent="0.35">
      <c r="A12452" s="22" t="s">
        <v>43</v>
      </c>
      <c r="B12452" s="22" t="s">
        <v>171</v>
      </c>
      <c r="C12452" s="22" t="s">
        <v>159</v>
      </c>
      <c r="D12452" s="22" t="s">
        <v>55</v>
      </c>
      <c r="E12452" s="20">
        <v>14.00999</v>
      </c>
    </row>
    <row r="12453" spans="1:5" x14ac:dyDescent="0.35">
      <c r="A12453" s="22" t="s">
        <v>43</v>
      </c>
      <c r="B12453" s="22" t="s">
        <v>171</v>
      </c>
      <c r="C12453" s="22" t="s">
        <v>159</v>
      </c>
      <c r="D12453" s="22" t="s">
        <v>92</v>
      </c>
      <c r="E12453" s="20">
        <v>57.148339999999997</v>
      </c>
    </row>
    <row r="12454" spans="1:5" x14ac:dyDescent="0.35">
      <c r="A12454" s="22" t="s">
        <v>43</v>
      </c>
      <c r="B12454" s="22" t="s">
        <v>171</v>
      </c>
      <c r="C12454" s="22" t="s">
        <v>159</v>
      </c>
      <c r="D12454" s="22" t="s">
        <v>165</v>
      </c>
      <c r="E12454" s="20">
        <v>1.2659800000000001</v>
      </c>
    </row>
    <row r="12455" spans="1:5" x14ac:dyDescent="0.35">
      <c r="A12455" s="22" t="s">
        <v>43</v>
      </c>
      <c r="B12455" s="22" t="s">
        <v>171</v>
      </c>
      <c r="C12455" s="22" t="s">
        <v>159</v>
      </c>
      <c r="D12455" s="22" t="s">
        <v>93</v>
      </c>
      <c r="E12455" s="20">
        <v>6.6714599999999997</v>
      </c>
    </row>
    <row r="12456" spans="1:5" x14ac:dyDescent="0.35">
      <c r="A12456" s="22" t="s">
        <v>43</v>
      </c>
      <c r="B12456" s="22" t="s">
        <v>171</v>
      </c>
      <c r="C12456" s="22" t="s">
        <v>159</v>
      </c>
      <c r="D12456" s="22" t="s">
        <v>160</v>
      </c>
      <c r="E12456" s="20">
        <v>1944.0525299999999</v>
      </c>
    </row>
    <row r="12457" spans="1:5" x14ac:dyDescent="0.35">
      <c r="A12457" s="22" t="s">
        <v>43</v>
      </c>
      <c r="B12457" s="22" t="s">
        <v>171</v>
      </c>
      <c r="C12457" s="22" t="s">
        <v>159</v>
      </c>
      <c r="D12457" s="22" t="s">
        <v>30</v>
      </c>
      <c r="E12457" s="20">
        <v>340.64427000000001</v>
      </c>
    </row>
    <row r="12458" spans="1:5" x14ac:dyDescent="0.35">
      <c r="A12458" s="22" t="s">
        <v>43</v>
      </c>
      <c r="B12458" s="22" t="s">
        <v>171</v>
      </c>
      <c r="C12458" s="22" t="s">
        <v>159</v>
      </c>
      <c r="D12458" s="22" t="s">
        <v>96</v>
      </c>
      <c r="E12458" s="20">
        <v>54.576880000000003</v>
      </c>
    </row>
    <row r="12459" spans="1:5" x14ac:dyDescent="0.35">
      <c r="A12459" s="22" t="s">
        <v>43</v>
      </c>
      <c r="B12459" s="22" t="s">
        <v>171</v>
      </c>
      <c r="C12459" s="22" t="s">
        <v>159</v>
      </c>
      <c r="D12459" s="22" t="s">
        <v>162</v>
      </c>
      <c r="E12459" s="20">
        <v>9.4970599999999994</v>
      </c>
    </row>
    <row r="12460" spans="1:5" x14ac:dyDescent="0.35">
      <c r="A12460" s="22" t="s">
        <v>43</v>
      </c>
      <c r="B12460" s="22" t="s">
        <v>171</v>
      </c>
      <c r="C12460" s="22" t="s">
        <v>159</v>
      </c>
      <c r="D12460" s="22" t="s">
        <v>112</v>
      </c>
      <c r="E12460" s="20">
        <v>126.08147</v>
      </c>
    </row>
    <row r="12461" spans="1:5" x14ac:dyDescent="0.35">
      <c r="A12461" s="22" t="s">
        <v>43</v>
      </c>
      <c r="B12461" s="22" t="s">
        <v>171</v>
      </c>
      <c r="C12461" s="22" t="s">
        <v>159</v>
      </c>
      <c r="D12461" s="22" t="s">
        <v>100</v>
      </c>
      <c r="E12461" s="20">
        <v>1.3160000000000001</v>
      </c>
    </row>
    <row r="12462" spans="1:5" x14ac:dyDescent="0.35">
      <c r="A12462" s="22" t="s">
        <v>43</v>
      </c>
      <c r="B12462" s="22" t="s">
        <v>171</v>
      </c>
      <c r="C12462" s="22" t="s">
        <v>159</v>
      </c>
      <c r="D12462" s="22" t="s">
        <v>31</v>
      </c>
      <c r="E12462" s="20">
        <v>422.7704</v>
      </c>
    </row>
    <row r="12463" spans="1:5" x14ac:dyDescent="0.35">
      <c r="A12463" s="22" t="s">
        <v>43</v>
      </c>
      <c r="B12463" s="22" t="s">
        <v>171</v>
      </c>
      <c r="C12463" s="22" t="s">
        <v>159</v>
      </c>
      <c r="D12463" s="28" t="s">
        <v>35</v>
      </c>
      <c r="E12463" s="26">
        <v>4665.2855</v>
      </c>
    </row>
    <row r="12464" spans="1:5" x14ac:dyDescent="0.35">
      <c r="A12464" s="22" t="s">
        <v>43</v>
      </c>
      <c r="B12464" s="22" t="s">
        <v>171</v>
      </c>
      <c r="C12464" s="22" t="s">
        <v>59</v>
      </c>
      <c r="D12464" s="22" t="s">
        <v>52</v>
      </c>
      <c r="E12464" s="20">
        <v>778.52439000000004</v>
      </c>
    </row>
    <row r="12465" spans="1:5" x14ac:dyDescent="0.35">
      <c r="A12465" s="22" t="s">
        <v>43</v>
      </c>
      <c r="B12465" s="22" t="s">
        <v>171</v>
      </c>
      <c r="C12465" s="22" t="s">
        <v>59</v>
      </c>
      <c r="D12465" s="22" t="s">
        <v>95</v>
      </c>
      <c r="E12465" s="20">
        <v>-0.14052999999999999</v>
      </c>
    </row>
    <row r="12466" spans="1:5" x14ac:dyDescent="0.35">
      <c r="A12466" s="22" t="s">
        <v>43</v>
      </c>
      <c r="B12466" s="22" t="s">
        <v>171</v>
      </c>
      <c r="C12466" s="22" t="s">
        <v>59</v>
      </c>
      <c r="D12466" s="22" t="s">
        <v>92</v>
      </c>
      <c r="E12466" s="20">
        <v>265.40073999999998</v>
      </c>
    </row>
    <row r="12467" spans="1:5" x14ac:dyDescent="0.35">
      <c r="A12467" s="22" t="s">
        <v>43</v>
      </c>
      <c r="B12467" s="22" t="s">
        <v>171</v>
      </c>
      <c r="C12467" s="22" t="s">
        <v>59</v>
      </c>
      <c r="D12467" s="22" t="s">
        <v>102</v>
      </c>
      <c r="E12467" s="20">
        <v>1.2131400000000001</v>
      </c>
    </row>
    <row r="12468" spans="1:5" x14ac:dyDescent="0.35">
      <c r="A12468" s="22" t="s">
        <v>43</v>
      </c>
      <c r="B12468" s="22" t="s">
        <v>171</v>
      </c>
      <c r="C12468" s="22" t="s">
        <v>59</v>
      </c>
      <c r="D12468" s="22" t="s">
        <v>30</v>
      </c>
      <c r="E12468" s="20">
        <v>162.46872999999999</v>
      </c>
    </row>
    <row r="12469" spans="1:5" x14ac:dyDescent="0.35">
      <c r="A12469" s="22" t="s">
        <v>43</v>
      </c>
      <c r="B12469" s="22" t="s">
        <v>171</v>
      </c>
      <c r="C12469" s="22" t="s">
        <v>59</v>
      </c>
      <c r="D12469" s="22" t="s">
        <v>31</v>
      </c>
      <c r="E12469" s="20">
        <v>217.79416000000001</v>
      </c>
    </row>
    <row r="12470" spans="1:5" x14ac:dyDescent="0.35">
      <c r="A12470" s="22" t="s">
        <v>43</v>
      </c>
      <c r="B12470" s="22" t="s">
        <v>171</v>
      </c>
      <c r="C12470" s="22" t="s">
        <v>59</v>
      </c>
      <c r="D12470" s="28" t="s">
        <v>35</v>
      </c>
      <c r="E12470" s="26">
        <v>1425.26063</v>
      </c>
    </row>
    <row r="12471" spans="1:5" x14ac:dyDescent="0.35">
      <c r="A12471" s="22" t="s">
        <v>43</v>
      </c>
      <c r="B12471" s="22" t="s">
        <v>171</v>
      </c>
      <c r="C12471" s="22" t="s">
        <v>16</v>
      </c>
      <c r="D12471" s="22" t="s">
        <v>52</v>
      </c>
      <c r="E12471" s="20">
        <v>50.014510000000001</v>
      </c>
    </row>
    <row r="12472" spans="1:5" x14ac:dyDescent="0.35">
      <c r="A12472" s="22" t="s">
        <v>43</v>
      </c>
      <c r="B12472" s="22" t="s">
        <v>171</v>
      </c>
      <c r="C12472" s="22" t="s">
        <v>16</v>
      </c>
      <c r="D12472" s="22" t="s">
        <v>115</v>
      </c>
      <c r="E12472" s="20">
        <v>6.2990000000000004E-2</v>
      </c>
    </row>
    <row r="12473" spans="1:5" x14ac:dyDescent="0.35">
      <c r="A12473" s="22" t="s">
        <v>43</v>
      </c>
      <c r="B12473" s="22" t="s">
        <v>171</v>
      </c>
      <c r="C12473" s="22" t="s">
        <v>16</v>
      </c>
      <c r="D12473" s="22" t="s">
        <v>27</v>
      </c>
      <c r="E12473" s="20">
        <v>272.18315999999999</v>
      </c>
    </row>
    <row r="12474" spans="1:5" x14ac:dyDescent="0.35">
      <c r="A12474" s="22" t="s">
        <v>43</v>
      </c>
      <c r="B12474" s="22" t="s">
        <v>171</v>
      </c>
      <c r="C12474" s="22" t="s">
        <v>16</v>
      </c>
      <c r="D12474" s="22" t="s">
        <v>95</v>
      </c>
      <c r="E12474" s="20">
        <v>0.79920999999999998</v>
      </c>
    </row>
    <row r="12475" spans="1:5" x14ac:dyDescent="0.35">
      <c r="A12475" s="22" t="s">
        <v>43</v>
      </c>
      <c r="B12475" s="22" t="s">
        <v>171</v>
      </c>
      <c r="C12475" s="22" t="s">
        <v>16</v>
      </c>
      <c r="D12475" s="22" t="s">
        <v>28</v>
      </c>
      <c r="E12475" s="20">
        <v>96.449640000000002</v>
      </c>
    </row>
    <row r="12476" spans="1:5" x14ac:dyDescent="0.35">
      <c r="A12476" s="22" t="s">
        <v>43</v>
      </c>
      <c r="B12476" s="22" t="s">
        <v>171</v>
      </c>
      <c r="C12476" s="22" t="s">
        <v>16</v>
      </c>
      <c r="D12476" s="22" t="s">
        <v>55</v>
      </c>
      <c r="E12476" s="20">
        <v>18.548020000000001</v>
      </c>
    </row>
    <row r="12477" spans="1:5" x14ac:dyDescent="0.35">
      <c r="A12477" s="22" t="s">
        <v>43</v>
      </c>
      <c r="B12477" s="22" t="s">
        <v>171</v>
      </c>
      <c r="C12477" s="22" t="s">
        <v>16</v>
      </c>
      <c r="D12477" s="22" t="s">
        <v>92</v>
      </c>
      <c r="E12477" s="20">
        <v>33.414140000000003</v>
      </c>
    </row>
    <row r="12478" spans="1:5" x14ac:dyDescent="0.35">
      <c r="A12478" s="22" t="s">
        <v>43</v>
      </c>
      <c r="B12478" s="22" t="s">
        <v>171</v>
      </c>
      <c r="C12478" s="22" t="s">
        <v>16</v>
      </c>
      <c r="D12478" s="22" t="s">
        <v>102</v>
      </c>
      <c r="E12478" s="20">
        <v>0.80191000000000001</v>
      </c>
    </row>
    <row r="12479" spans="1:5" x14ac:dyDescent="0.35">
      <c r="A12479" s="22" t="s">
        <v>43</v>
      </c>
      <c r="B12479" s="22" t="s">
        <v>171</v>
      </c>
      <c r="C12479" s="22" t="s">
        <v>16</v>
      </c>
      <c r="D12479" s="22" t="s">
        <v>93</v>
      </c>
      <c r="E12479" s="20">
        <v>3.3178999999999998</v>
      </c>
    </row>
    <row r="12480" spans="1:5" x14ac:dyDescent="0.35">
      <c r="A12480" s="22" t="s">
        <v>43</v>
      </c>
      <c r="B12480" s="22" t="s">
        <v>171</v>
      </c>
      <c r="C12480" s="22" t="s">
        <v>16</v>
      </c>
      <c r="D12480" s="22" t="s">
        <v>160</v>
      </c>
      <c r="E12480" s="20">
        <v>45.208770000000001</v>
      </c>
    </row>
    <row r="12481" spans="1:5" x14ac:dyDescent="0.35">
      <c r="A12481" s="22" t="s">
        <v>43</v>
      </c>
      <c r="B12481" s="22" t="s">
        <v>171</v>
      </c>
      <c r="C12481" s="22" t="s">
        <v>16</v>
      </c>
      <c r="D12481" s="22" t="s">
        <v>30</v>
      </c>
      <c r="E12481" s="20">
        <v>577.34126000000003</v>
      </c>
    </row>
    <row r="12482" spans="1:5" x14ac:dyDescent="0.35">
      <c r="A12482" s="22" t="s">
        <v>43</v>
      </c>
      <c r="B12482" s="22" t="s">
        <v>171</v>
      </c>
      <c r="C12482" s="22" t="s">
        <v>16</v>
      </c>
      <c r="D12482" s="22" t="s">
        <v>163</v>
      </c>
      <c r="E12482" s="20">
        <v>4.1440000000000001</v>
      </c>
    </row>
    <row r="12483" spans="1:5" x14ac:dyDescent="0.35">
      <c r="A12483" s="22" t="s">
        <v>43</v>
      </c>
      <c r="B12483" s="22" t="s">
        <v>171</v>
      </c>
      <c r="C12483" s="22" t="s">
        <v>16</v>
      </c>
      <c r="D12483" s="22" t="s">
        <v>112</v>
      </c>
      <c r="E12483" s="20">
        <v>0.10398</v>
      </c>
    </row>
    <row r="12484" spans="1:5" x14ac:dyDescent="0.35">
      <c r="A12484" s="22" t="s">
        <v>43</v>
      </c>
      <c r="B12484" s="22" t="s">
        <v>171</v>
      </c>
      <c r="C12484" s="22" t="s">
        <v>16</v>
      </c>
      <c r="D12484" s="22" t="s">
        <v>31</v>
      </c>
      <c r="E12484" s="20">
        <v>1466.68669</v>
      </c>
    </row>
    <row r="12485" spans="1:5" x14ac:dyDescent="0.35">
      <c r="A12485" s="22" t="s">
        <v>43</v>
      </c>
      <c r="B12485" s="22" t="s">
        <v>171</v>
      </c>
      <c r="C12485" s="22" t="s">
        <v>16</v>
      </c>
      <c r="D12485" s="22" t="s">
        <v>32</v>
      </c>
      <c r="E12485" s="20">
        <v>2.1467700000000001</v>
      </c>
    </row>
    <row r="12486" spans="1:5" x14ac:dyDescent="0.35">
      <c r="A12486" s="22" t="s">
        <v>43</v>
      </c>
      <c r="B12486" s="22" t="s">
        <v>171</v>
      </c>
      <c r="C12486" s="22" t="s">
        <v>16</v>
      </c>
      <c r="D12486" s="28" t="s">
        <v>35</v>
      </c>
      <c r="E12486" s="26">
        <v>2571.2229499999999</v>
      </c>
    </row>
    <row r="12487" spans="1:5" x14ac:dyDescent="0.35">
      <c r="A12487" s="22" t="s">
        <v>43</v>
      </c>
      <c r="B12487" s="22" t="s">
        <v>171</v>
      </c>
      <c r="C12487" s="22" t="s">
        <v>17</v>
      </c>
      <c r="D12487" s="22" t="s">
        <v>156</v>
      </c>
      <c r="E12487" s="20">
        <v>10.411049999999999</v>
      </c>
    </row>
    <row r="12488" spans="1:5" x14ac:dyDescent="0.35">
      <c r="A12488" s="22" t="s">
        <v>43</v>
      </c>
      <c r="B12488" s="22" t="s">
        <v>171</v>
      </c>
      <c r="C12488" s="22" t="s">
        <v>17</v>
      </c>
      <c r="D12488" s="22" t="s">
        <v>27</v>
      </c>
      <c r="E12488" s="20">
        <v>113.98461</v>
      </c>
    </row>
    <row r="12489" spans="1:5" x14ac:dyDescent="0.35">
      <c r="A12489" s="22" t="s">
        <v>43</v>
      </c>
      <c r="B12489" s="22" t="s">
        <v>171</v>
      </c>
      <c r="C12489" s="22" t="s">
        <v>17</v>
      </c>
      <c r="D12489" s="22" t="s">
        <v>28</v>
      </c>
      <c r="E12489" s="20">
        <v>163.03001</v>
      </c>
    </row>
    <row r="12490" spans="1:5" x14ac:dyDescent="0.35">
      <c r="A12490" s="22" t="s">
        <v>43</v>
      </c>
      <c r="B12490" s="22" t="s">
        <v>171</v>
      </c>
      <c r="C12490" s="22" t="s">
        <v>17</v>
      </c>
      <c r="D12490" s="22" t="s">
        <v>30</v>
      </c>
      <c r="E12490" s="20">
        <v>336.92237999999998</v>
      </c>
    </row>
    <row r="12491" spans="1:5" x14ac:dyDescent="0.35">
      <c r="A12491" s="22" t="s">
        <v>43</v>
      </c>
      <c r="B12491" s="22" t="s">
        <v>171</v>
      </c>
      <c r="C12491" s="22" t="s">
        <v>17</v>
      </c>
      <c r="D12491" s="22" t="s">
        <v>31</v>
      </c>
      <c r="E12491" s="20">
        <v>2680.6465199999998</v>
      </c>
    </row>
    <row r="12492" spans="1:5" x14ac:dyDescent="0.35">
      <c r="A12492" s="22" t="s">
        <v>43</v>
      </c>
      <c r="B12492" s="22" t="s">
        <v>171</v>
      </c>
      <c r="C12492" s="22" t="s">
        <v>17</v>
      </c>
      <c r="D12492" s="28" t="s">
        <v>35</v>
      </c>
      <c r="E12492" s="26">
        <v>3304.9945699999998</v>
      </c>
    </row>
    <row r="12493" spans="1:5" x14ac:dyDescent="0.35">
      <c r="A12493" s="22" t="s">
        <v>43</v>
      </c>
      <c r="B12493" s="22" t="s">
        <v>171</v>
      </c>
      <c r="C12493" s="22" t="s">
        <v>18</v>
      </c>
      <c r="D12493" s="22" t="s">
        <v>104</v>
      </c>
      <c r="E12493" s="20">
        <v>84.827129999999997</v>
      </c>
    </row>
    <row r="12494" spans="1:5" x14ac:dyDescent="0.35">
      <c r="A12494" s="22" t="s">
        <v>43</v>
      </c>
      <c r="B12494" s="22" t="s">
        <v>171</v>
      </c>
      <c r="C12494" s="22" t="s">
        <v>18</v>
      </c>
      <c r="D12494" s="22" t="s">
        <v>27</v>
      </c>
      <c r="E12494" s="20">
        <v>1618.5032799999999</v>
      </c>
    </row>
    <row r="12495" spans="1:5" x14ac:dyDescent="0.35">
      <c r="A12495" s="22" t="s">
        <v>43</v>
      </c>
      <c r="B12495" s="22" t="s">
        <v>171</v>
      </c>
      <c r="C12495" s="22" t="s">
        <v>18</v>
      </c>
      <c r="D12495" s="22" t="s">
        <v>28</v>
      </c>
      <c r="E12495" s="20">
        <v>1.0409999999999999</v>
      </c>
    </row>
    <row r="12496" spans="1:5" x14ac:dyDescent="0.35">
      <c r="A12496" s="22" t="s">
        <v>43</v>
      </c>
      <c r="B12496" s="22" t="s">
        <v>171</v>
      </c>
      <c r="C12496" s="22" t="s">
        <v>18</v>
      </c>
      <c r="D12496" s="22" t="s">
        <v>102</v>
      </c>
      <c r="E12496" s="20">
        <v>525.07923000000005</v>
      </c>
    </row>
    <row r="12497" spans="1:5" x14ac:dyDescent="0.35">
      <c r="A12497" s="22" t="s">
        <v>43</v>
      </c>
      <c r="B12497" s="22" t="s">
        <v>171</v>
      </c>
      <c r="C12497" s="22" t="s">
        <v>18</v>
      </c>
      <c r="D12497" s="22" t="s">
        <v>160</v>
      </c>
      <c r="E12497" s="20">
        <v>1.2E-4</v>
      </c>
    </row>
    <row r="12498" spans="1:5" x14ac:dyDescent="0.35">
      <c r="A12498" s="22" t="s">
        <v>43</v>
      </c>
      <c r="B12498" s="22" t="s">
        <v>171</v>
      </c>
      <c r="C12498" s="22" t="s">
        <v>18</v>
      </c>
      <c r="D12498" s="22" t="s">
        <v>31</v>
      </c>
      <c r="E12498" s="20">
        <v>38.054819999999999</v>
      </c>
    </row>
    <row r="12499" spans="1:5" x14ac:dyDescent="0.35">
      <c r="A12499" s="22" t="s">
        <v>43</v>
      </c>
      <c r="B12499" s="22" t="s">
        <v>171</v>
      </c>
      <c r="C12499" s="22" t="s">
        <v>18</v>
      </c>
      <c r="D12499" s="28" t="s">
        <v>35</v>
      </c>
      <c r="E12499" s="26">
        <v>2267.50558</v>
      </c>
    </row>
    <row r="12500" spans="1:5" x14ac:dyDescent="0.35">
      <c r="A12500" s="22" t="s">
        <v>43</v>
      </c>
      <c r="B12500" s="22" t="s">
        <v>171</v>
      </c>
      <c r="C12500" s="22" t="s">
        <v>19</v>
      </c>
      <c r="D12500" s="22" t="s">
        <v>52</v>
      </c>
      <c r="E12500" s="20">
        <v>10.6153</v>
      </c>
    </row>
    <row r="12501" spans="1:5" x14ac:dyDescent="0.35">
      <c r="A12501" s="22" t="s">
        <v>43</v>
      </c>
      <c r="B12501" s="22" t="s">
        <v>171</v>
      </c>
      <c r="C12501" s="22" t="s">
        <v>19</v>
      </c>
      <c r="D12501" s="22" t="s">
        <v>27</v>
      </c>
      <c r="E12501" s="20">
        <v>39.794849999999997</v>
      </c>
    </row>
    <row r="12502" spans="1:5" x14ac:dyDescent="0.35">
      <c r="A12502" s="22" t="s">
        <v>43</v>
      </c>
      <c r="B12502" s="22" t="s">
        <v>171</v>
      </c>
      <c r="C12502" s="22" t="s">
        <v>19</v>
      </c>
      <c r="D12502" s="22" t="s">
        <v>28</v>
      </c>
      <c r="E12502" s="20">
        <v>0.49308000000000002</v>
      </c>
    </row>
    <row r="12503" spans="1:5" x14ac:dyDescent="0.35">
      <c r="A12503" s="22" t="s">
        <v>43</v>
      </c>
      <c r="B12503" s="22" t="s">
        <v>171</v>
      </c>
      <c r="C12503" s="22" t="s">
        <v>19</v>
      </c>
      <c r="D12503" s="22" t="s">
        <v>160</v>
      </c>
      <c r="E12503" s="20">
        <v>147.92036999999999</v>
      </c>
    </row>
    <row r="12504" spans="1:5" x14ac:dyDescent="0.35">
      <c r="A12504" s="22" t="s">
        <v>43</v>
      </c>
      <c r="B12504" s="22" t="s">
        <v>171</v>
      </c>
      <c r="C12504" s="22" t="s">
        <v>19</v>
      </c>
      <c r="D12504" s="22" t="s">
        <v>30</v>
      </c>
      <c r="E12504" s="20">
        <v>133.10747000000001</v>
      </c>
    </row>
    <row r="12505" spans="1:5" x14ac:dyDescent="0.35">
      <c r="A12505" s="22" t="s">
        <v>43</v>
      </c>
      <c r="B12505" s="22" t="s">
        <v>171</v>
      </c>
      <c r="C12505" s="22" t="s">
        <v>19</v>
      </c>
      <c r="D12505" s="22" t="s">
        <v>31</v>
      </c>
      <c r="E12505" s="20">
        <v>31.08175</v>
      </c>
    </row>
    <row r="12506" spans="1:5" x14ac:dyDescent="0.35">
      <c r="A12506" s="22" t="s">
        <v>43</v>
      </c>
      <c r="B12506" s="22" t="s">
        <v>171</v>
      </c>
      <c r="C12506" s="22" t="s">
        <v>19</v>
      </c>
      <c r="D12506" s="22" t="s">
        <v>32</v>
      </c>
      <c r="E12506" s="20">
        <v>4.7260900000000001</v>
      </c>
    </row>
    <row r="12507" spans="1:5" x14ac:dyDescent="0.35">
      <c r="A12507" s="22" t="s">
        <v>43</v>
      </c>
      <c r="B12507" s="22" t="s">
        <v>171</v>
      </c>
      <c r="C12507" s="22" t="s">
        <v>19</v>
      </c>
      <c r="D12507" s="28" t="s">
        <v>35</v>
      </c>
      <c r="E12507" s="26">
        <v>367.73890999999998</v>
      </c>
    </row>
    <row r="12508" spans="1:5" x14ac:dyDescent="0.35">
      <c r="A12508" s="22" t="s">
        <v>43</v>
      </c>
      <c r="B12508" s="22" t="s">
        <v>171</v>
      </c>
      <c r="C12508" s="120" t="s">
        <v>35</v>
      </c>
      <c r="D12508" s="347"/>
      <c r="E12508" s="26">
        <v>85152.506469999993</v>
      </c>
    </row>
    <row r="12509" spans="1:5" x14ac:dyDescent="0.35">
      <c r="A12509" s="22" t="s">
        <v>43</v>
      </c>
      <c r="B12509" s="22" t="s">
        <v>172</v>
      </c>
      <c r="C12509" s="22" t="s">
        <v>52</v>
      </c>
      <c r="D12509" s="22" t="s">
        <v>52</v>
      </c>
      <c r="E12509" s="20">
        <v>17.814990000000002</v>
      </c>
    </row>
    <row r="12510" spans="1:5" x14ac:dyDescent="0.35">
      <c r="A12510" s="22" t="s">
        <v>43</v>
      </c>
      <c r="B12510" s="22" t="s">
        <v>172</v>
      </c>
      <c r="C12510" s="22" t="s">
        <v>52</v>
      </c>
      <c r="D12510" s="22" t="s">
        <v>104</v>
      </c>
      <c r="E12510" s="20">
        <v>0.41081000000000001</v>
      </c>
    </row>
    <row r="12511" spans="1:5" x14ac:dyDescent="0.35">
      <c r="A12511" s="22" t="s">
        <v>43</v>
      </c>
      <c r="B12511" s="22" t="s">
        <v>172</v>
      </c>
      <c r="C12511" s="22" t="s">
        <v>52</v>
      </c>
      <c r="D12511" s="22" t="s">
        <v>156</v>
      </c>
      <c r="E12511" s="20">
        <v>9.4039099999999998</v>
      </c>
    </row>
    <row r="12512" spans="1:5" x14ac:dyDescent="0.35">
      <c r="A12512" s="22" t="s">
        <v>43</v>
      </c>
      <c r="B12512" s="22" t="s">
        <v>172</v>
      </c>
      <c r="C12512" s="22" t="s">
        <v>52</v>
      </c>
      <c r="D12512" s="22" t="s">
        <v>53</v>
      </c>
      <c r="E12512" s="20">
        <v>2.7941400000000001</v>
      </c>
    </row>
    <row r="12513" spans="1:5" x14ac:dyDescent="0.35">
      <c r="A12513" s="22" t="s">
        <v>43</v>
      </c>
      <c r="B12513" s="22" t="s">
        <v>172</v>
      </c>
      <c r="C12513" s="22" t="s">
        <v>52</v>
      </c>
      <c r="D12513" s="22" t="s">
        <v>27</v>
      </c>
      <c r="E12513" s="20">
        <v>4.5385999999999997</v>
      </c>
    </row>
    <row r="12514" spans="1:5" x14ac:dyDescent="0.35">
      <c r="A12514" s="22" t="s">
        <v>43</v>
      </c>
      <c r="B12514" s="22" t="s">
        <v>172</v>
      </c>
      <c r="C12514" s="22" t="s">
        <v>52</v>
      </c>
      <c r="D12514" s="22" t="s">
        <v>28</v>
      </c>
      <c r="E12514" s="20">
        <v>0.44468999999999997</v>
      </c>
    </row>
    <row r="12515" spans="1:5" x14ac:dyDescent="0.35">
      <c r="A12515" s="22" t="s">
        <v>43</v>
      </c>
      <c r="B12515" s="22" t="s">
        <v>172</v>
      </c>
      <c r="C12515" s="22" t="s">
        <v>52</v>
      </c>
      <c r="D12515" s="22" t="s">
        <v>55</v>
      </c>
      <c r="E12515" s="20">
        <v>5.8868799999999997</v>
      </c>
    </row>
    <row r="12516" spans="1:5" x14ac:dyDescent="0.35">
      <c r="A12516" s="22" t="s">
        <v>43</v>
      </c>
      <c r="B12516" s="22" t="s">
        <v>172</v>
      </c>
      <c r="C12516" s="22" t="s">
        <v>52</v>
      </c>
      <c r="D12516" s="22" t="s">
        <v>92</v>
      </c>
      <c r="E12516" s="20">
        <v>70.965699999999998</v>
      </c>
    </row>
    <row r="12517" spans="1:5" x14ac:dyDescent="0.35">
      <c r="A12517" s="22" t="s">
        <v>43</v>
      </c>
      <c r="B12517" s="22" t="s">
        <v>172</v>
      </c>
      <c r="C12517" s="22" t="s">
        <v>52</v>
      </c>
      <c r="D12517" s="22" t="s">
        <v>93</v>
      </c>
      <c r="E12517" s="20">
        <v>2.7941500000000001</v>
      </c>
    </row>
    <row r="12518" spans="1:5" x14ac:dyDescent="0.35">
      <c r="A12518" s="22" t="s">
        <v>43</v>
      </c>
      <c r="B12518" s="22" t="s">
        <v>172</v>
      </c>
      <c r="C12518" s="22" t="s">
        <v>52</v>
      </c>
      <c r="D12518" s="22" t="s">
        <v>160</v>
      </c>
      <c r="E12518" s="20">
        <v>136.21683999999999</v>
      </c>
    </row>
    <row r="12519" spans="1:5" x14ac:dyDescent="0.35">
      <c r="A12519" s="22" t="s">
        <v>43</v>
      </c>
      <c r="B12519" s="22" t="s">
        <v>172</v>
      </c>
      <c r="C12519" s="22" t="s">
        <v>52</v>
      </c>
      <c r="D12519" s="22" t="s">
        <v>30</v>
      </c>
      <c r="E12519" s="20">
        <v>493.44887</v>
      </c>
    </row>
    <row r="12520" spans="1:5" x14ac:dyDescent="0.35">
      <c r="A12520" s="22" t="s">
        <v>43</v>
      </c>
      <c r="B12520" s="22" t="s">
        <v>172</v>
      </c>
      <c r="C12520" s="22" t="s">
        <v>52</v>
      </c>
      <c r="D12520" s="22" t="s">
        <v>96</v>
      </c>
      <c r="E12520" s="20">
        <v>18.247199999999999</v>
      </c>
    </row>
    <row r="12521" spans="1:5" x14ac:dyDescent="0.35">
      <c r="A12521" s="22" t="s">
        <v>43</v>
      </c>
      <c r="B12521" s="22" t="s">
        <v>172</v>
      </c>
      <c r="C12521" s="22" t="s">
        <v>52</v>
      </c>
      <c r="D12521" s="22" t="s">
        <v>110</v>
      </c>
      <c r="E12521" s="20">
        <v>0.38072</v>
      </c>
    </row>
    <row r="12522" spans="1:5" x14ac:dyDescent="0.35">
      <c r="A12522" s="22" t="s">
        <v>43</v>
      </c>
      <c r="B12522" s="22" t="s">
        <v>172</v>
      </c>
      <c r="C12522" s="22" t="s">
        <v>52</v>
      </c>
      <c r="D12522" s="22" t="s">
        <v>112</v>
      </c>
      <c r="E12522" s="20">
        <v>1.4974099999999999</v>
      </c>
    </row>
    <row r="12523" spans="1:5" x14ac:dyDescent="0.35">
      <c r="A12523" s="22" t="s">
        <v>43</v>
      </c>
      <c r="B12523" s="22" t="s">
        <v>172</v>
      </c>
      <c r="C12523" s="22" t="s">
        <v>52</v>
      </c>
      <c r="D12523" s="22" t="s">
        <v>31</v>
      </c>
      <c r="E12523" s="20">
        <v>8.42258</v>
      </c>
    </row>
    <row r="12524" spans="1:5" x14ac:dyDescent="0.35">
      <c r="A12524" s="22" t="s">
        <v>43</v>
      </c>
      <c r="B12524" s="22" t="s">
        <v>172</v>
      </c>
      <c r="C12524" s="22" t="s">
        <v>52</v>
      </c>
      <c r="D12524" s="22" t="s">
        <v>32</v>
      </c>
      <c r="E12524" s="20">
        <v>1.83988</v>
      </c>
    </row>
    <row r="12525" spans="1:5" x14ac:dyDescent="0.35">
      <c r="A12525" s="22" t="s">
        <v>43</v>
      </c>
      <c r="B12525" s="22" t="s">
        <v>172</v>
      </c>
      <c r="C12525" s="22" t="s">
        <v>52</v>
      </c>
      <c r="D12525" s="28" t="s">
        <v>35</v>
      </c>
      <c r="E12525" s="26">
        <v>775.10736999999995</v>
      </c>
    </row>
    <row r="12526" spans="1:5" x14ac:dyDescent="0.35">
      <c r="A12526" s="22" t="s">
        <v>43</v>
      </c>
      <c r="B12526" s="22" t="s">
        <v>172</v>
      </c>
      <c r="C12526" s="22" t="s">
        <v>53</v>
      </c>
      <c r="D12526" s="22" t="s">
        <v>52</v>
      </c>
      <c r="E12526" s="20">
        <v>72.506379999999993</v>
      </c>
    </row>
    <row r="12527" spans="1:5" x14ac:dyDescent="0.35">
      <c r="A12527" s="22" t="s">
        <v>43</v>
      </c>
      <c r="B12527" s="22" t="s">
        <v>172</v>
      </c>
      <c r="C12527" s="22" t="s">
        <v>53</v>
      </c>
      <c r="D12527" s="22" t="s">
        <v>104</v>
      </c>
      <c r="E12527" s="20">
        <v>32.096179999999997</v>
      </c>
    </row>
    <row r="12528" spans="1:5" x14ac:dyDescent="0.35">
      <c r="A12528" s="22" t="s">
        <v>43</v>
      </c>
      <c r="B12528" s="22" t="s">
        <v>172</v>
      </c>
      <c r="C12528" s="22" t="s">
        <v>53</v>
      </c>
      <c r="D12528" s="22" t="s">
        <v>53</v>
      </c>
      <c r="E12528" s="20">
        <v>160.99812</v>
      </c>
    </row>
    <row r="12529" spans="1:5" x14ac:dyDescent="0.35">
      <c r="A12529" s="22" t="s">
        <v>43</v>
      </c>
      <c r="B12529" s="22" t="s">
        <v>172</v>
      </c>
      <c r="C12529" s="22" t="s">
        <v>53</v>
      </c>
      <c r="D12529" s="22" t="s">
        <v>28</v>
      </c>
      <c r="E12529" s="20">
        <v>13.860189999999999</v>
      </c>
    </row>
    <row r="12530" spans="1:5" x14ac:dyDescent="0.35">
      <c r="A12530" s="22" t="s">
        <v>43</v>
      </c>
      <c r="B12530" s="22" t="s">
        <v>172</v>
      </c>
      <c r="C12530" s="22" t="s">
        <v>53</v>
      </c>
      <c r="D12530" s="22" t="s">
        <v>55</v>
      </c>
      <c r="E12530" s="20">
        <v>1337.51639</v>
      </c>
    </row>
    <row r="12531" spans="1:5" x14ac:dyDescent="0.35">
      <c r="A12531" s="22" t="s">
        <v>43</v>
      </c>
      <c r="B12531" s="22" t="s">
        <v>172</v>
      </c>
      <c r="C12531" s="22" t="s">
        <v>53</v>
      </c>
      <c r="D12531" s="22" t="s">
        <v>92</v>
      </c>
      <c r="E12531" s="20">
        <v>1.12297</v>
      </c>
    </row>
    <row r="12532" spans="1:5" x14ac:dyDescent="0.35">
      <c r="A12532" s="22" t="s">
        <v>43</v>
      </c>
      <c r="B12532" s="22" t="s">
        <v>172</v>
      </c>
      <c r="C12532" s="22" t="s">
        <v>53</v>
      </c>
      <c r="D12532" s="22" t="s">
        <v>160</v>
      </c>
      <c r="E12532" s="20">
        <v>26.975629999999999</v>
      </c>
    </row>
    <row r="12533" spans="1:5" x14ac:dyDescent="0.35">
      <c r="A12533" s="22" t="s">
        <v>43</v>
      </c>
      <c r="B12533" s="22" t="s">
        <v>172</v>
      </c>
      <c r="C12533" s="22" t="s">
        <v>53</v>
      </c>
      <c r="D12533" s="22" t="s">
        <v>30</v>
      </c>
      <c r="E12533" s="20">
        <v>2.173</v>
      </c>
    </row>
    <row r="12534" spans="1:5" x14ac:dyDescent="0.35">
      <c r="A12534" s="22" t="s">
        <v>43</v>
      </c>
      <c r="B12534" s="22" t="s">
        <v>172</v>
      </c>
      <c r="C12534" s="22" t="s">
        <v>53</v>
      </c>
      <c r="D12534" s="22" t="s">
        <v>32</v>
      </c>
      <c r="E12534" s="20">
        <v>0.36192000000000002</v>
      </c>
    </row>
    <row r="12535" spans="1:5" x14ac:dyDescent="0.35">
      <c r="A12535" s="22" t="s">
        <v>43</v>
      </c>
      <c r="B12535" s="22" t="s">
        <v>172</v>
      </c>
      <c r="C12535" s="22" t="s">
        <v>53</v>
      </c>
      <c r="D12535" s="28" t="s">
        <v>35</v>
      </c>
      <c r="E12535" s="26">
        <v>1647.61078</v>
      </c>
    </row>
    <row r="12536" spans="1:5" x14ac:dyDescent="0.35">
      <c r="A12536" s="22" t="s">
        <v>43</v>
      </c>
      <c r="B12536" s="22" t="s">
        <v>172</v>
      </c>
      <c r="C12536" s="22" t="s">
        <v>12</v>
      </c>
      <c r="D12536" s="22" t="s">
        <v>52</v>
      </c>
      <c r="E12536" s="20">
        <v>1.8183499999999999</v>
      </c>
    </row>
    <row r="12537" spans="1:5" x14ac:dyDescent="0.35">
      <c r="A12537" s="22" t="s">
        <v>43</v>
      </c>
      <c r="B12537" s="22" t="s">
        <v>172</v>
      </c>
      <c r="C12537" s="22" t="s">
        <v>12</v>
      </c>
      <c r="D12537" s="22" t="s">
        <v>27</v>
      </c>
      <c r="E12537" s="20">
        <v>25480.722259999999</v>
      </c>
    </row>
    <row r="12538" spans="1:5" x14ac:dyDescent="0.35">
      <c r="A12538" s="22" t="s">
        <v>43</v>
      </c>
      <c r="B12538" s="22" t="s">
        <v>172</v>
      </c>
      <c r="C12538" s="22" t="s">
        <v>12</v>
      </c>
      <c r="D12538" s="22" t="s">
        <v>28</v>
      </c>
      <c r="E12538" s="20">
        <v>1.9973799999999999</v>
      </c>
    </row>
    <row r="12539" spans="1:5" x14ac:dyDescent="0.35">
      <c r="A12539" s="22" t="s">
        <v>43</v>
      </c>
      <c r="B12539" s="22" t="s">
        <v>172</v>
      </c>
      <c r="C12539" s="22" t="s">
        <v>12</v>
      </c>
      <c r="D12539" s="22" t="s">
        <v>55</v>
      </c>
      <c r="E12539" s="20">
        <v>0.1167</v>
      </c>
    </row>
    <row r="12540" spans="1:5" x14ac:dyDescent="0.35">
      <c r="A12540" s="22" t="s">
        <v>43</v>
      </c>
      <c r="B12540" s="22" t="s">
        <v>172</v>
      </c>
      <c r="C12540" s="22" t="s">
        <v>12</v>
      </c>
      <c r="D12540" s="22" t="s">
        <v>92</v>
      </c>
      <c r="E12540" s="20">
        <v>3.5773000000000001</v>
      </c>
    </row>
    <row r="12541" spans="1:5" x14ac:dyDescent="0.35">
      <c r="A12541" s="22" t="s">
        <v>43</v>
      </c>
      <c r="B12541" s="22" t="s">
        <v>172</v>
      </c>
      <c r="C12541" s="22" t="s">
        <v>12</v>
      </c>
      <c r="D12541" s="22" t="s">
        <v>30</v>
      </c>
      <c r="E12541" s="20">
        <v>32.482550000000003</v>
      </c>
    </row>
    <row r="12542" spans="1:5" x14ac:dyDescent="0.35">
      <c r="A12542" s="22" t="s">
        <v>43</v>
      </c>
      <c r="B12542" s="22" t="s">
        <v>172</v>
      </c>
      <c r="C12542" s="22" t="s">
        <v>12</v>
      </c>
      <c r="D12542" s="22" t="s">
        <v>31</v>
      </c>
      <c r="E12542" s="20">
        <v>89.800749999999994</v>
      </c>
    </row>
    <row r="12543" spans="1:5" x14ac:dyDescent="0.35">
      <c r="A12543" s="22" t="s">
        <v>43</v>
      </c>
      <c r="B12543" s="22" t="s">
        <v>172</v>
      </c>
      <c r="C12543" s="22" t="s">
        <v>12</v>
      </c>
      <c r="D12543" s="28" t="s">
        <v>35</v>
      </c>
      <c r="E12543" s="26">
        <v>25610.515289999999</v>
      </c>
    </row>
    <row r="12544" spans="1:5" x14ac:dyDescent="0.35">
      <c r="A12544" s="22" t="s">
        <v>43</v>
      </c>
      <c r="B12544" s="22" t="s">
        <v>172</v>
      </c>
      <c r="C12544" s="22" t="s">
        <v>54</v>
      </c>
      <c r="D12544" s="22" t="s">
        <v>31</v>
      </c>
      <c r="E12544" s="20">
        <v>50.295670000000001</v>
      </c>
    </row>
    <row r="12545" spans="1:5" x14ac:dyDescent="0.35">
      <c r="A12545" s="22" t="s">
        <v>43</v>
      </c>
      <c r="B12545" s="22" t="s">
        <v>172</v>
      </c>
      <c r="C12545" s="22" t="s">
        <v>54</v>
      </c>
      <c r="D12545" s="28" t="s">
        <v>35</v>
      </c>
      <c r="E12545" s="26">
        <v>50.295670000000001</v>
      </c>
    </row>
    <row r="12546" spans="1:5" x14ac:dyDescent="0.35">
      <c r="A12546" s="22" t="s">
        <v>43</v>
      </c>
      <c r="B12546" s="22" t="s">
        <v>172</v>
      </c>
      <c r="C12546" s="22" t="s">
        <v>13</v>
      </c>
      <c r="D12546" s="22" t="s">
        <v>52</v>
      </c>
      <c r="E12546" s="20">
        <v>1909.31484</v>
      </c>
    </row>
    <row r="12547" spans="1:5" x14ac:dyDescent="0.35">
      <c r="A12547" s="22" t="s">
        <v>43</v>
      </c>
      <c r="B12547" s="22" t="s">
        <v>172</v>
      </c>
      <c r="C12547" s="22" t="s">
        <v>13</v>
      </c>
      <c r="D12547" s="22" t="s">
        <v>156</v>
      </c>
      <c r="E12547" s="20">
        <v>4.5503499999999999</v>
      </c>
    </row>
    <row r="12548" spans="1:5" x14ac:dyDescent="0.35">
      <c r="A12548" s="22" t="s">
        <v>43</v>
      </c>
      <c r="B12548" s="22" t="s">
        <v>172</v>
      </c>
      <c r="C12548" s="22" t="s">
        <v>13</v>
      </c>
      <c r="D12548" s="22" t="s">
        <v>53</v>
      </c>
      <c r="E12548" s="20">
        <v>0.47134999999999999</v>
      </c>
    </row>
    <row r="12549" spans="1:5" x14ac:dyDescent="0.35">
      <c r="A12549" s="22" t="s">
        <v>43</v>
      </c>
      <c r="B12549" s="22" t="s">
        <v>172</v>
      </c>
      <c r="C12549" s="22" t="s">
        <v>13</v>
      </c>
      <c r="D12549" s="22" t="s">
        <v>27</v>
      </c>
      <c r="E12549" s="20">
        <v>2365.0272500000001</v>
      </c>
    </row>
    <row r="12550" spans="1:5" x14ac:dyDescent="0.35">
      <c r="A12550" s="22" t="s">
        <v>43</v>
      </c>
      <c r="B12550" s="22" t="s">
        <v>172</v>
      </c>
      <c r="C12550" s="22" t="s">
        <v>13</v>
      </c>
      <c r="D12550" s="22" t="s">
        <v>28</v>
      </c>
      <c r="E12550" s="20">
        <v>347.85266000000001</v>
      </c>
    </row>
    <row r="12551" spans="1:5" x14ac:dyDescent="0.35">
      <c r="A12551" s="22" t="s">
        <v>43</v>
      </c>
      <c r="B12551" s="22" t="s">
        <v>172</v>
      </c>
      <c r="C12551" s="22" t="s">
        <v>13</v>
      </c>
      <c r="D12551" s="22" t="s">
        <v>55</v>
      </c>
      <c r="E12551" s="20">
        <v>0.78110000000000002</v>
      </c>
    </row>
    <row r="12552" spans="1:5" x14ac:dyDescent="0.35">
      <c r="A12552" s="22" t="s">
        <v>43</v>
      </c>
      <c r="B12552" s="22" t="s">
        <v>172</v>
      </c>
      <c r="C12552" s="22" t="s">
        <v>13</v>
      </c>
      <c r="D12552" s="22" t="s">
        <v>92</v>
      </c>
      <c r="E12552" s="20">
        <v>0.70960000000000001</v>
      </c>
    </row>
    <row r="12553" spans="1:5" x14ac:dyDescent="0.35">
      <c r="A12553" s="22" t="s">
        <v>43</v>
      </c>
      <c r="B12553" s="22" t="s">
        <v>172</v>
      </c>
      <c r="C12553" s="22" t="s">
        <v>13</v>
      </c>
      <c r="D12553" s="22" t="s">
        <v>93</v>
      </c>
      <c r="E12553" s="20">
        <v>0.29026000000000002</v>
      </c>
    </row>
    <row r="12554" spans="1:5" x14ac:dyDescent="0.35">
      <c r="A12554" s="22" t="s">
        <v>43</v>
      </c>
      <c r="B12554" s="22" t="s">
        <v>172</v>
      </c>
      <c r="C12554" s="22" t="s">
        <v>13</v>
      </c>
      <c r="D12554" s="22" t="s">
        <v>30</v>
      </c>
      <c r="E12554" s="20">
        <v>12.69547</v>
      </c>
    </row>
    <row r="12555" spans="1:5" x14ac:dyDescent="0.35">
      <c r="A12555" s="22" t="s">
        <v>43</v>
      </c>
      <c r="B12555" s="22" t="s">
        <v>172</v>
      </c>
      <c r="C12555" s="22" t="s">
        <v>13</v>
      </c>
      <c r="D12555" s="22" t="s">
        <v>31</v>
      </c>
      <c r="E12555" s="20">
        <v>206.13740000000001</v>
      </c>
    </row>
    <row r="12556" spans="1:5" x14ac:dyDescent="0.35">
      <c r="A12556" s="22" t="s">
        <v>43</v>
      </c>
      <c r="B12556" s="22" t="s">
        <v>172</v>
      </c>
      <c r="C12556" s="22" t="s">
        <v>13</v>
      </c>
      <c r="D12556" s="22" t="s">
        <v>32</v>
      </c>
      <c r="E12556" s="20">
        <v>1.42004</v>
      </c>
    </row>
    <row r="12557" spans="1:5" x14ac:dyDescent="0.35">
      <c r="A12557" s="22" t="s">
        <v>43</v>
      </c>
      <c r="B12557" s="22" t="s">
        <v>172</v>
      </c>
      <c r="C12557" s="22" t="s">
        <v>13</v>
      </c>
      <c r="D12557" s="28" t="s">
        <v>35</v>
      </c>
      <c r="E12557" s="26">
        <v>4849.2503200000001</v>
      </c>
    </row>
    <row r="12558" spans="1:5" x14ac:dyDescent="0.35">
      <c r="A12558" s="22" t="s">
        <v>43</v>
      </c>
      <c r="B12558" s="22" t="s">
        <v>172</v>
      </c>
      <c r="C12558" s="22" t="s">
        <v>55</v>
      </c>
      <c r="D12558" s="22" t="s">
        <v>156</v>
      </c>
      <c r="E12558" s="20">
        <v>-3.0000000000000001E-5</v>
      </c>
    </row>
    <row r="12559" spans="1:5" x14ac:dyDescent="0.35">
      <c r="A12559" s="22" t="s">
        <v>43</v>
      </c>
      <c r="B12559" s="22" t="s">
        <v>172</v>
      </c>
      <c r="C12559" s="22" t="s">
        <v>55</v>
      </c>
      <c r="D12559" s="22" t="s">
        <v>53</v>
      </c>
      <c r="E12559" s="20">
        <v>5.7854000000000001</v>
      </c>
    </row>
    <row r="12560" spans="1:5" x14ac:dyDescent="0.35">
      <c r="A12560" s="22" t="s">
        <v>43</v>
      </c>
      <c r="B12560" s="22" t="s">
        <v>172</v>
      </c>
      <c r="C12560" s="22" t="s">
        <v>55</v>
      </c>
      <c r="D12560" s="22" t="s">
        <v>27</v>
      </c>
      <c r="E12560" s="20">
        <v>4.5220900000000004</v>
      </c>
    </row>
    <row r="12561" spans="1:5" x14ac:dyDescent="0.35">
      <c r="A12561" s="22" t="s">
        <v>43</v>
      </c>
      <c r="B12561" s="22" t="s">
        <v>172</v>
      </c>
      <c r="C12561" s="22" t="s">
        <v>55</v>
      </c>
      <c r="D12561" s="22" t="s">
        <v>95</v>
      </c>
      <c r="E12561" s="20">
        <v>-2.4000000000000001E-4</v>
      </c>
    </row>
    <row r="12562" spans="1:5" x14ac:dyDescent="0.35">
      <c r="A12562" s="22" t="s">
        <v>43</v>
      </c>
      <c r="B12562" s="22" t="s">
        <v>172</v>
      </c>
      <c r="C12562" s="22" t="s">
        <v>55</v>
      </c>
      <c r="D12562" s="22" t="s">
        <v>28</v>
      </c>
      <c r="E12562" s="20">
        <v>0.75273999999999996</v>
      </c>
    </row>
    <row r="12563" spans="1:5" x14ac:dyDescent="0.35">
      <c r="A12563" s="22" t="s">
        <v>43</v>
      </c>
      <c r="B12563" s="22" t="s">
        <v>172</v>
      </c>
      <c r="C12563" s="22" t="s">
        <v>55</v>
      </c>
      <c r="D12563" s="22" t="s">
        <v>55</v>
      </c>
      <c r="E12563" s="20">
        <v>279.43083000000001</v>
      </c>
    </row>
    <row r="12564" spans="1:5" x14ac:dyDescent="0.35">
      <c r="A12564" s="22" t="s">
        <v>43</v>
      </c>
      <c r="B12564" s="22" t="s">
        <v>172</v>
      </c>
      <c r="C12564" s="22" t="s">
        <v>55</v>
      </c>
      <c r="D12564" s="22" t="s">
        <v>93</v>
      </c>
      <c r="E12564" s="20">
        <v>65.374650000000003</v>
      </c>
    </row>
    <row r="12565" spans="1:5" x14ac:dyDescent="0.35">
      <c r="A12565" s="22" t="s">
        <v>43</v>
      </c>
      <c r="B12565" s="22" t="s">
        <v>172</v>
      </c>
      <c r="C12565" s="22" t="s">
        <v>55</v>
      </c>
      <c r="D12565" s="22" t="s">
        <v>160</v>
      </c>
      <c r="E12565" s="20">
        <v>0.10961</v>
      </c>
    </row>
    <row r="12566" spans="1:5" x14ac:dyDescent="0.35">
      <c r="A12566" s="22" t="s">
        <v>43</v>
      </c>
      <c r="B12566" s="22" t="s">
        <v>172</v>
      </c>
      <c r="C12566" s="22" t="s">
        <v>55</v>
      </c>
      <c r="D12566" s="22" t="s">
        <v>30</v>
      </c>
      <c r="E12566" s="20">
        <v>0.27453</v>
      </c>
    </row>
    <row r="12567" spans="1:5" x14ac:dyDescent="0.35">
      <c r="A12567" s="22" t="s">
        <v>43</v>
      </c>
      <c r="B12567" s="22" t="s">
        <v>172</v>
      </c>
      <c r="C12567" s="22" t="s">
        <v>55</v>
      </c>
      <c r="D12567" s="22" t="s">
        <v>112</v>
      </c>
      <c r="E12567" s="20">
        <v>7.2169999999999998E-2</v>
      </c>
    </row>
    <row r="12568" spans="1:5" x14ac:dyDescent="0.35">
      <c r="A12568" s="22" t="s">
        <v>43</v>
      </c>
      <c r="B12568" s="22" t="s">
        <v>172</v>
      </c>
      <c r="C12568" s="22" t="s">
        <v>55</v>
      </c>
      <c r="D12568" s="22" t="s">
        <v>31</v>
      </c>
      <c r="E12568" s="20">
        <v>11.81772</v>
      </c>
    </row>
    <row r="12569" spans="1:5" x14ac:dyDescent="0.35">
      <c r="A12569" s="22" t="s">
        <v>43</v>
      </c>
      <c r="B12569" s="22" t="s">
        <v>172</v>
      </c>
      <c r="C12569" s="22" t="s">
        <v>55</v>
      </c>
      <c r="D12569" s="28" t="s">
        <v>35</v>
      </c>
      <c r="E12569" s="26">
        <v>368.13947000000002</v>
      </c>
    </row>
    <row r="12570" spans="1:5" x14ac:dyDescent="0.35">
      <c r="A12570" s="22" t="s">
        <v>43</v>
      </c>
      <c r="B12570" s="22" t="s">
        <v>172</v>
      </c>
      <c r="C12570" s="22" t="s">
        <v>56</v>
      </c>
      <c r="D12570" s="22" t="s">
        <v>55</v>
      </c>
      <c r="E12570" s="20">
        <v>120.34611</v>
      </c>
    </row>
    <row r="12571" spans="1:5" x14ac:dyDescent="0.35">
      <c r="A12571" s="22" t="s">
        <v>43</v>
      </c>
      <c r="B12571" s="22" t="s">
        <v>172</v>
      </c>
      <c r="C12571" s="22" t="s">
        <v>56</v>
      </c>
      <c r="D12571" s="22" t="s">
        <v>160</v>
      </c>
      <c r="E12571" s="20">
        <v>14.669129999999999</v>
      </c>
    </row>
    <row r="12572" spans="1:5" x14ac:dyDescent="0.35">
      <c r="A12572" s="22" t="s">
        <v>43</v>
      </c>
      <c r="B12572" s="22" t="s">
        <v>172</v>
      </c>
      <c r="C12572" s="22" t="s">
        <v>56</v>
      </c>
      <c r="D12572" s="22" t="s">
        <v>30</v>
      </c>
      <c r="E12572" s="20">
        <v>2.9306000000000001</v>
      </c>
    </row>
    <row r="12573" spans="1:5" x14ac:dyDescent="0.35">
      <c r="A12573" s="22" t="s">
        <v>43</v>
      </c>
      <c r="B12573" s="22" t="s">
        <v>172</v>
      </c>
      <c r="C12573" s="22" t="s">
        <v>56</v>
      </c>
      <c r="D12573" s="22" t="s">
        <v>96</v>
      </c>
      <c r="E12573" s="20">
        <v>513.81020000000001</v>
      </c>
    </row>
    <row r="12574" spans="1:5" x14ac:dyDescent="0.35">
      <c r="A12574" s="22" t="s">
        <v>43</v>
      </c>
      <c r="B12574" s="22" t="s">
        <v>172</v>
      </c>
      <c r="C12574" s="22" t="s">
        <v>56</v>
      </c>
      <c r="D12574" s="22" t="s">
        <v>100</v>
      </c>
      <c r="E12574" s="20">
        <v>0.84145000000000003</v>
      </c>
    </row>
    <row r="12575" spans="1:5" x14ac:dyDescent="0.35">
      <c r="A12575" s="22" t="s">
        <v>43</v>
      </c>
      <c r="B12575" s="22" t="s">
        <v>172</v>
      </c>
      <c r="C12575" s="22" t="s">
        <v>56</v>
      </c>
      <c r="D12575" s="22" t="s">
        <v>31</v>
      </c>
      <c r="E12575" s="20">
        <v>2.5114299999999998</v>
      </c>
    </row>
    <row r="12576" spans="1:5" x14ac:dyDescent="0.35">
      <c r="A12576" s="22" t="s">
        <v>43</v>
      </c>
      <c r="B12576" s="22" t="s">
        <v>172</v>
      </c>
      <c r="C12576" s="22" t="s">
        <v>56</v>
      </c>
      <c r="D12576" s="22" t="s">
        <v>32</v>
      </c>
      <c r="E12576" s="20">
        <v>7.26126</v>
      </c>
    </row>
    <row r="12577" spans="1:5" x14ac:dyDescent="0.35">
      <c r="A12577" s="22" t="s">
        <v>43</v>
      </c>
      <c r="B12577" s="22" t="s">
        <v>172</v>
      </c>
      <c r="C12577" s="22" t="s">
        <v>56</v>
      </c>
      <c r="D12577" s="28" t="s">
        <v>35</v>
      </c>
      <c r="E12577" s="26">
        <v>662.37018</v>
      </c>
    </row>
    <row r="12578" spans="1:5" x14ac:dyDescent="0.35">
      <c r="A12578" s="22" t="s">
        <v>43</v>
      </c>
      <c r="B12578" s="22" t="s">
        <v>172</v>
      </c>
      <c r="C12578" s="22" t="s">
        <v>57</v>
      </c>
      <c r="D12578" s="22" t="s">
        <v>52</v>
      </c>
      <c r="E12578" s="20">
        <v>14.3285</v>
      </c>
    </row>
    <row r="12579" spans="1:5" x14ac:dyDescent="0.35">
      <c r="A12579" s="22" t="s">
        <v>43</v>
      </c>
      <c r="B12579" s="22" t="s">
        <v>172</v>
      </c>
      <c r="C12579" s="22" t="s">
        <v>57</v>
      </c>
      <c r="D12579" s="22" t="s">
        <v>27</v>
      </c>
      <c r="E12579" s="20">
        <v>0.25323000000000001</v>
      </c>
    </row>
    <row r="12580" spans="1:5" x14ac:dyDescent="0.35">
      <c r="A12580" s="22" t="s">
        <v>43</v>
      </c>
      <c r="B12580" s="22" t="s">
        <v>172</v>
      </c>
      <c r="C12580" s="22" t="s">
        <v>57</v>
      </c>
      <c r="D12580" s="22" t="s">
        <v>28</v>
      </c>
      <c r="E12580" s="20">
        <v>6.1623200000000002</v>
      </c>
    </row>
    <row r="12581" spans="1:5" x14ac:dyDescent="0.35">
      <c r="A12581" s="22" t="s">
        <v>43</v>
      </c>
      <c r="B12581" s="22" t="s">
        <v>172</v>
      </c>
      <c r="C12581" s="22" t="s">
        <v>57</v>
      </c>
      <c r="D12581" s="22" t="s">
        <v>55</v>
      </c>
      <c r="E12581" s="20">
        <v>9.7067300000000003</v>
      </c>
    </row>
    <row r="12582" spans="1:5" x14ac:dyDescent="0.35">
      <c r="A12582" s="22" t="s">
        <v>43</v>
      </c>
      <c r="B12582" s="22" t="s">
        <v>172</v>
      </c>
      <c r="C12582" s="22" t="s">
        <v>57</v>
      </c>
      <c r="D12582" s="22" t="s">
        <v>92</v>
      </c>
      <c r="E12582" s="20">
        <v>10191.02504</v>
      </c>
    </row>
    <row r="12583" spans="1:5" x14ac:dyDescent="0.35">
      <c r="A12583" s="22" t="s">
        <v>43</v>
      </c>
      <c r="B12583" s="22" t="s">
        <v>172</v>
      </c>
      <c r="C12583" s="22" t="s">
        <v>57</v>
      </c>
      <c r="D12583" s="22" t="s">
        <v>102</v>
      </c>
      <c r="E12583" s="20">
        <v>5043.3464000000004</v>
      </c>
    </row>
    <row r="12584" spans="1:5" x14ac:dyDescent="0.35">
      <c r="A12584" s="22" t="s">
        <v>43</v>
      </c>
      <c r="B12584" s="22" t="s">
        <v>172</v>
      </c>
      <c r="C12584" s="22" t="s">
        <v>57</v>
      </c>
      <c r="D12584" s="22" t="s">
        <v>93</v>
      </c>
      <c r="E12584" s="20">
        <v>54.363779999999998</v>
      </c>
    </row>
    <row r="12585" spans="1:5" x14ac:dyDescent="0.35">
      <c r="A12585" s="22" t="s">
        <v>43</v>
      </c>
      <c r="B12585" s="22" t="s">
        <v>172</v>
      </c>
      <c r="C12585" s="22" t="s">
        <v>57</v>
      </c>
      <c r="D12585" s="22" t="s">
        <v>160</v>
      </c>
      <c r="E12585" s="20">
        <v>-1.6000000000000001E-4</v>
      </c>
    </row>
    <row r="12586" spans="1:5" x14ac:dyDescent="0.35">
      <c r="A12586" s="22" t="s">
        <v>43</v>
      </c>
      <c r="B12586" s="22" t="s">
        <v>172</v>
      </c>
      <c r="C12586" s="22" t="s">
        <v>57</v>
      </c>
      <c r="D12586" s="22" t="s">
        <v>30</v>
      </c>
      <c r="E12586" s="20">
        <v>80.164709999999999</v>
      </c>
    </row>
    <row r="12587" spans="1:5" x14ac:dyDescent="0.35">
      <c r="A12587" s="22" t="s">
        <v>43</v>
      </c>
      <c r="B12587" s="22" t="s">
        <v>172</v>
      </c>
      <c r="C12587" s="22" t="s">
        <v>57</v>
      </c>
      <c r="D12587" s="22" t="s">
        <v>162</v>
      </c>
      <c r="E12587" s="20">
        <v>0.27094000000000001</v>
      </c>
    </row>
    <row r="12588" spans="1:5" x14ac:dyDescent="0.35">
      <c r="A12588" s="22" t="s">
        <v>43</v>
      </c>
      <c r="B12588" s="22" t="s">
        <v>172</v>
      </c>
      <c r="C12588" s="22" t="s">
        <v>57</v>
      </c>
      <c r="D12588" s="22" t="s">
        <v>31</v>
      </c>
      <c r="E12588" s="20">
        <v>51.044600000000003</v>
      </c>
    </row>
    <row r="12589" spans="1:5" x14ac:dyDescent="0.35">
      <c r="A12589" s="22" t="s">
        <v>43</v>
      </c>
      <c r="B12589" s="22" t="s">
        <v>172</v>
      </c>
      <c r="C12589" s="22" t="s">
        <v>57</v>
      </c>
      <c r="D12589" s="22" t="s">
        <v>32</v>
      </c>
      <c r="E12589" s="20">
        <v>0.58662000000000003</v>
      </c>
    </row>
    <row r="12590" spans="1:5" x14ac:dyDescent="0.35">
      <c r="A12590" s="22" t="s">
        <v>43</v>
      </c>
      <c r="B12590" s="22" t="s">
        <v>172</v>
      </c>
      <c r="C12590" s="22" t="s">
        <v>57</v>
      </c>
      <c r="D12590" s="28" t="s">
        <v>35</v>
      </c>
      <c r="E12590" s="26">
        <v>15451.252710000001</v>
      </c>
    </row>
    <row r="12591" spans="1:5" x14ac:dyDescent="0.35">
      <c r="A12591" s="22" t="s">
        <v>43</v>
      </c>
      <c r="B12591" s="22" t="s">
        <v>172</v>
      </c>
      <c r="C12591" s="22" t="s">
        <v>58</v>
      </c>
      <c r="D12591" s="22" t="s">
        <v>52</v>
      </c>
      <c r="E12591" s="20">
        <v>5.7102500000000003</v>
      </c>
    </row>
    <row r="12592" spans="1:5" x14ac:dyDescent="0.35">
      <c r="A12592" s="22" t="s">
        <v>43</v>
      </c>
      <c r="B12592" s="22" t="s">
        <v>172</v>
      </c>
      <c r="C12592" s="22" t="s">
        <v>58</v>
      </c>
      <c r="D12592" s="28" t="s">
        <v>35</v>
      </c>
      <c r="E12592" s="26">
        <v>5.7102500000000003</v>
      </c>
    </row>
    <row r="12593" spans="1:5" x14ac:dyDescent="0.35">
      <c r="A12593" s="22" t="s">
        <v>43</v>
      </c>
      <c r="B12593" s="22" t="s">
        <v>172</v>
      </c>
      <c r="C12593" s="22" t="s">
        <v>158</v>
      </c>
      <c r="D12593" s="22" t="s">
        <v>160</v>
      </c>
      <c r="E12593" s="20">
        <v>358.80954000000003</v>
      </c>
    </row>
    <row r="12594" spans="1:5" x14ac:dyDescent="0.35">
      <c r="A12594" s="22" t="s">
        <v>43</v>
      </c>
      <c r="B12594" s="22" t="s">
        <v>172</v>
      </c>
      <c r="C12594" s="22" t="s">
        <v>158</v>
      </c>
      <c r="D12594" s="28" t="s">
        <v>35</v>
      </c>
      <c r="E12594" s="26">
        <v>358.80954000000003</v>
      </c>
    </row>
    <row r="12595" spans="1:5" x14ac:dyDescent="0.35">
      <c r="A12595" s="22" t="s">
        <v>43</v>
      </c>
      <c r="B12595" s="22" t="s">
        <v>172</v>
      </c>
      <c r="C12595" s="22" t="s">
        <v>14</v>
      </c>
      <c r="D12595" s="22" t="s">
        <v>27</v>
      </c>
      <c r="E12595" s="20">
        <v>0.27149000000000001</v>
      </c>
    </row>
    <row r="12596" spans="1:5" x14ac:dyDescent="0.35">
      <c r="A12596" s="22" t="s">
        <v>43</v>
      </c>
      <c r="B12596" s="22" t="s">
        <v>172</v>
      </c>
      <c r="C12596" s="22" t="s">
        <v>14</v>
      </c>
      <c r="D12596" s="22" t="s">
        <v>92</v>
      </c>
      <c r="E12596" s="20">
        <v>0.48948999999999998</v>
      </c>
    </row>
    <row r="12597" spans="1:5" x14ac:dyDescent="0.35">
      <c r="A12597" s="22" t="s">
        <v>43</v>
      </c>
      <c r="B12597" s="22" t="s">
        <v>172</v>
      </c>
      <c r="C12597" s="22" t="s">
        <v>14</v>
      </c>
      <c r="D12597" s="22" t="s">
        <v>160</v>
      </c>
      <c r="E12597" s="20">
        <v>7.09321</v>
      </c>
    </row>
    <row r="12598" spans="1:5" x14ac:dyDescent="0.35">
      <c r="A12598" s="22" t="s">
        <v>43</v>
      </c>
      <c r="B12598" s="22" t="s">
        <v>172</v>
      </c>
      <c r="C12598" s="22" t="s">
        <v>14</v>
      </c>
      <c r="D12598" s="22" t="s">
        <v>30</v>
      </c>
      <c r="E12598" s="20">
        <v>2.0587800000000001</v>
      </c>
    </row>
    <row r="12599" spans="1:5" x14ac:dyDescent="0.35">
      <c r="A12599" s="22" t="s">
        <v>43</v>
      </c>
      <c r="B12599" s="22" t="s">
        <v>172</v>
      </c>
      <c r="C12599" s="22" t="s">
        <v>14</v>
      </c>
      <c r="D12599" s="22" t="s">
        <v>100</v>
      </c>
      <c r="E12599" s="20">
        <v>2.56433</v>
      </c>
    </row>
    <row r="12600" spans="1:5" x14ac:dyDescent="0.35">
      <c r="A12600" s="22" t="s">
        <v>43</v>
      </c>
      <c r="B12600" s="22" t="s">
        <v>172</v>
      </c>
      <c r="C12600" s="22" t="s">
        <v>14</v>
      </c>
      <c r="D12600" s="22" t="s">
        <v>31</v>
      </c>
      <c r="E12600" s="20">
        <v>7.3299000000000003</v>
      </c>
    </row>
    <row r="12601" spans="1:5" x14ac:dyDescent="0.35">
      <c r="A12601" s="22" t="s">
        <v>43</v>
      </c>
      <c r="B12601" s="22" t="s">
        <v>172</v>
      </c>
      <c r="C12601" s="22" t="s">
        <v>14</v>
      </c>
      <c r="D12601" s="28" t="s">
        <v>35</v>
      </c>
      <c r="E12601" s="26">
        <v>19.807200000000002</v>
      </c>
    </row>
    <row r="12602" spans="1:5" x14ac:dyDescent="0.35">
      <c r="A12602" s="22" t="s">
        <v>43</v>
      </c>
      <c r="B12602" s="22" t="s">
        <v>172</v>
      </c>
      <c r="C12602" s="22" t="s">
        <v>15</v>
      </c>
      <c r="D12602" s="22" t="s">
        <v>52</v>
      </c>
      <c r="E12602" s="20">
        <v>203.30248</v>
      </c>
    </row>
    <row r="12603" spans="1:5" x14ac:dyDescent="0.35">
      <c r="A12603" s="22" t="s">
        <v>43</v>
      </c>
      <c r="B12603" s="22" t="s">
        <v>172</v>
      </c>
      <c r="C12603" s="22" t="s">
        <v>15</v>
      </c>
      <c r="D12603" s="22" t="s">
        <v>156</v>
      </c>
      <c r="E12603" s="20">
        <v>9.2920200000000008</v>
      </c>
    </row>
    <row r="12604" spans="1:5" x14ac:dyDescent="0.35">
      <c r="A12604" s="22" t="s">
        <v>43</v>
      </c>
      <c r="B12604" s="22" t="s">
        <v>172</v>
      </c>
      <c r="C12604" s="22" t="s">
        <v>15</v>
      </c>
      <c r="D12604" s="22" t="s">
        <v>53</v>
      </c>
      <c r="E12604" s="20">
        <v>0.81398999999999999</v>
      </c>
    </row>
    <row r="12605" spans="1:5" x14ac:dyDescent="0.35">
      <c r="A12605" s="22" t="s">
        <v>43</v>
      </c>
      <c r="B12605" s="22" t="s">
        <v>172</v>
      </c>
      <c r="C12605" s="22" t="s">
        <v>15</v>
      </c>
      <c r="D12605" s="22" t="s">
        <v>27</v>
      </c>
      <c r="E12605" s="20">
        <v>1652.9895799999999</v>
      </c>
    </row>
    <row r="12606" spans="1:5" x14ac:dyDescent="0.35">
      <c r="A12606" s="22" t="s">
        <v>43</v>
      </c>
      <c r="B12606" s="22" t="s">
        <v>172</v>
      </c>
      <c r="C12606" s="22" t="s">
        <v>15</v>
      </c>
      <c r="D12606" s="22" t="s">
        <v>28</v>
      </c>
      <c r="E12606" s="20">
        <v>82.178749999999994</v>
      </c>
    </row>
    <row r="12607" spans="1:5" x14ac:dyDescent="0.35">
      <c r="A12607" s="22" t="s">
        <v>43</v>
      </c>
      <c r="B12607" s="22" t="s">
        <v>172</v>
      </c>
      <c r="C12607" s="22" t="s">
        <v>15</v>
      </c>
      <c r="D12607" s="22" t="s">
        <v>55</v>
      </c>
      <c r="E12607" s="20">
        <v>87.232550000000003</v>
      </c>
    </row>
    <row r="12608" spans="1:5" x14ac:dyDescent="0.35">
      <c r="A12608" s="22" t="s">
        <v>43</v>
      </c>
      <c r="B12608" s="22" t="s">
        <v>172</v>
      </c>
      <c r="C12608" s="22" t="s">
        <v>15</v>
      </c>
      <c r="D12608" s="22" t="s">
        <v>92</v>
      </c>
      <c r="E12608" s="20">
        <v>903.88370999999995</v>
      </c>
    </row>
    <row r="12609" spans="1:5" x14ac:dyDescent="0.35">
      <c r="A12609" s="22" t="s">
        <v>43</v>
      </c>
      <c r="B12609" s="22" t="s">
        <v>172</v>
      </c>
      <c r="C12609" s="22" t="s">
        <v>15</v>
      </c>
      <c r="D12609" s="22" t="s">
        <v>93</v>
      </c>
      <c r="E12609" s="20">
        <v>209.61455000000001</v>
      </c>
    </row>
    <row r="12610" spans="1:5" x14ac:dyDescent="0.35">
      <c r="A12610" s="22" t="s">
        <v>43</v>
      </c>
      <c r="B12610" s="22" t="s">
        <v>172</v>
      </c>
      <c r="C12610" s="22" t="s">
        <v>15</v>
      </c>
      <c r="D12610" s="22" t="s">
        <v>160</v>
      </c>
      <c r="E12610" s="20">
        <v>4770.6118500000002</v>
      </c>
    </row>
    <row r="12611" spans="1:5" x14ac:dyDescent="0.35">
      <c r="A12611" s="22" t="s">
        <v>43</v>
      </c>
      <c r="B12611" s="22" t="s">
        <v>172</v>
      </c>
      <c r="C12611" s="22" t="s">
        <v>15</v>
      </c>
      <c r="D12611" s="22" t="s">
        <v>30</v>
      </c>
      <c r="E12611" s="20">
        <v>37627.914149999997</v>
      </c>
    </row>
    <row r="12612" spans="1:5" x14ac:dyDescent="0.35">
      <c r="A12612" s="22" t="s">
        <v>43</v>
      </c>
      <c r="B12612" s="22" t="s">
        <v>172</v>
      </c>
      <c r="C12612" s="22" t="s">
        <v>15</v>
      </c>
      <c r="D12612" s="22" t="s">
        <v>96</v>
      </c>
      <c r="E12612" s="20">
        <v>13.01413</v>
      </c>
    </row>
    <row r="12613" spans="1:5" x14ac:dyDescent="0.35">
      <c r="A12613" s="22" t="s">
        <v>43</v>
      </c>
      <c r="B12613" s="22" t="s">
        <v>172</v>
      </c>
      <c r="C12613" s="22" t="s">
        <v>15</v>
      </c>
      <c r="D12613" s="22" t="s">
        <v>162</v>
      </c>
      <c r="E12613" s="20">
        <v>0.23305000000000001</v>
      </c>
    </row>
    <row r="12614" spans="1:5" x14ac:dyDescent="0.35">
      <c r="A12614" s="22" t="s">
        <v>43</v>
      </c>
      <c r="B12614" s="22" t="s">
        <v>172</v>
      </c>
      <c r="C12614" s="22" t="s">
        <v>15</v>
      </c>
      <c r="D12614" s="22" t="s">
        <v>112</v>
      </c>
      <c r="E12614" s="20">
        <v>0.12055</v>
      </c>
    </row>
    <row r="12615" spans="1:5" x14ac:dyDescent="0.35">
      <c r="A12615" s="22" t="s">
        <v>43</v>
      </c>
      <c r="B12615" s="22" t="s">
        <v>172</v>
      </c>
      <c r="C12615" s="22" t="s">
        <v>15</v>
      </c>
      <c r="D12615" s="22" t="s">
        <v>100</v>
      </c>
      <c r="E12615" s="20">
        <v>87.461950000000002</v>
      </c>
    </row>
    <row r="12616" spans="1:5" x14ac:dyDescent="0.35">
      <c r="A12616" s="22" t="s">
        <v>43</v>
      </c>
      <c r="B12616" s="22" t="s">
        <v>172</v>
      </c>
      <c r="C12616" s="22" t="s">
        <v>15</v>
      </c>
      <c r="D12616" s="22" t="s">
        <v>31</v>
      </c>
      <c r="E12616" s="20">
        <v>3437.44524</v>
      </c>
    </row>
    <row r="12617" spans="1:5" x14ac:dyDescent="0.35">
      <c r="A12617" s="22" t="s">
        <v>43</v>
      </c>
      <c r="B12617" s="22" t="s">
        <v>172</v>
      </c>
      <c r="C12617" s="22" t="s">
        <v>15</v>
      </c>
      <c r="D12617" s="22" t="s">
        <v>32</v>
      </c>
      <c r="E12617" s="20">
        <v>56.78546</v>
      </c>
    </row>
    <row r="12618" spans="1:5" x14ac:dyDescent="0.35">
      <c r="A12618" s="22" t="s">
        <v>43</v>
      </c>
      <c r="B12618" s="22" t="s">
        <v>172</v>
      </c>
      <c r="C12618" s="22" t="s">
        <v>15</v>
      </c>
      <c r="D12618" s="28" t="s">
        <v>35</v>
      </c>
      <c r="E12618" s="26">
        <v>49142.894010000004</v>
      </c>
    </row>
    <row r="12619" spans="1:5" x14ac:dyDescent="0.35">
      <c r="A12619" s="22" t="s">
        <v>43</v>
      </c>
      <c r="B12619" s="22" t="s">
        <v>172</v>
      </c>
      <c r="C12619" s="22" t="s">
        <v>159</v>
      </c>
      <c r="D12619" s="22" t="s">
        <v>52</v>
      </c>
      <c r="E12619" s="20">
        <v>362.81081999999998</v>
      </c>
    </row>
    <row r="12620" spans="1:5" x14ac:dyDescent="0.35">
      <c r="A12620" s="22" t="s">
        <v>43</v>
      </c>
      <c r="B12620" s="22" t="s">
        <v>172</v>
      </c>
      <c r="C12620" s="22" t="s">
        <v>159</v>
      </c>
      <c r="D12620" s="22" t="s">
        <v>104</v>
      </c>
      <c r="E12620" s="20">
        <v>0.6653</v>
      </c>
    </row>
    <row r="12621" spans="1:5" x14ac:dyDescent="0.35">
      <c r="A12621" s="22" t="s">
        <v>43</v>
      </c>
      <c r="B12621" s="22" t="s">
        <v>172</v>
      </c>
      <c r="C12621" s="22" t="s">
        <v>159</v>
      </c>
      <c r="D12621" s="22" t="s">
        <v>156</v>
      </c>
      <c r="E12621" s="20">
        <v>508.78662000000003</v>
      </c>
    </row>
    <row r="12622" spans="1:5" x14ac:dyDescent="0.35">
      <c r="A12622" s="22" t="s">
        <v>43</v>
      </c>
      <c r="B12622" s="22" t="s">
        <v>172</v>
      </c>
      <c r="C12622" s="22" t="s">
        <v>159</v>
      </c>
      <c r="D12622" s="22" t="s">
        <v>53</v>
      </c>
      <c r="E12622" s="20">
        <v>37.844850000000001</v>
      </c>
    </row>
    <row r="12623" spans="1:5" x14ac:dyDescent="0.35">
      <c r="A12623" s="22" t="s">
        <v>43</v>
      </c>
      <c r="B12623" s="22" t="s">
        <v>172</v>
      </c>
      <c r="C12623" s="22" t="s">
        <v>159</v>
      </c>
      <c r="D12623" s="22" t="s">
        <v>27</v>
      </c>
      <c r="E12623" s="20">
        <v>1535.0537300000001</v>
      </c>
    </row>
    <row r="12624" spans="1:5" x14ac:dyDescent="0.35">
      <c r="A12624" s="22" t="s">
        <v>43</v>
      </c>
      <c r="B12624" s="22" t="s">
        <v>172</v>
      </c>
      <c r="C12624" s="22" t="s">
        <v>159</v>
      </c>
      <c r="D12624" s="22" t="s">
        <v>28</v>
      </c>
      <c r="E12624" s="20">
        <v>9.3775999999999993</v>
      </c>
    </row>
    <row r="12625" spans="1:5" x14ac:dyDescent="0.35">
      <c r="A12625" s="22" t="s">
        <v>43</v>
      </c>
      <c r="B12625" s="22" t="s">
        <v>172</v>
      </c>
      <c r="C12625" s="22" t="s">
        <v>159</v>
      </c>
      <c r="D12625" s="22" t="s">
        <v>55</v>
      </c>
      <c r="E12625" s="20">
        <v>14.785360000000001</v>
      </c>
    </row>
    <row r="12626" spans="1:5" x14ac:dyDescent="0.35">
      <c r="A12626" s="22" t="s">
        <v>43</v>
      </c>
      <c r="B12626" s="22" t="s">
        <v>172</v>
      </c>
      <c r="C12626" s="22" t="s">
        <v>159</v>
      </c>
      <c r="D12626" s="22" t="s">
        <v>92</v>
      </c>
      <c r="E12626" s="20">
        <v>60.613599999999998</v>
      </c>
    </row>
    <row r="12627" spans="1:5" x14ac:dyDescent="0.35">
      <c r="A12627" s="22" t="s">
        <v>43</v>
      </c>
      <c r="B12627" s="22" t="s">
        <v>172</v>
      </c>
      <c r="C12627" s="22" t="s">
        <v>159</v>
      </c>
      <c r="D12627" s="22" t="s">
        <v>165</v>
      </c>
      <c r="E12627" s="20">
        <v>4.3670200000000001</v>
      </c>
    </row>
    <row r="12628" spans="1:5" x14ac:dyDescent="0.35">
      <c r="A12628" s="22" t="s">
        <v>43</v>
      </c>
      <c r="B12628" s="22" t="s">
        <v>172</v>
      </c>
      <c r="C12628" s="22" t="s">
        <v>159</v>
      </c>
      <c r="D12628" s="22" t="s">
        <v>93</v>
      </c>
      <c r="E12628" s="20">
        <v>9.1760699999999993</v>
      </c>
    </row>
    <row r="12629" spans="1:5" x14ac:dyDescent="0.35">
      <c r="A12629" s="22" t="s">
        <v>43</v>
      </c>
      <c r="B12629" s="22" t="s">
        <v>172</v>
      </c>
      <c r="C12629" s="22" t="s">
        <v>159</v>
      </c>
      <c r="D12629" s="22" t="s">
        <v>160</v>
      </c>
      <c r="E12629" s="20">
        <v>3075.4045999999998</v>
      </c>
    </row>
    <row r="12630" spans="1:5" x14ac:dyDescent="0.35">
      <c r="A12630" s="22" t="s">
        <v>43</v>
      </c>
      <c r="B12630" s="22" t="s">
        <v>172</v>
      </c>
      <c r="C12630" s="22" t="s">
        <v>159</v>
      </c>
      <c r="D12630" s="22" t="s">
        <v>30</v>
      </c>
      <c r="E12630" s="20">
        <v>679.84166000000005</v>
      </c>
    </row>
    <row r="12631" spans="1:5" x14ac:dyDescent="0.35">
      <c r="A12631" s="22" t="s">
        <v>43</v>
      </c>
      <c r="B12631" s="22" t="s">
        <v>172</v>
      </c>
      <c r="C12631" s="22" t="s">
        <v>159</v>
      </c>
      <c r="D12631" s="22" t="s">
        <v>96</v>
      </c>
      <c r="E12631" s="20">
        <v>44.378329999999998</v>
      </c>
    </row>
    <row r="12632" spans="1:5" x14ac:dyDescent="0.35">
      <c r="A12632" s="22" t="s">
        <v>43</v>
      </c>
      <c r="B12632" s="22" t="s">
        <v>172</v>
      </c>
      <c r="C12632" s="22" t="s">
        <v>159</v>
      </c>
      <c r="D12632" s="22" t="s">
        <v>110</v>
      </c>
      <c r="E12632" s="20">
        <v>0.13205</v>
      </c>
    </row>
    <row r="12633" spans="1:5" x14ac:dyDescent="0.35">
      <c r="A12633" s="22" t="s">
        <v>43</v>
      </c>
      <c r="B12633" s="22" t="s">
        <v>172</v>
      </c>
      <c r="C12633" s="22" t="s">
        <v>159</v>
      </c>
      <c r="D12633" s="22" t="s">
        <v>162</v>
      </c>
      <c r="E12633" s="20">
        <v>12.45618</v>
      </c>
    </row>
    <row r="12634" spans="1:5" x14ac:dyDescent="0.35">
      <c r="A12634" s="22" t="s">
        <v>43</v>
      </c>
      <c r="B12634" s="22" t="s">
        <v>172</v>
      </c>
      <c r="C12634" s="22" t="s">
        <v>159</v>
      </c>
      <c r="D12634" s="22" t="s">
        <v>163</v>
      </c>
      <c r="E12634" s="20">
        <v>9.9959999999999993E-2</v>
      </c>
    </row>
    <row r="12635" spans="1:5" x14ac:dyDescent="0.35">
      <c r="A12635" s="22" t="s">
        <v>43</v>
      </c>
      <c r="B12635" s="22" t="s">
        <v>172</v>
      </c>
      <c r="C12635" s="22" t="s">
        <v>159</v>
      </c>
      <c r="D12635" s="22" t="s">
        <v>112</v>
      </c>
      <c r="E12635" s="20">
        <v>205.55086</v>
      </c>
    </row>
    <row r="12636" spans="1:5" x14ac:dyDescent="0.35">
      <c r="A12636" s="22" t="s">
        <v>43</v>
      </c>
      <c r="B12636" s="22" t="s">
        <v>172</v>
      </c>
      <c r="C12636" s="22" t="s">
        <v>159</v>
      </c>
      <c r="D12636" s="22" t="s">
        <v>100</v>
      </c>
      <c r="E12636" s="20">
        <v>5.2506599999999999</v>
      </c>
    </row>
    <row r="12637" spans="1:5" x14ac:dyDescent="0.35">
      <c r="A12637" s="22" t="s">
        <v>43</v>
      </c>
      <c r="B12637" s="22" t="s">
        <v>172</v>
      </c>
      <c r="C12637" s="22" t="s">
        <v>159</v>
      </c>
      <c r="D12637" s="22" t="s">
        <v>31</v>
      </c>
      <c r="E12637" s="20">
        <v>711.05497000000003</v>
      </c>
    </row>
    <row r="12638" spans="1:5" x14ac:dyDescent="0.35">
      <c r="A12638" s="22" t="s">
        <v>43</v>
      </c>
      <c r="B12638" s="22" t="s">
        <v>172</v>
      </c>
      <c r="C12638" s="22" t="s">
        <v>159</v>
      </c>
      <c r="D12638" s="22" t="s">
        <v>32</v>
      </c>
      <c r="E12638" s="20">
        <v>0.97101000000000004</v>
      </c>
    </row>
    <row r="12639" spans="1:5" x14ac:dyDescent="0.35">
      <c r="A12639" s="22" t="s">
        <v>43</v>
      </c>
      <c r="B12639" s="22" t="s">
        <v>172</v>
      </c>
      <c r="C12639" s="22" t="s">
        <v>159</v>
      </c>
      <c r="D12639" s="28" t="s">
        <v>35</v>
      </c>
      <c r="E12639" s="26">
        <v>7278.6212500000001</v>
      </c>
    </row>
    <row r="12640" spans="1:5" x14ac:dyDescent="0.35">
      <c r="A12640" s="22" t="s">
        <v>43</v>
      </c>
      <c r="B12640" s="22" t="s">
        <v>172</v>
      </c>
      <c r="C12640" s="22" t="s">
        <v>59</v>
      </c>
      <c r="D12640" s="22" t="s">
        <v>52</v>
      </c>
      <c r="E12640" s="20">
        <v>1353.11716</v>
      </c>
    </row>
    <row r="12641" spans="1:5" x14ac:dyDescent="0.35">
      <c r="A12641" s="22" t="s">
        <v>43</v>
      </c>
      <c r="B12641" s="22" t="s">
        <v>172</v>
      </c>
      <c r="C12641" s="22" t="s">
        <v>59</v>
      </c>
      <c r="D12641" s="22" t="s">
        <v>55</v>
      </c>
      <c r="E12641" s="20">
        <v>82.329130000000006</v>
      </c>
    </row>
    <row r="12642" spans="1:5" x14ac:dyDescent="0.35">
      <c r="A12642" s="22" t="s">
        <v>43</v>
      </c>
      <c r="B12642" s="22" t="s">
        <v>172</v>
      </c>
      <c r="C12642" s="22" t="s">
        <v>59</v>
      </c>
      <c r="D12642" s="22" t="s">
        <v>92</v>
      </c>
      <c r="E12642" s="20">
        <v>2003.2535399999999</v>
      </c>
    </row>
    <row r="12643" spans="1:5" x14ac:dyDescent="0.35">
      <c r="A12643" s="22" t="s">
        <v>43</v>
      </c>
      <c r="B12643" s="22" t="s">
        <v>172</v>
      </c>
      <c r="C12643" s="22" t="s">
        <v>59</v>
      </c>
      <c r="D12643" s="22" t="s">
        <v>102</v>
      </c>
      <c r="E12643" s="20">
        <v>78.070059999999998</v>
      </c>
    </row>
    <row r="12644" spans="1:5" x14ac:dyDescent="0.35">
      <c r="A12644" s="22" t="s">
        <v>43</v>
      </c>
      <c r="B12644" s="22" t="s">
        <v>172</v>
      </c>
      <c r="C12644" s="22" t="s">
        <v>59</v>
      </c>
      <c r="D12644" s="22" t="s">
        <v>93</v>
      </c>
      <c r="E12644" s="20">
        <v>1.6876599999999999</v>
      </c>
    </row>
    <row r="12645" spans="1:5" x14ac:dyDescent="0.35">
      <c r="A12645" s="22" t="s">
        <v>43</v>
      </c>
      <c r="B12645" s="22" t="s">
        <v>172</v>
      </c>
      <c r="C12645" s="22" t="s">
        <v>59</v>
      </c>
      <c r="D12645" s="22" t="s">
        <v>30</v>
      </c>
      <c r="E12645" s="20">
        <v>47.103619999999999</v>
      </c>
    </row>
    <row r="12646" spans="1:5" x14ac:dyDescent="0.35">
      <c r="A12646" s="22" t="s">
        <v>43</v>
      </c>
      <c r="B12646" s="22" t="s">
        <v>172</v>
      </c>
      <c r="C12646" s="22" t="s">
        <v>59</v>
      </c>
      <c r="D12646" s="22" t="s">
        <v>96</v>
      </c>
      <c r="E12646" s="20">
        <v>2.3949099999999999</v>
      </c>
    </row>
    <row r="12647" spans="1:5" x14ac:dyDescent="0.35">
      <c r="A12647" s="22" t="s">
        <v>43</v>
      </c>
      <c r="B12647" s="22" t="s">
        <v>172</v>
      </c>
      <c r="C12647" s="22" t="s">
        <v>59</v>
      </c>
      <c r="D12647" s="22" t="s">
        <v>100</v>
      </c>
      <c r="E12647" s="20">
        <v>1.1088899999999999</v>
      </c>
    </row>
    <row r="12648" spans="1:5" x14ac:dyDescent="0.35">
      <c r="A12648" s="22" t="s">
        <v>43</v>
      </c>
      <c r="B12648" s="22" t="s">
        <v>172</v>
      </c>
      <c r="C12648" s="22" t="s">
        <v>59</v>
      </c>
      <c r="D12648" s="22" t="s">
        <v>31</v>
      </c>
      <c r="E12648" s="20">
        <v>389.01735000000002</v>
      </c>
    </row>
    <row r="12649" spans="1:5" x14ac:dyDescent="0.35">
      <c r="A12649" s="22" t="s">
        <v>43</v>
      </c>
      <c r="B12649" s="22" t="s">
        <v>172</v>
      </c>
      <c r="C12649" s="22" t="s">
        <v>59</v>
      </c>
      <c r="D12649" s="28" t="s">
        <v>35</v>
      </c>
      <c r="E12649" s="26">
        <v>3958.08232</v>
      </c>
    </row>
    <row r="12650" spans="1:5" x14ac:dyDescent="0.35">
      <c r="A12650" s="22" t="s">
        <v>43</v>
      </c>
      <c r="B12650" s="22" t="s">
        <v>172</v>
      </c>
      <c r="C12650" s="22" t="s">
        <v>16</v>
      </c>
      <c r="D12650" s="22" t="s">
        <v>52</v>
      </c>
      <c r="E12650" s="20">
        <v>96.278450000000007</v>
      </c>
    </row>
    <row r="12651" spans="1:5" x14ac:dyDescent="0.35">
      <c r="A12651" s="22" t="s">
        <v>43</v>
      </c>
      <c r="B12651" s="22" t="s">
        <v>172</v>
      </c>
      <c r="C12651" s="22" t="s">
        <v>16</v>
      </c>
      <c r="D12651" s="22" t="s">
        <v>27</v>
      </c>
      <c r="E12651" s="20">
        <v>431.14161000000001</v>
      </c>
    </row>
    <row r="12652" spans="1:5" x14ac:dyDescent="0.35">
      <c r="A12652" s="22" t="s">
        <v>43</v>
      </c>
      <c r="B12652" s="22" t="s">
        <v>172</v>
      </c>
      <c r="C12652" s="22" t="s">
        <v>16</v>
      </c>
      <c r="D12652" s="22" t="s">
        <v>28</v>
      </c>
      <c r="E12652" s="20">
        <v>87.717740000000006</v>
      </c>
    </row>
    <row r="12653" spans="1:5" x14ac:dyDescent="0.35">
      <c r="A12653" s="22" t="s">
        <v>43</v>
      </c>
      <c r="B12653" s="22" t="s">
        <v>172</v>
      </c>
      <c r="C12653" s="22" t="s">
        <v>16</v>
      </c>
      <c r="D12653" s="22" t="s">
        <v>55</v>
      </c>
      <c r="E12653" s="20">
        <v>32.315309999999997</v>
      </c>
    </row>
    <row r="12654" spans="1:5" x14ac:dyDescent="0.35">
      <c r="A12654" s="22" t="s">
        <v>43</v>
      </c>
      <c r="B12654" s="22" t="s">
        <v>172</v>
      </c>
      <c r="C12654" s="22" t="s">
        <v>16</v>
      </c>
      <c r="D12654" s="22" t="s">
        <v>92</v>
      </c>
      <c r="E12654" s="20">
        <v>107.24285999999999</v>
      </c>
    </row>
    <row r="12655" spans="1:5" x14ac:dyDescent="0.35">
      <c r="A12655" s="22" t="s">
        <v>43</v>
      </c>
      <c r="B12655" s="22" t="s">
        <v>172</v>
      </c>
      <c r="C12655" s="22" t="s">
        <v>16</v>
      </c>
      <c r="D12655" s="22" t="s">
        <v>102</v>
      </c>
      <c r="E12655" s="20">
        <v>0.26191999999999999</v>
      </c>
    </row>
    <row r="12656" spans="1:5" x14ac:dyDescent="0.35">
      <c r="A12656" s="22" t="s">
        <v>43</v>
      </c>
      <c r="B12656" s="22" t="s">
        <v>172</v>
      </c>
      <c r="C12656" s="22" t="s">
        <v>16</v>
      </c>
      <c r="D12656" s="22" t="s">
        <v>93</v>
      </c>
      <c r="E12656" s="20">
        <v>2.2183999999999999</v>
      </c>
    </row>
    <row r="12657" spans="1:5" x14ac:dyDescent="0.35">
      <c r="A12657" s="22" t="s">
        <v>43</v>
      </c>
      <c r="B12657" s="22" t="s">
        <v>172</v>
      </c>
      <c r="C12657" s="22" t="s">
        <v>16</v>
      </c>
      <c r="D12657" s="22" t="s">
        <v>160</v>
      </c>
      <c r="E12657" s="20">
        <v>114.37524000000001</v>
      </c>
    </row>
    <row r="12658" spans="1:5" x14ac:dyDescent="0.35">
      <c r="A12658" s="22" t="s">
        <v>43</v>
      </c>
      <c r="B12658" s="22" t="s">
        <v>172</v>
      </c>
      <c r="C12658" s="22" t="s">
        <v>16</v>
      </c>
      <c r="D12658" s="22" t="s">
        <v>30</v>
      </c>
      <c r="E12658" s="20">
        <v>688.60365000000002</v>
      </c>
    </row>
    <row r="12659" spans="1:5" x14ac:dyDescent="0.35">
      <c r="A12659" s="22" t="s">
        <v>43</v>
      </c>
      <c r="B12659" s="22" t="s">
        <v>172</v>
      </c>
      <c r="C12659" s="22" t="s">
        <v>16</v>
      </c>
      <c r="D12659" s="22" t="s">
        <v>112</v>
      </c>
      <c r="E12659" s="20">
        <v>0.27722000000000002</v>
      </c>
    </row>
    <row r="12660" spans="1:5" x14ac:dyDescent="0.35">
      <c r="A12660" s="22" t="s">
        <v>43</v>
      </c>
      <c r="B12660" s="22" t="s">
        <v>172</v>
      </c>
      <c r="C12660" s="22" t="s">
        <v>16</v>
      </c>
      <c r="D12660" s="22" t="s">
        <v>100</v>
      </c>
      <c r="E12660" s="20">
        <v>1.2860400000000001</v>
      </c>
    </row>
    <row r="12661" spans="1:5" x14ac:dyDescent="0.35">
      <c r="A12661" s="22" t="s">
        <v>43</v>
      </c>
      <c r="B12661" s="22" t="s">
        <v>172</v>
      </c>
      <c r="C12661" s="22" t="s">
        <v>16</v>
      </c>
      <c r="D12661" s="22" t="s">
        <v>97</v>
      </c>
      <c r="E12661" s="20">
        <v>0.13173000000000001</v>
      </c>
    </row>
    <row r="12662" spans="1:5" x14ac:dyDescent="0.35">
      <c r="A12662" s="22" t="s">
        <v>43</v>
      </c>
      <c r="B12662" s="22" t="s">
        <v>172</v>
      </c>
      <c r="C12662" s="22" t="s">
        <v>16</v>
      </c>
      <c r="D12662" s="22" t="s">
        <v>31</v>
      </c>
      <c r="E12662" s="20">
        <v>2915.6614</v>
      </c>
    </row>
    <row r="12663" spans="1:5" x14ac:dyDescent="0.35">
      <c r="A12663" s="22" t="s">
        <v>43</v>
      </c>
      <c r="B12663" s="22" t="s">
        <v>172</v>
      </c>
      <c r="C12663" s="22" t="s">
        <v>16</v>
      </c>
      <c r="D12663" s="22" t="s">
        <v>32</v>
      </c>
      <c r="E12663" s="20">
        <v>4.8148900000000001</v>
      </c>
    </row>
    <row r="12664" spans="1:5" x14ac:dyDescent="0.35">
      <c r="A12664" s="22" t="s">
        <v>43</v>
      </c>
      <c r="B12664" s="22" t="s">
        <v>172</v>
      </c>
      <c r="C12664" s="22" t="s">
        <v>16</v>
      </c>
      <c r="D12664" s="28" t="s">
        <v>35</v>
      </c>
      <c r="E12664" s="26">
        <v>4482.3264600000002</v>
      </c>
    </row>
    <row r="12665" spans="1:5" x14ac:dyDescent="0.35">
      <c r="A12665" s="22" t="s">
        <v>43</v>
      </c>
      <c r="B12665" s="22" t="s">
        <v>172</v>
      </c>
      <c r="C12665" s="22" t="s">
        <v>17</v>
      </c>
      <c r="D12665" s="22" t="s">
        <v>52</v>
      </c>
      <c r="E12665" s="20">
        <v>10.176690000000001</v>
      </c>
    </row>
    <row r="12666" spans="1:5" x14ac:dyDescent="0.35">
      <c r="A12666" s="22" t="s">
        <v>43</v>
      </c>
      <c r="B12666" s="22" t="s">
        <v>172</v>
      </c>
      <c r="C12666" s="22" t="s">
        <v>17</v>
      </c>
      <c r="D12666" s="22" t="s">
        <v>27</v>
      </c>
      <c r="E12666" s="20">
        <v>192.28103999999999</v>
      </c>
    </row>
    <row r="12667" spans="1:5" x14ac:dyDescent="0.35">
      <c r="A12667" s="22" t="s">
        <v>43</v>
      </c>
      <c r="B12667" s="22" t="s">
        <v>172</v>
      </c>
      <c r="C12667" s="22" t="s">
        <v>17</v>
      </c>
      <c r="D12667" s="22" t="s">
        <v>28</v>
      </c>
      <c r="E12667" s="20">
        <v>196.87967</v>
      </c>
    </row>
    <row r="12668" spans="1:5" x14ac:dyDescent="0.35">
      <c r="A12668" s="22" t="s">
        <v>43</v>
      </c>
      <c r="B12668" s="22" t="s">
        <v>172</v>
      </c>
      <c r="C12668" s="22" t="s">
        <v>17</v>
      </c>
      <c r="D12668" s="22" t="s">
        <v>30</v>
      </c>
      <c r="E12668" s="20">
        <v>571.45092</v>
      </c>
    </row>
    <row r="12669" spans="1:5" x14ac:dyDescent="0.35">
      <c r="A12669" s="22" t="s">
        <v>43</v>
      </c>
      <c r="B12669" s="22" t="s">
        <v>172</v>
      </c>
      <c r="C12669" s="22" t="s">
        <v>17</v>
      </c>
      <c r="D12669" s="22" t="s">
        <v>31</v>
      </c>
      <c r="E12669" s="20">
        <v>3625.5923699999998</v>
      </c>
    </row>
    <row r="12670" spans="1:5" x14ac:dyDescent="0.35">
      <c r="A12670" s="22" t="s">
        <v>43</v>
      </c>
      <c r="B12670" s="22" t="s">
        <v>172</v>
      </c>
      <c r="C12670" s="22" t="s">
        <v>17</v>
      </c>
      <c r="D12670" s="22" t="s">
        <v>32</v>
      </c>
      <c r="E12670" s="20">
        <v>-5.8399999999999997E-3</v>
      </c>
    </row>
    <row r="12671" spans="1:5" x14ac:dyDescent="0.35">
      <c r="A12671" s="22" t="s">
        <v>43</v>
      </c>
      <c r="B12671" s="22" t="s">
        <v>172</v>
      </c>
      <c r="C12671" s="22" t="s">
        <v>17</v>
      </c>
      <c r="D12671" s="28" t="s">
        <v>35</v>
      </c>
      <c r="E12671" s="26">
        <v>4596.3748500000002</v>
      </c>
    </row>
    <row r="12672" spans="1:5" x14ac:dyDescent="0.35">
      <c r="A12672" s="22" t="s">
        <v>43</v>
      </c>
      <c r="B12672" s="22" t="s">
        <v>172</v>
      </c>
      <c r="C12672" s="22" t="s">
        <v>18</v>
      </c>
      <c r="D12672" s="22" t="s">
        <v>27</v>
      </c>
      <c r="E12672" s="20">
        <v>703.77784999999994</v>
      </c>
    </row>
    <row r="12673" spans="1:5" x14ac:dyDescent="0.35">
      <c r="A12673" s="22" t="s">
        <v>43</v>
      </c>
      <c r="B12673" s="22" t="s">
        <v>172</v>
      </c>
      <c r="C12673" s="22" t="s">
        <v>18</v>
      </c>
      <c r="D12673" s="22" t="s">
        <v>92</v>
      </c>
      <c r="E12673" s="20">
        <v>-2.3400000000000001E-3</v>
      </c>
    </row>
    <row r="12674" spans="1:5" x14ac:dyDescent="0.35">
      <c r="A12674" s="22" t="s">
        <v>43</v>
      </c>
      <c r="B12674" s="22" t="s">
        <v>172</v>
      </c>
      <c r="C12674" s="22" t="s">
        <v>18</v>
      </c>
      <c r="D12674" s="22" t="s">
        <v>102</v>
      </c>
      <c r="E12674" s="20">
        <v>1084.58978</v>
      </c>
    </row>
    <row r="12675" spans="1:5" x14ac:dyDescent="0.35">
      <c r="A12675" s="22" t="s">
        <v>43</v>
      </c>
      <c r="B12675" s="22" t="s">
        <v>172</v>
      </c>
      <c r="C12675" s="22" t="s">
        <v>18</v>
      </c>
      <c r="D12675" s="22" t="s">
        <v>93</v>
      </c>
      <c r="E12675" s="20">
        <v>-4.0000000000000003E-5</v>
      </c>
    </row>
    <row r="12676" spans="1:5" x14ac:dyDescent="0.35">
      <c r="A12676" s="22" t="s">
        <v>43</v>
      </c>
      <c r="B12676" s="22" t="s">
        <v>172</v>
      </c>
      <c r="C12676" s="22" t="s">
        <v>18</v>
      </c>
      <c r="D12676" s="22" t="s">
        <v>30</v>
      </c>
      <c r="E12676" s="20">
        <v>5.3933</v>
      </c>
    </row>
    <row r="12677" spans="1:5" x14ac:dyDescent="0.35">
      <c r="A12677" s="22" t="s">
        <v>43</v>
      </c>
      <c r="B12677" s="22" t="s">
        <v>172</v>
      </c>
      <c r="C12677" s="22" t="s">
        <v>18</v>
      </c>
      <c r="D12677" s="22" t="s">
        <v>31</v>
      </c>
      <c r="E12677" s="20">
        <v>99.806380000000004</v>
      </c>
    </row>
    <row r="12678" spans="1:5" x14ac:dyDescent="0.35">
      <c r="A12678" s="22" t="s">
        <v>43</v>
      </c>
      <c r="B12678" s="22" t="s">
        <v>172</v>
      </c>
      <c r="C12678" s="22" t="s">
        <v>18</v>
      </c>
      <c r="D12678" s="28" t="s">
        <v>35</v>
      </c>
      <c r="E12678" s="26">
        <v>1893.56493</v>
      </c>
    </row>
    <row r="12679" spans="1:5" x14ac:dyDescent="0.35">
      <c r="A12679" s="22" t="s">
        <v>43</v>
      </c>
      <c r="B12679" s="22" t="s">
        <v>172</v>
      </c>
      <c r="C12679" s="22" t="s">
        <v>19</v>
      </c>
      <c r="D12679" s="22" t="s">
        <v>52</v>
      </c>
      <c r="E12679" s="20">
        <v>0.52417000000000002</v>
      </c>
    </row>
    <row r="12680" spans="1:5" x14ac:dyDescent="0.35">
      <c r="A12680" s="22" t="s">
        <v>43</v>
      </c>
      <c r="B12680" s="22" t="s">
        <v>172</v>
      </c>
      <c r="C12680" s="22" t="s">
        <v>19</v>
      </c>
      <c r="D12680" s="22" t="s">
        <v>27</v>
      </c>
      <c r="E12680" s="20">
        <v>130.91759999999999</v>
      </c>
    </row>
    <row r="12681" spans="1:5" x14ac:dyDescent="0.35">
      <c r="A12681" s="22" t="s">
        <v>43</v>
      </c>
      <c r="B12681" s="22" t="s">
        <v>172</v>
      </c>
      <c r="C12681" s="22" t="s">
        <v>19</v>
      </c>
      <c r="D12681" s="22" t="s">
        <v>160</v>
      </c>
      <c r="E12681" s="20">
        <v>241.08391</v>
      </c>
    </row>
    <row r="12682" spans="1:5" x14ac:dyDescent="0.35">
      <c r="A12682" s="22" t="s">
        <v>43</v>
      </c>
      <c r="B12682" s="22" t="s">
        <v>172</v>
      </c>
      <c r="C12682" s="22" t="s">
        <v>19</v>
      </c>
      <c r="D12682" s="22" t="s">
        <v>30</v>
      </c>
      <c r="E12682" s="20">
        <v>1014.7323</v>
      </c>
    </row>
    <row r="12683" spans="1:5" x14ac:dyDescent="0.35">
      <c r="A12683" s="22" t="s">
        <v>43</v>
      </c>
      <c r="B12683" s="22" t="s">
        <v>172</v>
      </c>
      <c r="C12683" s="22" t="s">
        <v>19</v>
      </c>
      <c r="D12683" s="22" t="s">
        <v>31</v>
      </c>
      <c r="E12683" s="20">
        <v>25.113209999999999</v>
      </c>
    </row>
    <row r="12684" spans="1:5" x14ac:dyDescent="0.35">
      <c r="A12684" s="22" t="s">
        <v>43</v>
      </c>
      <c r="B12684" s="22" t="s">
        <v>172</v>
      </c>
      <c r="C12684" s="22" t="s">
        <v>19</v>
      </c>
      <c r="D12684" s="22" t="s">
        <v>32</v>
      </c>
      <c r="E12684" s="20">
        <v>-3.0000000000000001E-5</v>
      </c>
    </row>
    <row r="12685" spans="1:5" x14ac:dyDescent="0.35">
      <c r="A12685" s="22" t="s">
        <v>43</v>
      </c>
      <c r="B12685" s="22" t="s">
        <v>172</v>
      </c>
      <c r="C12685" s="22" t="s">
        <v>19</v>
      </c>
      <c r="D12685" s="28" t="s">
        <v>35</v>
      </c>
      <c r="E12685" s="26">
        <v>1412.3711599999999</v>
      </c>
    </row>
    <row r="12686" spans="1:5" x14ac:dyDescent="0.35">
      <c r="A12686" s="22" t="s">
        <v>43</v>
      </c>
      <c r="B12686" s="22" t="s">
        <v>172</v>
      </c>
      <c r="C12686" s="120" t="s">
        <v>35</v>
      </c>
      <c r="D12686" s="347"/>
      <c r="E12686" s="26">
        <v>122563.10376</v>
      </c>
    </row>
    <row r="12687" spans="1:5" x14ac:dyDescent="0.35">
      <c r="A12687" s="22" t="s">
        <v>43</v>
      </c>
      <c r="B12687" s="22" t="s">
        <v>173</v>
      </c>
      <c r="C12687" s="22" t="s">
        <v>52</v>
      </c>
      <c r="D12687" s="22" t="s">
        <v>52</v>
      </c>
      <c r="E12687" s="20">
        <v>109.0111</v>
      </c>
    </row>
    <row r="12688" spans="1:5" x14ac:dyDescent="0.35">
      <c r="A12688" s="22" t="s">
        <v>43</v>
      </c>
      <c r="B12688" s="22" t="s">
        <v>173</v>
      </c>
      <c r="C12688" s="22" t="s">
        <v>52</v>
      </c>
      <c r="D12688" s="22" t="s">
        <v>156</v>
      </c>
      <c r="E12688" s="20">
        <v>19.153210000000001</v>
      </c>
    </row>
    <row r="12689" spans="1:5" x14ac:dyDescent="0.35">
      <c r="A12689" s="22" t="s">
        <v>43</v>
      </c>
      <c r="B12689" s="22" t="s">
        <v>173</v>
      </c>
      <c r="C12689" s="22" t="s">
        <v>52</v>
      </c>
      <c r="D12689" s="22" t="s">
        <v>53</v>
      </c>
      <c r="E12689" s="20">
        <v>16.67775</v>
      </c>
    </row>
    <row r="12690" spans="1:5" x14ac:dyDescent="0.35">
      <c r="A12690" s="22" t="s">
        <v>43</v>
      </c>
      <c r="B12690" s="22" t="s">
        <v>173</v>
      </c>
      <c r="C12690" s="22" t="s">
        <v>52</v>
      </c>
      <c r="D12690" s="22" t="s">
        <v>27</v>
      </c>
      <c r="E12690" s="20">
        <v>96.082689999999999</v>
      </c>
    </row>
    <row r="12691" spans="1:5" x14ac:dyDescent="0.35">
      <c r="A12691" s="22" t="s">
        <v>43</v>
      </c>
      <c r="B12691" s="22" t="s">
        <v>173</v>
      </c>
      <c r="C12691" s="22" t="s">
        <v>52</v>
      </c>
      <c r="D12691" s="22" t="s">
        <v>28</v>
      </c>
      <c r="E12691" s="20">
        <v>0.85684000000000005</v>
      </c>
    </row>
    <row r="12692" spans="1:5" x14ac:dyDescent="0.35">
      <c r="A12692" s="22" t="s">
        <v>43</v>
      </c>
      <c r="B12692" s="22" t="s">
        <v>173</v>
      </c>
      <c r="C12692" s="22" t="s">
        <v>52</v>
      </c>
      <c r="D12692" s="22" t="s">
        <v>55</v>
      </c>
      <c r="E12692" s="20">
        <v>2.4418500000000001</v>
      </c>
    </row>
    <row r="12693" spans="1:5" x14ac:dyDescent="0.35">
      <c r="A12693" s="22" t="s">
        <v>43</v>
      </c>
      <c r="B12693" s="22" t="s">
        <v>173</v>
      </c>
      <c r="C12693" s="22" t="s">
        <v>52</v>
      </c>
      <c r="D12693" s="22" t="s">
        <v>92</v>
      </c>
      <c r="E12693" s="20">
        <v>195.07876999999999</v>
      </c>
    </row>
    <row r="12694" spans="1:5" x14ac:dyDescent="0.35">
      <c r="A12694" s="22" t="s">
        <v>43</v>
      </c>
      <c r="B12694" s="22" t="s">
        <v>173</v>
      </c>
      <c r="C12694" s="22" t="s">
        <v>52</v>
      </c>
      <c r="D12694" s="22" t="s">
        <v>102</v>
      </c>
      <c r="E12694" s="20">
        <v>0.29254999999999998</v>
      </c>
    </row>
    <row r="12695" spans="1:5" x14ac:dyDescent="0.35">
      <c r="A12695" s="22" t="s">
        <v>43</v>
      </c>
      <c r="B12695" s="22" t="s">
        <v>173</v>
      </c>
      <c r="C12695" s="22" t="s">
        <v>52</v>
      </c>
      <c r="D12695" s="22" t="s">
        <v>93</v>
      </c>
      <c r="E12695" s="20">
        <v>3.79718</v>
      </c>
    </row>
    <row r="12696" spans="1:5" x14ac:dyDescent="0.35">
      <c r="A12696" s="22" t="s">
        <v>43</v>
      </c>
      <c r="B12696" s="22" t="s">
        <v>173</v>
      </c>
      <c r="C12696" s="22" t="s">
        <v>52</v>
      </c>
      <c r="D12696" s="22" t="s">
        <v>160</v>
      </c>
      <c r="E12696" s="20">
        <v>71.506839999999997</v>
      </c>
    </row>
    <row r="12697" spans="1:5" x14ac:dyDescent="0.35">
      <c r="A12697" s="22" t="s">
        <v>43</v>
      </c>
      <c r="B12697" s="22" t="s">
        <v>173</v>
      </c>
      <c r="C12697" s="22" t="s">
        <v>52</v>
      </c>
      <c r="D12697" s="22" t="s">
        <v>30</v>
      </c>
      <c r="E12697" s="20">
        <v>11.2715</v>
      </c>
    </row>
    <row r="12698" spans="1:5" x14ac:dyDescent="0.35">
      <c r="A12698" s="22" t="s">
        <v>43</v>
      </c>
      <c r="B12698" s="22" t="s">
        <v>173</v>
      </c>
      <c r="C12698" s="22" t="s">
        <v>52</v>
      </c>
      <c r="D12698" s="22" t="s">
        <v>96</v>
      </c>
      <c r="E12698" s="20">
        <v>2.0203700000000002</v>
      </c>
    </row>
    <row r="12699" spans="1:5" x14ac:dyDescent="0.35">
      <c r="A12699" s="22" t="s">
        <v>43</v>
      </c>
      <c r="B12699" s="22" t="s">
        <v>173</v>
      </c>
      <c r="C12699" s="22" t="s">
        <v>52</v>
      </c>
      <c r="D12699" s="22" t="s">
        <v>112</v>
      </c>
      <c r="E12699" s="20">
        <v>1.1063000000000001</v>
      </c>
    </row>
    <row r="12700" spans="1:5" x14ac:dyDescent="0.35">
      <c r="A12700" s="22" t="s">
        <v>43</v>
      </c>
      <c r="B12700" s="22" t="s">
        <v>173</v>
      </c>
      <c r="C12700" s="22" t="s">
        <v>52</v>
      </c>
      <c r="D12700" s="22" t="s">
        <v>97</v>
      </c>
      <c r="E12700" s="20">
        <v>11.13646</v>
      </c>
    </row>
    <row r="12701" spans="1:5" x14ac:dyDescent="0.35">
      <c r="A12701" s="22" t="s">
        <v>43</v>
      </c>
      <c r="B12701" s="22" t="s">
        <v>173</v>
      </c>
      <c r="C12701" s="22" t="s">
        <v>52</v>
      </c>
      <c r="D12701" s="22" t="s">
        <v>31</v>
      </c>
      <c r="E12701" s="20">
        <v>251.63177999999999</v>
      </c>
    </row>
    <row r="12702" spans="1:5" x14ac:dyDescent="0.35">
      <c r="A12702" s="22" t="s">
        <v>43</v>
      </c>
      <c r="B12702" s="22" t="s">
        <v>173</v>
      </c>
      <c r="C12702" s="22" t="s">
        <v>52</v>
      </c>
      <c r="D12702" s="22" t="s">
        <v>32</v>
      </c>
      <c r="E12702" s="20">
        <v>0.79096</v>
      </c>
    </row>
    <row r="12703" spans="1:5" x14ac:dyDescent="0.35">
      <c r="A12703" s="22" t="s">
        <v>43</v>
      </c>
      <c r="B12703" s="22" t="s">
        <v>173</v>
      </c>
      <c r="C12703" s="22" t="s">
        <v>52</v>
      </c>
      <c r="D12703" s="28" t="s">
        <v>35</v>
      </c>
      <c r="E12703" s="26">
        <v>792.85614999999996</v>
      </c>
    </row>
    <row r="12704" spans="1:5" x14ac:dyDescent="0.35">
      <c r="A12704" s="22" t="s">
        <v>43</v>
      </c>
      <c r="B12704" s="22" t="s">
        <v>173</v>
      </c>
      <c r="C12704" s="22" t="s">
        <v>53</v>
      </c>
      <c r="D12704" s="22" t="s">
        <v>52</v>
      </c>
      <c r="E12704" s="20">
        <v>96.175690000000003</v>
      </c>
    </row>
    <row r="12705" spans="1:5" x14ac:dyDescent="0.35">
      <c r="A12705" s="22" t="s">
        <v>43</v>
      </c>
      <c r="B12705" s="22" t="s">
        <v>173</v>
      </c>
      <c r="C12705" s="22" t="s">
        <v>53</v>
      </c>
      <c r="D12705" s="22" t="s">
        <v>53</v>
      </c>
      <c r="E12705" s="20">
        <v>4.8095100000000004</v>
      </c>
    </row>
    <row r="12706" spans="1:5" x14ac:dyDescent="0.35">
      <c r="A12706" s="22" t="s">
        <v>43</v>
      </c>
      <c r="B12706" s="22" t="s">
        <v>173</v>
      </c>
      <c r="C12706" s="22" t="s">
        <v>53</v>
      </c>
      <c r="D12706" s="22" t="s">
        <v>95</v>
      </c>
      <c r="E12706" s="20">
        <v>-6.0000000000000002E-5</v>
      </c>
    </row>
    <row r="12707" spans="1:5" x14ac:dyDescent="0.35">
      <c r="A12707" s="22" t="s">
        <v>43</v>
      </c>
      <c r="B12707" s="22" t="s">
        <v>173</v>
      </c>
      <c r="C12707" s="22" t="s">
        <v>53</v>
      </c>
      <c r="D12707" s="22" t="s">
        <v>28</v>
      </c>
      <c r="E12707" s="20">
        <v>19.06101</v>
      </c>
    </row>
    <row r="12708" spans="1:5" x14ac:dyDescent="0.35">
      <c r="A12708" s="22" t="s">
        <v>43</v>
      </c>
      <c r="B12708" s="22" t="s">
        <v>173</v>
      </c>
      <c r="C12708" s="22" t="s">
        <v>53</v>
      </c>
      <c r="D12708" s="22" t="s">
        <v>55</v>
      </c>
      <c r="E12708" s="20">
        <v>1078.6728499999999</v>
      </c>
    </row>
    <row r="12709" spans="1:5" x14ac:dyDescent="0.35">
      <c r="A12709" s="22" t="s">
        <v>43</v>
      </c>
      <c r="B12709" s="22" t="s">
        <v>173</v>
      </c>
      <c r="C12709" s="22" t="s">
        <v>53</v>
      </c>
      <c r="D12709" s="22" t="s">
        <v>102</v>
      </c>
      <c r="E12709" s="20">
        <v>32.552869999999999</v>
      </c>
    </row>
    <row r="12710" spans="1:5" x14ac:dyDescent="0.35">
      <c r="A12710" s="22" t="s">
        <v>43</v>
      </c>
      <c r="B12710" s="22" t="s">
        <v>173</v>
      </c>
      <c r="C12710" s="22" t="s">
        <v>53</v>
      </c>
      <c r="D12710" s="22" t="s">
        <v>93</v>
      </c>
      <c r="E12710" s="20">
        <v>0.73562000000000005</v>
      </c>
    </row>
    <row r="12711" spans="1:5" x14ac:dyDescent="0.35">
      <c r="A12711" s="22" t="s">
        <v>43</v>
      </c>
      <c r="B12711" s="22" t="s">
        <v>173</v>
      </c>
      <c r="C12711" s="22" t="s">
        <v>53</v>
      </c>
      <c r="D12711" s="22" t="s">
        <v>160</v>
      </c>
      <c r="E12711" s="20">
        <v>22.878399999999999</v>
      </c>
    </row>
    <row r="12712" spans="1:5" x14ac:dyDescent="0.35">
      <c r="A12712" s="22" t="s">
        <v>43</v>
      </c>
      <c r="B12712" s="22" t="s">
        <v>173</v>
      </c>
      <c r="C12712" s="22" t="s">
        <v>53</v>
      </c>
      <c r="D12712" s="22" t="s">
        <v>30</v>
      </c>
      <c r="E12712" s="20">
        <v>1.22197</v>
      </c>
    </row>
    <row r="12713" spans="1:5" x14ac:dyDescent="0.35">
      <c r="A12713" s="22" t="s">
        <v>43</v>
      </c>
      <c r="B12713" s="22" t="s">
        <v>173</v>
      </c>
      <c r="C12713" s="22" t="s">
        <v>53</v>
      </c>
      <c r="D12713" s="22" t="s">
        <v>96</v>
      </c>
      <c r="E12713" s="20">
        <v>5.15266</v>
      </c>
    </row>
    <row r="12714" spans="1:5" x14ac:dyDescent="0.35">
      <c r="A12714" s="22" t="s">
        <v>43</v>
      </c>
      <c r="B12714" s="22" t="s">
        <v>173</v>
      </c>
      <c r="C12714" s="22" t="s">
        <v>53</v>
      </c>
      <c r="D12714" s="22" t="s">
        <v>31</v>
      </c>
      <c r="E12714" s="20">
        <v>0.50053000000000003</v>
      </c>
    </row>
    <row r="12715" spans="1:5" x14ac:dyDescent="0.35">
      <c r="A12715" s="22" t="s">
        <v>43</v>
      </c>
      <c r="B12715" s="22" t="s">
        <v>173</v>
      </c>
      <c r="C12715" s="22" t="s">
        <v>53</v>
      </c>
      <c r="D12715" s="22" t="s">
        <v>32</v>
      </c>
      <c r="E12715" s="20">
        <v>0.39350000000000002</v>
      </c>
    </row>
    <row r="12716" spans="1:5" x14ac:dyDescent="0.35">
      <c r="A12716" s="22" t="s">
        <v>43</v>
      </c>
      <c r="B12716" s="22" t="s">
        <v>173</v>
      </c>
      <c r="C12716" s="22" t="s">
        <v>53</v>
      </c>
      <c r="D12716" s="28" t="s">
        <v>35</v>
      </c>
      <c r="E12716" s="26">
        <v>1262.15455</v>
      </c>
    </row>
    <row r="12717" spans="1:5" x14ac:dyDescent="0.35">
      <c r="A12717" s="22" t="s">
        <v>43</v>
      </c>
      <c r="B12717" s="22" t="s">
        <v>173</v>
      </c>
      <c r="C12717" s="22" t="s">
        <v>12</v>
      </c>
      <c r="D12717" s="22" t="s">
        <v>52</v>
      </c>
      <c r="E12717" s="20">
        <v>7.8606600000000002</v>
      </c>
    </row>
    <row r="12718" spans="1:5" x14ac:dyDescent="0.35">
      <c r="A12718" s="22" t="s">
        <v>43</v>
      </c>
      <c r="B12718" s="22" t="s">
        <v>173</v>
      </c>
      <c r="C12718" s="22" t="s">
        <v>12</v>
      </c>
      <c r="D12718" s="22" t="s">
        <v>104</v>
      </c>
      <c r="E12718" s="20">
        <v>-1.3999999999999999E-4</v>
      </c>
    </row>
    <row r="12719" spans="1:5" x14ac:dyDescent="0.35">
      <c r="A12719" s="22" t="s">
        <v>43</v>
      </c>
      <c r="B12719" s="22" t="s">
        <v>173</v>
      </c>
      <c r="C12719" s="22" t="s">
        <v>12</v>
      </c>
      <c r="D12719" s="22" t="s">
        <v>115</v>
      </c>
      <c r="E12719" s="20">
        <v>-2.0000000000000002E-5</v>
      </c>
    </row>
    <row r="12720" spans="1:5" x14ac:dyDescent="0.35">
      <c r="A12720" s="22" t="s">
        <v>43</v>
      </c>
      <c r="B12720" s="22" t="s">
        <v>173</v>
      </c>
      <c r="C12720" s="22" t="s">
        <v>12</v>
      </c>
      <c r="D12720" s="22" t="s">
        <v>27</v>
      </c>
      <c r="E12720" s="20">
        <v>27199.792389999999</v>
      </c>
    </row>
    <row r="12721" spans="1:5" x14ac:dyDescent="0.35">
      <c r="A12721" s="22" t="s">
        <v>43</v>
      </c>
      <c r="B12721" s="22" t="s">
        <v>173</v>
      </c>
      <c r="C12721" s="22" t="s">
        <v>12</v>
      </c>
      <c r="D12721" s="22" t="s">
        <v>95</v>
      </c>
      <c r="E12721" s="20">
        <v>-1.0000000000000001E-5</v>
      </c>
    </row>
    <row r="12722" spans="1:5" x14ac:dyDescent="0.35">
      <c r="A12722" s="22" t="s">
        <v>43</v>
      </c>
      <c r="B12722" s="22" t="s">
        <v>173</v>
      </c>
      <c r="C12722" s="22" t="s">
        <v>12</v>
      </c>
      <c r="D12722" s="22" t="s">
        <v>28</v>
      </c>
      <c r="E12722" s="20">
        <v>4.9947800000000004</v>
      </c>
    </row>
    <row r="12723" spans="1:5" x14ac:dyDescent="0.35">
      <c r="A12723" s="22" t="s">
        <v>43</v>
      </c>
      <c r="B12723" s="22" t="s">
        <v>173</v>
      </c>
      <c r="C12723" s="22" t="s">
        <v>12</v>
      </c>
      <c r="D12723" s="22" t="s">
        <v>92</v>
      </c>
      <c r="E12723" s="20">
        <v>8.6604299999999999</v>
      </c>
    </row>
    <row r="12724" spans="1:5" x14ac:dyDescent="0.35">
      <c r="A12724" s="22" t="s">
        <v>43</v>
      </c>
      <c r="B12724" s="22" t="s">
        <v>173</v>
      </c>
      <c r="C12724" s="22" t="s">
        <v>12</v>
      </c>
      <c r="D12724" s="22" t="s">
        <v>160</v>
      </c>
      <c r="E12724" s="20">
        <v>3.356E-2</v>
      </c>
    </row>
    <row r="12725" spans="1:5" x14ac:dyDescent="0.35">
      <c r="A12725" s="22" t="s">
        <v>43</v>
      </c>
      <c r="B12725" s="22" t="s">
        <v>173</v>
      </c>
      <c r="C12725" s="22" t="s">
        <v>12</v>
      </c>
      <c r="D12725" s="22" t="s">
        <v>30</v>
      </c>
      <c r="E12725" s="20">
        <v>464.17547000000002</v>
      </c>
    </row>
    <row r="12726" spans="1:5" x14ac:dyDescent="0.35">
      <c r="A12726" s="22" t="s">
        <v>43</v>
      </c>
      <c r="B12726" s="22" t="s">
        <v>173</v>
      </c>
      <c r="C12726" s="22" t="s">
        <v>12</v>
      </c>
      <c r="D12726" s="22" t="s">
        <v>31</v>
      </c>
      <c r="E12726" s="20">
        <v>221.87045000000001</v>
      </c>
    </row>
    <row r="12727" spans="1:5" x14ac:dyDescent="0.35">
      <c r="A12727" s="22" t="s">
        <v>43</v>
      </c>
      <c r="B12727" s="22" t="s">
        <v>173</v>
      </c>
      <c r="C12727" s="22" t="s">
        <v>12</v>
      </c>
      <c r="D12727" s="28" t="s">
        <v>35</v>
      </c>
      <c r="E12727" s="26">
        <v>27907.387569999999</v>
      </c>
    </row>
    <row r="12728" spans="1:5" x14ac:dyDescent="0.35">
      <c r="A12728" s="22" t="s">
        <v>43</v>
      </c>
      <c r="B12728" s="22" t="s">
        <v>173</v>
      </c>
      <c r="C12728" s="22" t="s">
        <v>54</v>
      </c>
      <c r="D12728" s="22" t="s">
        <v>97</v>
      </c>
      <c r="E12728" s="20">
        <v>0.99831999999999999</v>
      </c>
    </row>
    <row r="12729" spans="1:5" x14ac:dyDescent="0.35">
      <c r="A12729" s="22" t="s">
        <v>43</v>
      </c>
      <c r="B12729" s="22" t="s">
        <v>173</v>
      </c>
      <c r="C12729" s="22" t="s">
        <v>54</v>
      </c>
      <c r="D12729" s="22" t="s">
        <v>31</v>
      </c>
      <c r="E12729" s="20">
        <v>1.59615</v>
      </c>
    </row>
    <row r="12730" spans="1:5" x14ac:dyDescent="0.35">
      <c r="A12730" s="22" t="s">
        <v>43</v>
      </c>
      <c r="B12730" s="22" t="s">
        <v>173</v>
      </c>
      <c r="C12730" s="22" t="s">
        <v>54</v>
      </c>
      <c r="D12730" s="28" t="s">
        <v>35</v>
      </c>
      <c r="E12730" s="26">
        <v>2.5944699999999998</v>
      </c>
    </row>
    <row r="12731" spans="1:5" x14ac:dyDescent="0.35">
      <c r="A12731" s="22" t="s">
        <v>43</v>
      </c>
      <c r="B12731" s="22" t="s">
        <v>173</v>
      </c>
      <c r="C12731" s="22" t="s">
        <v>13</v>
      </c>
      <c r="D12731" s="22" t="s">
        <v>52</v>
      </c>
      <c r="E12731" s="20">
        <v>438.25137000000001</v>
      </c>
    </row>
    <row r="12732" spans="1:5" x14ac:dyDescent="0.35">
      <c r="A12732" s="22" t="s">
        <v>43</v>
      </c>
      <c r="B12732" s="22" t="s">
        <v>173</v>
      </c>
      <c r="C12732" s="22" t="s">
        <v>13</v>
      </c>
      <c r="D12732" s="22" t="s">
        <v>156</v>
      </c>
      <c r="E12732" s="20">
        <v>10.09459</v>
      </c>
    </row>
    <row r="12733" spans="1:5" x14ac:dyDescent="0.35">
      <c r="A12733" s="22" t="s">
        <v>43</v>
      </c>
      <c r="B12733" s="22" t="s">
        <v>173</v>
      </c>
      <c r="C12733" s="22" t="s">
        <v>13</v>
      </c>
      <c r="D12733" s="22" t="s">
        <v>53</v>
      </c>
      <c r="E12733" s="20">
        <v>0.20483999999999999</v>
      </c>
    </row>
    <row r="12734" spans="1:5" x14ac:dyDescent="0.35">
      <c r="A12734" s="22" t="s">
        <v>43</v>
      </c>
      <c r="B12734" s="22" t="s">
        <v>173</v>
      </c>
      <c r="C12734" s="22" t="s">
        <v>13</v>
      </c>
      <c r="D12734" s="22" t="s">
        <v>27</v>
      </c>
      <c r="E12734" s="20">
        <v>1508.7356199999999</v>
      </c>
    </row>
    <row r="12735" spans="1:5" x14ac:dyDescent="0.35">
      <c r="A12735" s="22" t="s">
        <v>43</v>
      </c>
      <c r="B12735" s="22" t="s">
        <v>173</v>
      </c>
      <c r="C12735" s="22" t="s">
        <v>13</v>
      </c>
      <c r="D12735" s="22" t="s">
        <v>28</v>
      </c>
      <c r="E12735" s="20">
        <v>749.50050999999996</v>
      </c>
    </row>
    <row r="12736" spans="1:5" x14ac:dyDescent="0.35">
      <c r="A12736" s="22" t="s">
        <v>43</v>
      </c>
      <c r="B12736" s="22" t="s">
        <v>173</v>
      </c>
      <c r="C12736" s="22" t="s">
        <v>13</v>
      </c>
      <c r="D12736" s="22" t="s">
        <v>55</v>
      </c>
      <c r="E12736" s="20">
        <v>0.15759999999999999</v>
      </c>
    </row>
    <row r="12737" spans="1:5" x14ac:dyDescent="0.35">
      <c r="A12737" s="22" t="s">
        <v>43</v>
      </c>
      <c r="B12737" s="22" t="s">
        <v>173</v>
      </c>
      <c r="C12737" s="22" t="s">
        <v>13</v>
      </c>
      <c r="D12737" s="22" t="s">
        <v>92</v>
      </c>
      <c r="E12737" s="20">
        <v>0.12551000000000001</v>
      </c>
    </row>
    <row r="12738" spans="1:5" x14ac:dyDescent="0.35">
      <c r="A12738" s="22" t="s">
        <v>43</v>
      </c>
      <c r="B12738" s="22" t="s">
        <v>173</v>
      </c>
      <c r="C12738" s="22" t="s">
        <v>13</v>
      </c>
      <c r="D12738" s="22" t="s">
        <v>93</v>
      </c>
      <c r="E12738" s="20">
        <v>0.32905000000000001</v>
      </c>
    </row>
    <row r="12739" spans="1:5" x14ac:dyDescent="0.35">
      <c r="A12739" s="22" t="s">
        <v>43</v>
      </c>
      <c r="B12739" s="22" t="s">
        <v>173</v>
      </c>
      <c r="C12739" s="22" t="s">
        <v>13</v>
      </c>
      <c r="D12739" s="22" t="s">
        <v>30</v>
      </c>
      <c r="E12739" s="20">
        <v>25.371410000000001</v>
      </c>
    </row>
    <row r="12740" spans="1:5" x14ac:dyDescent="0.35">
      <c r="A12740" s="22" t="s">
        <v>43</v>
      </c>
      <c r="B12740" s="22" t="s">
        <v>173</v>
      </c>
      <c r="C12740" s="22" t="s">
        <v>13</v>
      </c>
      <c r="D12740" s="22" t="s">
        <v>31</v>
      </c>
      <c r="E12740" s="20">
        <v>36.45044</v>
      </c>
    </row>
    <row r="12741" spans="1:5" x14ac:dyDescent="0.35">
      <c r="A12741" s="22" t="s">
        <v>43</v>
      </c>
      <c r="B12741" s="22" t="s">
        <v>173</v>
      </c>
      <c r="C12741" s="22" t="s">
        <v>13</v>
      </c>
      <c r="D12741" s="22" t="s">
        <v>32</v>
      </c>
      <c r="E12741" s="20">
        <v>1.3853800000000001</v>
      </c>
    </row>
    <row r="12742" spans="1:5" x14ac:dyDescent="0.35">
      <c r="A12742" s="22" t="s">
        <v>43</v>
      </c>
      <c r="B12742" s="22" t="s">
        <v>173</v>
      </c>
      <c r="C12742" s="22" t="s">
        <v>13</v>
      </c>
      <c r="D12742" s="28" t="s">
        <v>35</v>
      </c>
      <c r="E12742" s="26">
        <v>2770.6063199999999</v>
      </c>
    </row>
    <row r="12743" spans="1:5" x14ac:dyDescent="0.35">
      <c r="A12743" s="22" t="s">
        <v>43</v>
      </c>
      <c r="B12743" s="22" t="s">
        <v>173</v>
      </c>
      <c r="C12743" s="22" t="s">
        <v>55</v>
      </c>
      <c r="D12743" s="22" t="s">
        <v>52</v>
      </c>
      <c r="E12743" s="20">
        <v>-7.7999999999999999E-4</v>
      </c>
    </row>
    <row r="12744" spans="1:5" x14ac:dyDescent="0.35">
      <c r="A12744" s="22" t="s">
        <v>43</v>
      </c>
      <c r="B12744" s="22" t="s">
        <v>173</v>
      </c>
      <c r="C12744" s="22" t="s">
        <v>55</v>
      </c>
      <c r="D12744" s="22" t="s">
        <v>104</v>
      </c>
      <c r="E12744" s="20">
        <v>-2.0000000000000002E-5</v>
      </c>
    </row>
    <row r="12745" spans="1:5" x14ac:dyDescent="0.35">
      <c r="A12745" s="22" t="s">
        <v>43</v>
      </c>
      <c r="B12745" s="22" t="s">
        <v>173</v>
      </c>
      <c r="C12745" s="22" t="s">
        <v>55</v>
      </c>
      <c r="D12745" s="22" t="s">
        <v>53</v>
      </c>
      <c r="E12745" s="20">
        <v>7.7421199999999999</v>
      </c>
    </row>
    <row r="12746" spans="1:5" x14ac:dyDescent="0.35">
      <c r="A12746" s="22" t="s">
        <v>43</v>
      </c>
      <c r="B12746" s="22" t="s">
        <v>173</v>
      </c>
      <c r="C12746" s="22" t="s">
        <v>55</v>
      </c>
      <c r="D12746" s="22" t="s">
        <v>27</v>
      </c>
      <c r="E12746" s="20">
        <v>8.6208100000000005</v>
      </c>
    </row>
    <row r="12747" spans="1:5" x14ac:dyDescent="0.35">
      <c r="A12747" s="22" t="s">
        <v>43</v>
      </c>
      <c r="B12747" s="22" t="s">
        <v>173</v>
      </c>
      <c r="C12747" s="22" t="s">
        <v>55</v>
      </c>
      <c r="D12747" s="22" t="s">
        <v>28</v>
      </c>
      <c r="E12747" s="20">
        <v>1.7257499999999999</v>
      </c>
    </row>
    <row r="12748" spans="1:5" x14ac:dyDescent="0.35">
      <c r="A12748" s="22" t="s">
        <v>43</v>
      </c>
      <c r="B12748" s="22" t="s">
        <v>173</v>
      </c>
      <c r="C12748" s="22" t="s">
        <v>55</v>
      </c>
      <c r="D12748" s="22" t="s">
        <v>55</v>
      </c>
      <c r="E12748" s="20">
        <v>222.44589999999999</v>
      </c>
    </row>
    <row r="12749" spans="1:5" x14ac:dyDescent="0.35">
      <c r="A12749" s="22" t="s">
        <v>43</v>
      </c>
      <c r="B12749" s="22" t="s">
        <v>173</v>
      </c>
      <c r="C12749" s="22" t="s">
        <v>55</v>
      </c>
      <c r="D12749" s="22" t="s">
        <v>92</v>
      </c>
      <c r="E12749" s="20">
        <v>-3.0000000000000001E-5</v>
      </c>
    </row>
    <row r="12750" spans="1:5" x14ac:dyDescent="0.35">
      <c r="A12750" s="22" t="s">
        <v>43</v>
      </c>
      <c r="B12750" s="22" t="s">
        <v>173</v>
      </c>
      <c r="C12750" s="22" t="s">
        <v>55</v>
      </c>
      <c r="D12750" s="22" t="s">
        <v>93</v>
      </c>
      <c r="E12750" s="20">
        <v>110.58566</v>
      </c>
    </row>
    <row r="12751" spans="1:5" x14ac:dyDescent="0.35">
      <c r="A12751" s="22" t="s">
        <v>43</v>
      </c>
      <c r="B12751" s="22" t="s">
        <v>173</v>
      </c>
      <c r="C12751" s="22" t="s">
        <v>55</v>
      </c>
      <c r="D12751" s="22" t="s">
        <v>96</v>
      </c>
      <c r="E12751" s="20">
        <v>-5.0000000000000002E-5</v>
      </c>
    </row>
    <row r="12752" spans="1:5" x14ac:dyDescent="0.35">
      <c r="A12752" s="22" t="s">
        <v>43</v>
      </c>
      <c r="B12752" s="22" t="s">
        <v>173</v>
      </c>
      <c r="C12752" s="22" t="s">
        <v>55</v>
      </c>
      <c r="D12752" s="22" t="s">
        <v>97</v>
      </c>
      <c r="E12752" s="20">
        <v>-5.0000000000000002E-5</v>
      </c>
    </row>
    <row r="12753" spans="1:5" x14ac:dyDescent="0.35">
      <c r="A12753" s="22" t="s">
        <v>43</v>
      </c>
      <c r="B12753" s="22" t="s">
        <v>173</v>
      </c>
      <c r="C12753" s="22" t="s">
        <v>55</v>
      </c>
      <c r="D12753" s="22" t="s">
        <v>31</v>
      </c>
      <c r="E12753" s="20">
        <v>5.6324300000000003</v>
      </c>
    </row>
    <row r="12754" spans="1:5" x14ac:dyDescent="0.35">
      <c r="A12754" s="22" t="s">
        <v>43</v>
      </c>
      <c r="B12754" s="22" t="s">
        <v>173</v>
      </c>
      <c r="C12754" s="22" t="s">
        <v>55</v>
      </c>
      <c r="D12754" s="28" t="s">
        <v>35</v>
      </c>
      <c r="E12754" s="26">
        <v>356.75173999999998</v>
      </c>
    </row>
    <row r="12755" spans="1:5" x14ac:dyDescent="0.35">
      <c r="A12755" s="22" t="s">
        <v>43</v>
      </c>
      <c r="B12755" s="22" t="s">
        <v>173</v>
      </c>
      <c r="C12755" s="22" t="s">
        <v>56</v>
      </c>
      <c r="D12755" s="22" t="s">
        <v>52</v>
      </c>
      <c r="E12755" s="20">
        <v>36.067979999999999</v>
      </c>
    </row>
    <row r="12756" spans="1:5" x14ac:dyDescent="0.35">
      <c r="A12756" s="22" t="s">
        <v>43</v>
      </c>
      <c r="B12756" s="22" t="s">
        <v>173</v>
      </c>
      <c r="C12756" s="22" t="s">
        <v>56</v>
      </c>
      <c r="D12756" s="22" t="s">
        <v>55</v>
      </c>
      <c r="E12756" s="20">
        <v>2.0127199999999998</v>
      </c>
    </row>
    <row r="12757" spans="1:5" x14ac:dyDescent="0.35">
      <c r="A12757" s="22" t="s">
        <v>43</v>
      </c>
      <c r="B12757" s="22" t="s">
        <v>173</v>
      </c>
      <c r="C12757" s="22" t="s">
        <v>56</v>
      </c>
      <c r="D12757" s="22" t="s">
        <v>160</v>
      </c>
      <c r="E12757" s="20">
        <v>2.5881699999999999</v>
      </c>
    </row>
    <row r="12758" spans="1:5" x14ac:dyDescent="0.35">
      <c r="A12758" s="22" t="s">
        <v>43</v>
      </c>
      <c r="B12758" s="22" t="s">
        <v>173</v>
      </c>
      <c r="C12758" s="22" t="s">
        <v>56</v>
      </c>
      <c r="D12758" s="22" t="s">
        <v>30</v>
      </c>
      <c r="E12758" s="20">
        <v>2.9049800000000001</v>
      </c>
    </row>
    <row r="12759" spans="1:5" x14ac:dyDescent="0.35">
      <c r="A12759" s="22" t="s">
        <v>43</v>
      </c>
      <c r="B12759" s="22" t="s">
        <v>173</v>
      </c>
      <c r="C12759" s="22" t="s">
        <v>56</v>
      </c>
      <c r="D12759" s="22" t="s">
        <v>96</v>
      </c>
      <c r="E12759" s="20">
        <v>511.13056</v>
      </c>
    </row>
    <row r="12760" spans="1:5" x14ac:dyDescent="0.35">
      <c r="A12760" s="22" t="s">
        <v>43</v>
      </c>
      <c r="B12760" s="22" t="s">
        <v>173</v>
      </c>
      <c r="C12760" s="22" t="s">
        <v>56</v>
      </c>
      <c r="D12760" s="22" t="s">
        <v>100</v>
      </c>
      <c r="E12760" s="20">
        <v>2.0990000000000002E-2</v>
      </c>
    </row>
    <row r="12761" spans="1:5" x14ac:dyDescent="0.35">
      <c r="A12761" s="22" t="s">
        <v>43</v>
      </c>
      <c r="B12761" s="22" t="s">
        <v>173</v>
      </c>
      <c r="C12761" s="22" t="s">
        <v>56</v>
      </c>
      <c r="D12761" s="22" t="s">
        <v>32</v>
      </c>
      <c r="E12761" s="20">
        <v>8.1042699999999996</v>
      </c>
    </row>
    <row r="12762" spans="1:5" x14ac:dyDescent="0.35">
      <c r="A12762" s="22" t="s">
        <v>43</v>
      </c>
      <c r="B12762" s="22" t="s">
        <v>173</v>
      </c>
      <c r="C12762" s="22" t="s">
        <v>56</v>
      </c>
      <c r="D12762" s="28" t="s">
        <v>35</v>
      </c>
      <c r="E12762" s="26">
        <v>562.82966999999996</v>
      </c>
    </row>
    <row r="12763" spans="1:5" x14ac:dyDescent="0.35">
      <c r="A12763" s="22" t="s">
        <v>43</v>
      </c>
      <c r="B12763" s="22" t="s">
        <v>173</v>
      </c>
      <c r="C12763" s="22" t="s">
        <v>57</v>
      </c>
      <c r="D12763" s="22" t="s">
        <v>52</v>
      </c>
      <c r="E12763" s="20">
        <v>19.50938</v>
      </c>
    </row>
    <row r="12764" spans="1:5" x14ac:dyDescent="0.35">
      <c r="A12764" s="22" t="s">
        <v>43</v>
      </c>
      <c r="B12764" s="22" t="s">
        <v>173</v>
      </c>
      <c r="C12764" s="22" t="s">
        <v>57</v>
      </c>
      <c r="D12764" s="22" t="s">
        <v>115</v>
      </c>
      <c r="E12764" s="20">
        <v>0.64981</v>
      </c>
    </row>
    <row r="12765" spans="1:5" x14ac:dyDescent="0.35">
      <c r="A12765" s="22" t="s">
        <v>43</v>
      </c>
      <c r="B12765" s="22" t="s">
        <v>173</v>
      </c>
      <c r="C12765" s="22" t="s">
        <v>57</v>
      </c>
      <c r="D12765" s="22" t="s">
        <v>53</v>
      </c>
      <c r="E12765" s="20">
        <v>-1E-4</v>
      </c>
    </row>
    <row r="12766" spans="1:5" x14ac:dyDescent="0.35">
      <c r="A12766" s="22" t="s">
        <v>43</v>
      </c>
      <c r="B12766" s="22" t="s">
        <v>173</v>
      </c>
      <c r="C12766" s="22" t="s">
        <v>57</v>
      </c>
      <c r="D12766" s="22" t="s">
        <v>27</v>
      </c>
      <c r="E12766" s="20">
        <v>-2.0000000000000002E-5</v>
      </c>
    </row>
    <row r="12767" spans="1:5" x14ac:dyDescent="0.35">
      <c r="A12767" s="22" t="s">
        <v>43</v>
      </c>
      <c r="B12767" s="22" t="s">
        <v>173</v>
      </c>
      <c r="C12767" s="22" t="s">
        <v>57</v>
      </c>
      <c r="D12767" s="22" t="s">
        <v>95</v>
      </c>
      <c r="E12767" s="20">
        <v>-1.0000000000000001E-5</v>
      </c>
    </row>
    <row r="12768" spans="1:5" x14ac:dyDescent="0.35">
      <c r="A12768" s="22" t="s">
        <v>43</v>
      </c>
      <c r="B12768" s="22" t="s">
        <v>173</v>
      </c>
      <c r="C12768" s="22" t="s">
        <v>57</v>
      </c>
      <c r="D12768" s="22" t="s">
        <v>28</v>
      </c>
      <c r="E12768" s="20">
        <v>3.0342099999999999</v>
      </c>
    </row>
    <row r="12769" spans="1:5" x14ac:dyDescent="0.35">
      <c r="A12769" s="22" t="s">
        <v>43</v>
      </c>
      <c r="B12769" s="22" t="s">
        <v>173</v>
      </c>
      <c r="C12769" s="22" t="s">
        <v>57</v>
      </c>
      <c r="D12769" s="22" t="s">
        <v>55</v>
      </c>
      <c r="E12769" s="20">
        <v>29.957039999999999</v>
      </c>
    </row>
    <row r="12770" spans="1:5" x14ac:dyDescent="0.35">
      <c r="A12770" s="22" t="s">
        <v>43</v>
      </c>
      <c r="B12770" s="22" t="s">
        <v>173</v>
      </c>
      <c r="C12770" s="22" t="s">
        <v>57</v>
      </c>
      <c r="D12770" s="22" t="s">
        <v>92</v>
      </c>
      <c r="E12770" s="20">
        <v>10633.03773</v>
      </c>
    </row>
    <row r="12771" spans="1:5" x14ac:dyDescent="0.35">
      <c r="A12771" s="22" t="s">
        <v>43</v>
      </c>
      <c r="B12771" s="22" t="s">
        <v>173</v>
      </c>
      <c r="C12771" s="22" t="s">
        <v>57</v>
      </c>
      <c r="D12771" s="22" t="s">
        <v>102</v>
      </c>
      <c r="E12771" s="20">
        <v>4818.5958499999997</v>
      </c>
    </row>
    <row r="12772" spans="1:5" x14ac:dyDescent="0.35">
      <c r="A12772" s="22" t="s">
        <v>43</v>
      </c>
      <c r="B12772" s="22" t="s">
        <v>173</v>
      </c>
      <c r="C12772" s="22" t="s">
        <v>57</v>
      </c>
      <c r="D12772" s="22" t="s">
        <v>107</v>
      </c>
      <c r="E12772" s="20">
        <v>0.33068999999999998</v>
      </c>
    </row>
    <row r="12773" spans="1:5" x14ac:dyDescent="0.35">
      <c r="A12773" s="22" t="s">
        <v>43</v>
      </c>
      <c r="B12773" s="22" t="s">
        <v>173</v>
      </c>
      <c r="C12773" s="22" t="s">
        <v>57</v>
      </c>
      <c r="D12773" s="22" t="s">
        <v>93</v>
      </c>
      <c r="E12773" s="20">
        <v>81.447630000000004</v>
      </c>
    </row>
    <row r="12774" spans="1:5" x14ac:dyDescent="0.35">
      <c r="A12774" s="22" t="s">
        <v>43</v>
      </c>
      <c r="B12774" s="22" t="s">
        <v>173</v>
      </c>
      <c r="C12774" s="22" t="s">
        <v>57</v>
      </c>
      <c r="D12774" s="22" t="s">
        <v>160</v>
      </c>
      <c r="E12774" s="20">
        <v>-4.2700000000000004E-3</v>
      </c>
    </row>
    <row r="12775" spans="1:5" x14ac:dyDescent="0.35">
      <c r="A12775" s="22" t="s">
        <v>43</v>
      </c>
      <c r="B12775" s="22" t="s">
        <v>173</v>
      </c>
      <c r="C12775" s="22" t="s">
        <v>57</v>
      </c>
      <c r="D12775" s="22" t="s">
        <v>30</v>
      </c>
      <c r="E12775" s="20">
        <v>18.975580000000001</v>
      </c>
    </row>
    <row r="12776" spans="1:5" x14ac:dyDescent="0.35">
      <c r="A12776" s="22" t="s">
        <v>43</v>
      </c>
      <c r="B12776" s="22" t="s">
        <v>173</v>
      </c>
      <c r="C12776" s="22" t="s">
        <v>57</v>
      </c>
      <c r="D12776" s="22" t="s">
        <v>96</v>
      </c>
      <c r="E12776" s="20">
        <v>4.6634500000000001</v>
      </c>
    </row>
    <row r="12777" spans="1:5" x14ac:dyDescent="0.35">
      <c r="A12777" s="22" t="s">
        <v>43</v>
      </c>
      <c r="B12777" s="22" t="s">
        <v>173</v>
      </c>
      <c r="C12777" s="22" t="s">
        <v>57</v>
      </c>
      <c r="D12777" s="22" t="s">
        <v>162</v>
      </c>
      <c r="E12777" s="20">
        <v>2.4132899999999999</v>
      </c>
    </row>
    <row r="12778" spans="1:5" x14ac:dyDescent="0.35">
      <c r="A12778" s="22" t="s">
        <v>43</v>
      </c>
      <c r="B12778" s="22" t="s">
        <v>173</v>
      </c>
      <c r="C12778" s="22" t="s">
        <v>57</v>
      </c>
      <c r="D12778" s="22" t="s">
        <v>97</v>
      </c>
      <c r="E12778" s="20">
        <v>-3.0000000000000001E-5</v>
      </c>
    </row>
    <row r="12779" spans="1:5" x14ac:dyDescent="0.35">
      <c r="A12779" s="22" t="s">
        <v>43</v>
      </c>
      <c r="B12779" s="22" t="s">
        <v>173</v>
      </c>
      <c r="C12779" s="22" t="s">
        <v>57</v>
      </c>
      <c r="D12779" s="22" t="s">
        <v>31</v>
      </c>
      <c r="E12779" s="20">
        <v>204.44452999999999</v>
      </c>
    </row>
    <row r="12780" spans="1:5" x14ac:dyDescent="0.35">
      <c r="A12780" s="22" t="s">
        <v>43</v>
      </c>
      <c r="B12780" s="22" t="s">
        <v>173</v>
      </c>
      <c r="C12780" s="22" t="s">
        <v>57</v>
      </c>
      <c r="D12780" s="22" t="s">
        <v>32</v>
      </c>
      <c r="E12780" s="20">
        <v>1.2017</v>
      </c>
    </row>
    <row r="12781" spans="1:5" x14ac:dyDescent="0.35">
      <c r="A12781" s="22" t="s">
        <v>43</v>
      </c>
      <c r="B12781" s="22" t="s">
        <v>173</v>
      </c>
      <c r="C12781" s="22" t="s">
        <v>57</v>
      </c>
      <c r="D12781" s="28" t="s">
        <v>35</v>
      </c>
      <c r="E12781" s="26">
        <v>15818.256460000001</v>
      </c>
    </row>
    <row r="12782" spans="1:5" x14ac:dyDescent="0.35">
      <c r="A12782" s="22" t="s">
        <v>43</v>
      </c>
      <c r="B12782" s="22" t="s">
        <v>173</v>
      </c>
      <c r="C12782" s="22" t="s">
        <v>58</v>
      </c>
      <c r="D12782" s="22" t="s">
        <v>160</v>
      </c>
      <c r="E12782" s="20">
        <v>3.28911</v>
      </c>
    </row>
    <row r="12783" spans="1:5" x14ac:dyDescent="0.35">
      <c r="A12783" s="22" t="s">
        <v>43</v>
      </c>
      <c r="B12783" s="22" t="s">
        <v>173</v>
      </c>
      <c r="C12783" s="22" t="s">
        <v>58</v>
      </c>
      <c r="D12783" s="28" t="s">
        <v>35</v>
      </c>
      <c r="E12783" s="26">
        <v>3.28911</v>
      </c>
    </row>
    <row r="12784" spans="1:5" x14ac:dyDescent="0.35">
      <c r="A12784" s="22" t="s">
        <v>43</v>
      </c>
      <c r="B12784" s="22" t="s">
        <v>173</v>
      </c>
      <c r="C12784" s="22" t="s">
        <v>158</v>
      </c>
      <c r="D12784" s="22" t="s">
        <v>160</v>
      </c>
      <c r="E12784" s="20">
        <v>212.38407000000001</v>
      </c>
    </row>
    <row r="12785" spans="1:5" x14ac:dyDescent="0.35">
      <c r="A12785" s="22" t="s">
        <v>43</v>
      </c>
      <c r="B12785" s="22" t="s">
        <v>173</v>
      </c>
      <c r="C12785" s="22" t="s">
        <v>158</v>
      </c>
      <c r="D12785" s="28" t="s">
        <v>35</v>
      </c>
      <c r="E12785" s="26">
        <v>212.38407000000001</v>
      </c>
    </row>
    <row r="12786" spans="1:5" x14ac:dyDescent="0.35">
      <c r="A12786" s="22" t="s">
        <v>43</v>
      </c>
      <c r="B12786" s="22" t="s">
        <v>173</v>
      </c>
      <c r="C12786" s="22" t="s">
        <v>14</v>
      </c>
      <c r="D12786" s="22" t="s">
        <v>92</v>
      </c>
      <c r="E12786" s="20">
        <v>3.6640600000000001</v>
      </c>
    </row>
    <row r="12787" spans="1:5" x14ac:dyDescent="0.35">
      <c r="A12787" s="22" t="s">
        <v>43</v>
      </c>
      <c r="B12787" s="22" t="s">
        <v>173</v>
      </c>
      <c r="C12787" s="22" t="s">
        <v>14</v>
      </c>
      <c r="D12787" s="22" t="s">
        <v>31</v>
      </c>
      <c r="E12787" s="20">
        <v>23.782209999999999</v>
      </c>
    </row>
    <row r="12788" spans="1:5" x14ac:dyDescent="0.35">
      <c r="A12788" s="22" t="s">
        <v>43</v>
      </c>
      <c r="B12788" s="22" t="s">
        <v>173</v>
      </c>
      <c r="C12788" s="22" t="s">
        <v>14</v>
      </c>
      <c r="D12788" s="28" t="s">
        <v>35</v>
      </c>
      <c r="E12788" s="26">
        <v>27.446269999999998</v>
      </c>
    </row>
    <row r="12789" spans="1:5" x14ac:dyDescent="0.35">
      <c r="A12789" s="22" t="s">
        <v>43</v>
      </c>
      <c r="B12789" s="22" t="s">
        <v>173</v>
      </c>
      <c r="C12789" s="22" t="s">
        <v>15</v>
      </c>
      <c r="D12789" s="22" t="s">
        <v>52</v>
      </c>
      <c r="E12789" s="20">
        <v>170.20150000000001</v>
      </c>
    </row>
    <row r="12790" spans="1:5" x14ac:dyDescent="0.35">
      <c r="A12790" s="22" t="s">
        <v>43</v>
      </c>
      <c r="B12790" s="22" t="s">
        <v>173</v>
      </c>
      <c r="C12790" s="22" t="s">
        <v>15</v>
      </c>
      <c r="D12790" s="22" t="s">
        <v>104</v>
      </c>
      <c r="E12790" s="20">
        <v>0.82445000000000002</v>
      </c>
    </row>
    <row r="12791" spans="1:5" x14ac:dyDescent="0.35">
      <c r="A12791" s="22" t="s">
        <v>43</v>
      </c>
      <c r="B12791" s="22" t="s">
        <v>173</v>
      </c>
      <c r="C12791" s="22" t="s">
        <v>15</v>
      </c>
      <c r="D12791" s="22" t="s">
        <v>156</v>
      </c>
      <c r="E12791" s="20">
        <v>311.50876</v>
      </c>
    </row>
    <row r="12792" spans="1:5" x14ac:dyDescent="0.35">
      <c r="A12792" s="22" t="s">
        <v>43</v>
      </c>
      <c r="B12792" s="22" t="s">
        <v>173</v>
      </c>
      <c r="C12792" s="22" t="s">
        <v>15</v>
      </c>
      <c r="D12792" s="22" t="s">
        <v>53</v>
      </c>
      <c r="E12792" s="20">
        <v>0.80937999999999999</v>
      </c>
    </row>
    <row r="12793" spans="1:5" x14ac:dyDescent="0.35">
      <c r="A12793" s="22" t="s">
        <v>43</v>
      </c>
      <c r="B12793" s="22" t="s">
        <v>173</v>
      </c>
      <c r="C12793" s="22" t="s">
        <v>15</v>
      </c>
      <c r="D12793" s="22" t="s">
        <v>27</v>
      </c>
      <c r="E12793" s="20">
        <v>509.40978000000001</v>
      </c>
    </row>
    <row r="12794" spans="1:5" x14ac:dyDescent="0.35">
      <c r="A12794" s="22" t="s">
        <v>43</v>
      </c>
      <c r="B12794" s="22" t="s">
        <v>173</v>
      </c>
      <c r="C12794" s="22" t="s">
        <v>15</v>
      </c>
      <c r="D12794" s="22" t="s">
        <v>95</v>
      </c>
      <c r="E12794" s="20">
        <v>-6.0000000000000002E-5</v>
      </c>
    </row>
    <row r="12795" spans="1:5" x14ac:dyDescent="0.35">
      <c r="A12795" s="22" t="s">
        <v>43</v>
      </c>
      <c r="B12795" s="22" t="s">
        <v>173</v>
      </c>
      <c r="C12795" s="22" t="s">
        <v>15</v>
      </c>
      <c r="D12795" s="22" t="s">
        <v>28</v>
      </c>
      <c r="E12795" s="20">
        <v>507.35284000000001</v>
      </c>
    </row>
    <row r="12796" spans="1:5" x14ac:dyDescent="0.35">
      <c r="A12796" s="22" t="s">
        <v>43</v>
      </c>
      <c r="B12796" s="22" t="s">
        <v>173</v>
      </c>
      <c r="C12796" s="22" t="s">
        <v>15</v>
      </c>
      <c r="D12796" s="22" t="s">
        <v>55</v>
      </c>
      <c r="E12796" s="20">
        <v>103.14465</v>
      </c>
    </row>
    <row r="12797" spans="1:5" x14ac:dyDescent="0.35">
      <c r="A12797" s="22" t="s">
        <v>43</v>
      </c>
      <c r="B12797" s="22" t="s">
        <v>173</v>
      </c>
      <c r="C12797" s="22" t="s">
        <v>15</v>
      </c>
      <c r="D12797" s="22" t="s">
        <v>92</v>
      </c>
      <c r="E12797" s="20">
        <v>1163.8437300000001</v>
      </c>
    </row>
    <row r="12798" spans="1:5" x14ac:dyDescent="0.35">
      <c r="A12798" s="22" t="s">
        <v>43</v>
      </c>
      <c r="B12798" s="22" t="s">
        <v>173</v>
      </c>
      <c r="C12798" s="22" t="s">
        <v>15</v>
      </c>
      <c r="D12798" s="22" t="s">
        <v>102</v>
      </c>
      <c r="E12798" s="20">
        <v>-2.3000000000000001E-4</v>
      </c>
    </row>
    <row r="12799" spans="1:5" x14ac:dyDescent="0.35">
      <c r="A12799" s="22" t="s">
        <v>43</v>
      </c>
      <c r="B12799" s="22" t="s">
        <v>173</v>
      </c>
      <c r="C12799" s="22" t="s">
        <v>15</v>
      </c>
      <c r="D12799" s="22" t="s">
        <v>107</v>
      </c>
      <c r="E12799" s="20">
        <v>0.40683000000000002</v>
      </c>
    </row>
    <row r="12800" spans="1:5" x14ac:dyDescent="0.35">
      <c r="A12800" s="22" t="s">
        <v>43</v>
      </c>
      <c r="B12800" s="22" t="s">
        <v>173</v>
      </c>
      <c r="C12800" s="22" t="s">
        <v>15</v>
      </c>
      <c r="D12800" s="22" t="s">
        <v>93</v>
      </c>
      <c r="E12800" s="20">
        <v>516.4511</v>
      </c>
    </row>
    <row r="12801" spans="1:5" x14ac:dyDescent="0.35">
      <c r="A12801" s="22" t="s">
        <v>43</v>
      </c>
      <c r="B12801" s="22" t="s">
        <v>173</v>
      </c>
      <c r="C12801" s="22" t="s">
        <v>15</v>
      </c>
      <c r="D12801" s="22" t="s">
        <v>160</v>
      </c>
      <c r="E12801" s="20">
        <v>7582.6816699999999</v>
      </c>
    </row>
    <row r="12802" spans="1:5" x14ac:dyDescent="0.35">
      <c r="A12802" s="22" t="s">
        <v>43</v>
      </c>
      <c r="B12802" s="22" t="s">
        <v>173</v>
      </c>
      <c r="C12802" s="22" t="s">
        <v>15</v>
      </c>
      <c r="D12802" s="22" t="s">
        <v>30</v>
      </c>
      <c r="E12802" s="20">
        <v>11893.014069999999</v>
      </c>
    </row>
    <row r="12803" spans="1:5" x14ac:dyDescent="0.35">
      <c r="A12803" s="22" t="s">
        <v>43</v>
      </c>
      <c r="B12803" s="22" t="s">
        <v>173</v>
      </c>
      <c r="C12803" s="22" t="s">
        <v>15</v>
      </c>
      <c r="D12803" s="22" t="s">
        <v>96</v>
      </c>
      <c r="E12803" s="20">
        <v>24.77609</v>
      </c>
    </row>
    <row r="12804" spans="1:5" x14ac:dyDescent="0.35">
      <c r="A12804" s="22" t="s">
        <v>43</v>
      </c>
      <c r="B12804" s="22" t="s">
        <v>173</v>
      </c>
      <c r="C12804" s="22" t="s">
        <v>15</v>
      </c>
      <c r="D12804" s="22" t="s">
        <v>162</v>
      </c>
      <c r="E12804" s="20">
        <v>0.59882999999999997</v>
      </c>
    </row>
    <row r="12805" spans="1:5" x14ac:dyDescent="0.35">
      <c r="A12805" s="22" t="s">
        <v>43</v>
      </c>
      <c r="B12805" s="22" t="s">
        <v>173</v>
      </c>
      <c r="C12805" s="22" t="s">
        <v>15</v>
      </c>
      <c r="D12805" s="22" t="s">
        <v>112</v>
      </c>
      <c r="E12805" s="20">
        <v>0.33522000000000002</v>
      </c>
    </row>
    <row r="12806" spans="1:5" x14ac:dyDescent="0.35">
      <c r="A12806" s="22" t="s">
        <v>43</v>
      </c>
      <c r="B12806" s="22" t="s">
        <v>173</v>
      </c>
      <c r="C12806" s="22" t="s">
        <v>15</v>
      </c>
      <c r="D12806" s="22" t="s">
        <v>100</v>
      </c>
      <c r="E12806" s="20">
        <v>88.514279999999999</v>
      </c>
    </row>
    <row r="12807" spans="1:5" x14ac:dyDescent="0.35">
      <c r="A12807" s="22" t="s">
        <v>43</v>
      </c>
      <c r="B12807" s="22" t="s">
        <v>173</v>
      </c>
      <c r="C12807" s="22" t="s">
        <v>15</v>
      </c>
      <c r="D12807" s="22" t="s">
        <v>31</v>
      </c>
      <c r="E12807" s="20">
        <v>5451.9064699999999</v>
      </c>
    </row>
    <row r="12808" spans="1:5" x14ac:dyDescent="0.35">
      <c r="A12808" s="22" t="s">
        <v>43</v>
      </c>
      <c r="B12808" s="22" t="s">
        <v>173</v>
      </c>
      <c r="C12808" s="22" t="s">
        <v>15</v>
      </c>
      <c r="D12808" s="22" t="s">
        <v>32</v>
      </c>
      <c r="E12808" s="20">
        <v>30.29617</v>
      </c>
    </row>
    <row r="12809" spans="1:5" x14ac:dyDescent="0.35">
      <c r="A12809" s="22" t="s">
        <v>43</v>
      </c>
      <c r="B12809" s="22" t="s">
        <v>173</v>
      </c>
      <c r="C12809" s="22" t="s">
        <v>15</v>
      </c>
      <c r="D12809" s="28" t="s">
        <v>35</v>
      </c>
      <c r="E12809" s="26">
        <v>28356.075529999998</v>
      </c>
    </row>
    <row r="12810" spans="1:5" x14ac:dyDescent="0.35">
      <c r="A12810" s="22" t="s">
        <v>43</v>
      </c>
      <c r="B12810" s="22" t="s">
        <v>173</v>
      </c>
      <c r="C12810" s="22" t="s">
        <v>159</v>
      </c>
      <c r="D12810" s="22" t="s">
        <v>52</v>
      </c>
      <c r="E12810" s="20">
        <v>96.903000000000006</v>
      </c>
    </row>
    <row r="12811" spans="1:5" x14ac:dyDescent="0.35">
      <c r="A12811" s="22" t="s">
        <v>43</v>
      </c>
      <c r="B12811" s="22" t="s">
        <v>173</v>
      </c>
      <c r="C12811" s="22" t="s">
        <v>159</v>
      </c>
      <c r="D12811" s="22" t="s">
        <v>104</v>
      </c>
      <c r="E12811" s="20">
        <v>0.77456000000000003</v>
      </c>
    </row>
    <row r="12812" spans="1:5" x14ac:dyDescent="0.35">
      <c r="A12812" s="22" t="s">
        <v>43</v>
      </c>
      <c r="B12812" s="22" t="s">
        <v>173</v>
      </c>
      <c r="C12812" s="22" t="s">
        <v>159</v>
      </c>
      <c r="D12812" s="22" t="s">
        <v>156</v>
      </c>
      <c r="E12812" s="20">
        <v>295.47867000000002</v>
      </c>
    </row>
    <row r="12813" spans="1:5" x14ac:dyDescent="0.35">
      <c r="A12813" s="22" t="s">
        <v>43</v>
      </c>
      <c r="B12813" s="22" t="s">
        <v>173</v>
      </c>
      <c r="C12813" s="22" t="s">
        <v>159</v>
      </c>
      <c r="D12813" s="22" t="s">
        <v>53</v>
      </c>
      <c r="E12813" s="20">
        <v>9.1865199999999998</v>
      </c>
    </row>
    <row r="12814" spans="1:5" x14ac:dyDescent="0.35">
      <c r="A12814" s="22" t="s">
        <v>43</v>
      </c>
      <c r="B12814" s="22" t="s">
        <v>173</v>
      </c>
      <c r="C12814" s="22" t="s">
        <v>159</v>
      </c>
      <c r="D12814" s="22" t="s">
        <v>27</v>
      </c>
      <c r="E12814" s="20">
        <v>1290.10428</v>
      </c>
    </row>
    <row r="12815" spans="1:5" x14ac:dyDescent="0.35">
      <c r="A12815" s="22" t="s">
        <v>43</v>
      </c>
      <c r="B12815" s="22" t="s">
        <v>173</v>
      </c>
      <c r="C12815" s="22" t="s">
        <v>159</v>
      </c>
      <c r="D12815" s="22" t="s">
        <v>28</v>
      </c>
      <c r="E12815" s="20">
        <v>35.532890000000002</v>
      </c>
    </row>
    <row r="12816" spans="1:5" x14ac:dyDescent="0.35">
      <c r="A12816" s="22" t="s">
        <v>43</v>
      </c>
      <c r="B12816" s="22" t="s">
        <v>173</v>
      </c>
      <c r="C12816" s="22" t="s">
        <v>159</v>
      </c>
      <c r="D12816" s="22" t="s">
        <v>55</v>
      </c>
      <c r="E12816" s="20">
        <v>8.8167000000000009</v>
      </c>
    </row>
    <row r="12817" spans="1:5" x14ac:dyDescent="0.35">
      <c r="A12817" s="22" t="s">
        <v>43</v>
      </c>
      <c r="B12817" s="22" t="s">
        <v>173</v>
      </c>
      <c r="C12817" s="22" t="s">
        <v>159</v>
      </c>
      <c r="D12817" s="22" t="s">
        <v>92</v>
      </c>
      <c r="E12817" s="20">
        <v>74.576130000000006</v>
      </c>
    </row>
    <row r="12818" spans="1:5" x14ac:dyDescent="0.35">
      <c r="A12818" s="22" t="s">
        <v>43</v>
      </c>
      <c r="B12818" s="22" t="s">
        <v>173</v>
      </c>
      <c r="C12818" s="22" t="s">
        <v>159</v>
      </c>
      <c r="D12818" s="22" t="s">
        <v>165</v>
      </c>
      <c r="E12818" s="20">
        <v>115.6609</v>
      </c>
    </row>
    <row r="12819" spans="1:5" x14ac:dyDescent="0.35">
      <c r="A12819" s="22" t="s">
        <v>43</v>
      </c>
      <c r="B12819" s="22" t="s">
        <v>173</v>
      </c>
      <c r="C12819" s="22" t="s">
        <v>159</v>
      </c>
      <c r="D12819" s="22" t="s">
        <v>93</v>
      </c>
      <c r="E12819" s="20">
        <v>59.682009999999998</v>
      </c>
    </row>
    <row r="12820" spans="1:5" x14ac:dyDescent="0.35">
      <c r="A12820" s="22" t="s">
        <v>43</v>
      </c>
      <c r="B12820" s="22" t="s">
        <v>173</v>
      </c>
      <c r="C12820" s="22" t="s">
        <v>159</v>
      </c>
      <c r="D12820" s="22" t="s">
        <v>160</v>
      </c>
      <c r="E12820" s="20">
        <v>2452.88537</v>
      </c>
    </row>
    <row r="12821" spans="1:5" x14ac:dyDescent="0.35">
      <c r="A12821" s="22" t="s">
        <v>43</v>
      </c>
      <c r="B12821" s="22" t="s">
        <v>173</v>
      </c>
      <c r="C12821" s="22" t="s">
        <v>159</v>
      </c>
      <c r="D12821" s="22" t="s">
        <v>30</v>
      </c>
      <c r="E12821" s="20">
        <v>715.53596000000005</v>
      </c>
    </row>
    <row r="12822" spans="1:5" x14ac:dyDescent="0.35">
      <c r="A12822" s="22" t="s">
        <v>43</v>
      </c>
      <c r="B12822" s="22" t="s">
        <v>173</v>
      </c>
      <c r="C12822" s="22" t="s">
        <v>159</v>
      </c>
      <c r="D12822" s="22" t="s">
        <v>96</v>
      </c>
      <c r="E12822" s="20">
        <v>76.489090000000004</v>
      </c>
    </row>
    <row r="12823" spans="1:5" x14ac:dyDescent="0.35">
      <c r="A12823" s="22" t="s">
        <v>43</v>
      </c>
      <c r="B12823" s="22" t="s">
        <v>173</v>
      </c>
      <c r="C12823" s="22" t="s">
        <v>159</v>
      </c>
      <c r="D12823" s="22" t="s">
        <v>162</v>
      </c>
      <c r="E12823" s="20">
        <v>4.1973900000000004</v>
      </c>
    </row>
    <row r="12824" spans="1:5" x14ac:dyDescent="0.35">
      <c r="A12824" s="22" t="s">
        <v>43</v>
      </c>
      <c r="B12824" s="22" t="s">
        <v>173</v>
      </c>
      <c r="C12824" s="22" t="s">
        <v>159</v>
      </c>
      <c r="D12824" s="22" t="s">
        <v>112</v>
      </c>
      <c r="E12824" s="20">
        <v>283.78985</v>
      </c>
    </row>
    <row r="12825" spans="1:5" x14ac:dyDescent="0.35">
      <c r="A12825" s="22" t="s">
        <v>43</v>
      </c>
      <c r="B12825" s="22" t="s">
        <v>173</v>
      </c>
      <c r="C12825" s="22" t="s">
        <v>159</v>
      </c>
      <c r="D12825" s="22" t="s">
        <v>100</v>
      </c>
      <c r="E12825" s="20">
        <v>10.35854</v>
      </c>
    </row>
    <row r="12826" spans="1:5" x14ac:dyDescent="0.35">
      <c r="A12826" s="22" t="s">
        <v>43</v>
      </c>
      <c r="B12826" s="22" t="s">
        <v>173</v>
      </c>
      <c r="C12826" s="22" t="s">
        <v>159</v>
      </c>
      <c r="D12826" s="22" t="s">
        <v>31</v>
      </c>
      <c r="E12826" s="20">
        <v>470.09823999999998</v>
      </c>
    </row>
    <row r="12827" spans="1:5" x14ac:dyDescent="0.35">
      <c r="A12827" s="22" t="s">
        <v>43</v>
      </c>
      <c r="B12827" s="22" t="s">
        <v>173</v>
      </c>
      <c r="C12827" s="22" t="s">
        <v>159</v>
      </c>
      <c r="D12827" s="22" t="s">
        <v>32</v>
      </c>
      <c r="E12827" s="20">
        <v>0.92037999999999998</v>
      </c>
    </row>
    <row r="12828" spans="1:5" x14ac:dyDescent="0.35">
      <c r="A12828" s="22" t="s">
        <v>43</v>
      </c>
      <c r="B12828" s="22" t="s">
        <v>173</v>
      </c>
      <c r="C12828" s="22" t="s">
        <v>159</v>
      </c>
      <c r="D12828" s="28" t="s">
        <v>35</v>
      </c>
      <c r="E12828" s="26">
        <v>6000.9904800000004</v>
      </c>
    </row>
    <row r="12829" spans="1:5" x14ac:dyDescent="0.35">
      <c r="A12829" s="22" t="s">
        <v>43</v>
      </c>
      <c r="B12829" s="22" t="s">
        <v>173</v>
      </c>
      <c r="C12829" s="22" t="s">
        <v>59</v>
      </c>
      <c r="D12829" s="22" t="s">
        <v>52</v>
      </c>
      <c r="E12829" s="20">
        <v>318.81835000000001</v>
      </c>
    </row>
    <row r="12830" spans="1:5" x14ac:dyDescent="0.35">
      <c r="A12830" s="22" t="s">
        <v>43</v>
      </c>
      <c r="B12830" s="22" t="s">
        <v>173</v>
      </c>
      <c r="C12830" s="22" t="s">
        <v>59</v>
      </c>
      <c r="D12830" s="22" t="s">
        <v>104</v>
      </c>
      <c r="E12830" s="20">
        <v>0.20413999999999999</v>
      </c>
    </row>
    <row r="12831" spans="1:5" x14ac:dyDescent="0.35">
      <c r="A12831" s="22" t="s">
        <v>43</v>
      </c>
      <c r="B12831" s="22" t="s">
        <v>173</v>
      </c>
      <c r="C12831" s="22" t="s">
        <v>59</v>
      </c>
      <c r="D12831" s="22" t="s">
        <v>55</v>
      </c>
      <c r="E12831" s="20">
        <v>97.74145</v>
      </c>
    </row>
    <row r="12832" spans="1:5" x14ac:dyDescent="0.35">
      <c r="A12832" s="22" t="s">
        <v>43</v>
      </c>
      <c r="B12832" s="22" t="s">
        <v>173</v>
      </c>
      <c r="C12832" s="22" t="s">
        <v>59</v>
      </c>
      <c r="D12832" s="22" t="s">
        <v>92</v>
      </c>
      <c r="E12832" s="20">
        <v>4353.2819900000004</v>
      </c>
    </row>
    <row r="12833" spans="1:5" x14ac:dyDescent="0.35">
      <c r="A12833" s="22" t="s">
        <v>43</v>
      </c>
      <c r="B12833" s="22" t="s">
        <v>173</v>
      </c>
      <c r="C12833" s="22" t="s">
        <v>59</v>
      </c>
      <c r="D12833" s="22" t="s">
        <v>102</v>
      </c>
      <c r="E12833" s="20">
        <v>60.958750000000002</v>
      </c>
    </row>
    <row r="12834" spans="1:5" x14ac:dyDescent="0.35">
      <c r="A12834" s="22" t="s">
        <v>43</v>
      </c>
      <c r="B12834" s="22" t="s">
        <v>173</v>
      </c>
      <c r="C12834" s="22" t="s">
        <v>59</v>
      </c>
      <c r="D12834" s="22" t="s">
        <v>93</v>
      </c>
      <c r="E12834" s="20">
        <v>-1.42E-3</v>
      </c>
    </row>
    <row r="12835" spans="1:5" x14ac:dyDescent="0.35">
      <c r="A12835" s="22" t="s">
        <v>43</v>
      </c>
      <c r="B12835" s="22" t="s">
        <v>173</v>
      </c>
      <c r="C12835" s="22" t="s">
        <v>59</v>
      </c>
      <c r="D12835" s="22" t="s">
        <v>160</v>
      </c>
      <c r="E12835" s="20">
        <v>12.558619999999999</v>
      </c>
    </row>
    <row r="12836" spans="1:5" x14ac:dyDescent="0.35">
      <c r="A12836" s="22" t="s">
        <v>43</v>
      </c>
      <c r="B12836" s="22" t="s">
        <v>173</v>
      </c>
      <c r="C12836" s="22" t="s">
        <v>59</v>
      </c>
      <c r="D12836" s="22" t="s">
        <v>30</v>
      </c>
      <c r="E12836" s="20">
        <v>104.93152000000001</v>
      </c>
    </row>
    <row r="12837" spans="1:5" x14ac:dyDescent="0.35">
      <c r="A12837" s="22" t="s">
        <v>43</v>
      </c>
      <c r="B12837" s="22" t="s">
        <v>173</v>
      </c>
      <c r="C12837" s="22" t="s">
        <v>59</v>
      </c>
      <c r="D12837" s="22" t="s">
        <v>96</v>
      </c>
      <c r="E12837" s="20">
        <v>88.664910000000006</v>
      </c>
    </row>
    <row r="12838" spans="1:5" x14ac:dyDescent="0.35">
      <c r="A12838" s="22" t="s">
        <v>43</v>
      </c>
      <c r="B12838" s="22" t="s">
        <v>173</v>
      </c>
      <c r="C12838" s="22" t="s">
        <v>59</v>
      </c>
      <c r="D12838" s="22" t="s">
        <v>100</v>
      </c>
      <c r="E12838" s="20">
        <v>3.19218</v>
      </c>
    </row>
    <row r="12839" spans="1:5" x14ac:dyDescent="0.35">
      <c r="A12839" s="22" t="s">
        <v>43</v>
      </c>
      <c r="B12839" s="22" t="s">
        <v>173</v>
      </c>
      <c r="C12839" s="22" t="s">
        <v>59</v>
      </c>
      <c r="D12839" s="22" t="s">
        <v>31</v>
      </c>
      <c r="E12839" s="20">
        <v>636.74081999999999</v>
      </c>
    </row>
    <row r="12840" spans="1:5" x14ac:dyDescent="0.35">
      <c r="A12840" s="22" t="s">
        <v>43</v>
      </c>
      <c r="B12840" s="22" t="s">
        <v>173</v>
      </c>
      <c r="C12840" s="22" t="s">
        <v>59</v>
      </c>
      <c r="D12840" s="28" t="s">
        <v>35</v>
      </c>
      <c r="E12840" s="26">
        <v>5677.0913099999998</v>
      </c>
    </row>
    <row r="12841" spans="1:5" x14ac:dyDescent="0.35">
      <c r="A12841" s="22" t="s">
        <v>43</v>
      </c>
      <c r="B12841" s="22" t="s">
        <v>173</v>
      </c>
      <c r="C12841" s="22" t="s">
        <v>16</v>
      </c>
      <c r="D12841" s="22" t="s">
        <v>52</v>
      </c>
      <c r="E12841" s="20">
        <v>82.672309999999996</v>
      </c>
    </row>
    <row r="12842" spans="1:5" x14ac:dyDescent="0.35">
      <c r="A12842" s="22" t="s">
        <v>43</v>
      </c>
      <c r="B12842" s="22" t="s">
        <v>173</v>
      </c>
      <c r="C12842" s="22" t="s">
        <v>16</v>
      </c>
      <c r="D12842" s="22" t="s">
        <v>104</v>
      </c>
      <c r="E12842" s="20">
        <v>-5.0000000000000002E-5</v>
      </c>
    </row>
    <row r="12843" spans="1:5" x14ac:dyDescent="0.35">
      <c r="A12843" s="22" t="s">
        <v>43</v>
      </c>
      <c r="B12843" s="22" t="s">
        <v>173</v>
      </c>
      <c r="C12843" s="22" t="s">
        <v>16</v>
      </c>
      <c r="D12843" s="22" t="s">
        <v>53</v>
      </c>
      <c r="E12843" s="20">
        <v>0.31769999999999998</v>
      </c>
    </row>
    <row r="12844" spans="1:5" x14ac:dyDescent="0.35">
      <c r="A12844" s="22" t="s">
        <v>43</v>
      </c>
      <c r="B12844" s="22" t="s">
        <v>173</v>
      </c>
      <c r="C12844" s="22" t="s">
        <v>16</v>
      </c>
      <c r="D12844" s="22" t="s">
        <v>27</v>
      </c>
      <c r="E12844" s="20">
        <v>469.53996999999998</v>
      </c>
    </row>
    <row r="12845" spans="1:5" x14ac:dyDescent="0.35">
      <c r="A12845" s="22" t="s">
        <v>43</v>
      </c>
      <c r="B12845" s="22" t="s">
        <v>173</v>
      </c>
      <c r="C12845" s="22" t="s">
        <v>16</v>
      </c>
      <c r="D12845" s="22" t="s">
        <v>28</v>
      </c>
      <c r="E12845" s="20">
        <v>64.971339999999998</v>
      </c>
    </row>
    <row r="12846" spans="1:5" x14ac:dyDescent="0.35">
      <c r="A12846" s="22" t="s">
        <v>43</v>
      </c>
      <c r="B12846" s="22" t="s">
        <v>173</v>
      </c>
      <c r="C12846" s="22" t="s">
        <v>16</v>
      </c>
      <c r="D12846" s="22" t="s">
        <v>55</v>
      </c>
      <c r="E12846" s="20">
        <v>25.78302</v>
      </c>
    </row>
    <row r="12847" spans="1:5" x14ac:dyDescent="0.35">
      <c r="A12847" s="22" t="s">
        <v>43</v>
      </c>
      <c r="B12847" s="22" t="s">
        <v>173</v>
      </c>
      <c r="C12847" s="22" t="s">
        <v>16</v>
      </c>
      <c r="D12847" s="22" t="s">
        <v>92</v>
      </c>
      <c r="E12847" s="20">
        <v>35.873069999999998</v>
      </c>
    </row>
    <row r="12848" spans="1:5" x14ac:dyDescent="0.35">
      <c r="A12848" s="22" t="s">
        <v>43</v>
      </c>
      <c r="B12848" s="22" t="s">
        <v>173</v>
      </c>
      <c r="C12848" s="22" t="s">
        <v>16</v>
      </c>
      <c r="D12848" s="22" t="s">
        <v>102</v>
      </c>
      <c r="E12848" s="20">
        <v>75.592190000000002</v>
      </c>
    </row>
    <row r="12849" spans="1:5" x14ac:dyDescent="0.35">
      <c r="A12849" s="22" t="s">
        <v>43</v>
      </c>
      <c r="B12849" s="22" t="s">
        <v>173</v>
      </c>
      <c r="C12849" s="22" t="s">
        <v>16</v>
      </c>
      <c r="D12849" s="22" t="s">
        <v>93</v>
      </c>
      <c r="E12849" s="20">
        <v>3.8228599999999999</v>
      </c>
    </row>
    <row r="12850" spans="1:5" x14ac:dyDescent="0.35">
      <c r="A12850" s="22" t="s">
        <v>43</v>
      </c>
      <c r="B12850" s="22" t="s">
        <v>173</v>
      </c>
      <c r="C12850" s="22" t="s">
        <v>16</v>
      </c>
      <c r="D12850" s="22" t="s">
        <v>160</v>
      </c>
      <c r="E12850" s="20">
        <v>101.58502</v>
      </c>
    </row>
    <row r="12851" spans="1:5" x14ac:dyDescent="0.35">
      <c r="A12851" s="22" t="s">
        <v>43</v>
      </c>
      <c r="B12851" s="22" t="s">
        <v>173</v>
      </c>
      <c r="C12851" s="22" t="s">
        <v>16</v>
      </c>
      <c r="D12851" s="22" t="s">
        <v>30</v>
      </c>
      <c r="E12851" s="20">
        <v>448.15539000000001</v>
      </c>
    </row>
    <row r="12852" spans="1:5" x14ac:dyDescent="0.35">
      <c r="A12852" s="22" t="s">
        <v>43</v>
      </c>
      <c r="B12852" s="22" t="s">
        <v>173</v>
      </c>
      <c r="C12852" s="22" t="s">
        <v>16</v>
      </c>
      <c r="D12852" s="22" t="s">
        <v>96</v>
      </c>
      <c r="E12852" s="20">
        <v>15.59694</v>
      </c>
    </row>
    <row r="12853" spans="1:5" x14ac:dyDescent="0.35">
      <c r="A12853" s="22" t="s">
        <v>43</v>
      </c>
      <c r="B12853" s="22" t="s">
        <v>173</v>
      </c>
      <c r="C12853" s="22" t="s">
        <v>16</v>
      </c>
      <c r="D12853" s="22" t="s">
        <v>100</v>
      </c>
      <c r="E12853" s="20">
        <v>-1E-4</v>
      </c>
    </row>
    <row r="12854" spans="1:5" x14ac:dyDescent="0.35">
      <c r="A12854" s="22" t="s">
        <v>43</v>
      </c>
      <c r="B12854" s="22" t="s">
        <v>173</v>
      </c>
      <c r="C12854" s="22" t="s">
        <v>16</v>
      </c>
      <c r="D12854" s="22" t="s">
        <v>97</v>
      </c>
      <c r="E12854" s="20">
        <v>0.14161000000000001</v>
      </c>
    </row>
    <row r="12855" spans="1:5" x14ac:dyDescent="0.35">
      <c r="A12855" s="22" t="s">
        <v>43</v>
      </c>
      <c r="B12855" s="22" t="s">
        <v>173</v>
      </c>
      <c r="C12855" s="22" t="s">
        <v>16</v>
      </c>
      <c r="D12855" s="22" t="s">
        <v>31</v>
      </c>
      <c r="E12855" s="20">
        <v>2417.31556</v>
      </c>
    </row>
    <row r="12856" spans="1:5" x14ac:dyDescent="0.35">
      <c r="A12856" s="22" t="s">
        <v>43</v>
      </c>
      <c r="B12856" s="22" t="s">
        <v>173</v>
      </c>
      <c r="C12856" s="22" t="s">
        <v>16</v>
      </c>
      <c r="D12856" s="22" t="s">
        <v>32</v>
      </c>
      <c r="E12856" s="20">
        <v>7.24383</v>
      </c>
    </row>
    <row r="12857" spans="1:5" x14ac:dyDescent="0.35">
      <c r="A12857" s="22" t="s">
        <v>43</v>
      </c>
      <c r="B12857" s="22" t="s">
        <v>173</v>
      </c>
      <c r="C12857" s="22" t="s">
        <v>16</v>
      </c>
      <c r="D12857" s="28" t="s">
        <v>35</v>
      </c>
      <c r="E12857" s="26">
        <v>3748.6106599999998</v>
      </c>
    </row>
    <row r="12858" spans="1:5" x14ac:dyDescent="0.35">
      <c r="A12858" s="22" t="s">
        <v>43</v>
      </c>
      <c r="B12858" s="22" t="s">
        <v>173</v>
      </c>
      <c r="C12858" s="22" t="s">
        <v>17</v>
      </c>
      <c r="D12858" s="22" t="s">
        <v>52</v>
      </c>
      <c r="E12858" s="20">
        <v>-1.2E-4</v>
      </c>
    </row>
    <row r="12859" spans="1:5" x14ac:dyDescent="0.35">
      <c r="A12859" s="22" t="s">
        <v>43</v>
      </c>
      <c r="B12859" s="22" t="s">
        <v>173</v>
      </c>
      <c r="C12859" s="22" t="s">
        <v>17</v>
      </c>
      <c r="D12859" s="22" t="s">
        <v>27</v>
      </c>
      <c r="E12859" s="20">
        <v>510.46525000000003</v>
      </c>
    </row>
    <row r="12860" spans="1:5" x14ac:dyDescent="0.35">
      <c r="A12860" s="22" t="s">
        <v>43</v>
      </c>
      <c r="B12860" s="22" t="s">
        <v>173</v>
      </c>
      <c r="C12860" s="22" t="s">
        <v>17</v>
      </c>
      <c r="D12860" s="22" t="s">
        <v>28</v>
      </c>
      <c r="E12860" s="20">
        <v>188.97666000000001</v>
      </c>
    </row>
    <row r="12861" spans="1:5" x14ac:dyDescent="0.35">
      <c r="A12861" s="22" t="s">
        <v>43</v>
      </c>
      <c r="B12861" s="22" t="s">
        <v>173</v>
      </c>
      <c r="C12861" s="22" t="s">
        <v>17</v>
      </c>
      <c r="D12861" s="22" t="s">
        <v>55</v>
      </c>
      <c r="E12861" s="20">
        <v>-3.0000000000000001E-5</v>
      </c>
    </row>
    <row r="12862" spans="1:5" x14ac:dyDescent="0.35">
      <c r="A12862" s="22" t="s">
        <v>43</v>
      </c>
      <c r="B12862" s="22" t="s">
        <v>173</v>
      </c>
      <c r="C12862" s="22" t="s">
        <v>17</v>
      </c>
      <c r="D12862" s="22" t="s">
        <v>92</v>
      </c>
      <c r="E12862" s="20">
        <v>-2.1700000000000001E-3</v>
      </c>
    </row>
    <row r="12863" spans="1:5" x14ac:dyDescent="0.35">
      <c r="A12863" s="22" t="s">
        <v>43</v>
      </c>
      <c r="B12863" s="22" t="s">
        <v>173</v>
      </c>
      <c r="C12863" s="22" t="s">
        <v>17</v>
      </c>
      <c r="D12863" s="22" t="s">
        <v>30</v>
      </c>
      <c r="E12863" s="20">
        <v>541.30345</v>
      </c>
    </row>
    <row r="12864" spans="1:5" x14ac:dyDescent="0.35">
      <c r="A12864" s="22" t="s">
        <v>43</v>
      </c>
      <c r="B12864" s="22" t="s">
        <v>173</v>
      </c>
      <c r="C12864" s="22" t="s">
        <v>17</v>
      </c>
      <c r="D12864" s="22" t="s">
        <v>31</v>
      </c>
      <c r="E12864" s="20">
        <v>2955.37817</v>
      </c>
    </row>
    <row r="12865" spans="1:5" x14ac:dyDescent="0.35">
      <c r="A12865" s="22" t="s">
        <v>43</v>
      </c>
      <c r="B12865" s="22" t="s">
        <v>173</v>
      </c>
      <c r="C12865" s="22" t="s">
        <v>17</v>
      </c>
      <c r="D12865" s="28" t="s">
        <v>35</v>
      </c>
      <c r="E12865" s="26">
        <v>4196.1212100000002</v>
      </c>
    </row>
    <row r="12866" spans="1:5" x14ac:dyDescent="0.35">
      <c r="A12866" s="22" t="s">
        <v>43</v>
      </c>
      <c r="B12866" s="22" t="s">
        <v>173</v>
      </c>
      <c r="C12866" s="22" t="s">
        <v>18</v>
      </c>
      <c r="D12866" s="22" t="s">
        <v>52</v>
      </c>
      <c r="E12866" s="20">
        <v>-1.2E-4</v>
      </c>
    </row>
    <row r="12867" spans="1:5" x14ac:dyDescent="0.35">
      <c r="A12867" s="22" t="s">
        <v>43</v>
      </c>
      <c r="B12867" s="22" t="s">
        <v>173</v>
      </c>
      <c r="C12867" s="22" t="s">
        <v>18</v>
      </c>
      <c r="D12867" s="22" t="s">
        <v>53</v>
      </c>
      <c r="E12867" s="20">
        <v>-1.1E-4</v>
      </c>
    </row>
    <row r="12868" spans="1:5" x14ac:dyDescent="0.35">
      <c r="A12868" s="22" t="s">
        <v>43</v>
      </c>
      <c r="B12868" s="22" t="s">
        <v>173</v>
      </c>
      <c r="C12868" s="22" t="s">
        <v>18</v>
      </c>
      <c r="D12868" s="22" t="s">
        <v>27</v>
      </c>
      <c r="E12868" s="20">
        <v>166.11846</v>
      </c>
    </row>
    <row r="12869" spans="1:5" x14ac:dyDescent="0.35">
      <c r="A12869" s="22" t="s">
        <v>43</v>
      </c>
      <c r="B12869" s="22" t="s">
        <v>173</v>
      </c>
      <c r="C12869" s="22" t="s">
        <v>18</v>
      </c>
      <c r="D12869" s="22" t="s">
        <v>28</v>
      </c>
      <c r="E12869" s="20">
        <v>-6.0000000000000002E-5</v>
      </c>
    </row>
    <row r="12870" spans="1:5" x14ac:dyDescent="0.35">
      <c r="A12870" s="22" t="s">
        <v>43</v>
      </c>
      <c r="B12870" s="22" t="s">
        <v>173</v>
      </c>
      <c r="C12870" s="22" t="s">
        <v>18</v>
      </c>
      <c r="D12870" s="22" t="s">
        <v>92</v>
      </c>
      <c r="E12870" s="20">
        <v>0.13905000000000001</v>
      </c>
    </row>
    <row r="12871" spans="1:5" x14ac:dyDescent="0.35">
      <c r="A12871" s="22" t="s">
        <v>43</v>
      </c>
      <c r="B12871" s="22" t="s">
        <v>173</v>
      </c>
      <c r="C12871" s="22" t="s">
        <v>18</v>
      </c>
      <c r="D12871" s="22" t="s">
        <v>102</v>
      </c>
      <c r="E12871" s="20">
        <v>1341.6513399999999</v>
      </c>
    </row>
    <row r="12872" spans="1:5" x14ac:dyDescent="0.35">
      <c r="A12872" s="22" t="s">
        <v>43</v>
      </c>
      <c r="B12872" s="22" t="s">
        <v>173</v>
      </c>
      <c r="C12872" s="22" t="s">
        <v>18</v>
      </c>
      <c r="D12872" s="22" t="s">
        <v>93</v>
      </c>
      <c r="E12872" s="20">
        <v>-6.0000000000000002E-5</v>
      </c>
    </row>
    <row r="12873" spans="1:5" x14ac:dyDescent="0.35">
      <c r="A12873" s="22" t="s">
        <v>43</v>
      </c>
      <c r="B12873" s="22" t="s">
        <v>173</v>
      </c>
      <c r="C12873" s="22" t="s">
        <v>18</v>
      </c>
      <c r="D12873" s="22" t="s">
        <v>30</v>
      </c>
      <c r="E12873" s="20">
        <v>52.328449999999997</v>
      </c>
    </row>
    <row r="12874" spans="1:5" x14ac:dyDescent="0.35">
      <c r="A12874" s="22" t="s">
        <v>43</v>
      </c>
      <c r="B12874" s="22" t="s">
        <v>173</v>
      </c>
      <c r="C12874" s="22" t="s">
        <v>18</v>
      </c>
      <c r="D12874" s="22" t="s">
        <v>31</v>
      </c>
      <c r="E12874" s="20">
        <v>131.78354999999999</v>
      </c>
    </row>
    <row r="12875" spans="1:5" x14ac:dyDescent="0.35">
      <c r="A12875" s="22" t="s">
        <v>43</v>
      </c>
      <c r="B12875" s="22" t="s">
        <v>173</v>
      </c>
      <c r="C12875" s="22" t="s">
        <v>18</v>
      </c>
      <c r="D12875" s="28" t="s">
        <v>35</v>
      </c>
      <c r="E12875" s="26">
        <v>1692.0205000000001</v>
      </c>
    </row>
    <row r="12876" spans="1:5" x14ac:dyDescent="0.35">
      <c r="A12876" s="22" t="s">
        <v>43</v>
      </c>
      <c r="B12876" s="22" t="s">
        <v>173</v>
      </c>
      <c r="C12876" s="22" t="s">
        <v>19</v>
      </c>
      <c r="D12876" s="22" t="s">
        <v>27</v>
      </c>
      <c r="E12876" s="20">
        <v>44.080820000000003</v>
      </c>
    </row>
    <row r="12877" spans="1:5" x14ac:dyDescent="0.35">
      <c r="A12877" s="22" t="s">
        <v>43</v>
      </c>
      <c r="B12877" s="22" t="s">
        <v>173</v>
      </c>
      <c r="C12877" s="22" t="s">
        <v>19</v>
      </c>
      <c r="D12877" s="22" t="s">
        <v>102</v>
      </c>
      <c r="E12877" s="20">
        <v>-2.4000000000000001E-4</v>
      </c>
    </row>
    <row r="12878" spans="1:5" x14ac:dyDescent="0.35">
      <c r="A12878" s="22" t="s">
        <v>43</v>
      </c>
      <c r="B12878" s="22" t="s">
        <v>173</v>
      </c>
      <c r="C12878" s="22" t="s">
        <v>19</v>
      </c>
      <c r="D12878" s="22" t="s">
        <v>93</v>
      </c>
      <c r="E12878" s="20">
        <v>0.52681999999999995</v>
      </c>
    </row>
    <row r="12879" spans="1:5" x14ac:dyDescent="0.35">
      <c r="A12879" s="22" t="s">
        <v>43</v>
      </c>
      <c r="B12879" s="22" t="s">
        <v>173</v>
      </c>
      <c r="C12879" s="22" t="s">
        <v>19</v>
      </c>
      <c r="D12879" s="22" t="s">
        <v>160</v>
      </c>
      <c r="E12879" s="20">
        <v>57.671430000000001</v>
      </c>
    </row>
    <row r="12880" spans="1:5" x14ac:dyDescent="0.35">
      <c r="A12880" s="22" t="s">
        <v>43</v>
      </c>
      <c r="B12880" s="22" t="s">
        <v>173</v>
      </c>
      <c r="C12880" s="22" t="s">
        <v>19</v>
      </c>
      <c r="D12880" s="22" t="s">
        <v>30</v>
      </c>
      <c r="E12880" s="20">
        <v>388.23072000000002</v>
      </c>
    </row>
    <row r="12881" spans="1:5" x14ac:dyDescent="0.35">
      <c r="A12881" s="22" t="s">
        <v>43</v>
      </c>
      <c r="B12881" s="22" t="s">
        <v>173</v>
      </c>
      <c r="C12881" s="22" t="s">
        <v>19</v>
      </c>
      <c r="D12881" s="22" t="s">
        <v>31</v>
      </c>
      <c r="E12881" s="20">
        <v>7.1939799999999998</v>
      </c>
    </row>
    <row r="12882" spans="1:5" x14ac:dyDescent="0.35">
      <c r="A12882" s="22" t="s">
        <v>43</v>
      </c>
      <c r="B12882" s="22" t="s">
        <v>173</v>
      </c>
      <c r="C12882" s="22" t="s">
        <v>19</v>
      </c>
      <c r="D12882" s="28" t="s">
        <v>35</v>
      </c>
      <c r="E12882" s="26">
        <v>497.70353</v>
      </c>
    </row>
    <row r="12883" spans="1:5" x14ac:dyDescent="0.35">
      <c r="A12883" s="22" t="s">
        <v>43</v>
      </c>
      <c r="B12883" s="22" t="s">
        <v>173</v>
      </c>
      <c r="C12883" s="120" t="s">
        <v>35</v>
      </c>
      <c r="D12883" s="347"/>
      <c r="E12883" s="26">
        <v>99885.169599999994</v>
      </c>
    </row>
    <row r="12884" spans="1:5" ht="21.5" x14ac:dyDescent="0.35">
      <c r="A12884" s="22" t="s">
        <v>43</v>
      </c>
      <c r="B12884" s="23" t="s">
        <v>48</v>
      </c>
      <c r="C12884" s="22" t="s">
        <v>52</v>
      </c>
      <c r="D12884" s="22" t="s">
        <v>52</v>
      </c>
      <c r="E12884" s="20">
        <v>37.450789999999998</v>
      </c>
    </row>
    <row r="12885" spans="1:5" ht="21.5" x14ac:dyDescent="0.35">
      <c r="A12885" s="22" t="s">
        <v>43</v>
      </c>
      <c r="B12885" s="23" t="s">
        <v>48</v>
      </c>
      <c r="C12885" s="22" t="s">
        <v>52</v>
      </c>
      <c r="D12885" s="22" t="s">
        <v>156</v>
      </c>
      <c r="E12885" s="20">
        <v>7.1179600000000001</v>
      </c>
    </row>
    <row r="12886" spans="1:5" ht="21.5" x14ac:dyDescent="0.35">
      <c r="A12886" s="22" t="s">
        <v>43</v>
      </c>
      <c r="B12886" s="23" t="s">
        <v>48</v>
      </c>
      <c r="C12886" s="22" t="s">
        <v>52</v>
      </c>
      <c r="D12886" s="22" t="s">
        <v>53</v>
      </c>
      <c r="E12886" s="20">
        <v>15.31452</v>
      </c>
    </row>
    <row r="12887" spans="1:5" ht="21.5" x14ac:dyDescent="0.35">
      <c r="A12887" s="22" t="s">
        <v>43</v>
      </c>
      <c r="B12887" s="23" t="s">
        <v>48</v>
      </c>
      <c r="C12887" s="22" t="s">
        <v>52</v>
      </c>
      <c r="D12887" s="22" t="s">
        <v>27</v>
      </c>
      <c r="E12887" s="20">
        <v>57.592649999999999</v>
      </c>
    </row>
    <row r="12888" spans="1:5" ht="21.5" x14ac:dyDescent="0.35">
      <c r="A12888" s="22" t="s">
        <v>43</v>
      </c>
      <c r="B12888" s="23" t="s">
        <v>48</v>
      </c>
      <c r="C12888" s="22" t="s">
        <v>52</v>
      </c>
      <c r="D12888" s="22" t="s">
        <v>55</v>
      </c>
      <c r="E12888" s="20">
        <v>2.0727699999999998</v>
      </c>
    </row>
    <row r="12889" spans="1:5" ht="21.5" x14ac:dyDescent="0.35">
      <c r="A12889" s="22" t="s">
        <v>43</v>
      </c>
      <c r="B12889" s="23" t="s">
        <v>48</v>
      </c>
      <c r="C12889" s="22" t="s">
        <v>52</v>
      </c>
      <c r="D12889" s="22" t="s">
        <v>92</v>
      </c>
      <c r="E12889" s="20">
        <v>510.55040000000002</v>
      </c>
    </row>
    <row r="12890" spans="1:5" ht="21.5" x14ac:dyDescent="0.35">
      <c r="A12890" s="22" t="s">
        <v>43</v>
      </c>
      <c r="B12890" s="23" t="s">
        <v>48</v>
      </c>
      <c r="C12890" s="22" t="s">
        <v>52</v>
      </c>
      <c r="D12890" s="22" t="s">
        <v>93</v>
      </c>
      <c r="E12890" s="20">
        <v>1.4736800000000001</v>
      </c>
    </row>
    <row r="12891" spans="1:5" ht="21.5" x14ac:dyDescent="0.35">
      <c r="A12891" s="22" t="s">
        <v>43</v>
      </c>
      <c r="B12891" s="23" t="s">
        <v>48</v>
      </c>
      <c r="C12891" s="22" t="s">
        <v>52</v>
      </c>
      <c r="D12891" s="22" t="s">
        <v>160</v>
      </c>
      <c r="E12891" s="20">
        <v>9.6714599999999997</v>
      </c>
    </row>
    <row r="12892" spans="1:5" ht="21.5" x14ac:dyDescent="0.35">
      <c r="A12892" s="22" t="s">
        <v>43</v>
      </c>
      <c r="B12892" s="23" t="s">
        <v>48</v>
      </c>
      <c r="C12892" s="22" t="s">
        <v>52</v>
      </c>
      <c r="D12892" s="22" t="s">
        <v>30</v>
      </c>
      <c r="E12892" s="20">
        <v>7.7813100000000004</v>
      </c>
    </row>
    <row r="12893" spans="1:5" ht="21.5" x14ac:dyDescent="0.35">
      <c r="A12893" s="22" t="s">
        <v>43</v>
      </c>
      <c r="B12893" s="23" t="s">
        <v>48</v>
      </c>
      <c r="C12893" s="22" t="s">
        <v>52</v>
      </c>
      <c r="D12893" s="22" t="s">
        <v>112</v>
      </c>
      <c r="E12893" s="20">
        <v>1.9688699999999999</v>
      </c>
    </row>
    <row r="12894" spans="1:5" ht="21.5" x14ac:dyDescent="0.35">
      <c r="A12894" s="22" t="s">
        <v>43</v>
      </c>
      <c r="B12894" s="23" t="s">
        <v>48</v>
      </c>
      <c r="C12894" s="22" t="s">
        <v>52</v>
      </c>
      <c r="D12894" s="22" t="s">
        <v>31</v>
      </c>
      <c r="E12894" s="20">
        <v>8.2393300000000007</v>
      </c>
    </row>
    <row r="12895" spans="1:5" ht="21.5" x14ac:dyDescent="0.35">
      <c r="A12895" s="22" t="s">
        <v>43</v>
      </c>
      <c r="B12895" s="23" t="s">
        <v>48</v>
      </c>
      <c r="C12895" s="22" t="s">
        <v>52</v>
      </c>
      <c r="D12895" s="22" t="s">
        <v>32</v>
      </c>
      <c r="E12895" s="20">
        <v>1.78948</v>
      </c>
    </row>
    <row r="12896" spans="1:5" ht="21.5" x14ac:dyDescent="0.35">
      <c r="A12896" s="22" t="s">
        <v>43</v>
      </c>
      <c r="B12896" s="23" t="s">
        <v>48</v>
      </c>
      <c r="C12896" s="22" t="s">
        <v>52</v>
      </c>
      <c r="D12896" s="28" t="s">
        <v>35</v>
      </c>
      <c r="E12896" s="26">
        <v>661.02322000000004</v>
      </c>
    </row>
    <row r="12897" spans="1:5" ht="21.5" x14ac:dyDescent="0.35">
      <c r="A12897" s="22" t="s">
        <v>43</v>
      </c>
      <c r="B12897" s="23" t="s">
        <v>48</v>
      </c>
      <c r="C12897" s="22" t="s">
        <v>53</v>
      </c>
      <c r="D12897" s="22" t="s">
        <v>52</v>
      </c>
      <c r="E12897" s="20">
        <v>97.978650000000002</v>
      </c>
    </row>
    <row r="12898" spans="1:5" ht="21.5" x14ac:dyDescent="0.35">
      <c r="A12898" s="22" t="s">
        <v>43</v>
      </c>
      <c r="B12898" s="23" t="s">
        <v>48</v>
      </c>
      <c r="C12898" s="22" t="s">
        <v>53</v>
      </c>
      <c r="D12898" s="22" t="s">
        <v>53</v>
      </c>
      <c r="E12898" s="20">
        <v>13.810499999999999</v>
      </c>
    </row>
    <row r="12899" spans="1:5" ht="21.5" x14ac:dyDescent="0.35">
      <c r="A12899" s="22" t="s">
        <v>43</v>
      </c>
      <c r="B12899" s="23" t="s">
        <v>48</v>
      </c>
      <c r="C12899" s="22" t="s">
        <v>53</v>
      </c>
      <c r="D12899" s="22" t="s">
        <v>28</v>
      </c>
      <c r="E12899" s="20">
        <v>10.413729999999999</v>
      </c>
    </row>
    <row r="12900" spans="1:5" ht="21.5" x14ac:dyDescent="0.35">
      <c r="A12900" s="22" t="s">
        <v>43</v>
      </c>
      <c r="B12900" s="23" t="s">
        <v>48</v>
      </c>
      <c r="C12900" s="22" t="s">
        <v>53</v>
      </c>
      <c r="D12900" s="22" t="s">
        <v>55</v>
      </c>
      <c r="E12900" s="20">
        <v>862.69074000000001</v>
      </c>
    </row>
    <row r="12901" spans="1:5" ht="21.5" x14ac:dyDescent="0.35">
      <c r="A12901" s="22" t="s">
        <v>43</v>
      </c>
      <c r="B12901" s="23" t="s">
        <v>48</v>
      </c>
      <c r="C12901" s="22" t="s">
        <v>53</v>
      </c>
      <c r="D12901" s="22" t="s">
        <v>102</v>
      </c>
      <c r="E12901" s="20">
        <v>89.812020000000004</v>
      </c>
    </row>
    <row r="12902" spans="1:5" ht="21.5" x14ac:dyDescent="0.35">
      <c r="A12902" s="22" t="s">
        <v>43</v>
      </c>
      <c r="B12902" s="23" t="s">
        <v>48</v>
      </c>
      <c r="C12902" s="22" t="s">
        <v>53</v>
      </c>
      <c r="D12902" s="22" t="s">
        <v>160</v>
      </c>
      <c r="E12902" s="20">
        <v>60.969760000000001</v>
      </c>
    </row>
    <row r="12903" spans="1:5" ht="21.5" x14ac:dyDescent="0.35">
      <c r="A12903" s="22" t="s">
        <v>43</v>
      </c>
      <c r="B12903" s="23" t="s">
        <v>48</v>
      </c>
      <c r="C12903" s="22" t="s">
        <v>53</v>
      </c>
      <c r="D12903" s="22" t="s">
        <v>30</v>
      </c>
      <c r="E12903" s="20">
        <v>2.0383200000000001</v>
      </c>
    </row>
    <row r="12904" spans="1:5" ht="21.5" x14ac:dyDescent="0.35">
      <c r="A12904" s="22" t="s">
        <v>43</v>
      </c>
      <c r="B12904" s="23" t="s">
        <v>48</v>
      </c>
      <c r="C12904" s="22" t="s">
        <v>53</v>
      </c>
      <c r="D12904" s="22" t="s">
        <v>96</v>
      </c>
      <c r="E12904" s="20">
        <v>12.829560000000001</v>
      </c>
    </row>
    <row r="12905" spans="1:5" ht="21.5" x14ac:dyDescent="0.35">
      <c r="A12905" s="22" t="s">
        <v>43</v>
      </c>
      <c r="B12905" s="23" t="s">
        <v>48</v>
      </c>
      <c r="C12905" s="22" t="s">
        <v>53</v>
      </c>
      <c r="D12905" s="22" t="s">
        <v>31</v>
      </c>
      <c r="E12905" s="20">
        <v>8.4639600000000002</v>
      </c>
    </row>
    <row r="12906" spans="1:5" ht="21.5" x14ac:dyDescent="0.35">
      <c r="A12906" s="22" t="s">
        <v>43</v>
      </c>
      <c r="B12906" s="23" t="s">
        <v>48</v>
      </c>
      <c r="C12906" s="22" t="s">
        <v>53</v>
      </c>
      <c r="D12906" s="22" t="s">
        <v>32</v>
      </c>
      <c r="E12906" s="20">
        <v>0.73458000000000001</v>
      </c>
    </row>
    <row r="12907" spans="1:5" ht="21.5" x14ac:dyDescent="0.35">
      <c r="A12907" s="22" t="s">
        <v>43</v>
      </c>
      <c r="B12907" s="23" t="s">
        <v>48</v>
      </c>
      <c r="C12907" s="22" t="s">
        <v>53</v>
      </c>
      <c r="D12907" s="28" t="s">
        <v>35</v>
      </c>
      <c r="E12907" s="26">
        <v>1159.74182</v>
      </c>
    </row>
    <row r="12908" spans="1:5" ht="21.5" x14ac:dyDescent="0.35">
      <c r="A12908" s="22" t="s">
        <v>43</v>
      </c>
      <c r="B12908" s="23" t="s">
        <v>48</v>
      </c>
      <c r="C12908" s="22" t="s">
        <v>12</v>
      </c>
      <c r="D12908" s="22" t="s">
        <v>52</v>
      </c>
      <c r="E12908" s="20">
        <v>8.0749399999999998</v>
      </c>
    </row>
    <row r="12909" spans="1:5" ht="21.5" x14ac:dyDescent="0.35">
      <c r="A12909" s="22" t="s">
        <v>43</v>
      </c>
      <c r="B12909" s="23" t="s">
        <v>48</v>
      </c>
      <c r="C12909" s="22" t="s">
        <v>12</v>
      </c>
      <c r="D12909" s="22" t="s">
        <v>27</v>
      </c>
      <c r="E12909" s="20">
        <v>25327.053639999998</v>
      </c>
    </row>
    <row r="12910" spans="1:5" ht="21.5" x14ac:dyDescent="0.35">
      <c r="A12910" s="22" t="s">
        <v>43</v>
      </c>
      <c r="B12910" s="23" t="s">
        <v>48</v>
      </c>
      <c r="C12910" s="22" t="s">
        <v>12</v>
      </c>
      <c r="D12910" s="22" t="s">
        <v>28</v>
      </c>
      <c r="E12910" s="20">
        <v>6.7213799999999999</v>
      </c>
    </row>
    <row r="12911" spans="1:5" ht="21.5" x14ac:dyDescent="0.35">
      <c r="A12911" s="22" t="s">
        <v>43</v>
      </c>
      <c r="B12911" s="23" t="s">
        <v>48</v>
      </c>
      <c r="C12911" s="22" t="s">
        <v>12</v>
      </c>
      <c r="D12911" s="22" t="s">
        <v>92</v>
      </c>
      <c r="E12911" s="20">
        <v>2.2184400000000002</v>
      </c>
    </row>
    <row r="12912" spans="1:5" ht="21.5" x14ac:dyDescent="0.35">
      <c r="A12912" s="22" t="s">
        <v>43</v>
      </c>
      <c r="B12912" s="23" t="s">
        <v>48</v>
      </c>
      <c r="C12912" s="22" t="s">
        <v>12</v>
      </c>
      <c r="D12912" s="22" t="s">
        <v>30</v>
      </c>
      <c r="E12912" s="20">
        <v>388.57182</v>
      </c>
    </row>
    <row r="12913" spans="1:5" ht="21.5" x14ac:dyDescent="0.35">
      <c r="A12913" s="22" t="s">
        <v>43</v>
      </c>
      <c r="B12913" s="23" t="s">
        <v>48</v>
      </c>
      <c r="C12913" s="22" t="s">
        <v>12</v>
      </c>
      <c r="D12913" s="22" t="s">
        <v>31</v>
      </c>
      <c r="E12913" s="20">
        <v>230.20733999999999</v>
      </c>
    </row>
    <row r="12914" spans="1:5" ht="21.5" x14ac:dyDescent="0.35">
      <c r="A12914" s="22" t="s">
        <v>43</v>
      </c>
      <c r="B12914" s="23" t="s">
        <v>48</v>
      </c>
      <c r="C12914" s="22" t="s">
        <v>12</v>
      </c>
      <c r="D12914" s="28" t="s">
        <v>35</v>
      </c>
      <c r="E12914" s="26">
        <v>25962.847559999998</v>
      </c>
    </row>
    <row r="12915" spans="1:5" ht="21.5" x14ac:dyDescent="0.35">
      <c r="A12915" s="22" t="s">
        <v>43</v>
      </c>
      <c r="B12915" s="23" t="s">
        <v>48</v>
      </c>
      <c r="C12915" s="22" t="s">
        <v>13</v>
      </c>
      <c r="D12915" s="22" t="s">
        <v>52</v>
      </c>
      <c r="E12915" s="20">
        <v>54.403959999999998</v>
      </c>
    </row>
    <row r="12916" spans="1:5" ht="21.5" x14ac:dyDescent="0.35">
      <c r="A12916" s="22" t="s">
        <v>43</v>
      </c>
      <c r="B12916" s="23" t="s">
        <v>48</v>
      </c>
      <c r="C12916" s="22" t="s">
        <v>13</v>
      </c>
      <c r="D12916" s="22" t="s">
        <v>156</v>
      </c>
      <c r="E12916" s="20">
        <v>11.971640000000001</v>
      </c>
    </row>
    <row r="12917" spans="1:5" ht="21.5" x14ac:dyDescent="0.35">
      <c r="A12917" s="22" t="s">
        <v>43</v>
      </c>
      <c r="B12917" s="23" t="s">
        <v>48</v>
      </c>
      <c r="C12917" s="22" t="s">
        <v>13</v>
      </c>
      <c r="D12917" s="22" t="s">
        <v>53</v>
      </c>
      <c r="E12917" s="20">
        <v>0.38395000000000001</v>
      </c>
    </row>
    <row r="12918" spans="1:5" ht="21.5" x14ac:dyDescent="0.35">
      <c r="A12918" s="22" t="s">
        <v>43</v>
      </c>
      <c r="B12918" s="23" t="s">
        <v>48</v>
      </c>
      <c r="C12918" s="22" t="s">
        <v>13</v>
      </c>
      <c r="D12918" s="22" t="s">
        <v>27</v>
      </c>
      <c r="E12918" s="20">
        <v>2127.5116600000001</v>
      </c>
    </row>
    <row r="12919" spans="1:5" ht="21.5" x14ac:dyDescent="0.35">
      <c r="A12919" s="22" t="s">
        <v>43</v>
      </c>
      <c r="B12919" s="23" t="s">
        <v>48</v>
      </c>
      <c r="C12919" s="22" t="s">
        <v>13</v>
      </c>
      <c r="D12919" s="22" t="s">
        <v>28</v>
      </c>
      <c r="E12919" s="20">
        <v>504.38598999999999</v>
      </c>
    </row>
    <row r="12920" spans="1:5" ht="21.5" x14ac:dyDescent="0.35">
      <c r="A12920" s="22" t="s">
        <v>43</v>
      </c>
      <c r="B12920" s="23" t="s">
        <v>48</v>
      </c>
      <c r="C12920" s="22" t="s">
        <v>13</v>
      </c>
      <c r="D12920" s="22" t="s">
        <v>92</v>
      </c>
      <c r="E12920" s="20">
        <v>0.12281</v>
      </c>
    </row>
    <row r="12921" spans="1:5" ht="21.5" x14ac:dyDescent="0.35">
      <c r="A12921" s="22" t="s">
        <v>43</v>
      </c>
      <c r="B12921" s="23" t="s">
        <v>48</v>
      </c>
      <c r="C12921" s="22" t="s">
        <v>13</v>
      </c>
      <c r="D12921" s="22" t="s">
        <v>93</v>
      </c>
      <c r="E12921" s="20">
        <v>0.30631999999999998</v>
      </c>
    </row>
    <row r="12922" spans="1:5" ht="21.5" x14ac:dyDescent="0.35">
      <c r="A12922" s="22" t="s">
        <v>43</v>
      </c>
      <c r="B12922" s="23" t="s">
        <v>48</v>
      </c>
      <c r="C12922" s="22" t="s">
        <v>13</v>
      </c>
      <c r="D12922" s="22" t="s">
        <v>30</v>
      </c>
      <c r="E12922" s="20">
        <v>25.492149999999999</v>
      </c>
    </row>
    <row r="12923" spans="1:5" ht="21.5" x14ac:dyDescent="0.35">
      <c r="A12923" s="22" t="s">
        <v>43</v>
      </c>
      <c r="B12923" s="23" t="s">
        <v>48</v>
      </c>
      <c r="C12923" s="22" t="s">
        <v>13</v>
      </c>
      <c r="D12923" s="22" t="s">
        <v>31</v>
      </c>
      <c r="E12923" s="20">
        <v>134.39525</v>
      </c>
    </row>
    <row r="12924" spans="1:5" ht="21.5" x14ac:dyDescent="0.35">
      <c r="A12924" s="22" t="s">
        <v>43</v>
      </c>
      <c r="B12924" s="23" t="s">
        <v>48</v>
      </c>
      <c r="C12924" s="22" t="s">
        <v>13</v>
      </c>
      <c r="D12924" s="22" t="s">
        <v>32</v>
      </c>
      <c r="E12924" s="20">
        <v>2.13944</v>
      </c>
    </row>
    <row r="12925" spans="1:5" ht="21.5" x14ac:dyDescent="0.35">
      <c r="A12925" s="22" t="s">
        <v>43</v>
      </c>
      <c r="B12925" s="23" t="s">
        <v>48</v>
      </c>
      <c r="C12925" s="22" t="s">
        <v>13</v>
      </c>
      <c r="D12925" s="28" t="s">
        <v>35</v>
      </c>
      <c r="E12925" s="26">
        <v>2861.1131700000001</v>
      </c>
    </row>
    <row r="12926" spans="1:5" ht="21.5" x14ac:dyDescent="0.35">
      <c r="A12926" s="22" t="s">
        <v>43</v>
      </c>
      <c r="B12926" s="23" t="s">
        <v>48</v>
      </c>
      <c r="C12926" s="22" t="s">
        <v>55</v>
      </c>
      <c r="D12926" s="22" t="s">
        <v>52</v>
      </c>
      <c r="E12926" s="20">
        <v>746.75</v>
      </c>
    </row>
    <row r="12927" spans="1:5" ht="21.5" x14ac:dyDescent="0.35">
      <c r="A12927" s="22" t="s">
        <v>43</v>
      </c>
      <c r="B12927" s="23" t="s">
        <v>48</v>
      </c>
      <c r="C12927" s="22" t="s">
        <v>55</v>
      </c>
      <c r="D12927" s="22" t="s">
        <v>27</v>
      </c>
      <c r="E12927" s="20">
        <v>9.8229799999999994</v>
      </c>
    </row>
    <row r="12928" spans="1:5" ht="21.5" x14ac:dyDescent="0.35">
      <c r="A12928" s="22" t="s">
        <v>43</v>
      </c>
      <c r="B12928" s="23" t="s">
        <v>48</v>
      </c>
      <c r="C12928" s="22" t="s">
        <v>55</v>
      </c>
      <c r="D12928" s="22" t="s">
        <v>28</v>
      </c>
      <c r="E12928" s="20">
        <v>1.09196</v>
      </c>
    </row>
    <row r="12929" spans="1:5" ht="21.5" x14ac:dyDescent="0.35">
      <c r="A12929" s="22" t="s">
        <v>43</v>
      </c>
      <c r="B12929" s="23" t="s">
        <v>48</v>
      </c>
      <c r="C12929" s="22" t="s">
        <v>55</v>
      </c>
      <c r="D12929" s="22" t="s">
        <v>55</v>
      </c>
      <c r="E12929" s="20">
        <v>213.34795</v>
      </c>
    </row>
    <row r="12930" spans="1:5" ht="21.5" x14ac:dyDescent="0.35">
      <c r="A12930" s="22" t="s">
        <v>43</v>
      </c>
      <c r="B12930" s="23" t="s">
        <v>48</v>
      </c>
      <c r="C12930" s="22" t="s">
        <v>55</v>
      </c>
      <c r="D12930" s="22" t="s">
        <v>93</v>
      </c>
      <c r="E12930" s="20">
        <v>137.46</v>
      </c>
    </row>
    <row r="12931" spans="1:5" ht="21.5" x14ac:dyDescent="0.35">
      <c r="A12931" s="22" t="s">
        <v>43</v>
      </c>
      <c r="B12931" s="23" t="s">
        <v>48</v>
      </c>
      <c r="C12931" s="22" t="s">
        <v>55</v>
      </c>
      <c r="D12931" s="28" t="s">
        <v>35</v>
      </c>
      <c r="E12931" s="26">
        <v>1108.47289</v>
      </c>
    </row>
    <row r="12932" spans="1:5" ht="21.5" x14ac:dyDescent="0.35">
      <c r="A12932" s="22" t="s">
        <v>43</v>
      </c>
      <c r="B12932" s="23" t="s">
        <v>48</v>
      </c>
      <c r="C12932" s="22" t="s">
        <v>56</v>
      </c>
      <c r="D12932" s="22" t="s">
        <v>52</v>
      </c>
      <c r="E12932" s="20">
        <v>206</v>
      </c>
    </row>
    <row r="12933" spans="1:5" ht="21.5" x14ac:dyDescent="0.35">
      <c r="A12933" s="22" t="s">
        <v>43</v>
      </c>
      <c r="B12933" s="23" t="s">
        <v>48</v>
      </c>
      <c r="C12933" s="22" t="s">
        <v>56</v>
      </c>
      <c r="D12933" s="22" t="s">
        <v>55</v>
      </c>
      <c r="E12933" s="20">
        <v>1.5329999999999999</v>
      </c>
    </row>
    <row r="12934" spans="1:5" ht="21.5" x14ac:dyDescent="0.35">
      <c r="A12934" s="22" t="s">
        <v>43</v>
      </c>
      <c r="B12934" s="23" t="s">
        <v>48</v>
      </c>
      <c r="C12934" s="22" t="s">
        <v>56</v>
      </c>
      <c r="D12934" s="22" t="s">
        <v>160</v>
      </c>
      <c r="E12934" s="20">
        <v>2.9943599999999999</v>
      </c>
    </row>
    <row r="12935" spans="1:5" ht="21.5" x14ac:dyDescent="0.35">
      <c r="A12935" s="22" t="s">
        <v>43</v>
      </c>
      <c r="B12935" s="23" t="s">
        <v>48</v>
      </c>
      <c r="C12935" s="22" t="s">
        <v>56</v>
      </c>
      <c r="D12935" s="22" t="s">
        <v>30</v>
      </c>
      <c r="E12935" s="20">
        <v>234.55425</v>
      </c>
    </row>
    <row r="12936" spans="1:5" ht="21.5" x14ac:dyDescent="0.35">
      <c r="A12936" s="22" t="s">
        <v>43</v>
      </c>
      <c r="B12936" s="23" t="s">
        <v>48</v>
      </c>
      <c r="C12936" s="22" t="s">
        <v>56</v>
      </c>
      <c r="D12936" s="22" t="s">
        <v>96</v>
      </c>
      <c r="E12936" s="20">
        <v>580.45939999999996</v>
      </c>
    </row>
    <row r="12937" spans="1:5" ht="21.5" x14ac:dyDescent="0.35">
      <c r="A12937" s="22" t="s">
        <v>43</v>
      </c>
      <c r="B12937" s="23" t="s">
        <v>48</v>
      </c>
      <c r="C12937" s="22" t="s">
        <v>56</v>
      </c>
      <c r="D12937" s="22" t="s">
        <v>32</v>
      </c>
      <c r="E12937" s="20">
        <v>8.1949000000000005</v>
      </c>
    </row>
    <row r="12938" spans="1:5" ht="21.5" x14ac:dyDescent="0.35">
      <c r="A12938" s="22" t="s">
        <v>43</v>
      </c>
      <c r="B12938" s="23" t="s">
        <v>48</v>
      </c>
      <c r="C12938" s="22" t="s">
        <v>56</v>
      </c>
      <c r="D12938" s="28" t="s">
        <v>35</v>
      </c>
      <c r="E12938" s="26">
        <v>1033.7359100000001</v>
      </c>
    </row>
    <row r="12939" spans="1:5" ht="21.5" x14ac:dyDescent="0.35">
      <c r="A12939" s="22" t="s">
        <v>43</v>
      </c>
      <c r="B12939" s="23" t="s">
        <v>48</v>
      </c>
      <c r="C12939" s="22" t="s">
        <v>57</v>
      </c>
      <c r="D12939" s="22" t="s">
        <v>52</v>
      </c>
      <c r="E12939" s="20">
        <v>16.81578</v>
      </c>
    </row>
    <row r="12940" spans="1:5" ht="21.5" x14ac:dyDescent="0.35">
      <c r="A12940" s="22" t="s">
        <v>43</v>
      </c>
      <c r="B12940" s="23" t="s">
        <v>48</v>
      </c>
      <c r="C12940" s="22" t="s">
        <v>57</v>
      </c>
      <c r="D12940" s="22" t="s">
        <v>28</v>
      </c>
      <c r="E12940" s="20">
        <v>5.6372</v>
      </c>
    </row>
    <row r="12941" spans="1:5" ht="21.5" x14ac:dyDescent="0.35">
      <c r="A12941" s="22" t="s">
        <v>43</v>
      </c>
      <c r="B12941" s="23" t="s">
        <v>48</v>
      </c>
      <c r="C12941" s="22" t="s">
        <v>57</v>
      </c>
      <c r="D12941" s="22" t="s">
        <v>55</v>
      </c>
      <c r="E12941" s="20">
        <v>12.275499999999999</v>
      </c>
    </row>
    <row r="12942" spans="1:5" ht="21.5" x14ac:dyDescent="0.35">
      <c r="A12942" s="22" t="s">
        <v>43</v>
      </c>
      <c r="B12942" s="23" t="s">
        <v>48</v>
      </c>
      <c r="C12942" s="22" t="s">
        <v>57</v>
      </c>
      <c r="D12942" s="22" t="s">
        <v>92</v>
      </c>
      <c r="E12942" s="20">
        <v>9900.7949700000008</v>
      </c>
    </row>
    <row r="12943" spans="1:5" ht="21.5" x14ac:dyDescent="0.35">
      <c r="A12943" s="22" t="s">
        <v>43</v>
      </c>
      <c r="B12943" s="23" t="s">
        <v>48</v>
      </c>
      <c r="C12943" s="22" t="s">
        <v>57</v>
      </c>
      <c r="D12943" s="22" t="s">
        <v>102</v>
      </c>
      <c r="E12943" s="20">
        <v>4858.7542899999999</v>
      </c>
    </row>
    <row r="12944" spans="1:5" ht="21.5" x14ac:dyDescent="0.35">
      <c r="A12944" s="22" t="s">
        <v>43</v>
      </c>
      <c r="B12944" s="23" t="s">
        <v>48</v>
      </c>
      <c r="C12944" s="22" t="s">
        <v>57</v>
      </c>
      <c r="D12944" s="22" t="s">
        <v>93</v>
      </c>
      <c r="E12944" s="20">
        <v>54.062660000000001</v>
      </c>
    </row>
    <row r="12945" spans="1:5" ht="21.5" x14ac:dyDescent="0.35">
      <c r="A12945" s="22" t="s">
        <v>43</v>
      </c>
      <c r="B12945" s="23" t="s">
        <v>48</v>
      </c>
      <c r="C12945" s="22" t="s">
        <v>57</v>
      </c>
      <c r="D12945" s="22" t="s">
        <v>30</v>
      </c>
      <c r="E12945" s="20">
        <v>21.90953</v>
      </c>
    </row>
    <row r="12946" spans="1:5" ht="21.5" x14ac:dyDescent="0.35">
      <c r="A12946" s="22" t="s">
        <v>43</v>
      </c>
      <c r="B12946" s="23" t="s">
        <v>48</v>
      </c>
      <c r="C12946" s="22" t="s">
        <v>57</v>
      </c>
      <c r="D12946" s="22" t="s">
        <v>96</v>
      </c>
      <c r="E12946" s="20">
        <v>6.0385200000000001</v>
      </c>
    </row>
    <row r="12947" spans="1:5" ht="21.5" x14ac:dyDescent="0.35">
      <c r="A12947" s="22" t="s">
        <v>43</v>
      </c>
      <c r="B12947" s="23" t="s">
        <v>48</v>
      </c>
      <c r="C12947" s="22" t="s">
        <v>57</v>
      </c>
      <c r="D12947" s="22" t="s">
        <v>31</v>
      </c>
      <c r="E12947" s="20">
        <v>236.93436</v>
      </c>
    </row>
    <row r="12948" spans="1:5" ht="21.5" x14ac:dyDescent="0.35">
      <c r="A12948" s="22" t="s">
        <v>43</v>
      </c>
      <c r="B12948" s="23" t="s">
        <v>48</v>
      </c>
      <c r="C12948" s="22" t="s">
        <v>57</v>
      </c>
      <c r="D12948" s="28" t="s">
        <v>35</v>
      </c>
      <c r="E12948" s="26">
        <v>15113.222809999999</v>
      </c>
    </row>
    <row r="12949" spans="1:5" ht="21.5" x14ac:dyDescent="0.35">
      <c r="A12949" s="22" t="s">
        <v>43</v>
      </c>
      <c r="B12949" s="23" t="s">
        <v>48</v>
      </c>
      <c r="C12949" s="22" t="s">
        <v>14</v>
      </c>
      <c r="D12949" s="22" t="s">
        <v>31</v>
      </c>
      <c r="E12949" s="20">
        <v>11.113099999999999</v>
      </c>
    </row>
    <row r="12950" spans="1:5" ht="21.5" x14ac:dyDescent="0.35">
      <c r="A12950" s="22" t="s">
        <v>43</v>
      </c>
      <c r="B12950" s="23" t="s">
        <v>48</v>
      </c>
      <c r="C12950" s="22" t="s">
        <v>14</v>
      </c>
      <c r="D12950" s="28" t="s">
        <v>35</v>
      </c>
      <c r="E12950" s="26">
        <v>11.113099999999999</v>
      </c>
    </row>
    <row r="12951" spans="1:5" ht="21.5" x14ac:dyDescent="0.35">
      <c r="A12951" s="22" t="s">
        <v>43</v>
      </c>
      <c r="B12951" s="23" t="s">
        <v>48</v>
      </c>
      <c r="C12951" s="22" t="s">
        <v>15</v>
      </c>
      <c r="D12951" s="22" t="s">
        <v>52</v>
      </c>
      <c r="E12951" s="20">
        <v>646.31892000000005</v>
      </c>
    </row>
    <row r="12952" spans="1:5" ht="21.5" x14ac:dyDescent="0.35">
      <c r="A12952" s="22" t="s">
        <v>43</v>
      </c>
      <c r="B12952" s="23" t="s">
        <v>48</v>
      </c>
      <c r="C12952" s="22" t="s">
        <v>15</v>
      </c>
      <c r="D12952" s="22" t="s">
        <v>104</v>
      </c>
      <c r="E12952" s="20">
        <v>0.92673000000000005</v>
      </c>
    </row>
    <row r="12953" spans="1:5" ht="21.5" x14ac:dyDescent="0.35">
      <c r="A12953" s="22" t="s">
        <v>43</v>
      </c>
      <c r="B12953" s="23" t="s">
        <v>48</v>
      </c>
      <c r="C12953" s="22" t="s">
        <v>15</v>
      </c>
      <c r="D12953" s="22" t="s">
        <v>156</v>
      </c>
      <c r="E12953" s="20">
        <v>1115.63581</v>
      </c>
    </row>
    <row r="12954" spans="1:5" ht="21.5" x14ac:dyDescent="0.35">
      <c r="A12954" s="22" t="s">
        <v>43</v>
      </c>
      <c r="B12954" s="23" t="s">
        <v>48</v>
      </c>
      <c r="C12954" s="22" t="s">
        <v>15</v>
      </c>
      <c r="D12954" s="22" t="s">
        <v>53</v>
      </c>
      <c r="E12954" s="20">
        <v>1.6140399999999999</v>
      </c>
    </row>
    <row r="12955" spans="1:5" ht="21.5" x14ac:dyDescent="0.35">
      <c r="A12955" s="22" t="s">
        <v>43</v>
      </c>
      <c r="B12955" s="23" t="s">
        <v>48</v>
      </c>
      <c r="C12955" s="22" t="s">
        <v>15</v>
      </c>
      <c r="D12955" s="22" t="s">
        <v>27</v>
      </c>
      <c r="E12955" s="20">
        <v>1001.31402</v>
      </c>
    </row>
    <row r="12956" spans="1:5" ht="21.5" x14ac:dyDescent="0.35">
      <c r="A12956" s="22" t="s">
        <v>43</v>
      </c>
      <c r="B12956" s="23" t="s">
        <v>48</v>
      </c>
      <c r="C12956" s="22" t="s">
        <v>15</v>
      </c>
      <c r="D12956" s="22" t="s">
        <v>28</v>
      </c>
      <c r="E12956" s="20">
        <v>51.007649999999998</v>
      </c>
    </row>
    <row r="12957" spans="1:5" ht="21.5" x14ac:dyDescent="0.35">
      <c r="A12957" s="22" t="s">
        <v>43</v>
      </c>
      <c r="B12957" s="23" t="s">
        <v>48</v>
      </c>
      <c r="C12957" s="22" t="s">
        <v>15</v>
      </c>
      <c r="D12957" s="22" t="s">
        <v>55</v>
      </c>
      <c r="E12957" s="20">
        <v>100.83833</v>
      </c>
    </row>
    <row r="12958" spans="1:5" ht="21.5" x14ac:dyDescent="0.35">
      <c r="A12958" s="22" t="s">
        <v>43</v>
      </c>
      <c r="B12958" s="23" t="s">
        <v>48</v>
      </c>
      <c r="C12958" s="22" t="s">
        <v>15</v>
      </c>
      <c r="D12958" s="22" t="s">
        <v>92</v>
      </c>
      <c r="E12958" s="20">
        <v>2778.1624299999999</v>
      </c>
    </row>
    <row r="12959" spans="1:5" ht="21.5" x14ac:dyDescent="0.35">
      <c r="A12959" s="22" t="s">
        <v>43</v>
      </c>
      <c r="B12959" s="23" t="s">
        <v>48</v>
      </c>
      <c r="C12959" s="22" t="s">
        <v>15</v>
      </c>
      <c r="D12959" s="22" t="s">
        <v>107</v>
      </c>
      <c r="E12959" s="20">
        <v>0.39983000000000002</v>
      </c>
    </row>
    <row r="12960" spans="1:5" ht="21.5" x14ac:dyDescent="0.35">
      <c r="A12960" s="22" t="s">
        <v>43</v>
      </c>
      <c r="B12960" s="23" t="s">
        <v>48</v>
      </c>
      <c r="C12960" s="22" t="s">
        <v>15</v>
      </c>
      <c r="D12960" s="22" t="s">
        <v>93</v>
      </c>
      <c r="E12960" s="20">
        <v>394.65553999999997</v>
      </c>
    </row>
    <row r="12961" spans="1:5" ht="21.5" x14ac:dyDescent="0.35">
      <c r="A12961" s="22" t="s">
        <v>43</v>
      </c>
      <c r="B12961" s="23" t="s">
        <v>48</v>
      </c>
      <c r="C12961" s="22" t="s">
        <v>15</v>
      </c>
      <c r="D12961" s="22" t="s">
        <v>160</v>
      </c>
      <c r="E12961" s="20">
        <v>5745.05681</v>
      </c>
    </row>
    <row r="12962" spans="1:5" ht="21.5" x14ac:dyDescent="0.35">
      <c r="A12962" s="22" t="s">
        <v>43</v>
      </c>
      <c r="B12962" s="23" t="s">
        <v>48</v>
      </c>
      <c r="C12962" s="22" t="s">
        <v>15</v>
      </c>
      <c r="D12962" s="22" t="s">
        <v>30</v>
      </c>
      <c r="E12962" s="20">
        <v>13962.50058</v>
      </c>
    </row>
    <row r="12963" spans="1:5" ht="21.5" x14ac:dyDescent="0.35">
      <c r="A12963" s="22" t="s">
        <v>43</v>
      </c>
      <c r="B12963" s="23" t="s">
        <v>48</v>
      </c>
      <c r="C12963" s="22" t="s">
        <v>15</v>
      </c>
      <c r="D12963" s="22" t="s">
        <v>96</v>
      </c>
      <c r="E12963" s="20">
        <v>16.907889999999998</v>
      </c>
    </row>
    <row r="12964" spans="1:5" ht="21.5" x14ac:dyDescent="0.35">
      <c r="A12964" s="22" t="s">
        <v>43</v>
      </c>
      <c r="B12964" s="23" t="s">
        <v>48</v>
      </c>
      <c r="C12964" s="22" t="s">
        <v>15</v>
      </c>
      <c r="D12964" s="22" t="s">
        <v>100</v>
      </c>
      <c r="E12964" s="20">
        <v>78.341740000000001</v>
      </c>
    </row>
    <row r="12965" spans="1:5" ht="21.5" x14ac:dyDescent="0.35">
      <c r="A12965" s="22" t="s">
        <v>43</v>
      </c>
      <c r="B12965" s="23" t="s">
        <v>48</v>
      </c>
      <c r="C12965" s="22" t="s">
        <v>15</v>
      </c>
      <c r="D12965" s="22" t="s">
        <v>97</v>
      </c>
      <c r="E12965" s="20">
        <v>51.45364</v>
      </c>
    </row>
    <row r="12966" spans="1:5" ht="21.5" x14ac:dyDescent="0.35">
      <c r="A12966" s="22" t="s">
        <v>43</v>
      </c>
      <c r="B12966" s="23" t="s">
        <v>48</v>
      </c>
      <c r="C12966" s="22" t="s">
        <v>15</v>
      </c>
      <c r="D12966" s="22" t="s">
        <v>31</v>
      </c>
      <c r="E12966" s="20">
        <v>5897.1003300000002</v>
      </c>
    </row>
    <row r="12967" spans="1:5" ht="21.5" x14ac:dyDescent="0.35">
      <c r="A12967" s="22" t="s">
        <v>43</v>
      </c>
      <c r="B12967" s="23" t="s">
        <v>48</v>
      </c>
      <c r="C12967" s="22" t="s">
        <v>15</v>
      </c>
      <c r="D12967" s="22" t="s">
        <v>32</v>
      </c>
      <c r="E12967" s="20">
        <v>100.77164</v>
      </c>
    </row>
    <row r="12968" spans="1:5" ht="21.5" x14ac:dyDescent="0.35">
      <c r="A12968" s="22" t="s">
        <v>43</v>
      </c>
      <c r="B12968" s="23" t="s">
        <v>48</v>
      </c>
      <c r="C12968" s="22" t="s">
        <v>15</v>
      </c>
      <c r="D12968" s="22" t="s">
        <v>161</v>
      </c>
      <c r="E12968" s="20">
        <v>19.986750000000001</v>
      </c>
    </row>
    <row r="12969" spans="1:5" ht="21.5" x14ac:dyDescent="0.35">
      <c r="A12969" s="22" t="s">
        <v>43</v>
      </c>
      <c r="B12969" s="23" t="s">
        <v>48</v>
      </c>
      <c r="C12969" s="22" t="s">
        <v>15</v>
      </c>
      <c r="D12969" s="28" t="s">
        <v>35</v>
      </c>
      <c r="E12969" s="26">
        <v>31962.992679999999</v>
      </c>
    </row>
    <row r="12970" spans="1:5" ht="21.5" x14ac:dyDescent="0.35">
      <c r="A12970" s="22" t="s">
        <v>43</v>
      </c>
      <c r="B12970" s="23" t="s">
        <v>48</v>
      </c>
      <c r="C12970" s="22" t="s">
        <v>159</v>
      </c>
      <c r="D12970" s="22" t="s">
        <v>52</v>
      </c>
      <c r="E12970" s="20">
        <v>61.621699999999997</v>
      </c>
    </row>
    <row r="12971" spans="1:5" ht="21.5" x14ac:dyDescent="0.35">
      <c r="A12971" s="22" t="s">
        <v>43</v>
      </c>
      <c r="B12971" s="23" t="s">
        <v>48</v>
      </c>
      <c r="C12971" s="22" t="s">
        <v>159</v>
      </c>
      <c r="D12971" s="22" t="s">
        <v>156</v>
      </c>
      <c r="E12971" s="20">
        <v>59.659480000000002</v>
      </c>
    </row>
    <row r="12972" spans="1:5" ht="21.5" x14ac:dyDescent="0.35">
      <c r="A12972" s="22" t="s">
        <v>43</v>
      </c>
      <c r="B12972" s="23" t="s">
        <v>48</v>
      </c>
      <c r="C12972" s="22" t="s">
        <v>159</v>
      </c>
      <c r="D12972" s="22" t="s">
        <v>27</v>
      </c>
      <c r="E12972" s="20">
        <v>1512.0665200000001</v>
      </c>
    </row>
    <row r="12973" spans="1:5" ht="21.5" x14ac:dyDescent="0.35">
      <c r="A12973" s="22" t="s">
        <v>43</v>
      </c>
      <c r="B12973" s="23" t="s">
        <v>48</v>
      </c>
      <c r="C12973" s="22" t="s">
        <v>159</v>
      </c>
      <c r="D12973" s="22" t="s">
        <v>28</v>
      </c>
      <c r="E12973" s="20">
        <v>5.83439</v>
      </c>
    </row>
    <row r="12974" spans="1:5" ht="21.5" x14ac:dyDescent="0.35">
      <c r="A12974" s="22" t="s">
        <v>43</v>
      </c>
      <c r="B12974" s="23" t="s">
        <v>48</v>
      </c>
      <c r="C12974" s="22" t="s">
        <v>159</v>
      </c>
      <c r="D12974" s="22" t="s">
        <v>55</v>
      </c>
      <c r="E12974" s="20">
        <v>12.224</v>
      </c>
    </row>
    <row r="12975" spans="1:5" ht="21.5" x14ac:dyDescent="0.35">
      <c r="A12975" s="22" t="s">
        <v>43</v>
      </c>
      <c r="B12975" s="23" t="s">
        <v>48</v>
      </c>
      <c r="C12975" s="22" t="s">
        <v>159</v>
      </c>
      <c r="D12975" s="22" t="s">
        <v>92</v>
      </c>
      <c r="E12975" s="20">
        <v>29.500240000000002</v>
      </c>
    </row>
    <row r="12976" spans="1:5" ht="21.5" x14ac:dyDescent="0.35">
      <c r="A12976" s="22" t="s">
        <v>43</v>
      </c>
      <c r="B12976" s="23" t="s">
        <v>48</v>
      </c>
      <c r="C12976" s="22" t="s">
        <v>159</v>
      </c>
      <c r="D12976" s="22" t="s">
        <v>93</v>
      </c>
      <c r="E12976" s="20">
        <v>14.210520000000001</v>
      </c>
    </row>
    <row r="12977" spans="1:5" ht="21.5" x14ac:dyDescent="0.35">
      <c r="A12977" s="22" t="s">
        <v>43</v>
      </c>
      <c r="B12977" s="23" t="s">
        <v>48</v>
      </c>
      <c r="C12977" s="22" t="s">
        <v>159</v>
      </c>
      <c r="D12977" s="22" t="s">
        <v>160</v>
      </c>
      <c r="E12977" s="20">
        <v>2103.9770199999998</v>
      </c>
    </row>
    <row r="12978" spans="1:5" ht="21.5" x14ac:dyDescent="0.35">
      <c r="A12978" s="22" t="s">
        <v>43</v>
      </c>
      <c r="B12978" s="23" t="s">
        <v>48</v>
      </c>
      <c r="C12978" s="22" t="s">
        <v>159</v>
      </c>
      <c r="D12978" s="22" t="s">
        <v>30</v>
      </c>
      <c r="E12978" s="20">
        <v>178.45527999999999</v>
      </c>
    </row>
    <row r="12979" spans="1:5" ht="21.5" x14ac:dyDescent="0.35">
      <c r="A12979" s="22" t="s">
        <v>43</v>
      </c>
      <c r="B12979" s="23" t="s">
        <v>48</v>
      </c>
      <c r="C12979" s="22" t="s">
        <v>159</v>
      </c>
      <c r="D12979" s="22" t="s">
        <v>112</v>
      </c>
      <c r="E12979" s="20">
        <v>267.51249000000001</v>
      </c>
    </row>
    <row r="12980" spans="1:5" ht="21.5" x14ac:dyDescent="0.35">
      <c r="A12980" s="22" t="s">
        <v>43</v>
      </c>
      <c r="B12980" s="23" t="s">
        <v>48</v>
      </c>
      <c r="C12980" s="22" t="s">
        <v>159</v>
      </c>
      <c r="D12980" s="22" t="s">
        <v>100</v>
      </c>
      <c r="E12980" s="20">
        <v>8.3471200000000003</v>
      </c>
    </row>
    <row r="12981" spans="1:5" ht="21.5" x14ac:dyDescent="0.35">
      <c r="A12981" s="22" t="s">
        <v>43</v>
      </c>
      <c r="B12981" s="23" t="s">
        <v>48</v>
      </c>
      <c r="C12981" s="22" t="s">
        <v>159</v>
      </c>
      <c r="D12981" s="22" t="s">
        <v>31</v>
      </c>
      <c r="E12981" s="20">
        <v>503.92899</v>
      </c>
    </row>
    <row r="12982" spans="1:5" ht="21.5" x14ac:dyDescent="0.35">
      <c r="A12982" s="22" t="s">
        <v>43</v>
      </c>
      <c r="B12982" s="23" t="s">
        <v>48</v>
      </c>
      <c r="C12982" s="22" t="s">
        <v>159</v>
      </c>
      <c r="D12982" s="28" t="s">
        <v>35</v>
      </c>
      <c r="E12982" s="26">
        <v>4757.3377499999997</v>
      </c>
    </row>
    <row r="12983" spans="1:5" ht="21.5" x14ac:dyDescent="0.35">
      <c r="A12983" s="22" t="s">
        <v>43</v>
      </c>
      <c r="B12983" s="23" t="s">
        <v>48</v>
      </c>
      <c r="C12983" s="22" t="s">
        <v>59</v>
      </c>
      <c r="D12983" s="22" t="s">
        <v>52</v>
      </c>
      <c r="E12983" s="20">
        <v>233.60149000000001</v>
      </c>
    </row>
    <row r="12984" spans="1:5" ht="21.5" x14ac:dyDescent="0.35">
      <c r="A12984" s="22" t="s">
        <v>43</v>
      </c>
      <c r="B12984" s="23" t="s">
        <v>48</v>
      </c>
      <c r="C12984" s="22" t="s">
        <v>59</v>
      </c>
      <c r="D12984" s="22" t="s">
        <v>55</v>
      </c>
      <c r="E12984" s="20">
        <v>103.824</v>
      </c>
    </row>
    <row r="12985" spans="1:5" ht="21.5" x14ac:dyDescent="0.35">
      <c r="A12985" s="22" t="s">
        <v>43</v>
      </c>
      <c r="B12985" s="23" t="s">
        <v>48</v>
      </c>
      <c r="C12985" s="22" t="s">
        <v>59</v>
      </c>
      <c r="D12985" s="22" t="s">
        <v>92</v>
      </c>
      <c r="E12985" s="20">
        <v>3088.24071</v>
      </c>
    </row>
    <row r="12986" spans="1:5" ht="21.5" x14ac:dyDescent="0.35">
      <c r="A12986" s="22" t="s">
        <v>43</v>
      </c>
      <c r="B12986" s="23" t="s">
        <v>48</v>
      </c>
      <c r="C12986" s="22" t="s">
        <v>59</v>
      </c>
      <c r="D12986" s="22" t="s">
        <v>102</v>
      </c>
      <c r="E12986" s="20">
        <v>88.681889999999996</v>
      </c>
    </row>
    <row r="12987" spans="1:5" ht="21.5" x14ac:dyDescent="0.35">
      <c r="A12987" s="22" t="s">
        <v>43</v>
      </c>
      <c r="B12987" s="23" t="s">
        <v>48</v>
      </c>
      <c r="C12987" s="22" t="s">
        <v>59</v>
      </c>
      <c r="D12987" s="22" t="s">
        <v>160</v>
      </c>
      <c r="E12987" s="20">
        <v>230.92599999999999</v>
      </c>
    </row>
    <row r="12988" spans="1:5" ht="21.5" x14ac:dyDescent="0.35">
      <c r="A12988" s="22" t="s">
        <v>43</v>
      </c>
      <c r="B12988" s="23" t="s">
        <v>48</v>
      </c>
      <c r="C12988" s="22" t="s">
        <v>59</v>
      </c>
      <c r="D12988" s="22" t="s">
        <v>30</v>
      </c>
      <c r="E12988" s="20">
        <v>113.68585</v>
      </c>
    </row>
    <row r="12989" spans="1:5" ht="21.5" x14ac:dyDescent="0.35">
      <c r="A12989" s="22" t="s">
        <v>43</v>
      </c>
      <c r="B12989" s="23" t="s">
        <v>48</v>
      </c>
      <c r="C12989" s="22" t="s">
        <v>59</v>
      </c>
      <c r="D12989" s="22" t="s">
        <v>96</v>
      </c>
      <c r="E12989" s="20">
        <v>151.47504000000001</v>
      </c>
    </row>
    <row r="12990" spans="1:5" ht="21.5" x14ac:dyDescent="0.35">
      <c r="A12990" s="22" t="s">
        <v>43</v>
      </c>
      <c r="B12990" s="23" t="s">
        <v>48</v>
      </c>
      <c r="C12990" s="22" t="s">
        <v>59</v>
      </c>
      <c r="D12990" s="22" t="s">
        <v>31</v>
      </c>
      <c r="E12990" s="20">
        <v>1448.3402100000001</v>
      </c>
    </row>
    <row r="12991" spans="1:5" ht="21.5" x14ac:dyDescent="0.35">
      <c r="A12991" s="22" t="s">
        <v>43</v>
      </c>
      <c r="B12991" s="23" t="s">
        <v>48</v>
      </c>
      <c r="C12991" s="22" t="s">
        <v>59</v>
      </c>
      <c r="D12991" s="28" t="s">
        <v>35</v>
      </c>
      <c r="E12991" s="26">
        <v>5458.7751900000003</v>
      </c>
    </row>
    <row r="12992" spans="1:5" ht="21.5" x14ac:dyDescent="0.35">
      <c r="A12992" s="22" t="s">
        <v>43</v>
      </c>
      <c r="B12992" s="23" t="s">
        <v>48</v>
      </c>
      <c r="C12992" s="22" t="s">
        <v>16</v>
      </c>
      <c r="D12992" s="22" t="s">
        <v>52</v>
      </c>
      <c r="E12992" s="20">
        <v>183.06475</v>
      </c>
    </row>
    <row r="12993" spans="1:5" ht="21.5" x14ac:dyDescent="0.35">
      <c r="A12993" s="22" t="s">
        <v>43</v>
      </c>
      <c r="B12993" s="23" t="s">
        <v>48</v>
      </c>
      <c r="C12993" s="22" t="s">
        <v>16</v>
      </c>
      <c r="D12993" s="22" t="s">
        <v>27</v>
      </c>
      <c r="E12993" s="20">
        <v>490.07312999999999</v>
      </c>
    </row>
    <row r="12994" spans="1:5" ht="21.5" x14ac:dyDescent="0.35">
      <c r="A12994" s="22" t="s">
        <v>43</v>
      </c>
      <c r="B12994" s="23" t="s">
        <v>48</v>
      </c>
      <c r="C12994" s="22" t="s">
        <v>16</v>
      </c>
      <c r="D12994" s="22" t="s">
        <v>28</v>
      </c>
      <c r="E12994" s="20">
        <v>64.295770000000005</v>
      </c>
    </row>
    <row r="12995" spans="1:5" ht="21.5" x14ac:dyDescent="0.35">
      <c r="A12995" s="22" t="s">
        <v>43</v>
      </c>
      <c r="B12995" s="23" t="s">
        <v>48</v>
      </c>
      <c r="C12995" s="22" t="s">
        <v>16</v>
      </c>
      <c r="D12995" s="22" t="s">
        <v>55</v>
      </c>
      <c r="E12995" s="20">
        <v>37.162149999999997</v>
      </c>
    </row>
    <row r="12996" spans="1:5" ht="21.5" x14ac:dyDescent="0.35">
      <c r="A12996" s="22" t="s">
        <v>43</v>
      </c>
      <c r="B12996" s="23" t="s">
        <v>48</v>
      </c>
      <c r="C12996" s="22" t="s">
        <v>16</v>
      </c>
      <c r="D12996" s="22" t="s">
        <v>92</v>
      </c>
      <c r="E12996" s="20">
        <v>33.302840000000003</v>
      </c>
    </row>
    <row r="12997" spans="1:5" ht="21.5" x14ac:dyDescent="0.35">
      <c r="A12997" s="22" t="s">
        <v>43</v>
      </c>
      <c r="B12997" s="23" t="s">
        <v>48</v>
      </c>
      <c r="C12997" s="22" t="s">
        <v>16</v>
      </c>
      <c r="D12997" s="22" t="s">
        <v>102</v>
      </c>
      <c r="E12997" s="20">
        <v>110.55538</v>
      </c>
    </row>
    <row r="12998" spans="1:5" ht="21.5" x14ac:dyDescent="0.35">
      <c r="A12998" s="22" t="s">
        <v>43</v>
      </c>
      <c r="B12998" s="23" t="s">
        <v>48</v>
      </c>
      <c r="C12998" s="22" t="s">
        <v>16</v>
      </c>
      <c r="D12998" s="22" t="s">
        <v>93</v>
      </c>
      <c r="E12998" s="20">
        <v>1.6423399999999999</v>
      </c>
    </row>
    <row r="12999" spans="1:5" ht="21.5" x14ac:dyDescent="0.35">
      <c r="A12999" s="22" t="s">
        <v>43</v>
      </c>
      <c r="B12999" s="23" t="s">
        <v>48</v>
      </c>
      <c r="C12999" s="22" t="s">
        <v>16</v>
      </c>
      <c r="D12999" s="22" t="s">
        <v>160</v>
      </c>
      <c r="E12999" s="20">
        <v>132.89849000000001</v>
      </c>
    </row>
    <row r="13000" spans="1:5" ht="21.5" x14ac:dyDescent="0.35">
      <c r="A13000" s="22" t="s">
        <v>43</v>
      </c>
      <c r="B13000" s="23" t="s">
        <v>48</v>
      </c>
      <c r="C13000" s="22" t="s">
        <v>16</v>
      </c>
      <c r="D13000" s="22" t="s">
        <v>30</v>
      </c>
      <c r="E13000" s="20">
        <v>504.48205999999999</v>
      </c>
    </row>
    <row r="13001" spans="1:5" ht="21.5" x14ac:dyDescent="0.35">
      <c r="A13001" s="22" t="s">
        <v>43</v>
      </c>
      <c r="B13001" s="23" t="s">
        <v>48</v>
      </c>
      <c r="C13001" s="22" t="s">
        <v>16</v>
      </c>
      <c r="D13001" s="22" t="s">
        <v>96</v>
      </c>
      <c r="E13001" s="20">
        <v>16.142520000000001</v>
      </c>
    </row>
    <row r="13002" spans="1:5" ht="21.5" x14ac:dyDescent="0.35">
      <c r="A13002" s="22" t="s">
        <v>43</v>
      </c>
      <c r="B13002" s="23" t="s">
        <v>48</v>
      </c>
      <c r="C13002" s="22" t="s">
        <v>16</v>
      </c>
      <c r="D13002" s="22" t="s">
        <v>31</v>
      </c>
      <c r="E13002" s="20">
        <v>2087.7013499999998</v>
      </c>
    </row>
    <row r="13003" spans="1:5" ht="21.5" x14ac:dyDescent="0.35">
      <c r="A13003" s="22" t="s">
        <v>43</v>
      </c>
      <c r="B13003" s="23" t="s">
        <v>48</v>
      </c>
      <c r="C13003" s="22" t="s">
        <v>16</v>
      </c>
      <c r="D13003" s="22" t="s">
        <v>32</v>
      </c>
      <c r="E13003" s="20">
        <v>4.0382999999999996</v>
      </c>
    </row>
    <row r="13004" spans="1:5" ht="21.5" x14ac:dyDescent="0.35">
      <c r="A13004" s="22" t="s">
        <v>43</v>
      </c>
      <c r="B13004" s="23" t="s">
        <v>48</v>
      </c>
      <c r="C13004" s="22" t="s">
        <v>16</v>
      </c>
      <c r="D13004" s="28" t="s">
        <v>35</v>
      </c>
      <c r="E13004" s="26">
        <v>3665.3590800000002</v>
      </c>
    </row>
    <row r="13005" spans="1:5" ht="21.5" x14ac:dyDescent="0.35">
      <c r="A13005" s="22" t="s">
        <v>43</v>
      </c>
      <c r="B13005" s="23" t="s">
        <v>48</v>
      </c>
      <c r="C13005" s="22" t="s">
        <v>17</v>
      </c>
      <c r="D13005" s="22" t="s">
        <v>27</v>
      </c>
      <c r="E13005" s="20">
        <v>363.13134000000002</v>
      </c>
    </row>
    <row r="13006" spans="1:5" ht="21.5" x14ac:dyDescent="0.35">
      <c r="A13006" s="22" t="s">
        <v>43</v>
      </c>
      <c r="B13006" s="23" t="s">
        <v>48</v>
      </c>
      <c r="C13006" s="22" t="s">
        <v>17</v>
      </c>
      <c r="D13006" s="22" t="s">
        <v>28</v>
      </c>
      <c r="E13006" s="20">
        <v>208.79575</v>
      </c>
    </row>
    <row r="13007" spans="1:5" ht="21.5" x14ac:dyDescent="0.35">
      <c r="A13007" s="22" t="s">
        <v>43</v>
      </c>
      <c r="B13007" s="23" t="s">
        <v>48</v>
      </c>
      <c r="C13007" s="22" t="s">
        <v>17</v>
      </c>
      <c r="D13007" s="22" t="s">
        <v>30</v>
      </c>
      <c r="E13007" s="20">
        <v>646.15292999999997</v>
      </c>
    </row>
    <row r="13008" spans="1:5" ht="21.5" x14ac:dyDescent="0.35">
      <c r="A13008" s="22" t="s">
        <v>43</v>
      </c>
      <c r="B13008" s="23" t="s">
        <v>48</v>
      </c>
      <c r="C13008" s="22" t="s">
        <v>17</v>
      </c>
      <c r="D13008" s="22" t="s">
        <v>31</v>
      </c>
      <c r="E13008" s="20">
        <v>2913.0915599999998</v>
      </c>
    </row>
    <row r="13009" spans="1:5" ht="21.5" x14ac:dyDescent="0.35">
      <c r="A13009" s="22" t="s">
        <v>43</v>
      </c>
      <c r="B13009" s="23" t="s">
        <v>48</v>
      </c>
      <c r="C13009" s="22" t="s">
        <v>17</v>
      </c>
      <c r="D13009" s="28" t="s">
        <v>35</v>
      </c>
      <c r="E13009" s="26">
        <v>4131.1715800000002</v>
      </c>
    </row>
    <row r="13010" spans="1:5" ht="21.5" x14ac:dyDescent="0.35">
      <c r="A13010" s="22" t="s">
        <v>43</v>
      </c>
      <c r="B13010" s="23" t="s">
        <v>48</v>
      </c>
      <c r="C13010" s="22" t="s">
        <v>18</v>
      </c>
      <c r="D13010" s="22" t="s">
        <v>27</v>
      </c>
      <c r="E13010" s="20">
        <v>76.815979999999996</v>
      </c>
    </row>
    <row r="13011" spans="1:5" ht="21.5" x14ac:dyDescent="0.35">
      <c r="A13011" s="22" t="s">
        <v>43</v>
      </c>
      <c r="B13011" s="23" t="s">
        <v>48</v>
      </c>
      <c r="C13011" s="22" t="s">
        <v>18</v>
      </c>
      <c r="D13011" s="22" t="s">
        <v>102</v>
      </c>
      <c r="E13011" s="20">
        <v>1573.02151</v>
      </c>
    </row>
    <row r="13012" spans="1:5" ht="21.5" x14ac:dyDescent="0.35">
      <c r="A13012" s="22" t="s">
        <v>43</v>
      </c>
      <c r="B13012" s="23" t="s">
        <v>48</v>
      </c>
      <c r="C13012" s="22" t="s">
        <v>18</v>
      </c>
      <c r="D13012" s="22" t="s">
        <v>30</v>
      </c>
      <c r="E13012" s="20">
        <v>267.32628</v>
      </c>
    </row>
    <row r="13013" spans="1:5" ht="21.5" x14ac:dyDescent="0.35">
      <c r="A13013" s="22" t="s">
        <v>43</v>
      </c>
      <c r="B13013" s="23" t="s">
        <v>48</v>
      </c>
      <c r="C13013" s="22" t="s">
        <v>18</v>
      </c>
      <c r="D13013" s="22" t="s">
        <v>31</v>
      </c>
      <c r="E13013" s="20">
        <v>111.34197</v>
      </c>
    </row>
    <row r="13014" spans="1:5" ht="21.5" x14ac:dyDescent="0.35">
      <c r="A13014" s="22" t="s">
        <v>43</v>
      </c>
      <c r="B13014" s="23" t="s">
        <v>48</v>
      </c>
      <c r="C13014" s="22" t="s">
        <v>18</v>
      </c>
      <c r="D13014" s="28" t="s">
        <v>35</v>
      </c>
      <c r="E13014" s="26">
        <v>2028.5057400000001</v>
      </c>
    </row>
    <row r="13015" spans="1:5" ht="21.5" x14ac:dyDescent="0.35">
      <c r="A13015" s="22" t="s">
        <v>43</v>
      </c>
      <c r="B13015" s="23" t="s">
        <v>48</v>
      </c>
      <c r="C13015" s="22" t="s">
        <v>19</v>
      </c>
      <c r="D13015" s="22" t="s">
        <v>27</v>
      </c>
      <c r="E13015" s="20">
        <v>0.72060000000000002</v>
      </c>
    </row>
    <row r="13016" spans="1:5" ht="21.5" x14ac:dyDescent="0.35">
      <c r="A13016" s="22" t="s">
        <v>43</v>
      </c>
      <c r="B13016" s="23" t="s">
        <v>48</v>
      </c>
      <c r="C13016" s="22" t="s">
        <v>19</v>
      </c>
      <c r="D13016" s="22" t="s">
        <v>30</v>
      </c>
      <c r="E13016" s="20">
        <v>49.65916</v>
      </c>
    </row>
    <row r="13017" spans="1:5" ht="21.5" x14ac:dyDescent="0.35">
      <c r="A13017" s="22" t="s">
        <v>43</v>
      </c>
      <c r="B13017" s="23" t="s">
        <v>48</v>
      </c>
      <c r="C13017" s="22" t="s">
        <v>19</v>
      </c>
      <c r="D13017" s="22" t="s">
        <v>31</v>
      </c>
      <c r="E13017" s="20">
        <v>17.414760000000001</v>
      </c>
    </row>
    <row r="13018" spans="1:5" ht="21.5" x14ac:dyDescent="0.35">
      <c r="A13018" s="22" t="s">
        <v>43</v>
      </c>
      <c r="B13018" s="23" t="s">
        <v>48</v>
      </c>
      <c r="C13018" s="22" t="s">
        <v>19</v>
      </c>
      <c r="D13018" s="28" t="s">
        <v>35</v>
      </c>
      <c r="E13018" s="26">
        <v>67.794520000000006</v>
      </c>
    </row>
    <row r="13019" spans="1:5" ht="21.5" x14ac:dyDescent="0.35">
      <c r="A13019" s="22" t="s">
        <v>43</v>
      </c>
      <c r="B13019" s="23" t="s">
        <v>48</v>
      </c>
      <c r="C13019" s="22" t="s">
        <v>161</v>
      </c>
      <c r="D13019" s="22" t="s">
        <v>52</v>
      </c>
      <c r="E13019" s="20">
        <v>3061.6763000000001</v>
      </c>
    </row>
    <row r="13020" spans="1:5" ht="21.5" x14ac:dyDescent="0.35">
      <c r="A13020" s="22" t="s">
        <v>43</v>
      </c>
      <c r="B13020" s="23" t="s">
        <v>48</v>
      </c>
      <c r="C13020" s="22" t="s">
        <v>161</v>
      </c>
      <c r="D13020" s="22" t="s">
        <v>156</v>
      </c>
      <c r="E13020" s="20">
        <v>257.27382</v>
      </c>
    </row>
    <row r="13021" spans="1:5" ht="21.5" x14ac:dyDescent="0.35">
      <c r="A13021" s="22" t="s">
        <v>43</v>
      </c>
      <c r="B13021" s="23" t="s">
        <v>48</v>
      </c>
      <c r="C13021" s="22" t="s">
        <v>161</v>
      </c>
      <c r="D13021" s="22" t="s">
        <v>53</v>
      </c>
      <c r="E13021" s="20">
        <v>503.39586000000003</v>
      </c>
    </row>
    <row r="13022" spans="1:5" ht="21.5" x14ac:dyDescent="0.35">
      <c r="A13022" s="22" t="s">
        <v>43</v>
      </c>
      <c r="B13022" s="23" t="s">
        <v>48</v>
      </c>
      <c r="C13022" s="22" t="s">
        <v>161</v>
      </c>
      <c r="D13022" s="22" t="s">
        <v>27</v>
      </c>
      <c r="E13022" s="20">
        <v>4703.5594600000004</v>
      </c>
    </row>
    <row r="13023" spans="1:5" ht="21.5" x14ac:dyDescent="0.35">
      <c r="A13023" s="22" t="s">
        <v>43</v>
      </c>
      <c r="B13023" s="23" t="s">
        <v>48</v>
      </c>
      <c r="C13023" s="22" t="s">
        <v>161</v>
      </c>
      <c r="D13023" s="22" t="s">
        <v>28</v>
      </c>
      <c r="E13023" s="20">
        <v>326.47293999999999</v>
      </c>
    </row>
    <row r="13024" spans="1:5" ht="21.5" x14ac:dyDescent="0.35">
      <c r="A13024" s="22" t="s">
        <v>43</v>
      </c>
      <c r="B13024" s="23" t="s">
        <v>48</v>
      </c>
      <c r="C13024" s="22" t="s">
        <v>161</v>
      </c>
      <c r="D13024" s="22" t="s">
        <v>55</v>
      </c>
      <c r="E13024" s="20">
        <v>87.178749999999994</v>
      </c>
    </row>
    <row r="13025" spans="1:5" ht="21.5" x14ac:dyDescent="0.35">
      <c r="A13025" s="22" t="s">
        <v>43</v>
      </c>
      <c r="B13025" s="23" t="s">
        <v>48</v>
      </c>
      <c r="C13025" s="22" t="s">
        <v>161</v>
      </c>
      <c r="D13025" s="22" t="s">
        <v>92</v>
      </c>
      <c r="E13025" s="20">
        <v>1308.77439</v>
      </c>
    </row>
    <row r="13026" spans="1:5" ht="21.5" x14ac:dyDescent="0.35">
      <c r="A13026" s="22" t="s">
        <v>43</v>
      </c>
      <c r="B13026" s="23" t="s">
        <v>48</v>
      </c>
      <c r="C13026" s="22" t="s">
        <v>161</v>
      </c>
      <c r="D13026" s="22" t="s">
        <v>102</v>
      </c>
      <c r="E13026" s="20">
        <v>1175.82033</v>
      </c>
    </row>
    <row r="13027" spans="1:5" ht="21.5" x14ac:dyDescent="0.35">
      <c r="A13027" s="22" t="s">
        <v>43</v>
      </c>
      <c r="B13027" s="23" t="s">
        <v>48</v>
      </c>
      <c r="C13027" s="22" t="s">
        <v>161</v>
      </c>
      <c r="D13027" s="22" t="s">
        <v>93</v>
      </c>
      <c r="E13027" s="20">
        <v>73.101060000000004</v>
      </c>
    </row>
    <row r="13028" spans="1:5" ht="21.5" x14ac:dyDescent="0.35">
      <c r="A13028" s="22" t="s">
        <v>43</v>
      </c>
      <c r="B13028" s="23" t="s">
        <v>48</v>
      </c>
      <c r="C13028" s="22" t="s">
        <v>161</v>
      </c>
      <c r="D13028" s="22" t="s">
        <v>160</v>
      </c>
      <c r="E13028" s="20">
        <v>1907.5656899999999</v>
      </c>
    </row>
    <row r="13029" spans="1:5" ht="21.5" x14ac:dyDescent="0.35">
      <c r="A13029" s="22" t="s">
        <v>43</v>
      </c>
      <c r="B13029" s="23" t="s">
        <v>48</v>
      </c>
      <c r="C13029" s="22" t="s">
        <v>161</v>
      </c>
      <c r="D13029" s="22" t="s">
        <v>30</v>
      </c>
      <c r="E13029" s="20">
        <v>5915.6627600000002</v>
      </c>
    </row>
    <row r="13030" spans="1:5" ht="21.5" x14ac:dyDescent="0.35">
      <c r="A13030" s="22" t="s">
        <v>43</v>
      </c>
      <c r="B13030" s="23" t="s">
        <v>48</v>
      </c>
      <c r="C13030" s="22" t="s">
        <v>161</v>
      </c>
      <c r="D13030" s="22" t="s">
        <v>96</v>
      </c>
      <c r="E13030" s="20">
        <v>79.059659999999994</v>
      </c>
    </row>
    <row r="13031" spans="1:5" ht="21.5" x14ac:dyDescent="0.35">
      <c r="A13031" s="22" t="s">
        <v>43</v>
      </c>
      <c r="B13031" s="23" t="s">
        <v>48</v>
      </c>
      <c r="C13031" s="22" t="s">
        <v>161</v>
      </c>
      <c r="D13031" s="22" t="s">
        <v>31</v>
      </c>
      <c r="E13031" s="20">
        <v>4016.0684999999999</v>
      </c>
    </row>
    <row r="13032" spans="1:5" ht="21.5" x14ac:dyDescent="0.35">
      <c r="A13032" s="22" t="s">
        <v>43</v>
      </c>
      <c r="B13032" s="23" t="s">
        <v>48</v>
      </c>
      <c r="C13032" s="22" t="s">
        <v>161</v>
      </c>
      <c r="D13032" s="28" t="s">
        <v>35</v>
      </c>
      <c r="E13032" s="26">
        <v>23415.609520000002</v>
      </c>
    </row>
    <row r="13033" spans="1:5" ht="21.5" x14ac:dyDescent="0.35">
      <c r="A13033" s="22" t="s">
        <v>43</v>
      </c>
      <c r="B13033" s="23" t="s">
        <v>48</v>
      </c>
      <c r="C13033" s="120" t="s">
        <v>35</v>
      </c>
      <c r="D13033" s="347"/>
      <c r="E13033" s="26">
        <v>123398.81654</v>
      </c>
    </row>
    <row r="13034" spans="1:5" x14ac:dyDescent="0.35">
      <c r="A13034" s="22" t="s">
        <v>43</v>
      </c>
      <c r="B13034" s="22" t="s">
        <v>178</v>
      </c>
      <c r="C13034" s="22" t="s">
        <v>52</v>
      </c>
      <c r="D13034" s="22" t="s">
        <v>52</v>
      </c>
      <c r="E13034" s="20">
        <v>3.5731600000000001</v>
      </c>
    </row>
    <row r="13035" spans="1:5" x14ac:dyDescent="0.35">
      <c r="A13035" s="22" t="s">
        <v>43</v>
      </c>
      <c r="B13035" s="22" t="s">
        <v>178</v>
      </c>
      <c r="C13035" s="22" t="s">
        <v>52</v>
      </c>
      <c r="D13035" s="22" t="s">
        <v>156</v>
      </c>
      <c r="E13035" s="20">
        <v>4.5447300000000004</v>
      </c>
    </row>
    <row r="13036" spans="1:5" x14ac:dyDescent="0.35">
      <c r="A13036" s="22" t="s">
        <v>43</v>
      </c>
      <c r="B13036" s="22" t="s">
        <v>178</v>
      </c>
      <c r="C13036" s="22" t="s">
        <v>52</v>
      </c>
      <c r="D13036" s="22" t="s">
        <v>53</v>
      </c>
      <c r="E13036" s="20">
        <v>2.08887</v>
      </c>
    </row>
    <row r="13037" spans="1:5" x14ac:dyDescent="0.35">
      <c r="A13037" s="22" t="s">
        <v>43</v>
      </c>
      <c r="B13037" s="22" t="s">
        <v>178</v>
      </c>
      <c r="C13037" s="22" t="s">
        <v>52</v>
      </c>
      <c r="D13037" s="22" t="s">
        <v>27</v>
      </c>
      <c r="E13037" s="20">
        <v>56.637120000000003</v>
      </c>
    </row>
    <row r="13038" spans="1:5" x14ac:dyDescent="0.35">
      <c r="A13038" s="22" t="s">
        <v>43</v>
      </c>
      <c r="B13038" s="22" t="s">
        <v>178</v>
      </c>
      <c r="C13038" s="22" t="s">
        <v>52</v>
      </c>
      <c r="D13038" s="22" t="s">
        <v>92</v>
      </c>
      <c r="E13038" s="20">
        <v>91.597009999999997</v>
      </c>
    </row>
    <row r="13039" spans="1:5" x14ac:dyDescent="0.35">
      <c r="A13039" s="22" t="s">
        <v>43</v>
      </c>
      <c r="B13039" s="22" t="s">
        <v>178</v>
      </c>
      <c r="C13039" s="22" t="s">
        <v>52</v>
      </c>
      <c r="D13039" s="22" t="s">
        <v>102</v>
      </c>
      <c r="E13039" s="20">
        <v>0.59491000000000005</v>
      </c>
    </row>
    <row r="13040" spans="1:5" x14ac:dyDescent="0.35">
      <c r="A13040" s="22" t="s">
        <v>43</v>
      </c>
      <c r="B13040" s="22" t="s">
        <v>178</v>
      </c>
      <c r="C13040" s="22" t="s">
        <v>52</v>
      </c>
      <c r="D13040" s="22" t="s">
        <v>93</v>
      </c>
      <c r="E13040" s="20">
        <v>1.53102</v>
      </c>
    </row>
    <row r="13041" spans="1:5" x14ac:dyDescent="0.35">
      <c r="A13041" s="22" t="s">
        <v>43</v>
      </c>
      <c r="B13041" s="22" t="s">
        <v>178</v>
      </c>
      <c r="C13041" s="22" t="s">
        <v>52</v>
      </c>
      <c r="D13041" s="22" t="s">
        <v>160</v>
      </c>
      <c r="E13041" s="20">
        <v>12.746589999999999</v>
      </c>
    </row>
    <row r="13042" spans="1:5" x14ac:dyDescent="0.35">
      <c r="A13042" s="22" t="s">
        <v>43</v>
      </c>
      <c r="B13042" s="22" t="s">
        <v>178</v>
      </c>
      <c r="C13042" s="22" t="s">
        <v>52</v>
      </c>
      <c r="D13042" s="22" t="s">
        <v>30</v>
      </c>
      <c r="E13042" s="20">
        <v>1.8775900000000001</v>
      </c>
    </row>
    <row r="13043" spans="1:5" x14ac:dyDescent="0.35">
      <c r="A13043" s="22" t="s">
        <v>43</v>
      </c>
      <c r="B13043" s="22" t="s">
        <v>178</v>
      </c>
      <c r="C13043" s="22" t="s">
        <v>52</v>
      </c>
      <c r="D13043" s="22" t="s">
        <v>96</v>
      </c>
      <c r="E13043" s="20">
        <v>-3.0000000000000001E-5</v>
      </c>
    </row>
    <row r="13044" spans="1:5" x14ac:dyDescent="0.35">
      <c r="A13044" s="22" t="s">
        <v>43</v>
      </c>
      <c r="B13044" s="22" t="s">
        <v>178</v>
      </c>
      <c r="C13044" s="22" t="s">
        <v>52</v>
      </c>
      <c r="D13044" s="22" t="s">
        <v>110</v>
      </c>
      <c r="E13044" s="20">
        <v>0.43891000000000002</v>
      </c>
    </row>
    <row r="13045" spans="1:5" x14ac:dyDescent="0.35">
      <c r="A13045" s="22" t="s">
        <v>43</v>
      </c>
      <c r="B13045" s="22" t="s">
        <v>178</v>
      </c>
      <c r="C13045" s="22" t="s">
        <v>52</v>
      </c>
      <c r="D13045" s="22" t="s">
        <v>112</v>
      </c>
      <c r="E13045" s="20">
        <v>0.90690000000000004</v>
      </c>
    </row>
    <row r="13046" spans="1:5" x14ac:dyDescent="0.35">
      <c r="A13046" s="22" t="s">
        <v>43</v>
      </c>
      <c r="B13046" s="22" t="s">
        <v>178</v>
      </c>
      <c r="C13046" s="22" t="s">
        <v>52</v>
      </c>
      <c r="D13046" s="22" t="s">
        <v>31</v>
      </c>
      <c r="E13046" s="20">
        <v>66.449749999999995</v>
      </c>
    </row>
    <row r="13047" spans="1:5" x14ac:dyDescent="0.35">
      <c r="A13047" s="22" t="s">
        <v>43</v>
      </c>
      <c r="B13047" s="22" t="s">
        <v>178</v>
      </c>
      <c r="C13047" s="22" t="s">
        <v>52</v>
      </c>
      <c r="D13047" s="22" t="s">
        <v>32</v>
      </c>
      <c r="E13047" s="20">
        <v>1.0661099999999999</v>
      </c>
    </row>
    <row r="13048" spans="1:5" x14ac:dyDescent="0.35">
      <c r="A13048" s="22" t="s">
        <v>43</v>
      </c>
      <c r="B13048" s="22" t="s">
        <v>178</v>
      </c>
      <c r="C13048" s="22" t="s">
        <v>52</v>
      </c>
      <c r="D13048" s="28" t="s">
        <v>35</v>
      </c>
      <c r="E13048" s="26">
        <v>244.05264</v>
      </c>
    </row>
    <row r="13049" spans="1:5" x14ac:dyDescent="0.35">
      <c r="A13049" s="22" t="s">
        <v>43</v>
      </c>
      <c r="B13049" s="22" t="s">
        <v>178</v>
      </c>
      <c r="C13049" s="22" t="s">
        <v>53</v>
      </c>
      <c r="D13049" s="22" t="s">
        <v>52</v>
      </c>
      <c r="E13049" s="20">
        <v>174.24562</v>
      </c>
    </row>
    <row r="13050" spans="1:5" x14ac:dyDescent="0.35">
      <c r="A13050" s="22" t="s">
        <v>43</v>
      </c>
      <c r="B13050" s="22" t="s">
        <v>178</v>
      </c>
      <c r="C13050" s="22" t="s">
        <v>53</v>
      </c>
      <c r="D13050" s="22" t="s">
        <v>53</v>
      </c>
      <c r="E13050" s="20">
        <v>-2.0300000000000001E-3</v>
      </c>
    </row>
    <row r="13051" spans="1:5" x14ac:dyDescent="0.35">
      <c r="A13051" s="22" t="s">
        <v>43</v>
      </c>
      <c r="B13051" s="22" t="s">
        <v>178</v>
      </c>
      <c r="C13051" s="22" t="s">
        <v>53</v>
      </c>
      <c r="D13051" s="22" t="s">
        <v>27</v>
      </c>
      <c r="E13051" s="20">
        <v>-1.0000000000000001E-5</v>
      </c>
    </row>
    <row r="13052" spans="1:5" x14ac:dyDescent="0.35">
      <c r="A13052" s="22" t="s">
        <v>43</v>
      </c>
      <c r="B13052" s="22" t="s">
        <v>178</v>
      </c>
      <c r="C13052" s="22" t="s">
        <v>53</v>
      </c>
      <c r="D13052" s="22" t="s">
        <v>95</v>
      </c>
      <c r="E13052" s="20">
        <v>-1.0399999999999999E-3</v>
      </c>
    </row>
    <row r="13053" spans="1:5" x14ac:dyDescent="0.35">
      <c r="A13053" s="22" t="s">
        <v>43</v>
      </c>
      <c r="B13053" s="22" t="s">
        <v>178</v>
      </c>
      <c r="C13053" s="22" t="s">
        <v>53</v>
      </c>
      <c r="D13053" s="22" t="s">
        <v>55</v>
      </c>
      <c r="E13053" s="20">
        <v>460.86419000000001</v>
      </c>
    </row>
    <row r="13054" spans="1:5" x14ac:dyDescent="0.35">
      <c r="A13054" s="22" t="s">
        <v>43</v>
      </c>
      <c r="B13054" s="22" t="s">
        <v>178</v>
      </c>
      <c r="C13054" s="22" t="s">
        <v>53</v>
      </c>
      <c r="D13054" s="22" t="s">
        <v>92</v>
      </c>
      <c r="E13054" s="20">
        <v>-1.2E-4</v>
      </c>
    </row>
    <row r="13055" spans="1:5" x14ac:dyDescent="0.35">
      <c r="A13055" s="22" t="s">
        <v>43</v>
      </c>
      <c r="B13055" s="22" t="s">
        <v>178</v>
      </c>
      <c r="C13055" s="22" t="s">
        <v>53</v>
      </c>
      <c r="D13055" s="22" t="s">
        <v>102</v>
      </c>
      <c r="E13055" s="20">
        <v>33.624229999999997</v>
      </c>
    </row>
    <row r="13056" spans="1:5" x14ac:dyDescent="0.35">
      <c r="A13056" s="22" t="s">
        <v>43</v>
      </c>
      <c r="B13056" s="22" t="s">
        <v>178</v>
      </c>
      <c r="C13056" s="22" t="s">
        <v>53</v>
      </c>
      <c r="D13056" s="22" t="s">
        <v>93</v>
      </c>
      <c r="E13056" s="20">
        <v>0.70765999999999996</v>
      </c>
    </row>
    <row r="13057" spans="1:5" x14ac:dyDescent="0.35">
      <c r="A13057" s="22" t="s">
        <v>43</v>
      </c>
      <c r="B13057" s="22" t="s">
        <v>178</v>
      </c>
      <c r="C13057" s="22" t="s">
        <v>53</v>
      </c>
      <c r="D13057" s="22" t="s">
        <v>160</v>
      </c>
      <c r="E13057" s="20">
        <v>1.1819200000000001</v>
      </c>
    </row>
    <row r="13058" spans="1:5" x14ac:dyDescent="0.35">
      <c r="A13058" s="22" t="s">
        <v>43</v>
      </c>
      <c r="B13058" s="22" t="s">
        <v>178</v>
      </c>
      <c r="C13058" s="22" t="s">
        <v>53</v>
      </c>
      <c r="D13058" s="22" t="s">
        <v>30</v>
      </c>
      <c r="E13058" s="20">
        <v>2.1025700000000001</v>
      </c>
    </row>
    <row r="13059" spans="1:5" x14ac:dyDescent="0.35">
      <c r="A13059" s="22" t="s">
        <v>43</v>
      </c>
      <c r="B13059" s="22" t="s">
        <v>178</v>
      </c>
      <c r="C13059" s="22" t="s">
        <v>53</v>
      </c>
      <c r="D13059" s="22" t="s">
        <v>96</v>
      </c>
      <c r="E13059" s="20">
        <v>-2.0000000000000002E-5</v>
      </c>
    </row>
    <row r="13060" spans="1:5" x14ac:dyDescent="0.35">
      <c r="A13060" s="22" t="s">
        <v>43</v>
      </c>
      <c r="B13060" s="22" t="s">
        <v>178</v>
      </c>
      <c r="C13060" s="22" t="s">
        <v>53</v>
      </c>
      <c r="D13060" s="22" t="s">
        <v>31</v>
      </c>
      <c r="E13060" s="20">
        <v>20.770910000000001</v>
      </c>
    </row>
    <row r="13061" spans="1:5" x14ac:dyDescent="0.35">
      <c r="A13061" s="22" t="s">
        <v>43</v>
      </c>
      <c r="B13061" s="22" t="s">
        <v>178</v>
      </c>
      <c r="C13061" s="22" t="s">
        <v>53</v>
      </c>
      <c r="D13061" s="22" t="s">
        <v>32</v>
      </c>
      <c r="E13061" s="20">
        <v>0.89219999999999999</v>
      </c>
    </row>
    <row r="13062" spans="1:5" x14ac:dyDescent="0.35">
      <c r="A13062" s="22" t="s">
        <v>43</v>
      </c>
      <c r="B13062" s="22" t="s">
        <v>178</v>
      </c>
      <c r="C13062" s="22" t="s">
        <v>53</v>
      </c>
      <c r="D13062" s="28" t="s">
        <v>35</v>
      </c>
      <c r="E13062" s="26">
        <v>694.38607999999999</v>
      </c>
    </row>
    <row r="13063" spans="1:5" x14ac:dyDescent="0.35">
      <c r="A13063" s="22" t="s">
        <v>43</v>
      </c>
      <c r="B13063" s="22" t="s">
        <v>178</v>
      </c>
      <c r="C13063" s="22" t="s">
        <v>12</v>
      </c>
      <c r="D13063" s="22" t="s">
        <v>52</v>
      </c>
      <c r="E13063" s="20">
        <v>-1.2999999999999999E-4</v>
      </c>
    </row>
    <row r="13064" spans="1:5" x14ac:dyDescent="0.35">
      <c r="A13064" s="22" t="s">
        <v>43</v>
      </c>
      <c r="B13064" s="22" t="s">
        <v>178</v>
      </c>
      <c r="C13064" s="22" t="s">
        <v>12</v>
      </c>
      <c r="D13064" s="22" t="s">
        <v>27</v>
      </c>
      <c r="E13064" s="20">
        <v>13341.85806</v>
      </c>
    </row>
    <row r="13065" spans="1:5" x14ac:dyDescent="0.35">
      <c r="A13065" s="22" t="s">
        <v>43</v>
      </c>
      <c r="B13065" s="22" t="s">
        <v>178</v>
      </c>
      <c r="C13065" s="22" t="s">
        <v>12</v>
      </c>
      <c r="D13065" s="22" t="s">
        <v>28</v>
      </c>
      <c r="E13065" s="20">
        <v>7.2712500000000002</v>
      </c>
    </row>
    <row r="13066" spans="1:5" x14ac:dyDescent="0.35">
      <c r="A13066" s="22" t="s">
        <v>43</v>
      </c>
      <c r="B13066" s="22" t="s">
        <v>178</v>
      </c>
      <c r="C13066" s="22" t="s">
        <v>12</v>
      </c>
      <c r="D13066" s="22" t="s">
        <v>55</v>
      </c>
      <c r="E13066" s="20">
        <v>-1.0000000000000001E-5</v>
      </c>
    </row>
    <row r="13067" spans="1:5" x14ac:dyDescent="0.35">
      <c r="A13067" s="22" t="s">
        <v>43</v>
      </c>
      <c r="B13067" s="22" t="s">
        <v>178</v>
      </c>
      <c r="C13067" s="22" t="s">
        <v>12</v>
      </c>
      <c r="D13067" s="22" t="s">
        <v>92</v>
      </c>
      <c r="E13067" s="20">
        <v>10.220560000000001</v>
      </c>
    </row>
    <row r="13068" spans="1:5" x14ac:dyDescent="0.35">
      <c r="A13068" s="22" t="s">
        <v>43</v>
      </c>
      <c r="B13068" s="22" t="s">
        <v>178</v>
      </c>
      <c r="C13068" s="22" t="s">
        <v>12</v>
      </c>
      <c r="D13068" s="22" t="s">
        <v>93</v>
      </c>
      <c r="E13068" s="20">
        <v>-3.0000000000000001E-5</v>
      </c>
    </row>
    <row r="13069" spans="1:5" x14ac:dyDescent="0.35">
      <c r="A13069" s="22" t="s">
        <v>43</v>
      </c>
      <c r="B13069" s="22" t="s">
        <v>178</v>
      </c>
      <c r="C13069" s="22" t="s">
        <v>12</v>
      </c>
      <c r="D13069" s="22" t="s">
        <v>160</v>
      </c>
      <c r="E13069" s="20">
        <v>2.5642100000000001</v>
      </c>
    </row>
    <row r="13070" spans="1:5" x14ac:dyDescent="0.35">
      <c r="A13070" s="22" t="s">
        <v>43</v>
      </c>
      <c r="B13070" s="22" t="s">
        <v>178</v>
      </c>
      <c r="C13070" s="22" t="s">
        <v>12</v>
      </c>
      <c r="D13070" s="22" t="s">
        <v>30</v>
      </c>
      <c r="E13070" s="20">
        <v>262.00819000000001</v>
      </c>
    </row>
    <row r="13071" spans="1:5" x14ac:dyDescent="0.35">
      <c r="A13071" s="22" t="s">
        <v>43</v>
      </c>
      <c r="B13071" s="22" t="s">
        <v>178</v>
      </c>
      <c r="C13071" s="22" t="s">
        <v>12</v>
      </c>
      <c r="D13071" s="22" t="s">
        <v>96</v>
      </c>
      <c r="E13071" s="20">
        <v>-3.0000000000000001E-5</v>
      </c>
    </row>
    <row r="13072" spans="1:5" x14ac:dyDescent="0.35">
      <c r="A13072" s="22" t="s">
        <v>43</v>
      </c>
      <c r="B13072" s="22" t="s">
        <v>178</v>
      </c>
      <c r="C13072" s="22" t="s">
        <v>12</v>
      </c>
      <c r="D13072" s="22" t="s">
        <v>31</v>
      </c>
      <c r="E13072" s="20">
        <v>113.32341</v>
      </c>
    </row>
    <row r="13073" spans="1:5" x14ac:dyDescent="0.35">
      <c r="A13073" s="22" t="s">
        <v>43</v>
      </c>
      <c r="B13073" s="22" t="s">
        <v>178</v>
      </c>
      <c r="C13073" s="22" t="s">
        <v>12</v>
      </c>
      <c r="D13073" s="22" t="s">
        <v>32</v>
      </c>
      <c r="E13073" s="20">
        <v>-3.0000000000000001E-5</v>
      </c>
    </row>
    <row r="13074" spans="1:5" x14ac:dyDescent="0.35">
      <c r="A13074" s="22" t="s">
        <v>43</v>
      </c>
      <c r="B13074" s="22" t="s">
        <v>178</v>
      </c>
      <c r="C13074" s="22" t="s">
        <v>12</v>
      </c>
      <c r="D13074" s="28" t="s">
        <v>35</v>
      </c>
      <c r="E13074" s="26">
        <v>13737.24545</v>
      </c>
    </row>
    <row r="13075" spans="1:5" x14ac:dyDescent="0.35">
      <c r="A13075" s="22" t="s">
        <v>43</v>
      </c>
      <c r="B13075" s="22" t="s">
        <v>178</v>
      </c>
      <c r="C13075" s="22" t="s">
        <v>54</v>
      </c>
      <c r="D13075" s="22" t="s">
        <v>160</v>
      </c>
      <c r="E13075" s="20">
        <v>152.92246</v>
      </c>
    </row>
    <row r="13076" spans="1:5" x14ac:dyDescent="0.35">
      <c r="A13076" s="22" t="s">
        <v>43</v>
      </c>
      <c r="B13076" s="22" t="s">
        <v>178</v>
      </c>
      <c r="C13076" s="22" t="s">
        <v>54</v>
      </c>
      <c r="D13076" s="22" t="s">
        <v>30</v>
      </c>
      <c r="E13076" s="20">
        <v>-5.0000000000000002E-5</v>
      </c>
    </row>
    <row r="13077" spans="1:5" x14ac:dyDescent="0.35">
      <c r="A13077" s="22" t="s">
        <v>43</v>
      </c>
      <c r="B13077" s="22" t="s">
        <v>178</v>
      </c>
      <c r="C13077" s="22" t="s">
        <v>54</v>
      </c>
      <c r="D13077" s="22" t="s">
        <v>97</v>
      </c>
      <c r="E13077" s="20">
        <v>0.87092999999999998</v>
      </c>
    </row>
    <row r="13078" spans="1:5" x14ac:dyDescent="0.35">
      <c r="A13078" s="22" t="s">
        <v>43</v>
      </c>
      <c r="B13078" s="22" t="s">
        <v>178</v>
      </c>
      <c r="C13078" s="22" t="s">
        <v>54</v>
      </c>
      <c r="D13078" s="28" t="s">
        <v>35</v>
      </c>
      <c r="E13078" s="26">
        <v>153.79334</v>
      </c>
    </row>
    <row r="13079" spans="1:5" x14ac:dyDescent="0.35">
      <c r="A13079" s="22" t="s">
        <v>43</v>
      </c>
      <c r="B13079" s="22" t="s">
        <v>178</v>
      </c>
      <c r="C13079" s="22" t="s">
        <v>13</v>
      </c>
      <c r="D13079" s="22" t="s">
        <v>52</v>
      </c>
      <c r="E13079" s="20">
        <v>106.96659</v>
      </c>
    </row>
    <row r="13080" spans="1:5" x14ac:dyDescent="0.35">
      <c r="A13080" s="22" t="s">
        <v>43</v>
      </c>
      <c r="B13080" s="22" t="s">
        <v>178</v>
      </c>
      <c r="C13080" s="22" t="s">
        <v>13</v>
      </c>
      <c r="D13080" s="22" t="s">
        <v>156</v>
      </c>
      <c r="E13080" s="20">
        <v>2.5667200000000001</v>
      </c>
    </row>
    <row r="13081" spans="1:5" x14ac:dyDescent="0.35">
      <c r="A13081" s="22" t="s">
        <v>43</v>
      </c>
      <c r="B13081" s="22" t="s">
        <v>178</v>
      </c>
      <c r="C13081" s="22" t="s">
        <v>13</v>
      </c>
      <c r="D13081" s="22" t="s">
        <v>53</v>
      </c>
      <c r="E13081" s="20">
        <v>0.22084999999999999</v>
      </c>
    </row>
    <row r="13082" spans="1:5" x14ac:dyDescent="0.35">
      <c r="A13082" s="22" t="s">
        <v>43</v>
      </c>
      <c r="B13082" s="22" t="s">
        <v>178</v>
      </c>
      <c r="C13082" s="22" t="s">
        <v>13</v>
      </c>
      <c r="D13082" s="22" t="s">
        <v>27</v>
      </c>
      <c r="E13082" s="20">
        <v>821.09605999999997</v>
      </c>
    </row>
    <row r="13083" spans="1:5" x14ac:dyDescent="0.35">
      <c r="A13083" s="22" t="s">
        <v>43</v>
      </c>
      <c r="B13083" s="22" t="s">
        <v>178</v>
      </c>
      <c r="C13083" s="22" t="s">
        <v>13</v>
      </c>
      <c r="D13083" s="22" t="s">
        <v>28</v>
      </c>
      <c r="E13083" s="20">
        <v>139.84911</v>
      </c>
    </row>
    <row r="13084" spans="1:5" x14ac:dyDescent="0.35">
      <c r="A13084" s="22" t="s">
        <v>43</v>
      </c>
      <c r="B13084" s="22" t="s">
        <v>178</v>
      </c>
      <c r="C13084" s="22" t="s">
        <v>13</v>
      </c>
      <c r="D13084" s="22" t="s">
        <v>93</v>
      </c>
      <c r="E13084" s="20">
        <v>-5.0000000000000002E-5</v>
      </c>
    </row>
    <row r="13085" spans="1:5" x14ac:dyDescent="0.35">
      <c r="A13085" s="22" t="s">
        <v>43</v>
      </c>
      <c r="B13085" s="22" t="s">
        <v>178</v>
      </c>
      <c r="C13085" s="22" t="s">
        <v>13</v>
      </c>
      <c r="D13085" s="22" t="s">
        <v>30</v>
      </c>
      <c r="E13085" s="20">
        <v>4.6981000000000002</v>
      </c>
    </row>
    <row r="13086" spans="1:5" x14ac:dyDescent="0.35">
      <c r="A13086" s="22" t="s">
        <v>43</v>
      </c>
      <c r="B13086" s="22" t="s">
        <v>178</v>
      </c>
      <c r="C13086" s="22" t="s">
        <v>13</v>
      </c>
      <c r="D13086" s="22" t="s">
        <v>31</v>
      </c>
      <c r="E13086" s="20">
        <v>41.85248</v>
      </c>
    </row>
    <row r="13087" spans="1:5" x14ac:dyDescent="0.35">
      <c r="A13087" s="22" t="s">
        <v>43</v>
      </c>
      <c r="B13087" s="22" t="s">
        <v>178</v>
      </c>
      <c r="C13087" s="22" t="s">
        <v>13</v>
      </c>
      <c r="D13087" s="28" t="s">
        <v>35</v>
      </c>
      <c r="E13087" s="26">
        <v>1117.2498599999999</v>
      </c>
    </row>
    <row r="13088" spans="1:5" x14ac:dyDescent="0.35">
      <c r="A13088" s="22" t="s">
        <v>43</v>
      </c>
      <c r="B13088" s="22" t="s">
        <v>178</v>
      </c>
      <c r="C13088" s="22" t="s">
        <v>55</v>
      </c>
      <c r="D13088" s="22" t="s">
        <v>53</v>
      </c>
      <c r="E13088" s="20">
        <v>-3.0000000000000001E-5</v>
      </c>
    </row>
    <row r="13089" spans="1:5" x14ac:dyDescent="0.35">
      <c r="A13089" s="22" t="s">
        <v>43</v>
      </c>
      <c r="B13089" s="22" t="s">
        <v>178</v>
      </c>
      <c r="C13089" s="22" t="s">
        <v>55</v>
      </c>
      <c r="D13089" s="22" t="s">
        <v>27</v>
      </c>
      <c r="E13089" s="20">
        <v>10.88104</v>
      </c>
    </row>
    <row r="13090" spans="1:5" x14ac:dyDescent="0.35">
      <c r="A13090" s="22" t="s">
        <v>43</v>
      </c>
      <c r="B13090" s="22" t="s">
        <v>178</v>
      </c>
      <c r="C13090" s="22" t="s">
        <v>55</v>
      </c>
      <c r="D13090" s="22" t="s">
        <v>55</v>
      </c>
      <c r="E13090" s="20">
        <v>18.909179999999999</v>
      </c>
    </row>
    <row r="13091" spans="1:5" x14ac:dyDescent="0.35">
      <c r="A13091" s="22" t="s">
        <v>43</v>
      </c>
      <c r="B13091" s="22" t="s">
        <v>178</v>
      </c>
      <c r="C13091" s="22" t="s">
        <v>55</v>
      </c>
      <c r="D13091" s="22" t="s">
        <v>92</v>
      </c>
      <c r="E13091" s="20">
        <v>0.35669000000000001</v>
      </c>
    </row>
    <row r="13092" spans="1:5" x14ac:dyDescent="0.35">
      <c r="A13092" s="22" t="s">
        <v>43</v>
      </c>
      <c r="B13092" s="22" t="s">
        <v>178</v>
      </c>
      <c r="C13092" s="22" t="s">
        <v>55</v>
      </c>
      <c r="D13092" s="22" t="s">
        <v>110</v>
      </c>
      <c r="E13092" s="20">
        <v>8.0809999999999995</v>
      </c>
    </row>
    <row r="13093" spans="1:5" x14ac:dyDescent="0.35">
      <c r="A13093" s="22" t="s">
        <v>43</v>
      </c>
      <c r="B13093" s="22" t="s">
        <v>178</v>
      </c>
      <c r="C13093" s="22" t="s">
        <v>55</v>
      </c>
      <c r="D13093" s="28" t="s">
        <v>35</v>
      </c>
      <c r="E13093" s="26">
        <v>38.227879999999999</v>
      </c>
    </row>
    <row r="13094" spans="1:5" x14ac:dyDescent="0.35">
      <c r="A13094" s="22" t="s">
        <v>43</v>
      </c>
      <c r="B13094" s="22" t="s">
        <v>178</v>
      </c>
      <c r="C13094" s="22" t="s">
        <v>56</v>
      </c>
      <c r="D13094" s="22" t="s">
        <v>27</v>
      </c>
      <c r="E13094" s="20">
        <v>4.0197599999999998</v>
      </c>
    </row>
    <row r="13095" spans="1:5" x14ac:dyDescent="0.35">
      <c r="A13095" s="22" t="s">
        <v>43</v>
      </c>
      <c r="B13095" s="22" t="s">
        <v>178</v>
      </c>
      <c r="C13095" s="22" t="s">
        <v>56</v>
      </c>
      <c r="D13095" s="22" t="s">
        <v>55</v>
      </c>
      <c r="E13095" s="20">
        <v>0.45695999999999998</v>
      </c>
    </row>
    <row r="13096" spans="1:5" x14ac:dyDescent="0.35">
      <c r="A13096" s="22" t="s">
        <v>43</v>
      </c>
      <c r="B13096" s="22" t="s">
        <v>178</v>
      </c>
      <c r="C13096" s="22" t="s">
        <v>56</v>
      </c>
      <c r="D13096" s="22" t="s">
        <v>30</v>
      </c>
      <c r="E13096" s="20">
        <v>3.2422499999999999</v>
      </c>
    </row>
    <row r="13097" spans="1:5" x14ac:dyDescent="0.35">
      <c r="A13097" s="22" t="s">
        <v>43</v>
      </c>
      <c r="B13097" s="22" t="s">
        <v>178</v>
      </c>
      <c r="C13097" s="22" t="s">
        <v>56</v>
      </c>
      <c r="D13097" s="22" t="s">
        <v>96</v>
      </c>
      <c r="E13097" s="20">
        <v>222.71947</v>
      </c>
    </row>
    <row r="13098" spans="1:5" x14ac:dyDescent="0.35">
      <c r="A13098" s="22" t="s">
        <v>43</v>
      </c>
      <c r="B13098" s="22" t="s">
        <v>178</v>
      </c>
      <c r="C13098" s="22" t="s">
        <v>56</v>
      </c>
      <c r="D13098" s="22" t="s">
        <v>32</v>
      </c>
      <c r="E13098" s="20">
        <v>1.8108900000000001</v>
      </c>
    </row>
    <row r="13099" spans="1:5" x14ac:dyDescent="0.35">
      <c r="A13099" s="22" t="s">
        <v>43</v>
      </c>
      <c r="B13099" s="22" t="s">
        <v>178</v>
      </c>
      <c r="C13099" s="22" t="s">
        <v>56</v>
      </c>
      <c r="D13099" s="28" t="s">
        <v>35</v>
      </c>
      <c r="E13099" s="26">
        <v>232.24932999999999</v>
      </c>
    </row>
    <row r="13100" spans="1:5" x14ac:dyDescent="0.35">
      <c r="A13100" s="22" t="s">
        <v>43</v>
      </c>
      <c r="B13100" s="22" t="s">
        <v>178</v>
      </c>
      <c r="C13100" s="22" t="s">
        <v>57</v>
      </c>
      <c r="D13100" s="22" t="s">
        <v>52</v>
      </c>
      <c r="E13100" s="20">
        <v>12.38114</v>
      </c>
    </row>
    <row r="13101" spans="1:5" x14ac:dyDescent="0.35">
      <c r="A13101" s="22" t="s">
        <v>43</v>
      </c>
      <c r="B13101" s="22" t="s">
        <v>178</v>
      </c>
      <c r="C13101" s="22" t="s">
        <v>57</v>
      </c>
      <c r="D13101" s="22" t="s">
        <v>53</v>
      </c>
      <c r="E13101" s="20">
        <v>1.7654000000000001</v>
      </c>
    </row>
    <row r="13102" spans="1:5" x14ac:dyDescent="0.35">
      <c r="A13102" s="22" t="s">
        <v>43</v>
      </c>
      <c r="B13102" s="22" t="s">
        <v>178</v>
      </c>
      <c r="C13102" s="22" t="s">
        <v>57</v>
      </c>
      <c r="D13102" s="22" t="s">
        <v>28</v>
      </c>
      <c r="E13102" s="20">
        <v>1.0870200000000001</v>
      </c>
    </row>
    <row r="13103" spans="1:5" x14ac:dyDescent="0.35">
      <c r="A13103" s="22" t="s">
        <v>43</v>
      </c>
      <c r="B13103" s="22" t="s">
        <v>178</v>
      </c>
      <c r="C13103" s="22" t="s">
        <v>57</v>
      </c>
      <c r="D13103" s="22" t="s">
        <v>55</v>
      </c>
      <c r="E13103" s="20">
        <v>4.65829</v>
      </c>
    </row>
    <row r="13104" spans="1:5" x14ac:dyDescent="0.35">
      <c r="A13104" s="22" t="s">
        <v>43</v>
      </c>
      <c r="B13104" s="22" t="s">
        <v>178</v>
      </c>
      <c r="C13104" s="22" t="s">
        <v>57</v>
      </c>
      <c r="D13104" s="22" t="s">
        <v>92</v>
      </c>
      <c r="E13104" s="20">
        <v>4550.3794900000003</v>
      </c>
    </row>
    <row r="13105" spans="1:5" x14ac:dyDescent="0.35">
      <c r="A13105" s="22" t="s">
        <v>43</v>
      </c>
      <c r="B13105" s="22" t="s">
        <v>178</v>
      </c>
      <c r="C13105" s="22" t="s">
        <v>57</v>
      </c>
      <c r="D13105" s="22" t="s">
        <v>102</v>
      </c>
      <c r="E13105" s="20">
        <v>1264.9404199999999</v>
      </c>
    </row>
    <row r="13106" spans="1:5" x14ac:dyDescent="0.35">
      <c r="A13106" s="22" t="s">
        <v>43</v>
      </c>
      <c r="B13106" s="22" t="s">
        <v>178</v>
      </c>
      <c r="C13106" s="22" t="s">
        <v>57</v>
      </c>
      <c r="D13106" s="22" t="s">
        <v>93</v>
      </c>
      <c r="E13106" s="20">
        <v>16.366499999999998</v>
      </c>
    </row>
    <row r="13107" spans="1:5" x14ac:dyDescent="0.35">
      <c r="A13107" s="22" t="s">
        <v>43</v>
      </c>
      <c r="B13107" s="22" t="s">
        <v>178</v>
      </c>
      <c r="C13107" s="22" t="s">
        <v>57</v>
      </c>
      <c r="D13107" s="22" t="s">
        <v>160</v>
      </c>
      <c r="E13107" s="20">
        <v>-1.3699999999999999E-3</v>
      </c>
    </row>
    <row r="13108" spans="1:5" x14ac:dyDescent="0.35">
      <c r="A13108" s="22" t="s">
        <v>43</v>
      </c>
      <c r="B13108" s="22" t="s">
        <v>178</v>
      </c>
      <c r="C13108" s="22" t="s">
        <v>57</v>
      </c>
      <c r="D13108" s="22" t="s">
        <v>30</v>
      </c>
      <c r="E13108" s="20">
        <v>80.56174</v>
      </c>
    </row>
    <row r="13109" spans="1:5" x14ac:dyDescent="0.35">
      <c r="A13109" s="22" t="s">
        <v>43</v>
      </c>
      <c r="B13109" s="22" t="s">
        <v>178</v>
      </c>
      <c r="C13109" s="22" t="s">
        <v>57</v>
      </c>
      <c r="D13109" s="22" t="s">
        <v>96</v>
      </c>
      <c r="E13109" s="20">
        <v>-2.0000000000000002E-5</v>
      </c>
    </row>
    <row r="13110" spans="1:5" x14ac:dyDescent="0.35">
      <c r="A13110" s="22" t="s">
        <v>43</v>
      </c>
      <c r="B13110" s="22" t="s">
        <v>178</v>
      </c>
      <c r="C13110" s="22" t="s">
        <v>57</v>
      </c>
      <c r="D13110" s="22" t="s">
        <v>110</v>
      </c>
      <c r="E13110" s="20">
        <v>0.73143000000000002</v>
      </c>
    </row>
    <row r="13111" spans="1:5" x14ac:dyDescent="0.35">
      <c r="A13111" s="22" t="s">
        <v>43</v>
      </c>
      <c r="B13111" s="22" t="s">
        <v>178</v>
      </c>
      <c r="C13111" s="22" t="s">
        <v>57</v>
      </c>
      <c r="D13111" s="22" t="s">
        <v>31</v>
      </c>
      <c r="E13111" s="20">
        <v>35.238039999999998</v>
      </c>
    </row>
    <row r="13112" spans="1:5" x14ac:dyDescent="0.35">
      <c r="A13112" s="22" t="s">
        <v>43</v>
      </c>
      <c r="B13112" s="22" t="s">
        <v>178</v>
      </c>
      <c r="C13112" s="22" t="s">
        <v>57</v>
      </c>
      <c r="D13112" s="22" t="s">
        <v>32</v>
      </c>
      <c r="E13112" s="20">
        <v>1.1978</v>
      </c>
    </row>
    <row r="13113" spans="1:5" x14ac:dyDescent="0.35">
      <c r="A13113" s="22" t="s">
        <v>43</v>
      </c>
      <c r="B13113" s="22" t="s">
        <v>178</v>
      </c>
      <c r="C13113" s="22" t="s">
        <v>57</v>
      </c>
      <c r="D13113" s="28" t="s">
        <v>35</v>
      </c>
      <c r="E13113" s="26">
        <v>5969.3058799999999</v>
      </c>
    </row>
    <row r="13114" spans="1:5" x14ac:dyDescent="0.35">
      <c r="A13114" s="22" t="s">
        <v>43</v>
      </c>
      <c r="B13114" s="22" t="s">
        <v>178</v>
      </c>
      <c r="C13114" s="22" t="s">
        <v>158</v>
      </c>
      <c r="D13114" s="22" t="s">
        <v>160</v>
      </c>
      <c r="E13114" s="20">
        <v>75.557959999999994</v>
      </c>
    </row>
    <row r="13115" spans="1:5" x14ac:dyDescent="0.35">
      <c r="A13115" s="22" t="s">
        <v>43</v>
      </c>
      <c r="B13115" s="22" t="s">
        <v>178</v>
      </c>
      <c r="C13115" s="22" t="s">
        <v>158</v>
      </c>
      <c r="D13115" s="28" t="s">
        <v>35</v>
      </c>
      <c r="E13115" s="26">
        <v>75.557959999999994</v>
      </c>
    </row>
    <row r="13116" spans="1:5" x14ac:dyDescent="0.35">
      <c r="A13116" s="22" t="s">
        <v>43</v>
      </c>
      <c r="B13116" s="22" t="s">
        <v>178</v>
      </c>
      <c r="C13116" s="22" t="s">
        <v>14</v>
      </c>
      <c r="D13116" s="22" t="s">
        <v>31</v>
      </c>
      <c r="E13116" s="20">
        <v>14.19664</v>
      </c>
    </row>
    <row r="13117" spans="1:5" x14ac:dyDescent="0.35">
      <c r="A13117" s="22" t="s">
        <v>43</v>
      </c>
      <c r="B13117" s="22" t="s">
        <v>178</v>
      </c>
      <c r="C13117" s="22" t="s">
        <v>14</v>
      </c>
      <c r="D13117" s="28" t="s">
        <v>35</v>
      </c>
      <c r="E13117" s="26">
        <v>14.19664</v>
      </c>
    </row>
    <row r="13118" spans="1:5" x14ac:dyDescent="0.35">
      <c r="A13118" s="22" t="s">
        <v>43</v>
      </c>
      <c r="B13118" s="22" t="s">
        <v>178</v>
      </c>
      <c r="C13118" s="22" t="s">
        <v>15</v>
      </c>
      <c r="D13118" s="22" t="s">
        <v>52</v>
      </c>
      <c r="E13118" s="20">
        <v>264.13958000000002</v>
      </c>
    </row>
    <row r="13119" spans="1:5" x14ac:dyDescent="0.35">
      <c r="A13119" s="22" t="s">
        <v>43</v>
      </c>
      <c r="B13119" s="22" t="s">
        <v>178</v>
      </c>
      <c r="C13119" s="22" t="s">
        <v>15</v>
      </c>
      <c r="D13119" s="22" t="s">
        <v>104</v>
      </c>
      <c r="E13119" s="20">
        <v>93.138739999999999</v>
      </c>
    </row>
    <row r="13120" spans="1:5" x14ac:dyDescent="0.35">
      <c r="A13120" s="22" t="s">
        <v>43</v>
      </c>
      <c r="B13120" s="22" t="s">
        <v>178</v>
      </c>
      <c r="C13120" s="22" t="s">
        <v>15</v>
      </c>
      <c r="D13120" s="22" t="s">
        <v>156</v>
      </c>
      <c r="E13120" s="20">
        <v>824.66084999999998</v>
      </c>
    </row>
    <row r="13121" spans="1:5" x14ac:dyDescent="0.35">
      <c r="A13121" s="22" t="s">
        <v>43</v>
      </c>
      <c r="B13121" s="22" t="s">
        <v>178</v>
      </c>
      <c r="C13121" s="22" t="s">
        <v>15</v>
      </c>
      <c r="D13121" s="22" t="s">
        <v>53</v>
      </c>
      <c r="E13121" s="20">
        <v>1.21078</v>
      </c>
    </row>
    <row r="13122" spans="1:5" x14ac:dyDescent="0.35">
      <c r="A13122" s="22" t="s">
        <v>43</v>
      </c>
      <c r="B13122" s="22" t="s">
        <v>178</v>
      </c>
      <c r="C13122" s="22" t="s">
        <v>15</v>
      </c>
      <c r="D13122" s="22" t="s">
        <v>27</v>
      </c>
      <c r="E13122" s="20">
        <v>192.30284</v>
      </c>
    </row>
    <row r="13123" spans="1:5" x14ac:dyDescent="0.35">
      <c r="A13123" s="22" t="s">
        <v>43</v>
      </c>
      <c r="B13123" s="22" t="s">
        <v>178</v>
      </c>
      <c r="C13123" s="22" t="s">
        <v>15</v>
      </c>
      <c r="D13123" s="22" t="s">
        <v>28</v>
      </c>
      <c r="E13123" s="20">
        <v>34.788620000000002</v>
      </c>
    </row>
    <row r="13124" spans="1:5" x14ac:dyDescent="0.35">
      <c r="A13124" s="22" t="s">
        <v>43</v>
      </c>
      <c r="B13124" s="22" t="s">
        <v>178</v>
      </c>
      <c r="C13124" s="22" t="s">
        <v>15</v>
      </c>
      <c r="D13124" s="22" t="s">
        <v>55</v>
      </c>
      <c r="E13124" s="20">
        <v>26.844519999999999</v>
      </c>
    </row>
    <row r="13125" spans="1:5" x14ac:dyDescent="0.35">
      <c r="A13125" s="22" t="s">
        <v>43</v>
      </c>
      <c r="B13125" s="22" t="s">
        <v>178</v>
      </c>
      <c r="C13125" s="22" t="s">
        <v>15</v>
      </c>
      <c r="D13125" s="22" t="s">
        <v>92</v>
      </c>
      <c r="E13125" s="20">
        <v>524.86613</v>
      </c>
    </row>
    <row r="13126" spans="1:5" x14ac:dyDescent="0.35">
      <c r="A13126" s="22" t="s">
        <v>43</v>
      </c>
      <c r="B13126" s="22" t="s">
        <v>178</v>
      </c>
      <c r="C13126" s="22" t="s">
        <v>15</v>
      </c>
      <c r="D13126" s="22" t="s">
        <v>93</v>
      </c>
      <c r="E13126" s="20">
        <v>353.05416000000002</v>
      </c>
    </row>
    <row r="13127" spans="1:5" x14ac:dyDescent="0.35">
      <c r="A13127" s="22" t="s">
        <v>43</v>
      </c>
      <c r="B13127" s="22" t="s">
        <v>178</v>
      </c>
      <c r="C13127" s="22" t="s">
        <v>15</v>
      </c>
      <c r="D13127" s="22" t="s">
        <v>160</v>
      </c>
      <c r="E13127" s="20">
        <v>4227.4372899999998</v>
      </c>
    </row>
    <row r="13128" spans="1:5" x14ac:dyDescent="0.35">
      <c r="A13128" s="22" t="s">
        <v>43</v>
      </c>
      <c r="B13128" s="22" t="s">
        <v>178</v>
      </c>
      <c r="C13128" s="22" t="s">
        <v>15</v>
      </c>
      <c r="D13128" s="22" t="s">
        <v>30</v>
      </c>
      <c r="E13128" s="20">
        <v>7455.3379500000001</v>
      </c>
    </row>
    <row r="13129" spans="1:5" x14ac:dyDescent="0.35">
      <c r="A13129" s="22" t="s">
        <v>43</v>
      </c>
      <c r="B13129" s="22" t="s">
        <v>178</v>
      </c>
      <c r="C13129" s="22" t="s">
        <v>15</v>
      </c>
      <c r="D13129" s="22" t="s">
        <v>96</v>
      </c>
      <c r="E13129" s="20">
        <v>13.202199999999999</v>
      </c>
    </row>
    <row r="13130" spans="1:5" x14ac:dyDescent="0.35">
      <c r="A13130" s="22" t="s">
        <v>43</v>
      </c>
      <c r="B13130" s="22" t="s">
        <v>178</v>
      </c>
      <c r="C13130" s="22" t="s">
        <v>15</v>
      </c>
      <c r="D13130" s="22" t="s">
        <v>162</v>
      </c>
      <c r="E13130" s="20">
        <v>0.57708000000000004</v>
      </c>
    </row>
    <row r="13131" spans="1:5" x14ac:dyDescent="0.35">
      <c r="A13131" s="22" t="s">
        <v>43</v>
      </c>
      <c r="B13131" s="22" t="s">
        <v>178</v>
      </c>
      <c r="C13131" s="22" t="s">
        <v>15</v>
      </c>
      <c r="D13131" s="22" t="s">
        <v>112</v>
      </c>
      <c r="E13131" s="20">
        <v>3.3689800000000001</v>
      </c>
    </row>
    <row r="13132" spans="1:5" x14ac:dyDescent="0.35">
      <c r="A13132" s="22" t="s">
        <v>43</v>
      </c>
      <c r="B13132" s="22" t="s">
        <v>178</v>
      </c>
      <c r="C13132" s="22" t="s">
        <v>15</v>
      </c>
      <c r="D13132" s="22" t="s">
        <v>100</v>
      </c>
      <c r="E13132" s="20">
        <v>1.53427</v>
      </c>
    </row>
    <row r="13133" spans="1:5" x14ac:dyDescent="0.35">
      <c r="A13133" s="22" t="s">
        <v>43</v>
      </c>
      <c r="B13133" s="22" t="s">
        <v>178</v>
      </c>
      <c r="C13133" s="22" t="s">
        <v>15</v>
      </c>
      <c r="D13133" s="22" t="s">
        <v>97</v>
      </c>
      <c r="E13133" s="20">
        <v>10.58361</v>
      </c>
    </row>
    <row r="13134" spans="1:5" x14ac:dyDescent="0.35">
      <c r="A13134" s="22" t="s">
        <v>43</v>
      </c>
      <c r="B13134" s="22" t="s">
        <v>178</v>
      </c>
      <c r="C13134" s="22" t="s">
        <v>15</v>
      </c>
      <c r="D13134" s="22" t="s">
        <v>31</v>
      </c>
      <c r="E13134" s="20">
        <v>1742.0475200000001</v>
      </c>
    </row>
    <row r="13135" spans="1:5" x14ac:dyDescent="0.35">
      <c r="A13135" s="22" t="s">
        <v>43</v>
      </c>
      <c r="B13135" s="22" t="s">
        <v>178</v>
      </c>
      <c r="C13135" s="22" t="s">
        <v>15</v>
      </c>
      <c r="D13135" s="22" t="s">
        <v>32</v>
      </c>
      <c r="E13135" s="20">
        <v>17.388809999999999</v>
      </c>
    </row>
    <row r="13136" spans="1:5" x14ac:dyDescent="0.35">
      <c r="A13136" s="22" t="s">
        <v>43</v>
      </c>
      <c r="B13136" s="22" t="s">
        <v>178</v>
      </c>
      <c r="C13136" s="22" t="s">
        <v>15</v>
      </c>
      <c r="D13136" s="28" t="s">
        <v>35</v>
      </c>
      <c r="E13136" s="26">
        <v>15786.48393</v>
      </c>
    </row>
    <row r="13137" spans="1:5" x14ac:dyDescent="0.35">
      <c r="A13137" s="22" t="s">
        <v>43</v>
      </c>
      <c r="B13137" s="22" t="s">
        <v>178</v>
      </c>
      <c r="C13137" s="22" t="s">
        <v>159</v>
      </c>
      <c r="D13137" s="22" t="s">
        <v>52</v>
      </c>
      <c r="E13137" s="20">
        <v>24.144549999999999</v>
      </c>
    </row>
    <row r="13138" spans="1:5" x14ac:dyDescent="0.35">
      <c r="A13138" s="22" t="s">
        <v>43</v>
      </c>
      <c r="B13138" s="22" t="s">
        <v>178</v>
      </c>
      <c r="C13138" s="22" t="s">
        <v>159</v>
      </c>
      <c r="D13138" s="22" t="s">
        <v>156</v>
      </c>
      <c r="E13138" s="20">
        <v>116.8903</v>
      </c>
    </row>
    <row r="13139" spans="1:5" x14ac:dyDescent="0.35">
      <c r="A13139" s="22" t="s">
        <v>43</v>
      </c>
      <c r="B13139" s="22" t="s">
        <v>178</v>
      </c>
      <c r="C13139" s="22" t="s">
        <v>159</v>
      </c>
      <c r="D13139" s="22" t="s">
        <v>27</v>
      </c>
      <c r="E13139" s="20">
        <v>485.78514000000001</v>
      </c>
    </row>
    <row r="13140" spans="1:5" x14ac:dyDescent="0.35">
      <c r="A13140" s="22" t="s">
        <v>43</v>
      </c>
      <c r="B13140" s="22" t="s">
        <v>178</v>
      </c>
      <c r="C13140" s="22" t="s">
        <v>159</v>
      </c>
      <c r="D13140" s="22" t="s">
        <v>28</v>
      </c>
      <c r="E13140" s="20">
        <v>22.274329999999999</v>
      </c>
    </row>
    <row r="13141" spans="1:5" x14ac:dyDescent="0.35">
      <c r="A13141" s="22" t="s">
        <v>43</v>
      </c>
      <c r="B13141" s="22" t="s">
        <v>178</v>
      </c>
      <c r="C13141" s="22" t="s">
        <v>159</v>
      </c>
      <c r="D13141" s="22" t="s">
        <v>55</v>
      </c>
      <c r="E13141" s="20">
        <v>4.0661800000000001</v>
      </c>
    </row>
    <row r="13142" spans="1:5" x14ac:dyDescent="0.35">
      <c r="A13142" s="22" t="s">
        <v>43</v>
      </c>
      <c r="B13142" s="22" t="s">
        <v>178</v>
      </c>
      <c r="C13142" s="22" t="s">
        <v>159</v>
      </c>
      <c r="D13142" s="22" t="s">
        <v>92</v>
      </c>
      <c r="E13142" s="20">
        <v>42.944310000000002</v>
      </c>
    </row>
    <row r="13143" spans="1:5" x14ac:dyDescent="0.35">
      <c r="A13143" s="22" t="s">
        <v>43</v>
      </c>
      <c r="B13143" s="22" t="s">
        <v>178</v>
      </c>
      <c r="C13143" s="22" t="s">
        <v>159</v>
      </c>
      <c r="D13143" s="22" t="s">
        <v>165</v>
      </c>
      <c r="E13143" s="20">
        <v>21.08156</v>
      </c>
    </row>
    <row r="13144" spans="1:5" x14ac:dyDescent="0.35">
      <c r="A13144" s="22" t="s">
        <v>43</v>
      </c>
      <c r="B13144" s="22" t="s">
        <v>178</v>
      </c>
      <c r="C13144" s="22" t="s">
        <v>159</v>
      </c>
      <c r="D13144" s="22" t="s">
        <v>93</v>
      </c>
      <c r="E13144" s="20">
        <v>24.030159999999999</v>
      </c>
    </row>
    <row r="13145" spans="1:5" x14ac:dyDescent="0.35">
      <c r="A13145" s="22" t="s">
        <v>43</v>
      </c>
      <c r="B13145" s="22" t="s">
        <v>178</v>
      </c>
      <c r="C13145" s="22" t="s">
        <v>159</v>
      </c>
      <c r="D13145" s="22" t="s">
        <v>160</v>
      </c>
      <c r="E13145" s="20">
        <v>936.09573999999998</v>
      </c>
    </row>
    <row r="13146" spans="1:5" x14ac:dyDescent="0.35">
      <c r="A13146" s="22" t="s">
        <v>43</v>
      </c>
      <c r="B13146" s="22" t="s">
        <v>178</v>
      </c>
      <c r="C13146" s="22" t="s">
        <v>159</v>
      </c>
      <c r="D13146" s="22" t="s">
        <v>30</v>
      </c>
      <c r="E13146" s="20">
        <v>428.16899999999998</v>
      </c>
    </row>
    <row r="13147" spans="1:5" x14ac:dyDescent="0.35">
      <c r="A13147" s="22" t="s">
        <v>43</v>
      </c>
      <c r="B13147" s="22" t="s">
        <v>178</v>
      </c>
      <c r="C13147" s="22" t="s">
        <v>159</v>
      </c>
      <c r="D13147" s="22" t="s">
        <v>96</v>
      </c>
      <c r="E13147" s="20">
        <v>22.899629999999998</v>
      </c>
    </row>
    <row r="13148" spans="1:5" x14ac:dyDescent="0.35">
      <c r="A13148" s="22" t="s">
        <v>43</v>
      </c>
      <c r="B13148" s="22" t="s">
        <v>178</v>
      </c>
      <c r="C13148" s="22" t="s">
        <v>159</v>
      </c>
      <c r="D13148" s="22" t="s">
        <v>162</v>
      </c>
      <c r="E13148" s="20">
        <v>5.6835399999999998</v>
      </c>
    </row>
    <row r="13149" spans="1:5" x14ac:dyDescent="0.35">
      <c r="A13149" s="22" t="s">
        <v>43</v>
      </c>
      <c r="B13149" s="22" t="s">
        <v>178</v>
      </c>
      <c r="C13149" s="22" t="s">
        <v>159</v>
      </c>
      <c r="D13149" s="22" t="s">
        <v>112</v>
      </c>
      <c r="E13149" s="20">
        <v>113.78062</v>
      </c>
    </row>
    <row r="13150" spans="1:5" x14ac:dyDescent="0.35">
      <c r="A13150" s="22" t="s">
        <v>43</v>
      </c>
      <c r="B13150" s="22" t="s">
        <v>178</v>
      </c>
      <c r="C13150" s="22" t="s">
        <v>159</v>
      </c>
      <c r="D13150" s="22" t="s">
        <v>100</v>
      </c>
      <c r="E13150" s="20">
        <v>0.35149999999999998</v>
      </c>
    </row>
    <row r="13151" spans="1:5" x14ac:dyDescent="0.35">
      <c r="A13151" s="22" t="s">
        <v>43</v>
      </c>
      <c r="B13151" s="22" t="s">
        <v>178</v>
      </c>
      <c r="C13151" s="22" t="s">
        <v>159</v>
      </c>
      <c r="D13151" s="22" t="s">
        <v>97</v>
      </c>
      <c r="E13151" s="20">
        <v>-0.54157999999999995</v>
      </c>
    </row>
    <row r="13152" spans="1:5" x14ac:dyDescent="0.35">
      <c r="A13152" s="22" t="s">
        <v>43</v>
      </c>
      <c r="B13152" s="22" t="s">
        <v>178</v>
      </c>
      <c r="C13152" s="22" t="s">
        <v>159</v>
      </c>
      <c r="D13152" s="22" t="s">
        <v>31</v>
      </c>
      <c r="E13152" s="20">
        <v>300.22422999999998</v>
      </c>
    </row>
    <row r="13153" spans="1:5" x14ac:dyDescent="0.35">
      <c r="A13153" s="22" t="s">
        <v>43</v>
      </c>
      <c r="B13153" s="22" t="s">
        <v>178</v>
      </c>
      <c r="C13153" s="22" t="s">
        <v>159</v>
      </c>
      <c r="D13153" s="28" t="s">
        <v>35</v>
      </c>
      <c r="E13153" s="26">
        <v>2547.8792100000001</v>
      </c>
    </row>
    <row r="13154" spans="1:5" x14ac:dyDescent="0.35">
      <c r="A13154" s="22" t="s">
        <v>43</v>
      </c>
      <c r="B13154" s="22" t="s">
        <v>178</v>
      </c>
      <c r="C13154" s="22" t="s">
        <v>59</v>
      </c>
      <c r="D13154" s="22" t="s">
        <v>52</v>
      </c>
      <c r="E13154" s="20">
        <v>16.225580000000001</v>
      </c>
    </row>
    <row r="13155" spans="1:5" x14ac:dyDescent="0.35">
      <c r="A13155" s="22" t="s">
        <v>43</v>
      </c>
      <c r="B13155" s="22" t="s">
        <v>178</v>
      </c>
      <c r="C13155" s="22" t="s">
        <v>59</v>
      </c>
      <c r="D13155" s="22" t="s">
        <v>53</v>
      </c>
      <c r="E13155" s="20">
        <v>-1.2999999999999999E-4</v>
      </c>
    </row>
    <row r="13156" spans="1:5" x14ac:dyDescent="0.35">
      <c r="A13156" s="22" t="s">
        <v>43</v>
      </c>
      <c r="B13156" s="22" t="s">
        <v>178</v>
      </c>
      <c r="C13156" s="22" t="s">
        <v>59</v>
      </c>
      <c r="D13156" s="22" t="s">
        <v>55</v>
      </c>
      <c r="E13156" s="20">
        <v>-3.0000000000000001E-5</v>
      </c>
    </row>
    <row r="13157" spans="1:5" x14ac:dyDescent="0.35">
      <c r="A13157" s="22" t="s">
        <v>43</v>
      </c>
      <c r="B13157" s="22" t="s">
        <v>178</v>
      </c>
      <c r="C13157" s="22" t="s">
        <v>59</v>
      </c>
      <c r="D13157" s="22" t="s">
        <v>92</v>
      </c>
      <c r="E13157" s="20">
        <v>676.92731000000003</v>
      </c>
    </row>
    <row r="13158" spans="1:5" x14ac:dyDescent="0.35">
      <c r="A13158" s="22" t="s">
        <v>43</v>
      </c>
      <c r="B13158" s="22" t="s">
        <v>178</v>
      </c>
      <c r="C13158" s="22" t="s">
        <v>59</v>
      </c>
      <c r="D13158" s="22" t="s">
        <v>93</v>
      </c>
      <c r="E13158" s="20">
        <v>-1.2E-4</v>
      </c>
    </row>
    <row r="13159" spans="1:5" x14ac:dyDescent="0.35">
      <c r="A13159" s="22" t="s">
        <v>43</v>
      </c>
      <c r="B13159" s="22" t="s">
        <v>178</v>
      </c>
      <c r="C13159" s="22" t="s">
        <v>59</v>
      </c>
      <c r="D13159" s="22" t="s">
        <v>30</v>
      </c>
      <c r="E13159" s="20">
        <v>75.853909999999999</v>
      </c>
    </row>
    <row r="13160" spans="1:5" x14ac:dyDescent="0.35">
      <c r="A13160" s="22" t="s">
        <v>43</v>
      </c>
      <c r="B13160" s="22" t="s">
        <v>178</v>
      </c>
      <c r="C13160" s="22" t="s">
        <v>59</v>
      </c>
      <c r="D13160" s="22" t="s">
        <v>31</v>
      </c>
      <c r="E13160" s="20">
        <v>300.03681999999998</v>
      </c>
    </row>
    <row r="13161" spans="1:5" x14ac:dyDescent="0.35">
      <c r="A13161" s="22" t="s">
        <v>43</v>
      </c>
      <c r="B13161" s="22" t="s">
        <v>178</v>
      </c>
      <c r="C13161" s="22" t="s">
        <v>59</v>
      </c>
      <c r="D13161" s="28" t="s">
        <v>35</v>
      </c>
      <c r="E13161" s="26">
        <v>1069.0433399999999</v>
      </c>
    </row>
    <row r="13162" spans="1:5" x14ac:dyDescent="0.35">
      <c r="A13162" s="22" t="s">
        <v>43</v>
      </c>
      <c r="B13162" s="22" t="s">
        <v>178</v>
      </c>
      <c r="C13162" s="22" t="s">
        <v>16</v>
      </c>
      <c r="D13162" s="22" t="s">
        <v>52</v>
      </c>
      <c r="E13162" s="20">
        <v>45.869959999999999</v>
      </c>
    </row>
    <row r="13163" spans="1:5" x14ac:dyDescent="0.35">
      <c r="A13163" s="22" t="s">
        <v>43</v>
      </c>
      <c r="B13163" s="22" t="s">
        <v>178</v>
      </c>
      <c r="C13163" s="22" t="s">
        <v>16</v>
      </c>
      <c r="D13163" s="22" t="s">
        <v>156</v>
      </c>
      <c r="E13163" s="20">
        <v>0.83153999999999995</v>
      </c>
    </row>
    <row r="13164" spans="1:5" x14ac:dyDescent="0.35">
      <c r="A13164" s="22" t="s">
        <v>43</v>
      </c>
      <c r="B13164" s="22" t="s">
        <v>178</v>
      </c>
      <c r="C13164" s="22" t="s">
        <v>16</v>
      </c>
      <c r="D13164" s="22" t="s">
        <v>27</v>
      </c>
      <c r="E13164" s="20">
        <v>344.89326999999997</v>
      </c>
    </row>
    <row r="13165" spans="1:5" x14ac:dyDescent="0.35">
      <c r="A13165" s="22" t="s">
        <v>43</v>
      </c>
      <c r="B13165" s="22" t="s">
        <v>178</v>
      </c>
      <c r="C13165" s="22" t="s">
        <v>16</v>
      </c>
      <c r="D13165" s="22" t="s">
        <v>28</v>
      </c>
      <c r="E13165" s="20">
        <v>38.361629999999998</v>
      </c>
    </row>
    <row r="13166" spans="1:5" x14ac:dyDescent="0.35">
      <c r="A13166" s="22" t="s">
        <v>43</v>
      </c>
      <c r="B13166" s="22" t="s">
        <v>178</v>
      </c>
      <c r="C13166" s="22" t="s">
        <v>16</v>
      </c>
      <c r="D13166" s="22" t="s">
        <v>55</v>
      </c>
      <c r="E13166" s="20">
        <v>26.91713</v>
      </c>
    </row>
    <row r="13167" spans="1:5" x14ac:dyDescent="0.35">
      <c r="A13167" s="22" t="s">
        <v>43</v>
      </c>
      <c r="B13167" s="22" t="s">
        <v>178</v>
      </c>
      <c r="C13167" s="22" t="s">
        <v>16</v>
      </c>
      <c r="D13167" s="22" t="s">
        <v>92</v>
      </c>
      <c r="E13167" s="20">
        <v>9.4700900000000008</v>
      </c>
    </row>
    <row r="13168" spans="1:5" x14ac:dyDescent="0.35">
      <c r="A13168" s="22" t="s">
        <v>43</v>
      </c>
      <c r="B13168" s="22" t="s">
        <v>178</v>
      </c>
      <c r="C13168" s="22" t="s">
        <v>16</v>
      </c>
      <c r="D13168" s="22" t="s">
        <v>102</v>
      </c>
      <c r="E13168" s="20">
        <v>48.373570000000001</v>
      </c>
    </row>
    <row r="13169" spans="1:5" x14ac:dyDescent="0.35">
      <c r="A13169" s="22" t="s">
        <v>43</v>
      </c>
      <c r="B13169" s="22" t="s">
        <v>178</v>
      </c>
      <c r="C13169" s="22" t="s">
        <v>16</v>
      </c>
      <c r="D13169" s="22" t="s">
        <v>93</v>
      </c>
      <c r="E13169" s="20">
        <v>2.9892300000000001</v>
      </c>
    </row>
    <row r="13170" spans="1:5" x14ac:dyDescent="0.35">
      <c r="A13170" s="22" t="s">
        <v>43</v>
      </c>
      <c r="B13170" s="22" t="s">
        <v>178</v>
      </c>
      <c r="C13170" s="22" t="s">
        <v>16</v>
      </c>
      <c r="D13170" s="22" t="s">
        <v>160</v>
      </c>
      <c r="E13170" s="20">
        <v>16.062580000000001</v>
      </c>
    </row>
    <row r="13171" spans="1:5" x14ac:dyDescent="0.35">
      <c r="A13171" s="22" t="s">
        <v>43</v>
      </c>
      <c r="B13171" s="22" t="s">
        <v>178</v>
      </c>
      <c r="C13171" s="22" t="s">
        <v>16</v>
      </c>
      <c r="D13171" s="22" t="s">
        <v>30</v>
      </c>
      <c r="E13171" s="20">
        <v>257.79590999999999</v>
      </c>
    </row>
    <row r="13172" spans="1:5" x14ac:dyDescent="0.35">
      <c r="A13172" s="22" t="s">
        <v>43</v>
      </c>
      <c r="B13172" s="22" t="s">
        <v>178</v>
      </c>
      <c r="C13172" s="22" t="s">
        <v>16</v>
      </c>
      <c r="D13172" s="22" t="s">
        <v>162</v>
      </c>
      <c r="E13172" s="20">
        <v>-4.0000000000000003E-5</v>
      </c>
    </row>
    <row r="13173" spans="1:5" x14ac:dyDescent="0.35">
      <c r="A13173" s="22" t="s">
        <v>43</v>
      </c>
      <c r="B13173" s="22" t="s">
        <v>178</v>
      </c>
      <c r="C13173" s="22" t="s">
        <v>16</v>
      </c>
      <c r="D13173" s="22" t="s">
        <v>97</v>
      </c>
      <c r="E13173" s="20">
        <v>0.33354</v>
      </c>
    </row>
    <row r="13174" spans="1:5" x14ac:dyDescent="0.35">
      <c r="A13174" s="22" t="s">
        <v>43</v>
      </c>
      <c r="B13174" s="22" t="s">
        <v>178</v>
      </c>
      <c r="C13174" s="22" t="s">
        <v>16</v>
      </c>
      <c r="D13174" s="22" t="s">
        <v>31</v>
      </c>
      <c r="E13174" s="20">
        <v>854.52374999999995</v>
      </c>
    </row>
    <row r="13175" spans="1:5" x14ac:dyDescent="0.35">
      <c r="A13175" s="22" t="s">
        <v>43</v>
      </c>
      <c r="B13175" s="22" t="s">
        <v>178</v>
      </c>
      <c r="C13175" s="22" t="s">
        <v>16</v>
      </c>
      <c r="D13175" s="22" t="s">
        <v>32</v>
      </c>
      <c r="E13175" s="20">
        <v>2.9756</v>
      </c>
    </row>
    <row r="13176" spans="1:5" x14ac:dyDescent="0.35">
      <c r="A13176" s="22" t="s">
        <v>43</v>
      </c>
      <c r="B13176" s="22" t="s">
        <v>178</v>
      </c>
      <c r="C13176" s="22" t="s">
        <v>16</v>
      </c>
      <c r="D13176" s="28" t="s">
        <v>35</v>
      </c>
      <c r="E13176" s="26">
        <v>1649.3977600000001</v>
      </c>
    </row>
    <row r="13177" spans="1:5" x14ac:dyDescent="0.35">
      <c r="A13177" s="22" t="s">
        <v>43</v>
      </c>
      <c r="B13177" s="22" t="s">
        <v>178</v>
      </c>
      <c r="C13177" s="22" t="s">
        <v>17</v>
      </c>
      <c r="D13177" s="22" t="s">
        <v>52</v>
      </c>
      <c r="E13177" s="20">
        <v>-5.0000000000000002E-5</v>
      </c>
    </row>
    <row r="13178" spans="1:5" x14ac:dyDescent="0.35">
      <c r="A13178" s="22" t="s">
        <v>43</v>
      </c>
      <c r="B13178" s="22" t="s">
        <v>178</v>
      </c>
      <c r="C13178" s="22" t="s">
        <v>17</v>
      </c>
      <c r="D13178" s="22" t="s">
        <v>156</v>
      </c>
      <c r="E13178" s="20">
        <v>4.0653300000000003</v>
      </c>
    </row>
    <row r="13179" spans="1:5" x14ac:dyDescent="0.35">
      <c r="A13179" s="22" t="s">
        <v>43</v>
      </c>
      <c r="B13179" s="22" t="s">
        <v>178</v>
      </c>
      <c r="C13179" s="22" t="s">
        <v>17</v>
      </c>
      <c r="D13179" s="22" t="s">
        <v>27</v>
      </c>
      <c r="E13179" s="20">
        <v>390.14943</v>
      </c>
    </row>
    <row r="13180" spans="1:5" x14ac:dyDescent="0.35">
      <c r="A13180" s="22" t="s">
        <v>43</v>
      </c>
      <c r="B13180" s="22" t="s">
        <v>178</v>
      </c>
      <c r="C13180" s="22" t="s">
        <v>17</v>
      </c>
      <c r="D13180" s="22" t="s">
        <v>28</v>
      </c>
      <c r="E13180" s="20">
        <v>59.54</v>
      </c>
    </row>
    <row r="13181" spans="1:5" x14ac:dyDescent="0.35">
      <c r="A13181" s="22" t="s">
        <v>43</v>
      </c>
      <c r="B13181" s="22" t="s">
        <v>178</v>
      </c>
      <c r="C13181" s="22" t="s">
        <v>17</v>
      </c>
      <c r="D13181" s="22" t="s">
        <v>92</v>
      </c>
      <c r="E13181" s="20">
        <v>-3.0000000000000001E-5</v>
      </c>
    </row>
    <row r="13182" spans="1:5" x14ac:dyDescent="0.35">
      <c r="A13182" s="22" t="s">
        <v>43</v>
      </c>
      <c r="B13182" s="22" t="s">
        <v>178</v>
      </c>
      <c r="C13182" s="22" t="s">
        <v>17</v>
      </c>
      <c r="D13182" s="22" t="s">
        <v>93</v>
      </c>
      <c r="E13182" s="20">
        <v>-1E-4</v>
      </c>
    </row>
    <row r="13183" spans="1:5" x14ac:dyDescent="0.35">
      <c r="A13183" s="22" t="s">
        <v>43</v>
      </c>
      <c r="B13183" s="22" t="s">
        <v>178</v>
      </c>
      <c r="C13183" s="22" t="s">
        <v>17</v>
      </c>
      <c r="D13183" s="22" t="s">
        <v>30</v>
      </c>
      <c r="E13183" s="20">
        <v>254.73103</v>
      </c>
    </row>
    <row r="13184" spans="1:5" x14ac:dyDescent="0.35">
      <c r="A13184" s="22" t="s">
        <v>43</v>
      </c>
      <c r="B13184" s="22" t="s">
        <v>178</v>
      </c>
      <c r="C13184" s="22" t="s">
        <v>17</v>
      </c>
      <c r="D13184" s="22" t="s">
        <v>31</v>
      </c>
      <c r="E13184" s="20">
        <v>1427.65698</v>
      </c>
    </row>
    <row r="13185" spans="1:5" x14ac:dyDescent="0.35">
      <c r="A13185" s="22" t="s">
        <v>43</v>
      </c>
      <c r="B13185" s="22" t="s">
        <v>178</v>
      </c>
      <c r="C13185" s="22" t="s">
        <v>17</v>
      </c>
      <c r="D13185" s="28" t="s">
        <v>35</v>
      </c>
      <c r="E13185" s="26">
        <v>2136.1425899999999</v>
      </c>
    </row>
    <row r="13186" spans="1:5" x14ac:dyDescent="0.35">
      <c r="A13186" s="22" t="s">
        <v>43</v>
      </c>
      <c r="B13186" s="22" t="s">
        <v>178</v>
      </c>
      <c r="C13186" s="22" t="s">
        <v>18</v>
      </c>
      <c r="D13186" s="22" t="s">
        <v>52</v>
      </c>
      <c r="E13186" s="20">
        <v>-1.25E-3</v>
      </c>
    </row>
    <row r="13187" spans="1:5" x14ac:dyDescent="0.35">
      <c r="A13187" s="22" t="s">
        <v>43</v>
      </c>
      <c r="B13187" s="22" t="s">
        <v>178</v>
      </c>
      <c r="C13187" s="22" t="s">
        <v>18</v>
      </c>
      <c r="D13187" s="22" t="s">
        <v>156</v>
      </c>
      <c r="E13187" s="20">
        <v>-1.8000000000000001E-4</v>
      </c>
    </row>
    <row r="13188" spans="1:5" x14ac:dyDescent="0.35">
      <c r="A13188" s="22" t="s">
        <v>43</v>
      </c>
      <c r="B13188" s="22" t="s">
        <v>178</v>
      </c>
      <c r="C13188" s="22" t="s">
        <v>18</v>
      </c>
      <c r="D13188" s="22" t="s">
        <v>53</v>
      </c>
      <c r="E13188" s="20">
        <v>-1.8000000000000001E-4</v>
      </c>
    </row>
    <row r="13189" spans="1:5" x14ac:dyDescent="0.35">
      <c r="A13189" s="22" t="s">
        <v>43</v>
      </c>
      <c r="B13189" s="22" t="s">
        <v>178</v>
      </c>
      <c r="C13189" s="22" t="s">
        <v>18</v>
      </c>
      <c r="D13189" s="22" t="s">
        <v>27</v>
      </c>
      <c r="E13189" s="20">
        <v>11.10519</v>
      </c>
    </row>
    <row r="13190" spans="1:5" x14ac:dyDescent="0.35">
      <c r="A13190" s="22" t="s">
        <v>43</v>
      </c>
      <c r="B13190" s="22" t="s">
        <v>178</v>
      </c>
      <c r="C13190" s="22" t="s">
        <v>18</v>
      </c>
      <c r="D13190" s="22" t="s">
        <v>28</v>
      </c>
      <c r="E13190" s="20">
        <v>-4.0000000000000002E-4</v>
      </c>
    </row>
    <row r="13191" spans="1:5" x14ac:dyDescent="0.35">
      <c r="A13191" s="22" t="s">
        <v>43</v>
      </c>
      <c r="B13191" s="22" t="s">
        <v>178</v>
      </c>
      <c r="C13191" s="22" t="s">
        <v>18</v>
      </c>
      <c r="D13191" s="22" t="s">
        <v>55</v>
      </c>
      <c r="E13191" s="20">
        <v>-1.0000000000000001E-5</v>
      </c>
    </row>
    <row r="13192" spans="1:5" x14ac:dyDescent="0.35">
      <c r="A13192" s="22" t="s">
        <v>43</v>
      </c>
      <c r="B13192" s="22" t="s">
        <v>178</v>
      </c>
      <c r="C13192" s="22" t="s">
        <v>18</v>
      </c>
      <c r="D13192" s="22" t="s">
        <v>92</v>
      </c>
      <c r="E13192" s="20">
        <v>0.19492000000000001</v>
      </c>
    </row>
    <row r="13193" spans="1:5" x14ac:dyDescent="0.35">
      <c r="A13193" s="22" t="s">
        <v>43</v>
      </c>
      <c r="B13193" s="22" t="s">
        <v>178</v>
      </c>
      <c r="C13193" s="22" t="s">
        <v>18</v>
      </c>
      <c r="D13193" s="22" t="s">
        <v>102</v>
      </c>
      <c r="E13193" s="20">
        <v>529.58862999999997</v>
      </c>
    </row>
    <row r="13194" spans="1:5" x14ac:dyDescent="0.35">
      <c r="A13194" s="22" t="s">
        <v>43</v>
      </c>
      <c r="B13194" s="22" t="s">
        <v>178</v>
      </c>
      <c r="C13194" s="22" t="s">
        <v>18</v>
      </c>
      <c r="D13194" s="22" t="s">
        <v>30</v>
      </c>
      <c r="E13194" s="20">
        <v>20.246949999999998</v>
      </c>
    </row>
    <row r="13195" spans="1:5" x14ac:dyDescent="0.35">
      <c r="A13195" s="22" t="s">
        <v>43</v>
      </c>
      <c r="B13195" s="22" t="s">
        <v>178</v>
      </c>
      <c r="C13195" s="22" t="s">
        <v>18</v>
      </c>
      <c r="D13195" s="22" t="s">
        <v>31</v>
      </c>
      <c r="E13195" s="20">
        <v>33.544910000000002</v>
      </c>
    </row>
    <row r="13196" spans="1:5" x14ac:dyDescent="0.35">
      <c r="A13196" s="22" t="s">
        <v>43</v>
      </c>
      <c r="B13196" s="22" t="s">
        <v>178</v>
      </c>
      <c r="C13196" s="22" t="s">
        <v>18</v>
      </c>
      <c r="D13196" s="22" t="s">
        <v>32</v>
      </c>
      <c r="E13196" s="20">
        <v>-1.2E-4</v>
      </c>
    </row>
    <row r="13197" spans="1:5" x14ac:dyDescent="0.35">
      <c r="A13197" s="22" t="s">
        <v>43</v>
      </c>
      <c r="B13197" s="22" t="s">
        <v>178</v>
      </c>
      <c r="C13197" s="22" t="s">
        <v>18</v>
      </c>
      <c r="D13197" s="28" t="s">
        <v>35</v>
      </c>
      <c r="E13197" s="26">
        <v>594.67845999999997</v>
      </c>
    </row>
    <row r="13198" spans="1:5" x14ac:dyDescent="0.35">
      <c r="A13198" s="22" t="s">
        <v>43</v>
      </c>
      <c r="B13198" s="22" t="s">
        <v>178</v>
      </c>
      <c r="C13198" s="22" t="s">
        <v>19</v>
      </c>
      <c r="D13198" s="22" t="s">
        <v>156</v>
      </c>
      <c r="E13198" s="20">
        <v>1.1663699999999999</v>
      </c>
    </row>
    <row r="13199" spans="1:5" x14ac:dyDescent="0.35">
      <c r="A13199" s="22" t="s">
        <v>43</v>
      </c>
      <c r="B13199" s="22" t="s">
        <v>178</v>
      </c>
      <c r="C13199" s="22" t="s">
        <v>19</v>
      </c>
      <c r="D13199" s="22" t="s">
        <v>27</v>
      </c>
      <c r="E13199" s="20">
        <v>0.65069999999999995</v>
      </c>
    </row>
    <row r="13200" spans="1:5" x14ac:dyDescent="0.35">
      <c r="A13200" s="22" t="s">
        <v>43</v>
      </c>
      <c r="B13200" s="22" t="s">
        <v>178</v>
      </c>
      <c r="C13200" s="22" t="s">
        <v>19</v>
      </c>
      <c r="D13200" s="22" t="s">
        <v>30</v>
      </c>
      <c r="E13200" s="20">
        <v>23.89405</v>
      </c>
    </row>
    <row r="13201" spans="1:5" x14ac:dyDescent="0.35">
      <c r="A13201" s="22" t="s">
        <v>43</v>
      </c>
      <c r="B13201" s="22" t="s">
        <v>178</v>
      </c>
      <c r="C13201" s="22" t="s">
        <v>19</v>
      </c>
      <c r="D13201" s="22" t="s">
        <v>31</v>
      </c>
      <c r="E13201" s="20">
        <v>6.5663999999999998</v>
      </c>
    </row>
    <row r="13202" spans="1:5" x14ac:dyDescent="0.35">
      <c r="A13202" s="22" t="s">
        <v>43</v>
      </c>
      <c r="B13202" s="22" t="s">
        <v>178</v>
      </c>
      <c r="C13202" s="22" t="s">
        <v>19</v>
      </c>
      <c r="D13202" s="28" t="s">
        <v>35</v>
      </c>
      <c r="E13202" s="26">
        <v>32.277520000000003</v>
      </c>
    </row>
    <row r="13203" spans="1:5" x14ac:dyDescent="0.35">
      <c r="A13203" s="22" t="s">
        <v>43</v>
      </c>
      <c r="B13203" s="22" t="s">
        <v>178</v>
      </c>
      <c r="C13203" s="22" t="s">
        <v>161</v>
      </c>
      <c r="D13203" s="22" t="s">
        <v>27</v>
      </c>
      <c r="E13203" s="20">
        <v>-5.0000000000000002E-5</v>
      </c>
    </row>
    <row r="13204" spans="1:5" x14ac:dyDescent="0.35">
      <c r="A13204" s="22" t="s">
        <v>43</v>
      </c>
      <c r="B13204" s="22" t="s">
        <v>178</v>
      </c>
      <c r="C13204" s="22" t="s">
        <v>161</v>
      </c>
      <c r="D13204" s="22" t="s">
        <v>92</v>
      </c>
      <c r="E13204" s="20">
        <v>-6.5700000000000003E-3</v>
      </c>
    </row>
    <row r="13205" spans="1:5" x14ac:dyDescent="0.35">
      <c r="A13205" s="22" t="s">
        <v>43</v>
      </c>
      <c r="B13205" s="22" t="s">
        <v>178</v>
      </c>
      <c r="C13205" s="22" t="s">
        <v>161</v>
      </c>
      <c r="D13205" s="28" t="s">
        <v>35</v>
      </c>
      <c r="E13205" s="26">
        <v>-6.62E-3</v>
      </c>
    </row>
    <row r="13206" spans="1:5" x14ac:dyDescent="0.35">
      <c r="A13206" s="22" t="s">
        <v>43</v>
      </c>
      <c r="B13206" s="22" t="s">
        <v>178</v>
      </c>
      <c r="C13206" s="120" t="s">
        <v>35</v>
      </c>
      <c r="D13206" s="347"/>
      <c r="E13206" s="26">
        <v>46092.161249999997</v>
      </c>
    </row>
    <row r="13207" spans="1:5" x14ac:dyDescent="0.35">
      <c r="A13207" s="349" t="s">
        <v>75</v>
      </c>
      <c r="B13207" s="120" t="s">
        <v>169</v>
      </c>
      <c r="C13207" s="345"/>
      <c r="D13207" s="347"/>
      <c r="E13207" s="26">
        <v>1740611.3295499999</v>
      </c>
    </row>
    <row r="13208" spans="1:5" x14ac:dyDescent="0.35">
      <c r="A13208" s="349" t="s">
        <v>75</v>
      </c>
      <c r="B13208" s="120" t="s">
        <v>170</v>
      </c>
      <c r="C13208" s="345"/>
      <c r="D13208" s="347"/>
      <c r="E13208" s="26">
        <v>1789740.2013600001</v>
      </c>
    </row>
    <row r="13209" spans="1:5" x14ac:dyDescent="0.35">
      <c r="A13209" s="349" t="s">
        <v>75</v>
      </c>
      <c r="B13209" s="120" t="s">
        <v>171</v>
      </c>
      <c r="C13209" s="345"/>
      <c r="D13209" s="347"/>
      <c r="E13209" s="26">
        <v>2161462.62739</v>
      </c>
    </row>
    <row r="13210" spans="1:5" x14ac:dyDescent="0.35">
      <c r="A13210" s="349" t="s">
        <v>75</v>
      </c>
      <c r="B13210" s="120" t="s">
        <v>172</v>
      </c>
      <c r="C13210" s="345"/>
      <c r="D13210" s="347"/>
      <c r="E13210" s="26">
        <v>2722094.8521799999</v>
      </c>
    </row>
    <row r="13211" spans="1:5" x14ac:dyDescent="0.35">
      <c r="A13211" s="349" t="s">
        <v>75</v>
      </c>
      <c r="B13211" s="120" t="s">
        <v>173</v>
      </c>
      <c r="C13211" s="345"/>
      <c r="D13211" s="347"/>
      <c r="E13211" s="26">
        <v>2872432.32437</v>
      </c>
    </row>
    <row r="13212" spans="1:5" ht="21.5" x14ac:dyDescent="0.35">
      <c r="A13212" s="349" t="s">
        <v>75</v>
      </c>
      <c r="B13212" s="350" t="s">
        <v>48</v>
      </c>
      <c r="C13212" s="345"/>
      <c r="D13212" s="347"/>
      <c r="E13212" s="26">
        <v>3372864.8312300001</v>
      </c>
    </row>
    <row r="13213" spans="1:5" x14ac:dyDescent="0.35">
      <c r="A13213" s="29" t="s">
        <v>75</v>
      </c>
      <c r="B13213" s="351" t="s">
        <v>178</v>
      </c>
      <c r="C13213" s="346"/>
      <c r="D13213" s="27"/>
      <c r="E13213" s="21">
        <v>1427759.4827699999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D13B-BE61-4131-BDC1-F1AF82AB2423}">
  <sheetPr>
    <pageSetUpPr fitToPage="1"/>
  </sheetPr>
  <dimension ref="A1:AH35"/>
  <sheetViews>
    <sheetView zoomScale="70" zoomScaleNormal="70" workbookViewId="0">
      <selection activeCell="O23" sqref="O23:O28"/>
    </sheetView>
  </sheetViews>
  <sheetFormatPr defaultColWidth="11.453125" defaultRowHeight="14.5" outlineLevelRow="1" outlineLevelCol="1" x14ac:dyDescent="0.35"/>
  <cols>
    <col min="2" max="2" width="20.7265625" customWidth="1"/>
    <col min="3" max="3" width="11.453125" hidden="1" customWidth="1"/>
    <col min="4" max="4" width="33.7265625" customWidth="1"/>
    <col min="5" max="6" width="16.453125" hidden="1" customWidth="1"/>
    <col min="8" max="8" width="0" hidden="1" customWidth="1"/>
    <col min="9" max="9" width="21.81640625" hidden="1" customWidth="1" outlineLevel="1"/>
    <col min="10" max="10" width="18.453125" hidden="1" customWidth="1" outlineLevel="1"/>
    <col min="11" max="11" width="20.453125" customWidth="1" outlineLevel="1"/>
    <col min="12" max="12" width="16.26953125" customWidth="1" outlineLevel="1"/>
    <col min="13" max="13" width="14.81640625" customWidth="1" outlineLevel="1"/>
    <col min="14" max="14" width="16.453125" customWidth="1" outlineLevel="1"/>
    <col min="15" max="15" width="14.81640625" customWidth="1" outlineLevel="1"/>
    <col min="16" max="17" width="16.453125" customWidth="1" outlineLevel="1"/>
    <col min="18" max="19" width="16.453125" hidden="1" customWidth="1"/>
    <col min="20" max="20" width="14.81640625" customWidth="1"/>
    <col min="21" max="23" width="16.453125" customWidth="1"/>
    <col min="24" max="24" width="14.81640625" customWidth="1"/>
    <col min="25" max="25" width="16.453125" customWidth="1"/>
    <col min="26" max="26" width="13.453125" customWidth="1" outlineLevel="1" collapsed="1"/>
    <col min="27" max="27" width="14.81640625" customWidth="1" outlineLevel="1"/>
    <col min="28" max="28" width="11.453125" customWidth="1" outlineLevel="1"/>
    <col min="31" max="31" width="17.7265625" customWidth="1"/>
    <col min="32" max="32" width="28.1796875" customWidth="1"/>
  </cols>
  <sheetData>
    <row r="1" spans="1:34" ht="92.5" thickBot="1" x14ac:dyDescent="0.4">
      <c r="A1" s="881" t="s">
        <v>179</v>
      </c>
      <c r="B1" s="881"/>
      <c r="C1" s="881"/>
      <c r="D1" s="882" t="s">
        <v>26</v>
      </c>
      <c r="E1" s="882"/>
      <c r="F1" s="882"/>
      <c r="G1" s="882"/>
      <c r="H1" s="148"/>
      <c r="I1" s="886" t="s">
        <v>180</v>
      </c>
      <c r="J1" s="887"/>
      <c r="K1" s="887"/>
      <c r="L1" s="887"/>
      <c r="M1" s="887"/>
      <c r="N1" s="887"/>
      <c r="O1" s="887"/>
      <c r="P1" s="887"/>
      <c r="Q1" s="887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3"/>
    </row>
    <row r="2" spans="1:34" ht="36.5" thickBot="1" x14ac:dyDescent="0.4">
      <c r="A2" s="883"/>
      <c r="B2" s="883"/>
      <c r="C2" s="883"/>
      <c r="D2" s="883"/>
      <c r="E2" s="149"/>
      <c r="F2" s="148"/>
      <c r="G2" s="148"/>
      <c r="H2" s="148"/>
      <c r="I2" s="753" t="s">
        <v>49</v>
      </c>
      <c r="J2" s="754"/>
      <c r="K2" s="754"/>
      <c r="L2" s="754"/>
      <c r="M2" s="754"/>
      <c r="N2" s="754"/>
      <c r="O2" s="754"/>
      <c r="P2" s="754"/>
      <c r="Q2" s="755"/>
      <c r="R2" s="753" t="s">
        <v>2</v>
      </c>
      <c r="S2" s="754"/>
      <c r="T2" s="754"/>
      <c r="U2" s="754"/>
      <c r="V2" s="754"/>
      <c r="W2" s="754"/>
      <c r="X2" s="754"/>
      <c r="Y2" s="755"/>
      <c r="Z2" s="884" t="s">
        <v>69</v>
      </c>
      <c r="AA2" s="885"/>
      <c r="AB2" s="150"/>
    </row>
    <row r="3" spans="1:34" ht="31.5" customHeight="1" x14ac:dyDescent="0.35">
      <c r="A3" s="875"/>
      <c r="B3" s="877"/>
      <c r="C3" s="877" t="s">
        <v>181</v>
      </c>
      <c r="D3" s="877"/>
      <c r="E3" s="879" t="s">
        <v>182</v>
      </c>
      <c r="F3" s="879">
        <v>2024</v>
      </c>
      <c r="G3" s="894" t="s">
        <v>183</v>
      </c>
      <c r="H3" s="894" t="s">
        <v>184</v>
      </c>
      <c r="I3" s="892" t="s">
        <v>52</v>
      </c>
      <c r="J3" s="877" t="s">
        <v>53</v>
      </c>
      <c r="K3" s="877" t="s">
        <v>54</v>
      </c>
      <c r="L3" s="877" t="s">
        <v>55</v>
      </c>
      <c r="M3" s="877" t="s">
        <v>56</v>
      </c>
      <c r="N3" s="877" t="s">
        <v>57</v>
      </c>
      <c r="O3" s="877" t="s">
        <v>58</v>
      </c>
      <c r="P3" s="877" t="s">
        <v>59</v>
      </c>
      <c r="Q3" s="877" t="s">
        <v>60</v>
      </c>
      <c r="R3" s="877" t="s">
        <v>12</v>
      </c>
      <c r="S3" s="877" t="s">
        <v>13</v>
      </c>
      <c r="T3" s="877" t="s">
        <v>14</v>
      </c>
      <c r="U3" s="877" t="s">
        <v>15</v>
      </c>
      <c r="V3" s="877" t="s">
        <v>16</v>
      </c>
      <c r="W3" s="877" t="s">
        <v>17</v>
      </c>
      <c r="X3" s="877" t="s">
        <v>18</v>
      </c>
      <c r="Y3" s="877" t="s">
        <v>19</v>
      </c>
      <c r="Z3" s="877" t="s">
        <v>158</v>
      </c>
      <c r="AA3" s="877" t="s">
        <v>159</v>
      </c>
      <c r="AB3" s="879" t="s">
        <v>155</v>
      </c>
    </row>
    <row r="4" spans="1:34" ht="15" thickBot="1" x14ac:dyDescent="0.4">
      <c r="A4" s="876"/>
      <c r="B4" s="878"/>
      <c r="C4" s="878"/>
      <c r="D4" s="878"/>
      <c r="E4" s="880"/>
      <c r="F4" s="880"/>
      <c r="G4" s="895"/>
      <c r="H4" s="895"/>
      <c r="I4" s="893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  <c r="Z4" s="878"/>
      <c r="AA4" s="878"/>
      <c r="AB4" s="880"/>
      <c r="AD4" s="13"/>
      <c r="AG4" s="13"/>
      <c r="AH4" s="13"/>
    </row>
    <row r="5" spans="1:34" ht="19" hidden="1" thickBot="1" x14ac:dyDescent="0.4">
      <c r="A5" s="888" t="s">
        <v>185</v>
      </c>
      <c r="B5" s="151" t="s">
        <v>186</v>
      </c>
      <c r="C5" s="151"/>
      <c r="D5" s="152"/>
      <c r="E5" s="153" t="e">
        <f>SUM(E6:E33)</f>
        <v>#VALUE!</v>
      </c>
      <c r="F5" s="153" t="e">
        <f>SUM(F6:F33)</f>
        <v>#VALUE!</v>
      </c>
      <c r="G5" s="154">
        <f>SUM(G18:G22)</f>
        <v>948.22215961500001</v>
      </c>
      <c r="H5" s="154" t="e">
        <f>SUM(H18:H22)</f>
        <v>#VALUE!</v>
      </c>
      <c r="I5" s="156">
        <f t="shared" ref="I5:O5" si="0">SUM(I6:I28)</f>
        <v>31.922292188750003</v>
      </c>
      <c r="J5" s="156">
        <f t="shared" si="0"/>
        <v>71.009935479999982</v>
      </c>
      <c r="K5" s="156">
        <f t="shared" si="0"/>
        <v>99.736789886875002</v>
      </c>
      <c r="L5" s="156">
        <f t="shared" si="0"/>
        <v>56.038646987500002</v>
      </c>
      <c r="M5" s="156">
        <f t="shared" si="0"/>
        <v>66.799155859999999</v>
      </c>
      <c r="N5" s="156">
        <f t="shared" si="0"/>
        <v>119.26940412499999</v>
      </c>
      <c r="O5" s="156">
        <f t="shared" si="0"/>
        <v>29.59843313</v>
      </c>
      <c r="P5" s="156">
        <f>SUM(P6:P28)</f>
        <v>192.58043845624999</v>
      </c>
      <c r="Q5" s="156">
        <f t="shared" ref="Q5:AB5" si="1">SUM(Q18:Q22)</f>
        <v>0</v>
      </c>
      <c r="R5" s="156">
        <f t="shared" ref="R5:Y5" si="2">SUM(R6:R28)</f>
        <v>78.731300614999995</v>
      </c>
      <c r="S5" s="156">
        <f t="shared" si="2"/>
        <v>117.55396469000002</v>
      </c>
      <c r="T5" s="156">
        <f t="shared" si="2"/>
        <v>77.577540099999993</v>
      </c>
      <c r="U5" s="156">
        <f t="shared" si="2"/>
        <v>210.04475529499999</v>
      </c>
      <c r="V5" s="156">
        <f t="shared" si="2"/>
        <v>299.502817225</v>
      </c>
      <c r="W5" s="156">
        <f t="shared" si="2"/>
        <v>265.04459245999999</v>
      </c>
      <c r="X5" s="156">
        <f t="shared" si="2"/>
        <v>56.859917160000002</v>
      </c>
      <c r="Y5" s="156">
        <f t="shared" si="2"/>
        <v>209.89335025500003</v>
      </c>
      <c r="Z5" s="155">
        <f t="shared" si="1"/>
        <v>0</v>
      </c>
      <c r="AA5" s="155">
        <f t="shared" si="1"/>
        <v>-5.1081961849999997</v>
      </c>
      <c r="AB5" s="155">
        <f t="shared" si="1"/>
        <v>0</v>
      </c>
    </row>
    <row r="6" spans="1:34" ht="19" hidden="1" outlineLevel="1" thickBot="1" x14ac:dyDescent="0.4">
      <c r="A6" s="889"/>
      <c r="B6" s="877" t="s">
        <v>99</v>
      </c>
      <c r="C6" s="891" t="e">
        <f>SUM(H6:H9)</f>
        <v>#VALUE!</v>
      </c>
      <c r="D6" s="157" t="s">
        <v>104</v>
      </c>
      <c r="E6" s="158" t="e">
        <f>SUMIFS([1]Tabelle2!$M:$M,[1]Tabelle2!$C:$C,[1]Beverage!$D6)</f>
        <v>#VALUE!</v>
      </c>
      <c r="F6" s="158">
        <v>11</v>
      </c>
      <c r="G6" s="159">
        <f t="shared" ref="G6:G17" si="3">SUM(I6:AB6)</f>
        <v>6.6514084600000007</v>
      </c>
      <c r="H6" s="159" t="e">
        <f t="shared" ref="H6:H31" si="4">E6+G6</f>
        <v>#VALUE!</v>
      </c>
      <c r="I6" s="160">
        <v>0</v>
      </c>
      <c r="J6" s="161">
        <v>0</v>
      </c>
      <c r="K6" s="161">
        <v>0</v>
      </c>
      <c r="L6" s="161">
        <v>0</v>
      </c>
      <c r="M6" s="161">
        <v>1.6</v>
      </c>
      <c r="N6" s="161">
        <v>0</v>
      </c>
      <c r="O6" s="161">
        <v>0</v>
      </c>
      <c r="P6" s="161">
        <v>1</v>
      </c>
      <c r="Q6" s="161"/>
      <c r="R6" s="161">
        <v>-5.2791449999999998E-3</v>
      </c>
      <c r="S6" s="161">
        <v>0</v>
      </c>
      <c r="T6" s="161">
        <v>-9.8999999999999999E-4</v>
      </c>
      <c r="U6" s="161">
        <v>2.8</v>
      </c>
      <c r="V6" s="161">
        <v>0.4</v>
      </c>
      <c r="W6" s="161">
        <v>0.9</v>
      </c>
      <c r="X6" s="161">
        <v>0</v>
      </c>
      <c r="Y6" s="161">
        <v>-4.2322394999999999E-2</v>
      </c>
      <c r="Z6" s="162">
        <v>0</v>
      </c>
      <c r="AA6" s="162">
        <v>0</v>
      </c>
      <c r="AB6" s="163">
        <v>0</v>
      </c>
    </row>
    <row r="7" spans="1:34" ht="19" hidden="1" outlineLevel="1" thickBot="1" x14ac:dyDescent="0.4">
      <c r="A7" s="889"/>
      <c r="B7" s="890"/>
      <c r="C7" s="890"/>
      <c r="D7" s="157" t="s">
        <v>101</v>
      </c>
      <c r="E7" s="158" t="e">
        <f>SUMIFS([1]Tabelle2!$M:$M,[1]Tabelle2!$C:$C,[1]Beverage!$D7)</f>
        <v>#VALUE!</v>
      </c>
      <c r="F7" s="158" t="e">
        <f>E7+(G7/5)</f>
        <v>#VALUE!</v>
      </c>
      <c r="G7" s="159">
        <f>SUM(I7:AB7)</f>
        <v>10.955121365000002</v>
      </c>
      <c r="H7" s="159" t="e">
        <f t="shared" si="4"/>
        <v>#VALUE!</v>
      </c>
      <c r="I7" s="160">
        <v>-2.1961365E-2</v>
      </c>
      <c r="J7" s="161">
        <v>0</v>
      </c>
      <c r="K7" s="161">
        <v>1</v>
      </c>
      <c r="L7" s="161">
        <v>0</v>
      </c>
      <c r="M7" s="161">
        <v>0</v>
      </c>
      <c r="N7" s="161">
        <v>-5.9587499999999994E-4</v>
      </c>
      <c r="O7" s="161">
        <v>0</v>
      </c>
      <c r="P7" s="161">
        <v>3.6988484500000003</v>
      </c>
      <c r="Q7" s="161">
        <v>0</v>
      </c>
      <c r="R7" s="161">
        <v>-3.102315E-3</v>
      </c>
      <c r="S7" s="161">
        <v>0</v>
      </c>
      <c r="T7" s="161">
        <v>-3.7833299999999997E-3</v>
      </c>
      <c r="U7" s="161">
        <v>3.5</v>
      </c>
      <c r="V7" s="161">
        <v>0</v>
      </c>
      <c r="W7" s="161">
        <v>0</v>
      </c>
      <c r="X7" s="161">
        <v>0</v>
      </c>
      <c r="Y7" s="161">
        <v>2.8</v>
      </c>
      <c r="Z7" s="162">
        <v>0</v>
      </c>
      <c r="AA7" s="162">
        <v>-1.42842E-2</v>
      </c>
      <c r="AB7" s="164">
        <v>0</v>
      </c>
    </row>
    <row r="8" spans="1:34" ht="19" hidden="1" outlineLevel="1" thickBot="1" x14ac:dyDescent="0.4">
      <c r="A8" s="889"/>
      <c r="B8" s="890"/>
      <c r="C8" s="890"/>
      <c r="D8" s="157" t="s">
        <v>102</v>
      </c>
      <c r="E8" s="158" t="e">
        <f>SUMIFS([1]Tabelle2!$M:$M,[1]Tabelle2!$C:$C,[1]Beverage!$D8)</f>
        <v>#VALUE!</v>
      </c>
      <c r="F8" s="158">
        <v>142</v>
      </c>
      <c r="G8" s="159">
        <f t="shared" si="3"/>
        <v>251.479656175</v>
      </c>
      <c r="H8" s="159" t="e">
        <f t="shared" si="4"/>
        <v>#VALUE!</v>
      </c>
      <c r="I8" s="160">
        <v>1.1000000000000001</v>
      </c>
      <c r="J8" s="161">
        <v>11.8</v>
      </c>
      <c r="K8" s="161">
        <v>-5.3119650000000001E-3</v>
      </c>
      <c r="L8" s="161">
        <v>0</v>
      </c>
      <c r="M8" s="161">
        <v>3</v>
      </c>
      <c r="N8" s="161">
        <v>16</v>
      </c>
      <c r="O8" s="161">
        <v>-1.5668700000000002E-3</v>
      </c>
      <c r="P8" s="161">
        <v>22</v>
      </c>
      <c r="Q8" s="161"/>
      <c r="R8" s="161">
        <v>0</v>
      </c>
      <c r="S8" s="161">
        <v>0</v>
      </c>
      <c r="T8" s="161">
        <v>0</v>
      </c>
      <c r="U8" s="161">
        <v>30</v>
      </c>
      <c r="V8" s="161">
        <v>22.6</v>
      </c>
      <c r="W8" s="161">
        <v>-1.346499E-2</v>
      </c>
      <c r="X8" s="161">
        <v>15</v>
      </c>
      <c r="Y8" s="161">
        <v>130</v>
      </c>
      <c r="Z8" s="162">
        <v>0</v>
      </c>
      <c r="AA8" s="162">
        <v>0</v>
      </c>
      <c r="AB8" s="164">
        <v>0</v>
      </c>
    </row>
    <row r="9" spans="1:34" ht="19" hidden="1" outlineLevel="1" thickBot="1" x14ac:dyDescent="0.4">
      <c r="A9" s="889"/>
      <c r="B9" s="878"/>
      <c r="C9" s="878"/>
      <c r="D9" s="157" t="s">
        <v>100</v>
      </c>
      <c r="E9" s="158" t="e">
        <f>SUMIFS([1]Tabelle2!$M:$M,[1]Tabelle2!$C:$C,[1]Beverage!$D9)</f>
        <v>#VALUE!</v>
      </c>
      <c r="F9" s="158" t="e">
        <f>E9+(G9/5)</f>
        <v>#VALUE!</v>
      </c>
      <c r="G9" s="159">
        <f>SUM(I9:AB9)</f>
        <v>36.959999999999994</v>
      </c>
      <c r="H9" s="159" t="e">
        <f t="shared" si="4"/>
        <v>#VALUE!</v>
      </c>
      <c r="I9" s="160">
        <v>0.1</v>
      </c>
      <c r="J9" s="161">
        <v>0.4</v>
      </c>
      <c r="K9" s="161">
        <v>11.1</v>
      </c>
      <c r="L9" s="161">
        <v>0</v>
      </c>
      <c r="M9" s="161">
        <v>3.5</v>
      </c>
      <c r="N9" s="161">
        <v>3.07</v>
      </c>
      <c r="O9" s="161">
        <v>0</v>
      </c>
      <c r="P9" s="161">
        <v>3</v>
      </c>
      <c r="Q9" s="161">
        <v>0</v>
      </c>
      <c r="R9" s="161">
        <v>0</v>
      </c>
      <c r="S9" s="161">
        <v>0.25</v>
      </c>
      <c r="T9" s="161">
        <v>0</v>
      </c>
      <c r="U9" s="161">
        <v>10.1</v>
      </c>
      <c r="V9" s="161">
        <v>0.04</v>
      </c>
      <c r="W9" s="161">
        <v>0</v>
      </c>
      <c r="X9" s="161">
        <v>2.2999999999999998</v>
      </c>
      <c r="Y9" s="161">
        <v>3.1</v>
      </c>
      <c r="Z9" s="162">
        <v>0</v>
      </c>
      <c r="AA9" s="162">
        <v>0</v>
      </c>
      <c r="AB9" s="164">
        <v>0</v>
      </c>
    </row>
    <row r="10" spans="1:34" ht="19" hidden="1" collapsed="1" thickBot="1" x14ac:dyDescent="0.4">
      <c r="A10" s="889"/>
      <c r="B10" s="877" t="s">
        <v>89</v>
      </c>
      <c r="C10" s="891" t="e">
        <f>SUM(H10:H17)</f>
        <v>#VALUE!</v>
      </c>
      <c r="D10" s="729" t="s">
        <v>53</v>
      </c>
      <c r="E10" s="158" t="e">
        <f>SUMIFS([1]Tabelle2!$M:$M,[1]Tabelle2!$C:$C,[1]Beverage!$D10)</f>
        <v>#VALUE!</v>
      </c>
      <c r="F10" s="158" t="e">
        <f>E10+10</f>
        <v>#VALUE!</v>
      </c>
      <c r="G10" s="169">
        <f>SUM(I10:AB10)</f>
        <v>58.143770794999995</v>
      </c>
      <c r="H10" s="159" t="e">
        <f t="shared" si="4"/>
        <v>#VALUE!</v>
      </c>
      <c r="I10" s="170">
        <v>1.1587376300000001</v>
      </c>
      <c r="J10" s="170">
        <v>56.779443154999996</v>
      </c>
      <c r="K10" s="170">
        <v>2.6200207899999999</v>
      </c>
      <c r="L10" s="170"/>
      <c r="M10" s="170"/>
      <c r="N10" s="170"/>
      <c r="O10" s="170">
        <v>0</v>
      </c>
      <c r="P10" s="170">
        <v>0</v>
      </c>
      <c r="Q10" s="170"/>
      <c r="R10" s="171">
        <v>0</v>
      </c>
      <c r="S10" s="171">
        <v>-4.4915999999999999E-4</v>
      </c>
      <c r="T10" s="171">
        <v>-2.7851999999999998E-3</v>
      </c>
      <c r="U10" s="171">
        <v>-2.1837601499999999</v>
      </c>
      <c r="V10" s="171">
        <v>-0.159520035</v>
      </c>
      <c r="W10" s="171">
        <v>0</v>
      </c>
      <c r="X10" s="171">
        <v>0</v>
      </c>
      <c r="Y10" s="171">
        <v>0</v>
      </c>
      <c r="Z10" s="172">
        <v>0</v>
      </c>
      <c r="AA10" s="172">
        <v>-6.7916234999999991E-2</v>
      </c>
      <c r="AB10" s="172">
        <v>0</v>
      </c>
      <c r="AC10" s="13"/>
      <c r="AD10" s="13"/>
      <c r="AE10" s="13"/>
      <c r="AF10" s="13"/>
      <c r="AG10" s="13"/>
    </row>
    <row r="11" spans="1:34" ht="19" hidden="1" thickBot="1" x14ac:dyDescent="0.4">
      <c r="A11" s="889"/>
      <c r="B11" s="890"/>
      <c r="C11" s="890"/>
      <c r="D11" s="729" t="s">
        <v>95</v>
      </c>
      <c r="E11" s="158" t="e">
        <f>SUMIFS([1]Tabelle2!$M:$M,[1]Tabelle2!$C:$C,[1]Beverage!$D11)</f>
        <v>#VALUE!</v>
      </c>
      <c r="F11" s="158" t="e">
        <f>E11+4</f>
        <v>#VALUE!</v>
      </c>
      <c r="G11" s="169">
        <f t="shared" si="3"/>
        <v>38.269595878124996</v>
      </c>
      <c r="H11" s="159" t="e">
        <f t="shared" si="4"/>
        <v>#VALUE!</v>
      </c>
      <c r="I11" s="170"/>
      <c r="J11" s="170"/>
      <c r="K11" s="170">
        <v>37.667476983124999</v>
      </c>
      <c r="L11" s="170"/>
      <c r="M11" s="170"/>
      <c r="N11" s="170"/>
      <c r="O11" s="170">
        <v>0</v>
      </c>
      <c r="P11" s="170"/>
      <c r="Q11" s="170"/>
      <c r="R11" s="171">
        <v>0</v>
      </c>
      <c r="S11" s="171">
        <v>0</v>
      </c>
      <c r="T11" s="171">
        <v>-8.7880200000000006E-3</v>
      </c>
      <c r="U11" s="171">
        <v>-0.21836113499999998</v>
      </c>
      <c r="V11" s="171">
        <v>3.8999999999999997E-7</v>
      </c>
      <c r="W11" s="171">
        <v>0</v>
      </c>
      <c r="X11" s="171">
        <v>0</v>
      </c>
      <c r="Y11" s="171">
        <v>0</v>
      </c>
      <c r="Z11" s="172">
        <v>0</v>
      </c>
      <c r="AA11" s="172">
        <v>0.82926766000000007</v>
      </c>
      <c r="AB11" s="172">
        <v>0</v>
      </c>
    </row>
    <row r="12" spans="1:34" ht="19" hidden="1" thickBot="1" x14ac:dyDescent="0.4">
      <c r="A12" s="889"/>
      <c r="B12" s="890"/>
      <c r="C12" s="890"/>
      <c r="D12" s="729" t="s">
        <v>55</v>
      </c>
      <c r="E12" s="158" t="e">
        <f>SUMIFS([1]Tabelle2!$M:$M,[1]Tabelle2!$C:$C,[1]Beverage!$D12)</f>
        <v>#VALUE!</v>
      </c>
      <c r="F12" s="158" t="e">
        <f>E12+12</f>
        <v>#VALUE!</v>
      </c>
      <c r="G12" s="169">
        <f t="shared" si="3"/>
        <v>53.409083782500012</v>
      </c>
      <c r="H12" s="159" t="e">
        <f t="shared" si="4"/>
        <v>#VALUE!</v>
      </c>
      <c r="I12" s="170"/>
      <c r="J12" s="170">
        <v>2.9554635000000218E-2</v>
      </c>
      <c r="K12" s="170">
        <v>0.49052494000000024</v>
      </c>
      <c r="L12" s="170">
        <v>51.979645972500002</v>
      </c>
      <c r="M12" s="170"/>
      <c r="N12" s="170"/>
      <c r="O12" s="170">
        <v>0.6</v>
      </c>
      <c r="P12" s="170"/>
      <c r="Q12" s="170"/>
      <c r="R12" s="171">
        <v>-3.4716E-4</v>
      </c>
      <c r="S12" s="171">
        <v>-1.6198499999999999E-3</v>
      </c>
      <c r="T12" s="171">
        <v>-0.117009525</v>
      </c>
      <c r="U12" s="171">
        <v>-0.18832279499999999</v>
      </c>
      <c r="V12" s="171">
        <v>-8.9123464999999985E-2</v>
      </c>
      <c r="W12" s="171">
        <v>-8.0446500000000008E-4</v>
      </c>
      <c r="X12" s="171">
        <v>0</v>
      </c>
      <c r="Y12" s="171">
        <v>-2.9878200000000004E-3</v>
      </c>
      <c r="Z12" s="172">
        <v>0</v>
      </c>
      <c r="AA12" s="172">
        <v>0.70957331499999998</v>
      </c>
      <c r="AB12" s="172">
        <v>0</v>
      </c>
    </row>
    <row r="13" spans="1:34" ht="19" hidden="1" thickBot="1" x14ac:dyDescent="0.4">
      <c r="A13" s="889"/>
      <c r="B13" s="890"/>
      <c r="C13" s="890"/>
      <c r="D13" s="729" t="s">
        <v>92</v>
      </c>
      <c r="E13" s="158" t="e">
        <f>SUMIFS([1]Tabelle2!$M:$M,[1]Tabelle2!$C:$C,[1]Beverage!$D13)</f>
        <v>#VALUE!</v>
      </c>
      <c r="F13" s="158">
        <v>308.5</v>
      </c>
      <c r="G13" s="169">
        <f t="shared" si="3"/>
        <v>239.08421025500007</v>
      </c>
      <c r="H13" s="159" t="e">
        <f t="shared" si="4"/>
        <v>#VALUE!</v>
      </c>
      <c r="I13" s="170"/>
      <c r="J13" s="170">
        <v>2.9554635000000218E-2</v>
      </c>
      <c r="K13" s="170">
        <v>2.9554635000000218E-2</v>
      </c>
      <c r="L13" s="170">
        <v>2.9554635000000218E-2</v>
      </c>
      <c r="M13" s="170">
        <v>2.9554635000000218E-2</v>
      </c>
      <c r="N13" s="170">
        <v>77.599999999999994</v>
      </c>
      <c r="O13" s="170">
        <v>0</v>
      </c>
      <c r="P13" s="170">
        <v>155.1</v>
      </c>
      <c r="Q13" s="170"/>
      <c r="R13" s="171">
        <v>2.9554635000000218E-2</v>
      </c>
      <c r="S13" s="171">
        <v>2.9554635000000218E-2</v>
      </c>
      <c r="T13" s="171">
        <v>2.9554635000000218E-2</v>
      </c>
      <c r="U13" s="171">
        <v>6</v>
      </c>
      <c r="V13" s="171">
        <v>2.9554635000000218E-2</v>
      </c>
      <c r="W13" s="171">
        <v>2.9554635000000218E-2</v>
      </c>
      <c r="X13" s="171">
        <v>2.9554635000000218E-2</v>
      </c>
      <c r="Y13" s="171">
        <v>2.9554635000000218E-2</v>
      </c>
      <c r="Z13" s="172">
        <v>2.9554635000000218E-2</v>
      </c>
      <c r="AA13" s="172">
        <v>2.9554635000000218E-2</v>
      </c>
      <c r="AB13" s="172">
        <v>0</v>
      </c>
    </row>
    <row r="14" spans="1:34" ht="19" hidden="1" thickBot="1" x14ac:dyDescent="0.4">
      <c r="A14" s="889"/>
      <c r="B14" s="890"/>
      <c r="C14" s="890"/>
      <c r="D14" s="729" t="s">
        <v>93</v>
      </c>
      <c r="E14" s="158" t="e">
        <f>SUMIFS([1]Tabelle2!$M:$M,[1]Tabelle2!$C:$C,[1]Beverage!$D14)</f>
        <v>#VALUE!</v>
      </c>
      <c r="F14" s="158">
        <v>38.799999999999997</v>
      </c>
      <c r="G14" s="169">
        <f t="shared" si="3"/>
        <v>30.430649650000003</v>
      </c>
      <c r="H14" s="159" t="e">
        <f t="shared" si="4"/>
        <v>#VALUE!</v>
      </c>
      <c r="I14" s="170"/>
      <c r="J14" s="170">
        <v>2.9554635000000218E-2</v>
      </c>
      <c r="K14" s="170">
        <v>2.9554635000000218E-2</v>
      </c>
      <c r="L14" s="170">
        <v>2.9554635000000218E-2</v>
      </c>
      <c r="M14" s="170">
        <v>2.9554635000000218E-2</v>
      </c>
      <c r="N14" s="170">
        <v>22.6</v>
      </c>
      <c r="O14" s="170">
        <v>0</v>
      </c>
      <c r="P14" s="170">
        <v>7.5</v>
      </c>
      <c r="Q14" s="170"/>
      <c r="R14" s="171">
        <v>2.9554635000000218E-2</v>
      </c>
      <c r="S14" s="171">
        <v>2.9554635000000218E-2</v>
      </c>
      <c r="T14" s="171">
        <v>2.9554635000000218E-2</v>
      </c>
      <c r="U14" s="171">
        <v>0</v>
      </c>
      <c r="V14" s="171">
        <v>2.9554635000000218E-2</v>
      </c>
      <c r="W14" s="171">
        <v>2.9554635000000218E-2</v>
      </c>
      <c r="X14" s="171">
        <v>2.9554635000000218E-2</v>
      </c>
      <c r="Y14" s="171">
        <v>2.9554635000000218E-2</v>
      </c>
      <c r="Z14" s="172">
        <v>2.9554635000000218E-2</v>
      </c>
      <c r="AA14" s="172">
        <v>-2.4005970000000001E-2</v>
      </c>
      <c r="AB14" s="172">
        <v>0</v>
      </c>
    </row>
    <row r="15" spans="1:34" ht="19" hidden="1" thickBot="1" x14ac:dyDescent="0.4">
      <c r="A15" s="889"/>
      <c r="B15" s="890"/>
      <c r="C15" s="890"/>
      <c r="D15" s="729" t="s">
        <v>96</v>
      </c>
      <c r="E15" s="158" t="e">
        <f>SUMIFS([1]Tabelle2!$M:$M,[1]Tabelle2!$C:$C,[1]Beverage!$D15)</f>
        <v>#VALUE!</v>
      </c>
      <c r="F15" s="158" t="e">
        <f>E15+5</f>
        <v>#VALUE!</v>
      </c>
      <c r="G15" s="169">
        <f t="shared" si="3"/>
        <v>47.780126191249998</v>
      </c>
      <c r="H15" s="159" t="e">
        <f t="shared" si="4"/>
        <v>#VALUE!</v>
      </c>
      <c r="I15" s="170"/>
      <c r="J15" s="170"/>
      <c r="K15" s="170"/>
      <c r="L15" s="170"/>
      <c r="M15" s="170">
        <v>47.141500629999996</v>
      </c>
      <c r="N15" s="170"/>
      <c r="O15" s="170">
        <v>0</v>
      </c>
      <c r="P15" s="170">
        <v>0.28159000624999986</v>
      </c>
      <c r="Q15" s="170"/>
      <c r="R15" s="171">
        <v>-7.0038000000000001E-4</v>
      </c>
      <c r="S15" s="171">
        <v>0</v>
      </c>
      <c r="T15" s="171">
        <v>0.4</v>
      </c>
      <c r="U15" s="171">
        <v>0.46831092999999979</v>
      </c>
      <c r="V15" s="171">
        <v>-4.5165750000000001E-3</v>
      </c>
      <c r="W15" s="171">
        <v>0</v>
      </c>
      <c r="X15" s="171">
        <v>0</v>
      </c>
      <c r="Y15" s="171">
        <v>-5.5081319999999996E-2</v>
      </c>
      <c r="Z15" s="172">
        <v>0</v>
      </c>
      <c r="AA15" s="172">
        <v>-0.45097709999999996</v>
      </c>
      <c r="AB15" s="172">
        <v>0</v>
      </c>
    </row>
    <row r="16" spans="1:34" ht="19" hidden="1" thickBot="1" x14ac:dyDescent="0.4">
      <c r="A16" s="889"/>
      <c r="B16" s="890"/>
      <c r="C16" s="890"/>
      <c r="D16" s="729" t="s">
        <v>97</v>
      </c>
      <c r="E16" s="158" t="e">
        <f>SUMIFS([1]Tabelle2!$M:$M,[1]Tabelle2!$C:$C,[1]Beverage!$D16)</f>
        <v>#VALUE!</v>
      </c>
      <c r="F16" s="158" t="e">
        <f>E16+3</f>
        <v>#VALUE!</v>
      </c>
      <c r="G16" s="169">
        <f t="shared" si="3"/>
        <v>42.083994828750001</v>
      </c>
      <c r="H16" s="159" t="e">
        <f t="shared" si="4"/>
        <v>#VALUE!</v>
      </c>
      <c r="I16" s="170"/>
      <c r="J16" s="170">
        <v>1.94182842</v>
      </c>
      <c r="K16" s="170">
        <v>41.315692258749998</v>
      </c>
      <c r="L16" s="170"/>
      <c r="M16" s="170"/>
      <c r="N16" s="170"/>
      <c r="O16" s="170"/>
      <c r="P16" s="170"/>
      <c r="Q16" s="170"/>
      <c r="R16" s="171">
        <v>-0.97278419999999999</v>
      </c>
      <c r="S16" s="171">
        <v>0</v>
      </c>
      <c r="T16" s="171">
        <v>-0.10853121000000002</v>
      </c>
      <c r="U16" s="171">
        <v>-0.82048864499999996</v>
      </c>
      <c r="V16" s="171">
        <v>-0.31394091000000002</v>
      </c>
      <c r="W16" s="171">
        <v>-4.8094649999999997E-3</v>
      </c>
      <c r="X16" s="171">
        <v>0.2</v>
      </c>
      <c r="Y16" s="171">
        <v>0.89229988500000001</v>
      </c>
      <c r="Z16" s="172">
        <v>0</v>
      </c>
      <c r="AA16" s="172">
        <v>-4.5271305000000005E-2</v>
      </c>
      <c r="AB16" s="172">
        <v>0</v>
      </c>
    </row>
    <row r="17" spans="1:28" ht="19" hidden="1" thickBot="1" x14ac:dyDescent="0.4">
      <c r="A17" s="889"/>
      <c r="B17" s="878"/>
      <c r="C17" s="878"/>
      <c r="D17" s="157" t="s">
        <v>52</v>
      </c>
      <c r="E17" s="158" t="e">
        <f>SUMIFS([1]Tabelle2!$M:$M,[1]Tabelle2!$C:$C,[1]Beverage!$D17)</f>
        <v>#VALUE!</v>
      </c>
      <c r="F17" s="158" t="e">
        <f>E17+5</f>
        <v>#VALUE!</v>
      </c>
      <c r="G17" s="169">
        <f t="shared" si="3"/>
        <v>29.954293628750001</v>
      </c>
      <c r="H17" s="159" t="e">
        <f t="shared" si="4"/>
        <v>#VALUE!</v>
      </c>
      <c r="I17" s="170">
        <v>29.600490063750001</v>
      </c>
      <c r="J17" s="170"/>
      <c r="K17" s="170"/>
      <c r="L17" s="170"/>
      <c r="M17" s="170"/>
      <c r="N17" s="170"/>
      <c r="O17" s="170"/>
      <c r="P17" s="170"/>
      <c r="Q17" s="170"/>
      <c r="R17" s="171">
        <v>-0.345595455</v>
      </c>
      <c r="S17" s="171">
        <v>-1.3095326549999999</v>
      </c>
      <c r="T17" s="171">
        <v>2.2092666749999998</v>
      </c>
      <c r="U17" s="171">
        <v>-7.8072041699999994</v>
      </c>
      <c r="V17" s="171">
        <v>-0.48094515500000001</v>
      </c>
      <c r="W17" s="171">
        <v>-0.41209448999999998</v>
      </c>
      <c r="X17" s="171">
        <v>-0.11214950999999999</v>
      </c>
      <c r="Y17" s="171">
        <v>9.3656054799999993</v>
      </c>
      <c r="Z17" s="172">
        <v>0</v>
      </c>
      <c r="AA17" s="172">
        <v>-0.75354715499999991</v>
      </c>
      <c r="AB17" s="172">
        <v>0</v>
      </c>
    </row>
    <row r="18" spans="1:28" ht="19" hidden="1" outlineLevel="1" thickBot="1" x14ac:dyDescent="0.4">
      <c r="A18" s="889"/>
      <c r="B18" s="877" t="s">
        <v>77</v>
      </c>
      <c r="C18" s="891" t="e">
        <f>SUM(H18:H22)</f>
        <v>#VALUE!</v>
      </c>
      <c r="D18" s="157" t="s">
        <v>27</v>
      </c>
      <c r="E18" s="158">
        <v>322</v>
      </c>
      <c r="F18" s="158">
        <v>335</v>
      </c>
      <c r="G18" s="169">
        <f>SUM(I18:AB18)</f>
        <v>196</v>
      </c>
      <c r="H18" s="169">
        <v>460</v>
      </c>
      <c r="I18" s="170"/>
      <c r="J18" s="170"/>
      <c r="K18" s="170"/>
      <c r="L18" s="170"/>
      <c r="M18" s="170"/>
      <c r="N18" s="170"/>
      <c r="O18" s="170"/>
      <c r="P18" s="170"/>
      <c r="Q18" s="170"/>
      <c r="R18" s="171">
        <v>75</v>
      </c>
      <c r="S18" s="171">
        <v>55</v>
      </c>
      <c r="T18" s="171">
        <v>5</v>
      </c>
      <c r="U18" s="171">
        <v>15</v>
      </c>
      <c r="V18" s="171">
        <v>5</v>
      </c>
      <c r="W18" s="171">
        <v>35</v>
      </c>
      <c r="X18" s="171">
        <v>3</v>
      </c>
      <c r="Y18" s="422">
        <v>3</v>
      </c>
      <c r="Z18" s="172">
        <v>0</v>
      </c>
      <c r="AA18" s="172">
        <v>0</v>
      </c>
      <c r="AB18" s="172">
        <v>0</v>
      </c>
    </row>
    <row r="19" spans="1:28" ht="19" hidden="1" outlineLevel="1" thickBot="1" x14ac:dyDescent="0.4">
      <c r="A19" s="889"/>
      <c r="B19" s="890"/>
      <c r="C19" s="890"/>
      <c r="D19" s="157" t="s">
        <v>28</v>
      </c>
      <c r="E19" s="158">
        <v>94</v>
      </c>
      <c r="F19" s="158">
        <v>110</v>
      </c>
      <c r="G19" s="169">
        <f>SUM(I19:AB19)</f>
        <v>70.097074429999992</v>
      </c>
      <c r="H19" s="169">
        <v>150</v>
      </c>
      <c r="I19" s="170"/>
      <c r="J19" s="170"/>
      <c r="K19" s="170"/>
      <c r="L19" s="170"/>
      <c r="M19" s="170"/>
      <c r="N19" s="170"/>
      <c r="O19" s="170"/>
      <c r="P19" s="170"/>
      <c r="Q19" s="170"/>
      <c r="R19" s="171">
        <v>5</v>
      </c>
      <c r="S19" s="171">
        <v>47</v>
      </c>
      <c r="T19" s="171">
        <v>-9.9765299999999991E-3</v>
      </c>
      <c r="U19" s="171">
        <v>5</v>
      </c>
      <c r="V19" s="171">
        <v>2</v>
      </c>
      <c r="W19" s="171">
        <v>5</v>
      </c>
      <c r="X19" s="171">
        <v>3</v>
      </c>
      <c r="Y19" s="422">
        <v>3</v>
      </c>
      <c r="Z19" s="172">
        <v>0</v>
      </c>
      <c r="AA19" s="172">
        <v>0.10705096000000003</v>
      </c>
      <c r="AB19" s="172">
        <v>0</v>
      </c>
    </row>
    <row r="20" spans="1:28" ht="19" hidden="1" outlineLevel="1" thickBot="1" x14ac:dyDescent="0.4">
      <c r="A20" s="889"/>
      <c r="B20" s="890"/>
      <c r="C20" s="890"/>
      <c r="D20" s="157" t="s">
        <v>30</v>
      </c>
      <c r="E20" s="158" t="e">
        <f>SUMIFS([1]Tabelle2!$M:$M,[1]Tabelle2!$C:$C,[1]Beverage!$D20)</f>
        <v>#VALUE!</v>
      </c>
      <c r="F20" s="158" t="e">
        <f>E20+G20/5</f>
        <v>#VALUE!</v>
      </c>
      <c r="G20" s="169">
        <f>SUM(I20:AB20)</f>
        <v>237.30120112999998</v>
      </c>
      <c r="H20" s="169" t="e">
        <f t="shared" si="4"/>
        <v>#VALUE!</v>
      </c>
      <c r="I20" s="170"/>
      <c r="J20" s="170"/>
      <c r="K20" s="170"/>
      <c r="L20" s="170"/>
      <c r="M20" s="170"/>
      <c r="N20" s="170"/>
      <c r="O20" s="170"/>
      <c r="P20" s="170"/>
      <c r="Q20" s="170"/>
      <c r="R20" s="171">
        <v>0</v>
      </c>
      <c r="S20" s="171">
        <v>4.42992776</v>
      </c>
      <c r="T20" s="171">
        <v>11.004806129999999</v>
      </c>
      <c r="U20" s="171">
        <v>130.26787955500001</v>
      </c>
      <c r="V20" s="171">
        <v>47.250378085000001</v>
      </c>
      <c r="W20" s="171">
        <v>27.748371539999997</v>
      </c>
      <c r="X20" s="171">
        <v>15.902550985000001</v>
      </c>
      <c r="Y20" s="422">
        <v>2</v>
      </c>
      <c r="Z20" s="172">
        <v>0</v>
      </c>
      <c r="AA20" s="172">
        <v>-1.3027129250000007</v>
      </c>
      <c r="AB20" s="172">
        <v>0</v>
      </c>
    </row>
    <row r="21" spans="1:28" ht="19" hidden="1" outlineLevel="1" thickBot="1" x14ac:dyDescent="0.4">
      <c r="A21" s="889"/>
      <c r="B21" s="890"/>
      <c r="C21" s="890"/>
      <c r="D21" s="157" t="s">
        <v>31</v>
      </c>
      <c r="E21" s="158" t="e">
        <f>SUMIFS([1]Tabelle2!$M:$M,[1]Tabelle2!$C:$C,[1]Beverage!$D21)</f>
        <v>#VALUE!</v>
      </c>
      <c r="F21" s="158" t="e">
        <f t="shared" ref="F21:F22" si="5">E21+G21/5</f>
        <v>#VALUE!</v>
      </c>
      <c r="G21" s="169">
        <f>SUM(I21:AB21)</f>
        <v>386.73975897999998</v>
      </c>
      <c r="H21" s="169" t="e">
        <f t="shared" si="4"/>
        <v>#VALUE!</v>
      </c>
      <c r="I21" s="170"/>
      <c r="J21" s="170"/>
      <c r="K21" s="170"/>
      <c r="L21" s="170"/>
      <c r="M21" s="170"/>
      <c r="N21" s="170"/>
      <c r="O21" s="170"/>
      <c r="P21" s="170"/>
      <c r="Q21" s="170"/>
      <c r="R21" s="171">
        <v>0</v>
      </c>
      <c r="S21" s="171">
        <v>8.4203921199999989</v>
      </c>
      <c r="T21" s="171">
        <v>6.1562218399999997</v>
      </c>
      <c r="U21" s="171">
        <v>0</v>
      </c>
      <c r="V21" s="171">
        <v>220</v>
      </c>
      <c r="W21" s="171">
        <v>139.80982816</v>
      </c>
      <c r="X21" s="171">
        <v>10.510406415</v>
      </c>
      <c r="Y21" s="422">
        <v>5.81216446</v>
      </c>
      <c r="Z21" s="172">
        <v>0</v>
      </c>
      <c r="AA21" s="172">
        <v>-3.9692540149999993</v>
      </c>
      <c r="AB21" s="172">
        <v>0</v>
      </c>
    </row>
    <row r="22" spans="1:28" ht="19" hidden="1" outlineLevel="1" thickBot="1" x14ac:dyDescent="0.4">
      <c r="A22" s="889"/>
      <c r="B22" s="878"/>
      <c r="C22" s="878"/>
      <c r="D22" s="157" t="s">
        <v>32</v>
      </c>
      <c r="E22" s="158" t="e">
        <f>SUMIFS([1]Tabelle2!$M:$M,[1]Tabelle2!$C:$C,[1]Beverage!$D22)</f>
        <v>#VALUE!</v>
      </c>
      <c r="F22" s="158" t="e">
        <f t="shared" si="5"/>
        <v>#VALUE!</v>
      </c>
      <c r="G22" s="169">
        <f t="shared" ref="G22:G33" si="6">SUM(I22:AB22)</f>
        <v>58.084125074999996</v>
      </c>
      <c r="H22" s="169" t="e">
        <f t="shared" si="4"/>
        <v>#VALUE!</v>
      </c>
      <c r="I22" s="170"/>
      <c r="J22" s="170"/>
      <c r="K22" s="170"/>
      <c r="L22" s="170"/>
      <c r="M22" s="170"/>
      <c r="N22" s="170"/>
      <c r="O22" s="170"/>
      <c r="P22" s="170"/>
      <c r="Q22" s="170"/>
      <c r="R22" s="171">
        <v>0</v>
      </c>
      <c r="S22" s="171">
        <v>3.678162205</v>
      </c>
      <c r="T22" s="171">
        <v>0</v>
      </c>
      <c r="U22" s="171">
        <v>0.126701705</v>
      </c>
      <c r="V22" s="171">
        <v>3.2551118299999997</v>
      </c>
      <c r="W22" s="171">
        <v>0.96742954000000003</v>
      </c>
      <c r="X22" s="171">
        <v>0</v>
      </c>
      <c r="Y22" s="422">
        <v>50</v>
      </c>
      <c r="Z22" s="172">
        <v>0</v>
      </c>
      <c r="AA22" s="172">
        <v>5.6719795000000045E-2</v>
      </c>
      <c r="AB22" s="172">
        <v>0</v>
      </c>
    </row>
    <row r="23" spans="1:28" ht="16" outlineLevel="1" thickBot="1" x14ac:dyDescent="0.4">
      <c r="A23" s="889"/>
      <c r="B23" s="877" t="s">
        <v>105</v>
      </c>
      <c r="C23" s="891" t="e">
        <f>SUM(H23:H28)</f>
        <v>#VALUE!</v>
      </c>
      <c r="D23" s="729" t="s">
        <v>115</v>
      </c>
      <c r="E23" s="158" t="e">
        <f>SUMIFS([1]Tabelle2!$M:$M,[1]Tabelle2!$C:$C,[1]Beverage!$D23)</f>
        <v>#VALUE!</v>
      </c>
      <c r="F23" s="158">
        <v>7.65</v>
      </c>
      <c r="G23" s="173">
        <f t="shared" si="6"/>
        <v>5.9876797650000002</v>
      </c>
      <c r="H23" s="173" t="e">
        <f t="shared" si="4"/>
        <v>#VALUE!</v>
      </c>
      <c r="I23" s="174">
        <v>0</v>
      </c>
      <c r="J23" s="165">
        <v>0</v>
      </c>
      <c r="K23" s="165">
        <v>0</v>
      </c>
      <c r="L23" s="165">
        <v>0</v>
      </c>
      <c r="M23" s="165">
        <v>-1.45404E-3</v>
      </c>
      <c r="N23" s="165">
        <v>0</v>
      </c>
      <c r="O23" s="165">
        <v>0</v>
      </c>
      <c r="P23" s="165">
        <v>0</v>
      </c>
      <c r="Q23" s="165"/>
      <c r="R23" s="165">
        <v>0</v>
      </c>
      <c r="S23" s="165">
        <v>0</v>
      </c>
      <c r="T23" s="165">
        <v>0</v>
      </c>
      <c r="U23" s="165">
        <v>2</v>
      </c>
      <c r="V23" s="165">
        <v>-1.0866194999999999E-2</v>
      </c>
      <c r="W23" s="165">
        <v>0</v>
      </c>
      <c r="X23" s="165">
        <v>0</v>
      </c>
      <c r="Y23" s="165">
        <v>0</v>
      </c>
      <c r="Z23" s="165">
        <v>0</v>
      </c>
      <c r="AA23" s="165">
        <v>4</v>
      </c>
      <c r="AB23" s="166">
        <v>0</v>
      </c>
    </row>
    <row r="24" spans="1:28" ht="16" outlineLevel="1" thickBot="1" x14ac:dyDescent="0.4">
      <c r="A24" s="889"/>
      <c r="B24" s="890"/>
      <c r="C24" s="890"/>
      <c r="D24" s="729" t="s">
        <v>113</v>
      </c>
      <c r="E24" s="158" t="e">
        <f>SUMIFS([1]Tabelle2!$M:$M,[1]Tabelle2!$C:$C,[1]Beverage!$D24)</f>
        <v>#VALUE!</v>
      </c>
      <c r="F24" s="158">
        <v>1.65</v>
      </c>
      <c r="G24" s="173">
        <f t="shared" si="6"/>
        <v>14</v>
      </c>
      <c r="H24" s="173" t="e">
        <f t="shared" si="4"/>
        <v>#VALUE!</v>
      </c>
      <c r="I24" s="175">
        <v>0</v>
      </c>
      <c r="J24" s="162">
        <v>0</v>
      </c>
      <c r="K24" s="162">
        <v>0</v>
      </c>
      <c r="L24" s="162">
        <v>0</v>
      </c>
      <c r="M24" s="162">
        <v>6</v>
      </c>
      <c r="N24" s="162">
        <v>0</v>
      </c>
      <c r="O24" s="162">
        <v>0</v>
      </c>
      <c r="P24" s="162">
        <v>0</v>
      </c>
      <c r="Q24" s="162"/>
      <c r="R24" s="162">
        <v>0</v>
      </c>
      <c r="S24" s="162">
        <v>0</v>
      </c>
      <c r="T24" s="162">
        <v>0</v>
      </c>
      <c r="U24" s="162">
        <v>8</v>
      </c>
      <c r="V24" s="162">
        <v>0</v>
      </c>
      <c r="W24" s="162">
        <v>0</v>
      </c>
      <c r="X24" s="162">
        <v>0</v>
      </c>
      <c r="Y24" s="162">
        <v>0</v>
      </c>
      <c r="Z24" s="162">
        <v>0</v>
      </c>
      <c r="AA24" s="162">
        <v>0</v>
      </c>
      <c r="AB24" s="164">
        <v>0</v>
      </c>
    </row>
    <row r="25" spans="1:28" ht="16" outlineLevel="1" thickBot="1" x14ac:dyDescent="0.4">
      <c r="A25" s="889"/>
      <c r="B25" s="890"/>
      <c r="C25" s="890"/>
      <c r="D25" s="729" t="s">
        <v>187</v>
      </c>
      <c r="E25" s="158">
        <v>12.61</v>
      </c>
      <c r="F25" s="158">
        <v>25</v>
      </c>
      <c r="G25" s="173">
        <f t="shared" si="6"/>
        <v>56.483565055</v>
      </c>
      <c r="H25" s="173">
        <f t="shared" si="4"/>
        <v>69.093565054999999</v>
      </c>
      <c r="I25" s="175">
        <v>0</v>
      </c>
      <c r="J25" s="162">
        <v>0</v>
      </c>
      <c r="K25" s="162">
        <v>0</v>
      </c>
      <c r="L25" s="162">
        <v>4</v>
      </c>
      <c r="M25" s="162">
        <v>0</v>
      </c>
      <c r="N25" s="162">
        <v>0</v>
      </c>
      <c r="O25" s="162">
        <v>23</v>
      </c>
      <c r="P25" s="162">
        <v>0</v>
      </c>
      <c r="Q25" s="162"/>
      <c r="R25" s="162">
        <v>0</v>
      </c>
      <c r="S25" s="162">
        <v>2.7975E-2</v>
      </c>
      <c r="T25" s="162">
        <v>8</v>
      </c>
      <c r="U25" s="162">
        <v>4</v>
      </c>
      <c r="V25" s="162">
        <v>0</v>
      </c>
      <c r="W25" s="162">
        <v>14.49102736</v>
      </c>
      <c r="X25" s="162">
        <v>3</v>
      </c>
      <c r="Y25" s="162">
        <v>-3.5437305000000002E-2</v>
      </c>
      <c r="Z25" s="162">
        <v>0</v>
      </c>
      <c r="AA25" s="162">
        <v>0</v>
      </c>
      <c r="AB25" s="164">
        <v>0</v>
      </c>
    </row>
    <row r="26" spans="1:28" ht="16" outlineLevel="1" thickBot="1" x14ac:dyDescent="0.4">
      <c r="A26" s="889"/>
      <c r="B26" s="890"/>
      <c r="C26" s="890"/>
      <c r="D26" s="729" t="s">
        <v>107</v>
      </c>
      <c r="E26" s="158" t="e">
        <f>SUMIFS([1]Tabelle2!$M:$M,[1]Tabelle2!$C:$C,[1]Beverage!$D26)</f>
        <v>#VALUE!</v>
      </c>
      <c r="F26" s="158">
        <v>20.75</v>
      </c>
      <c r="G26" s="173">
        <f t="shared" si="6"/>
        <v>89.457129984999995</v>
      </c>
      <c r="H26" s="173" t="e">
        <f t="shared" si="4"/>
        <v>#VALUE!</v>
      </c>
      <c r="I26" s="175">
        <v>0</v>
      </c>
      <c r="J26" s="162">
        <v>0</v>
      </c>
      <c r="K26" s="162">
        <v>5</v>
      </c>
      <c r="L26" s="162">
        <v>0</v>
      </c>
      <c r="M26" s="162">
        <v>5</v>
      </c>
      <c r="N26" s="162">
        <v>0</v>
      </c>
      <c r="O26" s="162">
        <v>4</v>
      </c>
      <c r="P26" s="162">
        <v>0</v>
      </c>
      <c r="Q26" s="162"/>
      <c r="R26" s="162">
        <v>0</v>
      </c>
      <c r="S26" s="162">
        <v>0</v>
      </c>
      <c r="T26" s="162">
        <v>40</v>
      </c>
      <c r="U26" s="162">
        <v>0</v>
      </c>
      <c r="V26" s="162">
        <v>-4.2870014999999997E-2</v>
      </c>
      <c r="W26" s="162">
        <v>32.5</v>
      </c>
      <c r="X26" s="162">
        <v>3</v>
      </c>
      <c r="Y26" s="162">
        <v>0</v>
      </c>
      <c r="Z26" s="162">
        <v>0</v>
      </c>
      <c r="AA26" s="162">
        <v>0</v>
      </c>
      <c r="AB26" s="164">
        <v>0</v>
      </c>
    </row>
    <row r="27" spans="1:28" ht="16" outlineLevel="1" thickBot="1" x14ac:dyDescent="0.4">
      <c r="A27" s="889"/>
      <c r="B27" s="890"/>
      <c r="C27" s="890"/>
      <c r="D27" s="157" t="s">
        <v>188</v>
      </c>
      <c r="E27" s="158" t="e">
        <f>SUMIFS([1]Tabelle2!$M:$M,[1]Tabelle2!$C:$C,[1]Beverage!$D27)</f>
        <v>#VALUE!</v>
      </c>
      <c r="F27" s="158">
        <v>2</v>
      </c>
      <c r="G27" s="173">
        <f t="shared" si="6"/>
        <v>17</v>
      </c>
      <c r="H27" s="173" t="e">
        <f t="shared" si="4"/>
        <v>#VALUE!</v>
      </c>
      <c r="I27" s="176">
        <v>0</v>
      </c>
      <c r="J27" s="167">
        <v>0</v>
      </c>
      <c r="K27" s="167">
        <v>0.5</v>
      </c>
      <c r="L27" s="167">
        <v>0</v>
      </c>
      <c r="M27" s="167">
        <v>0.5</v>
      </c>
      <c r="N27" s="167">
        <v>0</v>
      </c>
      <c r="O27" s="167">
        <v>1</v>
      </c>
      <c r="P27" s="167">
        <v>0</v>
      </c>
      <c r="Q27" s="167"/>
      <c r="R27" s="167">
        <v>0</v>
      </c>
      <c r="S27" s="167">
        <v>0</v>
      </c>
      <c r="T27" s="167">
        <v>5</v>
      </c>
      <c r="U27" s="167">
        <v>0</v>
      </c>
      <c r="V27" s="167">
        <v>0</v>
      </c>
      <c r="W27" s="167">
        <v>9</v>
      </c>
      <c r="X27" s="167">
        <v>1</v>
      </c>
      <c r="Y27" s="167">
        <v>0</v>
      </c>
      <c r="Z27" s="167">
        <v>0</v>
      </c>
      <c r="AA27" s="167">
        <v>0</v>
      </c>
      <c r="AB27" s="168">
        <v>0</v>
      </c>
    </row>
    <row r="28" spans="1:28" ht="16" outlineLevel="1" thickBot="1" x14ac:dyDescent="0.4">
      <c r="A28" s="889"/>
      <c r="B28" s="878"/>
      <c r="C28" s="878"/>
      <c r="D28" s="729" t="s">
        <v>112</v>
      </c>
      <c r="E28" s="158" t="e">
        <f>SUMIFS([1]Tabelle2!$M:$M,[1]Tabelle2!$C:$C,[1]Beverage!$D28)</f>
        <v>#VALUE!</v>
      </c>
      <c r="F28" s="158">
        <v>7.3</v>
      </c>
      <c r="G28" s="173">
        <f t="shared" si="6"/>
        <v>7.9741952149999999</v>
      </c>
      <c r="H28" s="173" t="e">
        <f t="shared" si="4"/>
        <v>#VALUE!</v>
      </c>
      <c r="I28" s="176">
        <v>-1.497414E-2</v>
      </c>
      <c r="J28" s="167">
        <v>0</v>
      </c>
      <c r="K28" s="167">
        <v>-1.072239E-2</v>
      </c>
      <c r="L28" s="167">
        <v>-1.08255E-4</v>
      </c>
      <c r="M28" s="167">
        <v>0</v>
      </c>
      <c r="N28" s="167">
        <v>0</v>
      </c>
      <c r="O28" s="167">
        <v>1</v>
      </c>
      <c r="P28" s="167">
        <v>0</v>
      </c>
      <c r="Q28" s="167"/>
      <c r="R28" s="167">
        <v>0</v>
      </c>
      <c r="S28" s="167">
        <v>0</v>
      </c>
      <c r="T28" s="167">
        <v>0</v>
      </c>
      <c r="U28" s="167">
        <v>4</v>
      </c>
      <c r="V28" s="167">
        <v>0</v>
      </c>
      <c r="W28" s="167">
        <v>0</v>
      </c>
      <c r="X28" s="167">
        <v>0</v>
      </c>
      <c r="Y28" s="167">
        <v>0</v>
      </c>
      <c r="Z28" s="167">
        <v>0</v>
      </c>
      <c r="AA28" s="167">
        <v>3</v>
      </c>
      <c r="AB28" s="168">
        <v>0</v>
      </c>
    </row>
    <row r="29" spans="1:28" ht="16" hidden="1" outlineLevel="1" thickBot="1" x14ac:dyDescent="0.4">
      <c r="A29" s="889"/>
      <c r="B29" s="877" t="s">
        <v>164</v>
      </c>
      <c r="C29" s="891" t="e">
        <f>SUM(H29:H33)</f>
        <v>#VALUE!</v>
      </c>
      <c r="D29" s="157" t="s">
        <v>156</v>
      </c>
      <c r="E29" s="158" t="e">
        <f>SUMIFS([1]Tabelle2!$M:$M,[1]Tabelle2!$C:$C,[1]Beverage!$D29)</f>
        <v>#VALUE!</v>
      </c>
      <c r="F29" s="158"/>
      <c r="G29" s="173">
        <f t="shared" si="6"/>
        <v>0.18586404000000006</v>
      </c>
      <c r="H29" s="173" t="e">
        <f t="shared" si="4"/>
        <v>#VALUE!</v>
      </c>
      <c r="I29" s="174">
        <v>0</v>
      </c>
      <c r="J29" s="165">
        <v>0</v>
      </c>
      <c r="K29" s="165">
        <v>0</v>
      </c>
      <c r="L29" s="165">
        <v>0</v>
      </c>
      <c r="M29" s="165">
        <v>0</v>
      </c>
      <c r="N29" s="165">
        <v>0</v>
      </c>
      <c r="O29" s="165">
        <v>0</v>
      </c>
      <c r="P29" s="165">
        <v>0</v>
      </c>
      <c r="Q29" s="165"/>
      <c r="R29" s="165">
        <v>3.72E-6</v>
      </c>
      <c r="S29" s="165">
        <v>0</v>
      </c>
      <c r="T29" s="165">
        <v>0</v>
      </c>
      <c r="U29" s="165">
        <v>-1.3938030000000001E-2</v>
      </c>
      <c r="V29" s="165">
        <v>0</v>
      </c>
      <c r="W29" s="165">
        <v>0</v>
      </c>
      <c r="X29" s="165">
        <v>0</v>
      </c>
      <c r="Y29" s="165">
        <v>-0.14851323</v>
      </c>
      <c r="Z29" s="165">
        <v>0</v>
      </c>
      <c r="AA29" s="165">
        <v>0.34831158000000007</v>
      </c>
      <c r="AB29" s="166">
        <v>0</v>
      </c>
    </row>
    <row r="30" spans="1:28" ht="16" hidden="1" outlineLevel="1" thickBot="1" x14ac:dyDescent="0.4">
      <c r="A30" s="889"/>
      <c r="B30" s="890"/>
      <c r="C30" s="890"/>
      <c r="D30" s="157" t="s">
        <v>165</v>
      </c>
      <c r="E30" s="158" t="e">
        <f>SUMIFS([1]Tabelle2!$M:$M,[1]Tabelle2!$C:$C,[1]Beverage!$D30)</f>
        <v>#VALUE!</v>
      </c>
      <c r="F30" s="158"/>
      <c r="G30" s="173">
        <f t="shared" si="6"/>
        <v>5.9621271900000004</v>
      </c>
      <c r="H30" s="173" t="e">
        <f t="shared" si="4"/>
        <v>#VALUE!</v>
      </c>
      <c r="I30" s="175">
        <v>0</v>
      </c>
      <c r="J30" s="162">
        <v>0</v>
      </c>
      <c r="K30" s="162">
        <v>0</v>
      </c>
      <c r="L30" s="162">
        <v>0</v>
      </c>
      <c r="M30" s="162">
        <v>0</v>
      </c>
      <c r="N30" s="162">
        <v>0</v>
      </c>
      <c r="O30" s="162">
        <v>0</v>
      </c>
      <c r="P30" s="162">
        <v>0</v>
      </c>
      <c r="Q30" s="162"/>
      <c r="R30" s="162">
        <v>0</v>
      </c>
      <c r="S30" s="162">
        <v>0</v>
      </c>
      <c r="T30" s="162">
        <v>0</v>
      </c>
      <c r="U30" s="162">
        <v>0</v>
      </c>
      <c r="V30" s="162">
        <v>0</v>
      </c>
      <c r="W30" s="162">
        <v>0</v>
      </c>
      <c r="X30" s="162">
        <v>0</v>
      </c>
      <c r="Y30" s="162">
        <v>0</v>
      </c>
      <c r="Z30" s="162">
        <v>0</v>
      </c>
      <c r="AA30" s="162">
        <v>-3.787281E-2</v>
      </c>
      <c r="AB30" s="164">
        <v>6</v>
      </c>
    </row>
    <row r="31" spans="1:28" ht="16" hidden="1" outlineLevel="1" thickBot="1" x14ac:dyDescent="0.4">
      <c r="A31" s="889"/>
      <c r="B31" s="890"/>
      <c r="C31" s="890"/>
      <c r="D31" s="157" t="s">
        <v>160</v>
      </c>
      <c r="E31" s="158" t="e">
        <f>SUMIFS([1]Tabelle2!$M:$M,[1]Tabelle2!$C:$C,[1]Beverage!$D31)</f>
        <v>#VALUE!</v>
      </c>
      <c r="F31" s="158">
        <v>100</v>
      </c>
      <c r="G31" s="173">
        <v>120</v>
      </c>
      <c r="H31" s="173" t="e">
        <f t="shared" si="4"/>
        <v>#VALUE!</v>
      </c>
      <c r="I31" s="175">
        <v>0</v>
      </c>
      <c r="J31" s="162">
        <v>0</v>
      </c>
      <c r="K31" s="162">
        <v>0</v>
      </c>
      <c r="L31" s="162">
        <v>0</v>
      </c>
      <c r="M31" s="162">
        <v>-7.3677000000000009E-4</v>
      </c>
      <c r="N31" s="162">
        <v>-2.59158E-3</v>
      </c>
      <c r="O31" s="162">
        <v>0</v>
      </c>
      <c r="P31" s="162">
        <v>0</v>
      </c>
      <c r="Q31" s="162"/>
      <c r="R31" s="162">
        <v>0</v>
      </c>
      <c r="S31" s="162">
        <v>0</v>
      </c>
      <c r="T31" s="162">
        <v>0</v>
      </c>
      <c r="U31" s="162">
        <v>0</v>
      </c>
      <c r="V31" s="162">
        <v>0</v>
      </c>
      <c r="W31" s="162">
        <v>0</v>
      </c>
      <c r="X31" s="162">
        <v>0</v>
      </c>
      <c r="Y31" s="162">
        <v>0</v>
      </c>
      <c r="Z31" s="162">
        <v>0</v>
      </c>
      <c r="AA31" s="162">
        <v>0</v>
      </c>
      <c r="AB31" s="164">
        <v>0</v>
      </c>
    </row>
    <row r="32" spans="1:28" ht="16" hidden="1" outlineLevel="1" thickBot="1" x14ac:dyDescent="0.4">
      <c r="A32" s="889"/>
      <c r="B32" s="890"/>
      <c r="C32" s="890"/>
      <c r="D32" s="157" t="s">
        <v>162</v>
      </c>
      <c r="E32" s="158" t="e">
        <f>SUMIFS([1]Tabelle2!$M:$M,[1]Tabelle2!$C:$C,[1]Beverage!$D32)</f>
        <v>#VALUE!</v>
      </c>
      <c r="F32" s="158"/>
      <c r="G32" s="173">
        <v>15.4</v>
      </c>
      <c r="H32" s="173">
        <v>17</v>
      </c>
      <c r="I32" s="176">
        <v>0</v>
      </c>
      <c r="J32" s="167">
        <v>0</v>
      </c>
      <c r="K32" s="167">
        <v>-0.48708376500000006</v>
      </c>
      <c r="L32" s="167">
        <v>0</v>
      </c>
      <c r="M32" s="167">
        <v>0</v>
      </c>
      <c r="N32" s="167">
        <v>0</v>
      </c>
      <c r="O32" s="167">
        <v>0</v>
      </c>
      <c r="P32" s="167">
        <v>0</v>
      </c>
      <c r="Q32" s="167"/>
      <c r="R32" s="167">
        <v>0</v>
      </c>
      <c r="S32" s="167">
        <v>0</v>
      </c>
      <c r="T32" s="167">
        <v>0</v>
      </c>
      <c r="U32" s="167">
        <v>0</v>
      </c>
      <c r="V32" s="167">
        <v>0</v>
      </c>
      <c r="W32" s="167">
        <v>0</v>
      </c>
      <c r="X32" s="167">
        <v>0</v>
      </c>
      <c r="Y32" s="167">
        <v>0</v>
      </c>
      <c r="Z32" s="167">
        <v>17</v>
      </c>
      <c r="AA32" s="167">
        <v>0</v>
      </c>
      <c r="AB32" s="168">
        <v>0</v>
      </c>
    </row>
    <row r="33" spans="1:28" ht="16" hidden="1" outlineLevel="1" thickBot="1" x14ac:dyDescent="0.4">
      <c r="A33" s="889"/>
      <c r="B33" s="890"/>
      <c r="C33" s="890"/>
      <c r="D33" s="157" t="s">
        <v>163</v>
      </c>
      <c r="E33" s="158" t="e">
        <f>SUMIFS([1]Tabelle2!$M:$M,[1]Tabelle2!$C:$C,[1]Beverage!$D33)</f>
        <v>#VALUE!</v>
      </c>
      <c r="F33" s="158"/>
      <c r="G33" s="177">
        <f t="shared" si="6"/>
        <v>69.981621415000006</v>
      </c>
      <c r="H33" s="177">
        <v>70</v>
      </c>
      <c r="I33" s="176">
        <v>0</v>
      </c>
      <c r="J33" s="167">
        <v>0</v>
      </c>
      <c r="K33" s="167">
        <v>-3.5285850000000003E-3</v>
      </c>
      <c r="L33" s="167">
        <v>0</v>
      </c>
      <c r="M33" s="167">
        <v>0</v>
      </c>
      <c r="N33" s="167">
        <v>0</v>
      </c>
      <c r="O33" s="167">
        <v>0</v>
      </c>
      <c r="P33" s="167">
        <v>0</v>
      </c>
      <c r="Q33" s="167"/>
      <c r="R33" s="167">
        <v>0</v>
      </c>
      <c r="S33" s="167">
        <v>0</v>
      </c>
      <c r="T33" s="167">
        <v>0</v>
      </c>
      <c r="U33" s="167">
        <v>0</v>
      </c>
      <c r="V33" s="167">
        <v>0</v>
      </c>
      <c r="W33" s="167">
        <v>0</v>
      </c>
      <c r="X33" s="167">
        <v>0</v>
      </c>
      <c r="Y33" s="167">
        <v>-1.4850000000000002E-2</v>
      </c>
      <c r="Z33" s="167">
        <v>0</v>
      </c>
      <c r="AA33" s="167">
        <v>0</v>
      </c>
      <c r="AB33" s="168">
        <v>70</v>
      </c>
    </row>
    <row r="34" spans="1:28" ht="15" thickBot="1" x14ac:dyDescent="0.4"/>
    <row r="35" spans="1:28" ht="47" x14ac:dyDescent="0.35">
      <c r="I35" s="433" t="s">
        <v>52</v>
      </c>
      <c r="J35" s="433" t="s">
        <v>53</v>
      </c>
      <c r="K35" s="433" t="s">
        <v>54</v>
      </c>
      <c r="L35" s="433" t="s">
        <v>55</v>
      </c>
      <c r="M35" s="433" t="s">
        <v>56</v>
      </c>
      <c r="N35" s="433" t="s">
        <v>57</v>
      </c>
      <c r="O35" s="433" t="s">
        <v>58</v>
      </c>
      <c r="P35" s="433" t="s">
        <v>59</v>
      </c>
      <c r="Q35" s="434" t="s">
        <v>60</v>
      </c>
    </row>
  </sheetData>
  <protectedRanges>
    <protectedRange algorithmName="SHA-512" hashValue="51Yv5Ez34f4W4Q7J5nXl5TOGVqG4KMFRXqkuBpFZ1njBJKDw71fHfNN4G/6QviQXxS2Hx6/ma7z/3btowOfvWQ==" saltValue="Dj83DvNW65YWsXep2H07yQ==" spinCount="100000" sqref="I35:Q35" name="Range1"/>
  </protectedRanges>
  <mergeCells count="46">
    <mergeCell ref="Z3:Z4"/>
    <mergeCell ref="O3:O4"/>
    <mergeCell ref="P3:P4"/>
    <mergeCell ref="Q3:Q4"/>
    <mergeCell ref="Y3:Y4"/>
    <mergeCell ref="R3:R4"/>
    <mergeCell ref="C18:C22"/>
    <mergeCell ref="N3:N4"/>
    <mergeCell ref="B23:B28"/>
    <mergeCell ref="C23:C28"/>
    <mergeCell ref="B29:B33"/>
    <mergeCell ref="C29:C33"/>
    <mergeCell ref="I3:I4"/>
    <mergeCell ref="J3:J4"/>
    <mergeCell ref="K3:K4"/>
    <mergeCell ref="L3:L4"/>
    <mergeCell ref="M3:M4"/>
    <mergeCell ref="F3:F4"/>
    <mergeCell ref="G3:G4"/>
    <mergeCell ref="H3:H4"/>
    <mergeCell ref="Z2:AA2"/>
    <mergeCell ref="I1:Q1"/>
    <mergeCell ref="AA3:AA4"/>
    <mergeCell ref="AB3:AB4"/>
    <mergeCell ref="A5:A33"/>
    <mergeCell ref="B6:B9"/>
    <mergeCell ref="C6:C9"/>
    <mergeCell ref="B10:B17"/>
    <mergeCell ref="C10:C17"/>
    <mergeCell ref="B18:B22"/>
    <mergeCell ref="S3:S4"/>
    <mergeCell ref="T3:T4"/>
    <mergeCell ref="U3:U4"/>
    <mergeCell ref="V3:V4"/>
    <mergeCell ref="W3:W4"/>
    <mergeCell ref="X3:X4"/>
    <mergeCell ref="A1:C1"/>
    <mergeCell ref="D1:G1"/>
    <mergeCell ref="A2:D2"/>
    <mergeCell ref="I2:Q2"/>
    <mergeCell ref="R2:Y2"/>
    <mergeCell ref="A3:A4"/>
    <mergeCell ref="B3:B4"/>
    <mergeCell ref="C3:C4"/>
    <mergeCell ref="D3:D4"/>
    <mergeCell ref="E3:E4"/>
  </mergeCells>
  <conditionalFormatting sqref="I18:AB22">
    <cfRule type="colorScale" priority="3">
      <colorScale>
        <cfvo type="min"/>
        <cfvo type="max"/>
        <color rgb="FFFCFCFF"/>
        <color theme="4" tint="0.39997558519241921"/>
      </colorScale>
    </cfRule>
  </conditionalFormatting>
  <conditionalFormatting sqref="I10:AB17">
    <cfRule type="colorScale" priority="421">
      <colorScale>
        <cfvo type="min"/>
        <cfvo type="max"/>
        <color rgb="FFFCFCFF"/>
        <color theme="4" tint="0.39997558519241921"/>
      </colorScale>
    </cfRule>
  </conditionalFormatting>
  <printOptions horizontalCentered="1"/>
  <pageMargins left="0.7" right="0.7" top="0.75" bottom="0.75" header="0.3" footer="0.3"/>
  <pageSetup paperSize="9" scale="31" orientation="landscape" r:id="rId1"/>
  <customProperties>
    <customPr name="_pios_id" r:id="rId2"/>
    <customPr name="EpmWorksheetKeyString_GUID" r:id="rId3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C9B3-82A9-46D2-A106-2F76080E3180}">
  <dimension ref="A1:L51"/>
  <sheetViews>
    <sheetView topLeftCell="C1" workbookViewId="0">
      <selection activeCell="I16" sqref="I16"/>
    </sheetView>
  </sheetViews>
  <sheetFormatPr defaultColWidth="9.1796875" defaultRowHeight="14.5" x14ac:dyDescent="0.35"/>
  <cols>
    <col min="1" max="1" width="13.54296875" bestFit="1" customWidth="1"/>
    <col min="2" max="2" width="28.81640625" bestFit="1" customWidth="1"/>
    <col min="3" max="3" width="13.81640625" bestFit="1" customWidth="1"/>
    <col min="4" max="4" width="12.7265625" bestFit="1" customWidth="1"/>
    <col min="5" max="5" width="13.54296875" bestFit="1" customWidth="1"/>
    <col min="6" max="6" width="27.453125" bestFit="1" customWidth="1"/>
    <col min="7" max="7" width="13.81640625" bestFit="1" customWidth="1"/>
    <col min="8" max="8" width="12" bestFit="1" customWidth="1"/>
    <col min="9" max="9" width="15.453125" bestFit="1" customWidth="1"/>
    <col min="10" max="10" width="13.54296875" bestFit="1" customWidth="1"/>
    <col min="11" max="11" width="27.453125" bestFit="1" customWidth="1"/>
    <col min="12" max="12" width="13.81640625" bestFit="1" customWidth="1"/>
    <col min="13" max="13" width="10.7265625" bestFit="1" customWidth="1"/>
    <col min="14" max="14" width="13.81640625" bestFit="1" customWidth="1"/>
    <col min="15" max="15" width="14.26953125" bestFit="1" customWidth="1"/>
    <col min="16" max="16" width="20.1796875" bestFit="1" customWidth="1"/>
    <col min="17" max="17" width="11.1796875" bestFit="1" customWidth="1"/>
    <col min="18" max="18" width="10.26953125" bestFit="1" customWidth="1"/>
    <col min="19" max="19" width="20.26953125" bestFit="1" customWidth="1"/>
    <col min="20" max="20" width="26.26953125" bestFit="1" customWidth="1"/>
    <col min="21" max="21" width="11.1796875" bestFit="1" customWidth="1"/>
    <col min="22" max="22" width="16.26953125" bestFit="1" customWidth="1"/>
    <col min="23" max="23" width="16.81640625" bestFit="1" customWidth="1"/>
    <col min="24" max="24" width="22.81640625" bestFit="1" customWidth="1"/>
    <col min="25" max="25" width="11.1796875" bestFit="1" customWidth="1"/>
    <col min="26" max="26" width="19" bestFit="1" customWidth="1"/>
    <col min="27" max="27" width="28.26953125" bestFit="1" customWidth="1"/>
    <col min="28" max="28" width="26.7265625" bestFit="1" customWidth="1"/>
    <col min="29" max="29" width="26.54296875" bestFit="1" customWidth="1"/>
    <col min="30" max="30" width="14.1796875" bestFit="1" customWidth="1"/>
    <col min="31" max="31" width="16.7265625" bestFit="1" customWidth="1"/>
    <col min="32" max="32" width="15.453125" bestFit="1" customWidth="1"/>
    <col min="33" max="33" width="29.7265625" bestFit="1" customWidth="1"/>
    <col min="34" max="34" width="28" bestFit="1" customWidth="1"/>
    <col min="35" max="36" width="13.1796875" bestFit="1" customWidth="1"/>
  </cols>
  <sheetData>
    <row r="1" spans="1:12" x14ac:dyDescent="0.35">
      <c r="A1" s="750" t="s">
        <v>152</v>
      </c>
      <c r="B1" s="750" t="s">
        <v>152</v>
      </c>
      <c r="C1" s="750" t="s">
        <v>189</v>
      </c>
      <c r="E1" s="750" t="s">
        <v>152</v>
      </c>
      <c r="F1" s="750" t="s">
        <v>152</v>
      </c>
      <c r="G1" s="750" t="s">
        <v>189</v>
      </c>
      <c r="H1" s="750" t="s">
        <v>190</v>
      </c>
      <c r="J1" s="750" t="s">
        <v>152</v>
      </c>
      <c r="K1" s="750" t="s">
        <v>152</v>
      </c>
      <c r="L1" s="750" t="s">
        <v>189</v>
      </c>
    </row>
    <row r="2" spans="1:12" x14ac:dyDescent="0.35">
      <c r="A2" s="750" t="s">
        <v>3</v>
      </c>
      <c r="B2" s="750" t="s">
        <v>191</v>
      </c>
      <c r="C2" s="750" t="s">
        <v>36</v>
      </c>
      <c r="E2" s="750" t="s">
        <v>3</v>
      </c>
      <c r="F2" s="750" t="s">
        <v>192</v>
      </c>
      <c r="G2" s="750" t="s">
        <v>36</v>
      </c>
      <c r="H2" s="750" t="s">
        <v>25</v>
      </c>
      <c r="J2" s="750" t="s">
        <v>3</v>
      </c>
      <c r="K2" s="750" t="s">
        <v>192</v>
      </c>
      <c r="L2" s="750" t="s">
        <v>36</v>
      </c>
    </row>
    <row r="3" spans="1:12" x14ac:dyDescent="0.35">
      <c r="A3" s="750" t="s">
        <v>37</v>
      </c>
      <c r="B3" s="750" t="s">
        <v>27</v>
      </c>
      <c r="C3">
        <v>2612000</v>
      </c>
      <c r="E3" s="750" t="s">
        <v>37</v>
      </c>
      <c r="F3" s="750" t="s">
        <v>27</v>
      </c>
      <c r="G3">
        <v>2552000</v>
      </c>
      <c r="H3">
        <v>92</v>
      </c>
      <c r="J3" s="750" t="s">
        <v>37</v>
      </c>
      <c r="K3" s="750" t="s">
        <v>27</v>
      </c>
      <c r="L3">
        <v>2652000</v>
      </c>
    </row>
    <row r="4" spans="1:12" x14ac:dyDescent="0.35">
      <c r="A4" s="750" t="s">
        <v>37</v>
      </c>
      <c r="B4" s="750" t="s">
        <v>28</v>
      </c>
      <c r="C4">
        <v>3579300</v>
      </c>
      <c r="E4" s="750" t="s">
        <v>37</v>
      </c>
      <c r="F4" s="750" t="s">
        <v>28</v>
      </c>
      <c r="G4">
        <v>3539300</v>
      </c>
      <c r="H4">
        <v>97.7777777777778</v>
      </c>
      <c r="J4" s="750" t="s">
        <v>37</v>
      </c>
      <c r="K4" s="750" t="s">
        <v>28</v>
      </c>
      <c r="L4">
        <v>3579300</v>
      </c>
    </row>
    <row r="5" spans="1:12" x14ac:dyDescent="0.35">
      <c r="A5" s="750" t="s">
        <v>37</v>
      </c>
      <c r="B5" s="750" t="s">
        <v>30</v>
      </c>
      <c r="C5">
        <v>688300</v>
      </c>
      <c r="E5" s="750" t="s">
        <v>37</v>
      </c>
      <c r="F5" s="750" t="s">
        <v>30</v>
      </c>
      <c r="G5">
        <v>546300</v>
      </c>
      <c r="H5">
        <v>81.818181818181799</v>
      </c>
      <c r="J5" s="750" t="s">
        <v>37</v>
      </c>
      <c r="K5" s="750" t="s">
        <v>30</v>
      </c>
      <c r="L5">
        <v>646300</v>
      </c>
    </row>
    <row r="6" spans="1:12" x14ac:dyDescent="0.35">
      <c r="A6" s="750" t="s">
        <v>37</v>
      </c>
      <c r="B6" s="750" t="s">
        <v>31</v>
      </c>
      <c r="C6">
        <v>4130676</v>
      </c>
      <c r="E6" s="750" t="s">
        <v>37</v>
      </c>
      <c r="F6" s="750" t="s">
        <v>31</v>
      </c>
      <c r="G6">
        <v>3137376</v>
      </c>
      <c r="H6">
        <v>74.1666666666667</v>
      </c>
      <c r="J6" s="750" t="s">
        <v>37</v>
      </c>
      <c r="K6" s="750" t="s">
        <v>31</v>
      </c>
      <c r="L6">
        <v>4155676</v>
      </c>
    </row>
    <row r="7" spans="1:12" x14ac:dyDescent="0.35">
      <c r="A7" s="750" t="s">
        <v>37</v>
      </c>
      <c r="B7" s="750" t="s">
        <v>32</v>
      </c>
      <c r="C7">
        <v>124800</v>
      </c>
      <c r="E7" s="750" t="s">
        <v>37</v>
      </c>
      <c r="F7" s="750" t="s">
        <v>32</v>
      </c>
      <c r="G7">
        <v>4800</v>
      </c>
      <c r="H7">
        <v>100</v>
      </c>
      <c r="J7" s="750" t="s">
        <v>37</v>
      </c>
      <c r="K7" s="750" t="s">
        <v>32</v>
      </c>
      <c r="L7">
        <v>4800</v>
      </c>
    </row>
    <row r="8" spans="1:12" x14ac:dyDescent="0.35">
      <c r="A8" s="750" t="s">
        <v>37</v>
      </c>
      <c r="B8" s="750" t="s">
        <v>35</v>
      </c>
      <c r="C8">
        <v>11135076</v>
      </c>
      <c r="E8" s="750" t="s">
        <v>37</v>
      </c>
      <c r="F8" s="750" t="s">
        <v>35</v>
      </c>
      <c r="G8">
        <v>9779776</v>
      </c>
      <c r="H8">
        <v>82.178217821782198</v>
      </c>
      <c r="J8" s="750" t="s">
        <v>37</v>
      </c>
      <c r="K8" s="750" t="s">
        <v>35</v>
      </c>
      <c r="L8">
        <v>11038076</v>
      </c>
    </row>
    <row r="9" spans="1:12" x14ac:dyDescent="0.35">
      <c r="A9" s="750" t="s">
        <v>41</v>
      </c>
      <c r="B9" s="750" t="s">
        <v>27</v>
      </c>
      <c r="C9">
        <v>3685000</v>
      </c>
      <c r="E9" s="750" t="s">
        <v>41</v>
      </c>
      <c r="F9" s="750" t="s">
        <v>27</v>
      </c>
      <c r="G9">
        <v>3210000</v>
      </c>
      <c r="H9">
        <v>81.481481481481495</v>
      </c>
      <c r="J9" s="750" t="s">
        <v>41</v>
      </c>
      <c r="K9" s="750" t="s">
        <v>27</v>
      </c>
      <c r="L9">
        <v>3860000</v>
      </c>
    </row>
    <row r="10" spans="1:12" x14ac:dyDescent="0.35">
      <c r="A10" s="750" t="s">
        <v>41</v>
      </c>
      <c r="B10" s="750" t="s">
        <v>28</v>
      </c>
      <c r="C10">
        <v>1705000</v>
      </c>
      <c r="E10" s="750" t="s">
        <v>41</v>
      </c>
      <c r="F10" s="750" t="s">
        <v>28</v>
      </c>
      <c r="G10">
        <v>1355000</v>
      </c>
      <c r="H10">
        <v>75</v>
      </c>
      <c r="J10" s="750" t="s">
        <v>41</v>
      </c>
      <c r="K10" s="750" t="s">
        <v>28</v>
      </c>
      <c r="L10">
        <v>1705000</v>
      </c>
    </row>
    <row r="11" spans="1:12" x14ac:dyDescent="0.35">
      <c r="A11" s="750" t="s">
        <v>41</v>
      </c>
      <c r="B11" s="750" t="s">
        <v>30</v>
      </c>
      <c r="C11">
        <v>4378000</v>
      </c>
      <c r="E11" s="750" t="s">
        <v>41</v>
      </c>
      <c r="F11" s="750" t="s">
        <v>30</v>
      </c>
      <c r="G11">
        <v>3308000</v>
      </c>
      <c r="H11">
        <v>77.7777777777778</v>
      </c>
      <c r="J11" s="750" t="s">
        <v>41</v>
      </c>
      <c r="K11" s="750" t="s">
        <v>30</v>
      </c>
      <c r="L11">
        <v>4498000</v>
      </c>
    </row>
    <row r="12" spans="1:12" x14ac:dyDescent="0.35">
      <c r="A12" s="750" t="s">
        <v>41</v>
      </c>
      <c r="B12" s="750" t="s">
        <v>31</v>
      </c>
      <c r="C12">
        <v>11272000</v>
      </c>
      <c r="E12" s="750" t="s">
        <v>41</v>
      </c>
      <c r="F12" s="750" t="s">
        <v>31</v>
      </c>
      <c r="G12">
        <v>6752000</v>
      </c>
      <c r="H12">
        <v>65.476190476190496</v>
      </c>
      <c r="J12" s="750" t="s">
        <v>41</v>
      </c>
      <c r="K12" s="750" t="s">
        <v>31</v>
      </c>
      <c r="L12">
        <v>11122000</v>
      </c>
    </row>
    <row r="13" spans="1:12" x14ac:dyDescent="0.35">
      <c r="A13" s="750" t="s">
        <v>41</v>
      </c>
      <c r="B13" s="750" t="s">
        <v>35</v>
      </c>
      <c r="C13">
        <v>21040000</v>
      </c>
      <c r="E13" s="750" t="s">
        <v>41</v>
      </c>
      <c r="F13" s="750" t="s">
        <v>32</v>
      </c>
      <c r="J13" s="750" t="s">
        <v>41</v>
      </c>
      <c r="K13" s="750" t="s">
        <v>35</v>
      </c>
      <c r="L13">
        <v>21185000</v>
      </c>
    </row>
    <row r="14" spans="1:12" x14ac:dyDescent="0.35">
      <c r="A14" s="750" t="s">
        <v>36</v>
      </c>
      <c r="B14" s="750" t="s">
        <v>27</v>
      </c>
      <c r="C14">
        <v>2790100</v>
      </c>
      <c r="E14" s="750" t="s">
        <v>41</v>
      </c>
      <c r="F14" s="750" t="s">
        <v>35</v>
      </c>
      <c r="G14">
        <v>14625000</v>
      </c>
      <c r="H14">
        <v>71.698113207547195</v>
      </c>
      <c r="J14" s="750" t="s">
        <v>36</v>
      </c>
      <c r="K14" s="750" t="s">
        <v>27</v>
      </c>
      <c r="L14">
        <v>2340100</v>
      </c>
    </row>
    <row r="15" spans="1:12" x14ac:dyDescent="0.35">
      <c r="A15" s="750" t="s">
        <v>36</v>
      </c>
      <c r="B15" s="750" t="s">
        <v>28</v>
      </c>
      <c r="C15">
        <v>1782000</v>
      </c>
      <c r="E15" s="750" t="s">
        <v>36</v>
      </c>
      <c r="F15" s="750" t="s">
        <v>27</v>
      </c>
      <c r="G15">
        <v>1986100</v>
      </c>
      <c r="H15">
        <v>83.783783783783804</v>
      </c>
      <c r="J15" s="750" t="s">
        <v>36</v>
      </c>
      <c r="K15" s="750" t="s">
        <v>28</v>
      </c>
      <c r="L15">
        <v>1920038.076171</v>
      </c>
    </row>
    <row r="16" spans="1:12" x14ac:dyDescent="0.35">
      <c r="A16" s="750" t="s">
        <v>36</v>
      </c>
      <c r="B16" s="750" t="s">
        <v>30</v>
      </c>
      <c r="C16">
        <v>6733500</v>
      </c>
      <c r="E16" s="750" t="s">
        <v>36</v>
      </c>
      <c r="F16" s="750" t="s">
        <v>28</v>
      </c>
      <c r="G16">
        <v>1057538.076171</v>
      </c>
      <c r="H16">
        <v>50</v>
      </c>
      <c r="J16" s="750" t="s">
        <v>36</v>
      </c>
      <c r="K16" s="750" t="s">
        <v>30</v>
      </c>
      <c r="L16">
        <v>6618000</v>
      </c>
    </row>
    <row r="17" spans="1:12" x14ac:dyDescent="0.35">
      <c r="A17" s="750" t="s">
        <v>36</v>
      </c>
      <c r="B17" s="750" t="s">
        <v>31</v>
      </c>
      <c r="C17">
        <v>9694800</v>
      </c>
      <c r="E17" s="750" t="s">
        <v>36</v>
      </c>
      <c r="F17" s="750" t="s">
        <v>30</v>
      </c>
      <c r="G17">
        <v>4220500</v>
      </c>
      <c r="H17">
        <v>42.045454545454497</v>
      </c>
      <c r="J17" s="750" t="s">
        <v>36</v>
      </c>
      <c r="K17" s="750" t="s">
        <v>31</v>
      </c>
      <c r="L17">
        <v>9263300</v>
      </c>
    </row>
    <row r="18" spans="1:12" x14ac:dyDescent="0.35">
      <c r="A18" s="750" t="s">
        <v>36</v>
      </c>
      <c r="B18" s="750" t="s">
        <v>32</v>
      </c>
      <c r="C18">
        <v>261000</v>
      </c>
      <c r="E18" s="750" t="s">
        <v>36</v>
      </c>
      <c r="F18" s="750" t="s">
        <v>31</v>
      </c>
      <c r="G18">
        <v>7114800</v>
      </c>
      <c r="H18">
        <v>54.310344827586199</v>
      </c>
      <c r="J18" s="750" t="s">
        <v>36</v>
      </c>
      <c r="K18" s="750" t="s">
        <v>32</v>
      </c>
      <c r="L18">
        <v>171000</v>
      </c>
    </row>
    <row r="19" spans="1:12" x14ac:dyDescent="0.35">
      <c r="A19" s="750" t="s">
        <v>36</v>
      </c>
      <c r="B19" s="750" t="s">
        <v>35</v>
      </c>
      <c r="C19">
        <v>21261400</v>
      </c>
      <c r="E19" s="750" t="s">
        <v>36</v>
      </c>
      <c r="F19" s="750" t="s">
        <v>32</v>
      </c>
      <c r="G19">
        <v>156000</v>
      </c>
      <c r="H19">
        <v>80</v>
      </c>
      <c r="J19" s="750" t="s">
        <v>36</v>
      </c>
      <c r="K19" s="750" t="s">
        <v>35</v>
      </c>
      <c r="L19">
        <v>20312438.076171</v>
      </c>
    </row>
    <row r="20" spans="1:12" x14ac:dyDescent="0.35">
      <c r="A20" s="750" t="s">
        <v>38</v>
      </c>
      <c r="B20" s="750" t="s">
        <v>27</v>
      </c>
      <c r="C20">
        <v>3523260</v>
      </c>
      <c r="E20" s="750" t="s">
        <v>36</v>
      </c>
      <c r="F20" s="750" t="s">
        <v>35</v>
      </c>
      <c r="G20">
        <v>14534938.076171</v>
      </c>
      <c r="H20">
        <v>54.255319148936202</v>
      </c>
      <c r="J20" s="750" t="s">
        <v>38</v>
      </c>
      <c r="K20" s="750" t="s">
        <v>27</v>
      </c>
      <c r="L20">
        <v>3573260</v>
      </c>
    </row>
    <row r="21" spans="1:12" x14ac:dyDescent="0.35">
      <c r="A21" s="750" t="s">
        <v>38</v>
      </c>
      <c r="B21" s="750" t="s">
        <v>28</v>
      </c>
      <c r="C21">
        <v>1105000</v>
      </c>
      <c r="E21" s="750" t="s">
        <v>38</v>
      </c>
      <c r="F21" s="750" t="s">
        <v>27</v>
      </c>
      <c r="G21">
        <v>3373260</v>
      </c>
      <c r="H21">
        <v>94.4444444444444</v>
      </c>
      <c r="J21" s="750" t="s">
        <v>38</v>
      </c>
      <c r="K21" s="750" t="s">
        <v>28</v>
      </c>
      <c r="L21">
        <v>1105000</v>
      </c>
    </row>
    <row r="22" spans="1:12" x14ac:dyDescent="0.35">
      <c r="A22" s="750" t="s">
        <v>38</v>
      </c>
      <c r="B22" s="750" t="s">
        <v>30</v>
      </c>
      <c r="C22">
        <v>3191000</v>
      </c>
      <c r="E22" s="750" t="s">
        <v>38</v>
      </c>
      <c r="F22" s="750" t="s">
        <v>28</v>
      </c>
      <c r="G22">
        <v>1000000</v>
      </c>
      <c r="H22">
        <v>83.3333333333333</v>
      </c>
      <c r="J22" s="750" t="s">
        <v>38</v>
      </c>
      <c r="K22" s="750" t="s">
        <v>30</v>
      </c>
      <c r="L22">
        <v>2155250</v>
      </c>
    </row>
    <row r="23" spans="1:12" x14ac:dyDescent="0.35">
      <c r="A23" s="750" t="s">
        <v>38</v>
      </c>
      <c r="B23" s="750" t="s">
        <v>31</v>
      </c>
      <c r="C23">
        <v>8511950</v>
      </c>
      <c r="E23" s="750" t="s">
        <v>38</v>
      </c>
      <c r="F23" s="750" t="s">
        <v>30</v>
      </c>
      <c r="G23">
        <v>1615250</v>
      </c>
      <c r="H23">
        <v>63.157894736842103</v>
      </c>
      <c r="J23" s="750" t="s">
        <v>38</v>
      </c>
      <c r="K23" s="750" t="s">
        <v>31</v>
      </c>
      <c r="L23">
        <v>8940445</v>
      </c>
    </row>
    <row r="24" spans="1:12" x14ac:dyDescent="0.35">
      <c r="A24" s="750" t="s">
        <v>38</v>
      </c>
      <c r="B24" s="750" t="s">
        <v>32</v>
      </c>
      <c r="C24">
        <v>380000</v>
      </c>
      <c r="E24" s="750" t="s">
        <v>38</v>
      </c>
      <c r="F24" s="750" t="s">
        <v>31</v>
      </c>
      <c r="G24">
        <v>5015450</v>
      </c>
      <c r="H24">
        <v>45.161290322580598</v>
      </c>
      <c r="J24" s="750" t="s">
        <v>38</v>
      </c>
      <c r="K24" s="750" t="s">
        <v>32</v>
      </c>
      <c r="L24">
        <v>380000</v>
      </c>
    </row>
    <row r="25" spans="1:12" x14ac:dyDescent="0.35">
      <c r="A25" s="750" t="s">
        <v>38</v>
      </c>
      <c r="B25" s="750" t="s">
        <v>35</v>
      </c>
      <c r="C25">
        <v>16711210</v>
      </c>
      <c r="E25" s="750" t="s">
        <v>38</v>
      </c>
      <c r="F25" s="750" t="s">
        <v>32</v>
      </c>
      <c r="G25">
        <v>380000</v>
      </c>
      <c r="H25">
        <v>100</v>
      </c>
      <c r="J25" s="750" t="s">
        <v>38</v>
      </c>
      <c r="K25" s="750" t="s">
        <v>35</v>
      </c>
      <c r="L25">
        <v>16153955</v>
      </c>
    </row>
    <row r="26" spans="1:12" x14ac:dyDescent="0.35">
      <c r="A26" s="750" t="s">
        <v>42</v>
      </c>
      <c r="B26" s="750" t="s">
        <v>27</v>
      </c>
      <c r="C26">
        <v>703929.20483299997</v>
      </c>
      <c r="E26" s="750" t="s">
        <v>38</v>
      </c>
      <c r="F26" s="750" t="s">
        <v>35</v>
      </c>
      <c r="G26">
        <v>11383960</v>
      </c>
      <c r="H26">
        <v>59.813084112149497</v>
      </c>
      <c r="J26" s="750" t="s">
        <v>42</v>
      </c>
      <c r="K26" s="750" t="s">
        <v>27</v>
      </c>
      <c r="L26">
        <v>2637129.0658769999</v>
      </c>
    </row>
    <row r="27" spans="1:12" x14ac:dyDescent="0.35">
      <c r="A27" s="750" t="s">
        <v>42</v>
      </c>
      <c r="B27" s="750" t="s">
        <v>28</v>
      </c>
      <c r="C27">
        <v>299258.13175300002</v>
      </c>
      <c r="E27" s="750" t="s">
        <v>42</v>
      </c>
      <c r="F27" s="750" t="s">
        <v>27</v>
      </c>
      <c r="G27">
        <v>137129.06587699999</v>
      </c>
      <c r="H27">
        <v>66.6666666666667</v>
      </c>
      <c r="J27" s="750" t="s">
        <v>42</v>
      </c>
      <c r="K27" s="750" t="s">
        <v>28</v>
      </c>
      <c r="L27">
        <v>1274258.131753</v>
      </c>
    </row>
    <row r="28" spans="1:12" x14ac:dyDescent="0.35">
      <c r="A28" s="750" t="s">
        <v>42</v>
      </c>
      <c r="B28" s="750" t="s">
        <v>30</v>
      </c>
      <c r="C28">
        <v>1845422.942604</v>
      </c>
      <c r="E28" s="750" t="s">
        <v>42</v>
      </c>
      <c r="F28" s="750" t="s">
        <v>28</v>
      </c>
      <c r="J28" s="750" t="s">
        <v>42</v>
      </c>
      <c r="K28" s="750" t="s">
        <v>30</v>
      </c>
      <c r="L28">
        <v>319967.82037899998</v>
      </c>
    </row>
    <row r="29" spans="1:12" x14ac:dyDescent="0.35">
      <c r="A29" s="750" t="s">
        <v>42</v>
      </c>
      <c r="B29" s="750" t="s">
        <v>31</v>
      </c>
      <c r="C29">
        <v>383849.12145899999</v>
      </c>
      <c r="E29" s="750" t="s">
        <v>42</v>
      </c>
      <c r="F29" s="750" t="s">
        <v>30</v>
      </c>
      <c r="G29">
        <v>91419.377250999998</v>
      </c>
      <c r="H29">
        <v>60</v>
      </c>
      <c r="J29" s="750" t="s">
        <v>42</v>
      </c>
      <c r="K29" s="750" t="s">
        <v>31</v>
      </c>
      <c r="L29">
        <v>1839357.87029</v>
      </c>
    </row>
    <row r="30" spans="1:12" x14ac:dyDescent="0.35">
      <c r="A30" s="750" t="s">
        <v>42</v>
      </c>
      <c r="B30" s="750" t="s">
        <v>32</v>
      </c>
      <c r="C30">
        <v>228548.44312800001</v>
      </c>
      <c r="E30" s="750" t="s">
        <v>42</v>
      </c>
      <c r="F30" s="750" t="s">
        <v>31</v>
      </c>
      <c r="G30">
        <v>1369462.27122</v>
      </c>
      <c r="H30">
        <v>41.6666666666667</v>
      </c>
      <c r="J30" s="750" t="s">
        <v>42</v>
      </c>
      <c r="K30" s="750" t="s">
        <v>32</v>
      </c>
      <c r="L30">
        <v>45709.688626000003</v>
      </c>
    </row>
    <row r="31" spans="1:12" x14ac:dyDescent="0.35">
      <c r="A31" s="750" t="s">
        <v>42</v>
      </c>
      <c r="B31" s="750" t="s">
        <v>35</v>
      </c>
      <c r="C31">
        <v>3461007.8437760002</v>
      </c>
      <c r="E31" s="750" t="s">
        <v>42</v>
      </c>
      <c r="F31" s="750" t="s">
        <v>32</v>
      </c>
      <c r="G31">
        <v>45709.688626000003</v>
      </c>
      <c r="H31">
        <v>100</v>
      </c>
      <c r="J31" s="750" t="s">
        <v>42</v>
      </c>
      <c r="K31" s="750" t="s">
        <v>35</v>
      </c>
      <c r="L31">
        <v>6116422.5769239999</v>
      </c>
    </row>
    <row r="32" spans="1:12" x14ac:dyDescent="0.35">
      <c r="A32" s="750" t="s">
        <v>43</v>
      </c>
      <c r="B32" s="750" t="s">
        <v>27</v>
      </c>
      <c r="C32">
        <v>677250</v>
      </c>
      <c r="E32" s="750" t="s">
        <v>42</v>
      </c>
      <c r="F32" s="750" t="s">
        <v>35</v>
      </c>
      <c r="G32">
        <v>1643720.402973</v>
      </c>
      <c r="H32">
        <v>45.8333333333333</v>
      </c>
      <c r="J32" s="750" t="s">
        <v>43</v>
      </c>
      <c r="K32" s="750" t="s">
        <v>27</v>
      </c>
      <c r="L32">
        <v>608950</v>
      </c>
    </row>
    <row r="33" spans="1:12" x14ac:dyDescent="0.35">
      <c r="A33" s="750" t="s">
        <v>43</v>
      </c>
      <c r="B33" s="750" t="s">
        <v>28</v>
      </c>
      <c r="C33">
        <v>1526900</v>
      </c>
      <c r="E33" s="750" t="s">
        <v>43</v>
      </c>
      <c r="F33" s="750" t="s">
        <v>27</v>
      </c>
      <c r="G33">
        <v>128000</v>
      </c>
      <c r="H33">
        <v>18.181818181818201</v>
      </c>
      <c r="J33" s="750" t="s">
        <v>43</v>
      </c>
      <c r="K33" s="750" t="s">
        <v>28</v>
      </c>
      <c r="L33">
        <v>4797118</v>
      </c>
    </row>
    <row r="34" spans="1:12" x14ac:dyDescent="0.35">
      <c r="A34" s="750" t="s">
        <v>43</v>
      </c>
      <c r="B34" s="750" t="s">
        <v>30</v>
      </c>
      <c r="C34">
        <v>2286118.2799999998</v>
      </c>
      <c r="E34" s="750" t="s">
        <v>43</v>
      </c>
      <c r="F34" s="750" t="s">
        <v>28</v>
      </c>
      <c r="G34">
        <v>353000</v>
      </c>
      <c r="H34">
        <v>21.6216216216216</v>
      </c>
      <c r="J34" s="750" t="s">
        <v>43</v>
      </c>
      <c r="K34" s="750" t="s">
        <v>30</v>
      </c>
      <c r="L34">
        <v>1668111.43</v>
      </c>
    </row>
    <row r="35" spans="1:12" x14ac:dyDescent="0.35">
      <c r="A35" s="750" t="s">
        <v>43</v>
      </c>
      <c r="B35" s="750" t="s">
        <v>31</v>
      </c>
      <c r="C35">
        <v>4871456.1500000004</v>
      </c>
      <c r="E35" s="750" t="s">
        <v>43</v>
      </c>
      <c r="F35" s="750" t="s">
        <v>30</v>
      </c>
      <c r="G35">
        <v>483460</v>
      </c>
      <c r="H35">
        <v>29.411764705882401</v>
      </c>
      <c r="J35" s="750" t="s">
        <v>43</v>
      </c>
      <c r="K35" s="750" t="s">
        <v>31</v>
      </c>
      <c r="L35">
        <v>4169991.15</v>
      </c>
    </row>
    <row r="36" spans="1:12" x14ac:dyDescent="0.35">
      <c r="A36" s="750" t="s">
        <v>43</v>
      </c>
      <c r="B36" s="750" t="s">
        <v>32</v>
      </c>
      <c r="C36">
        <v>58564</v>
      </c>
      <c r="E36" s="750" t="s">
        <v>43</v>
      </c>
      <c r="F36" s="750" t="s">
        <v>31</v>
      </c>
      <c r="G36">
        <v>80100</v>
      </c>
      <c r="H36">
        <v>8.0645161290322598</v>
      </c>
      <c r="J36" s="750" t="s">
        <v>43</v>
      </c>
      <c r="K36" s="750" t="s">
        <v>32</v>
      </c>
      <c r="L36">
        <v>58564</v>
      </c>
    </row>
    <row r="37" spans="1:12" x14ac:dyDescent="0.35">
      <c r="A37" s="750" t="s">
        <v>43</v>
      </c>
      <c r="B37" s="750" t="s">
        <v>35</v>
      </c>
      <c r="C37">
        <v>9420288.4299999997</v>
      </c>
      <c r="E37" s="750" t="s">
        <v>43</v>
      </c>
      <c r="F37" s="750" t="s">
        <v>32</v>
      </c>
      <c r="G37">
        <v>14000</v>
      </c>
      <c r="H37">
        <v>25</v>
      </c>
      <c r="J37" s="750" t="s">
        <v>43</v>
      </c>
      <c r="K37" s="750" t="s">
        <v>35</v>
      </c>
      <c r="L37">
        <v>11302734.58</v>
      </c>
    </row>
    <row r="38" spans="1:12" x14ac:dyDescent="0.35">
      <c r="A38" s="750" t="s">
        <v>39</v>
      </c>
      <c r="B38" s="750" t="s">
        <v>28</v>
      </c>
      <c r="C38">
        <v>160000</v>
      </c>
      <c r="E38" s="750" t="s">
        <v>43</v>
      </c>
      <c r="F38" s="750" t="s">
        <v>35</v>
      </c>
      <c r="G38">
        <v>1058560</v>
      </c>
      <c r="H38">
        <v>17.5675675675676</v>
      </c>
      <c r="J38" s="750" t="s">
        <v>39</v>
      </c>
      <c r="K38" s="750" t="s">
        <v>28</v>
      </c>
      <c r="L38">
        <v>160000</v>
      </c>
    </row>
    <row r="39" spans="1:12" x14ac:dyDescent="0.35">
      <c r="A39" s="750" t="s">
        <v>39</v>
      </c>
      <c r="B39" s="750" t="s">
        <v>30</v>
      </c>
      <c r="C39">
        <v>1405000</v>
      </c>
      <c r="E39" s="750" t="s">
        <v>39</v>
      </c>
      <c r="F39" s="750" t="s">
        <v>27</v>
      </c>
      <c r="J39" s="750" t="s">
        <v>39</v>
      </c>
      <c r="K39" s="750" t="s">
        <v>30</v>
      </c>
      <c r="L39">
        <v>1325000</v>
      </c>
    </row>
    <row r="40" spans="1:12" x14ac:dyDescent="0.35">
      <c r="A40" s="750" t="s">
        <v>39</v>
      </c>
      <c r="B40" s="750" t="s">
        <v>31</v>
      </c>
      <c r="C40">
        <v>3145000</v>
      </c>
      <c r="E40" s="750" t="s">
        <v>39</v>
      </c>
      <c r="F40" s="750" t="s">
        <v>28</v>
      </c>
      <c r="G40">
        <v>40000</v>
      </c>
      <c r="H40">
        <v>25</v>
      </c>
      <c r="J40" s="750" t="s">
        <v>39</v>
      </c>
      <c r="K40" s="750" t="s">
        <v>31</v>
      </c>
      <c r="L40">
        <v>2787500</v>
      </c>
    </row>
    <row r="41" spans="1:12" x14ac:dyDescent="0.35">
      <c r="A41" s="750" t="s">
        <v>39</v>
      </c>
      <c r="B41" s="750" t="s">
        <v>32</v>
      </c>
      <c r="C41">
        <v>50000</v>
      </c>
      <c r="E41" s="750" t="s">
        <v>39</v>
      </c>
      <c r="F41" s="750" t="s">
        <v>30</v>
      </c>
      <c r="G41">
        <v>815000</v>
      </c>
      <c r="H41">
        <v>57.692307692307701</v>
      </c>
      <c r="J41" s="750" t="s">
        <v>39</v>
      </c>
      <c r="K41" s="750" t="s">
        <v>32</v>
      </c>
      <c r="L41">
        <v>50000</v>
      </c>
    </row>
    <row r="42" spans="1:12" x14ac:dyDescent="0.35">
      <c r="A42" s="750" t="s">
        <v>39</v>
      </c>
      <c r="B42" s="750" t="s">
        <v>35</v>
      </c>
      <c r="C42">
        <v>4760000</v>
      </c>
      <c r="E42" s="750" t="s">
        <v>39</v>
      </c>
      <c r="F42" s="750" t="s">
        <v>31</v>
      </c>
      <c r="G42">
        <v>1725000</v>
      </c>
      <c r="H42">
        <v>59.615384615384599</v>
      </c>
      <c r="J42" s="750" t="s">
        <v>39</v>
      </c>
      <c r="K42" s="750" t="s">
        <v>35</v>
      </c>
      <c r="L42">
        <v>4322500</v>
      </c>
    </row>
    <row r="43" spans="1:12" x14ac:dyDescent="0.35">
      <c r="A43" s="750" t="s">
        <v>40</v>
      </c>
      <c r="B43" s="750" t="s">
        <v>27</v>
      </c>
      <c r="C43">
        <v>160577.585161</v>
      </c>
      <c r="E43" s="750" t="s">
        <v>39</v>
      </c>
      <c r="F43" s="750" t="s">
        <v>32</v>
      </c>
      <c r="G43">
        <v>50000</v>
      </c>
      <c r="H43">
        <v>100</v>
      </c>
      <c r="J43" s="750" t="s">
        <v>40</v>
      </c>
      <c r="K43" s="750" t="s">
        <v>27</v>
      </c>
      <c r="L43">
        <v>160577.585161</v>
      </c>
    </row>
    <row r="44" spans="1:12" x14ac:dyDescent="0.35">
      <c r="A44" s="750" t="s">
        <v>40</v>
      </c>
      <c r="B44" s="750" t="s">
        <v>28</v>
      </c>
      <c r="C44">
        <v>781523.45116900001</v>
      </c>
      <c r="E44" s="750" t="s">
        <v>39</v>
      </c>
      <c r="F44" s="750" t="s">
        <v>35</v>
      </c>
      <c r="G44">
        <v>2630000</v>
      </c>
      <c r="H44">
        <v>56.321839080459803</v>
      </c>
      <c r="J44" s="750" t="s">
        <v>40</v>
      </c>
      <c r="K44" s="750" t="s">
        <v>28</v>
      </c>
      <c r="L44">
        <v>781523.45116900001</v>
      </c>
    </row>
    <row r="45" spans="1:12" x14ac:dyDescent="0.35">
      <c r="A45" s="750" t="s">
        <v>40</v>
      </c>
      <c r="B45" s="750" t="s">
        <v>30</v>
      </c>
      <c r="C45">
        <v>618161.04181900003</v>
      </c>
      <c r="E45" s="750" t="s">
        <v>40</v>
      </c>
      <c r="F45" s="750" t="s">
        <v>27</v>
      </c>
      <c r="G45">
        <v>160577.585161</v>
      </c>
      <c r="H45">
        <v>100</v>
      </c>
      <c r="J45" s="750" t="s">
        <v>40</v>
      </c>
      <c r="K45" s="750" t="s">
        <v>30</v>
      </c>
      <c r="L45">
        <v>638161.04181900003</v>
      </c>
    </row>
    <row r="46" spans="1:12" x14ac:dyDescent="0.35">
      <c r="A46" s="750" t="s">
        <v>40</v>
      </c>
      <c r="B46" s="750" t="s">
        <v>31</v>
      </c>
      <c r="C46">
        <v>750810.29051199998</v>
      </c>
      <c r="E46" s="750" t="s">
        <v>40</v>
      </c>
      <c r="F46" s="750" t="s">
        <v>28</v>
      </c>
      <c r="G46">
        <v>696206.68533100002</v>
      </c>
      <c r="H46">
        <v>89.473684210526301</v>
      </c>
      <c r="J46" s="750" t="s">
        <v>40</v>
      </c>
      <c r="K46" s="750" t="s">
        <v>31</v>
      </c>
      <c r="L46">
        <v>750810.29051199998</v>
      </c>
    </row>
    <row r="47" spans="1:12" x14ac:dyDescent="0.35">
      <c r="A47" s="750" t="s">
        <v>40</v>
      </c>
      <c r="B47" s="750" t="s">
        <v>32</v>
      </c>
      <c r="C47">
        <v>16407.070352999999</v>
      </c>
      <c r="E47" s="750" t="s">
        <v>40</v>
      </c>
      <c r="F47" s="750" t="s">
        <v>30</v>
      </c>
      <c r="G47">
        <v>415024.88501199998</v>
      </c>
      <c r="H47">
        <v>66.6666666666667</v>
      </c>
      <c r="J47" s="750" t="s">
        <v>40</v>
      </c>
      <c r="K47" s="750" t="s">
        <v>32</v>
      </c>
      <c r="L47">
        <v>16407.070352999999</v>
      </c>
    </row>
    <row r="48" spans="1:12" x14ac:dyDescent="0.35">
      <c r="A48" s="750" t="s">
        <v>40</v>
      </c>
      <c r="B48" s="750" t="s">
        <v>35</v>
      </c>
      <c r="C48">
        <v>2327479.4390150001</v>
      </c>
      <c r="E48" s="750" t="s">
        <v>40</v>
      </c>
      <c r="F48" s="750" t="s">
        <v>31</v>
      </c>
      <c r="G48">
        <v>640810.29051199998</v>
      </c>
      <c r="H48">
        <v>85.714285714285694</v>
      </c>
      <c r="J48" s="750" t="s">
        <v>40</v>
      </c>
      <c r="K48" s="750" t="s">
        <v>35</v>
      </c>
      <c r="L48">
        <v>2347479.4390150001</v>
      </c>
    </row>
    <row r="49" spans="1:12" x14ac:dyDescent="0.35">
      <c r="A49" s="750" t="s">
        <v>75</v>
      </c>
      <c r="C49">
        <v>90116461.712790996</v>
      </c>
      <c r="E49" s="750" t="s">
        <v>40</v>
      </c>
      <c r="F49" s="750" t="s">
        <v>32</v>
      </c>
      <c r="G49">
        <v>16407.070352999999</v>
      </c>
      <c r="H49">
        <v>100</v>
      </c>
      <c r="J49" s="750" t="s">
        <v>75</v>
      </c>
      <c r="L49">
        <v>92778605.672108993</v>
      </c>
    </row>
    <row r="50" spans="1:12" x14ac:dyDescent="0.35">
      <c r="E50" s="750" t="s">
        <v>40</v>
      </c>
      <c r="F50" s="750" t="s">
        <v>35</v>
      </c>
      <c r="G50">
        <v>1929026.5163700001</v>
      </c>
      <c r="H50">
        <v>85.106382978723403</v>
      </c>
    </row>
    <row r="51" spans="1:12" x14ac:dyDescent="0.35">
      <c r="E51" s="750" t="s">
        <v>75</v>
      </c>
      <c r="G51">
        <v>57584980.995513998</v>
      </c>
      <c r="H51">
        <v>58.996212121212103</v>
      </c>
    </row>
  </sheetData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346C-5F29-4036-BF28-EA3F7F89B17E}">
  <dimension ref="A1"/>
  <sheetViews>
    <sheetView workbookViewId="0">
      <selection activeCell="I16" sqref="I16"/>
    </sheetView>
  </sheetViews>
  <sheetFormatPr defaultColWidth="9.1796875" defaultRowHeight="14.5" x14ac:dyDescent="0.35"/>
  <cols>
    <col min="3" max="3" width="17.26953125" bestFit="1" customWidth="1"/>
    <col min="4" max="4" width="27" bestFit="1" customWidth="1"/>
    <col min="5" max="9" width="13.453125" bestFit="1" customWidth="1"/>
    <col min="10" max="11" width="14.54296875" bestFit="1" customWidth="1"/>
  </cols>
  <sheetData/>
  <pageMargins left="0.7" right="0.7" top="0.75" bottom="0.75" header="0.3" footer="0.3"/>
  <customProperties>
    <customPr name="_pios_id" r:id="rId1"/>
    <customPr name="CofWorksheetType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A117FDFAE1B7D43BC89A750EEC3F064" ma:contentTypeVersion="6" ma:contentTypeDescription="Ein neues Dokument erstellen." ma:contentTypeScope="" ma:versionID="8645f090388d4356ba021a497fe94208">
  <xsd:schema xmlns:xsd="http://www.w3.org/2001/XMLSchema" xmlns:xs="http://www.w3.org/2001/XMLSchema" xmlns:p="http://schemas.microsoft.com/office/2006/metadata/properties" xmlns:ns2="00fe2855-2ff7-4374-be2a-957b41b88c49" xmlns:ns3="b01836da-3710-4e6f-b363-e7d748df9768" targetNamespace="http://schemas.microsoft.com/office/2006/metadata/properties" ma:root="true" ma:fieldsID="d79413b29490e7cb4abaaa6482bceca6" ns2:_="" ns3:_="">
    <xsd:import namespace="00fe2855-2ff7-4374-be2a-957b41b88c49"/>
    <xsd:import namespace="b01836da-3710-4e6f-b363-e7d748df9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e2855-2ff7-4374-be2a-957b41b88c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836da-3710-4e6f-b363-e7d748df97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pplication xmlns="http://www.sap.com/cof/excel/application">
  <Version>2</Version>
  <Revision>2.8.1700.0123</Revision>
</Application>
</file>

<file path=customXml/itemProps1.xml><?xml version="1.0" encoding="utf-8"?>
<ds:datastoreItem xmlns:ds="http://schemas.openxmlformats.org/officeDocument/2006/customXml" ds:itemID="{B967EDDF-3F8B-41E8-987A-2B7730BA5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fe2855-2ff7-4374-be2a-957b41b88c49"/>
    <ds:schemaRef ds:uri="b01836da-3710-4e6f-b363-e7d748df9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FBE53-D4A3-42DB-BFE9-30D9BAB24386}">
  <ds:schemaRefs>
    <ds:schemaRef ds:uri="http://www.w3.org/XML/1998/namespace"/>
    <ds:schemaRef ds:uri="b01836da-3710-4e6f-b363-e7d748df9768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00fe2855-2ff7-4374-be2a-957b41b88c49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C47C0A-F754-439E-A001-B7CDF9116E0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0C5704-2A87-483F-842B-B790FA11D39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21</vt:i4>
      </vt:variant>
    </vt:vector>
  </HeadingPairs>
  <TitlesOfParts>
    <vt:vector size="36" baseType="lpstr">
      <vt:lpstr>1 - X5 Template Working File</vt:lpstr>
      <vt:lpstr>1 - X5 Template Print Out</vt:lpstr>
      <vt:lpstr>X5 Template Goals - Tab 1</vt:lpstr>
      <vt:lpstr>1 -  X5 Template Print Out </vt:lpstr>
      <vt:lpstr>2 - Data Input Leads YTD</vt:lpstr>
      <vt:lpstr>X5 Template Resources - Tab 2</vt:lpstr>
      <vt:lpstr>X5 Template Innovation - Tab 3</vt:lpstr>
      <vt:lpstr>3 -  X5 Template Print Out  (2)</vt:lpstr>
      <vt:lpstr>2 - Data Input Opp YTD</vt:lpstr>
      <vt:lpstr>Market Potential</vt:lpstr>
      <vt:lpstr>AfO</vt:lpstr>
      <vt:lpstr>Sales 2019 - 2024</vt:lpstr>
      <vt:lpstr>X5 Old</vt:lpstr>
      <vt:lpstr>AfO - Leads</vt:lpstr>
      <vt:lpstr>Focus Customer</vt:lpstr>
      <vt:lpstr>'1 -  X5 Template Print Out '!Print_Area</vt:lpstr>
      <vt:lpstr>'1 - X5 Template Print Out'!Print_Area</vt:lpstr>
      <vt:lpstr>'1 - X5 Template Working File'!Print_Area</vt:lpstr>
      <vt:lpstr>'2 - Data Input Leads YTD'!Print_Area</vt:lpstr>
      <vt:lpstr>'3 -  X5 Template Print Out  (2)'!Print_Area</vt:lpstr>
      <vt:lpstr>'X5 Old'!Print_Area</vt:lpstr>
      <vt:lpstr>'X5 Template Goals - Tab 1'!Print_Area</vt:lpstr>
      <vt:lpstr>'X5 Template Innovation - Tab 3'!Print_Area</vt:lpstr>
      <vt:lpstr>'X5 Template Resources - Tab 2'!Print_Area</vt:lpstr>
      <vt:lpstr>SAPCrosstab1</vt:lpstr>
      <vt:lpstr>SAPCrosstab10</vt:lpstr>
      <vt:lpstr>SAPCrosstab11</vt:lpstr>
      <vt:lpstr>SAPCrosstab12</vt:lpstr>
      <vt:lpstr>SAPCrosstab2</vt:lpstr>
      <vt:lpstr>SAPCrosstab3</vt:lpstr>
      <vt:lpstr>SAPCrosstab4</vt:lpstr>
      <vt:lpstr>SAPCrosstab5</vt:lpstr>
      <vt:lpstr>SAPCrosstab6</vt:lpstr>
      <vt:lpstr>SAPCrosstab7</vt:lpstr>
      <vt:lpstr>SAPCrosstab8</vt:lpstr>
      <vt:lpstr>SAPCrosstab9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Lanzerath, Marc</dc:creator>
  <cp:keywords/>
  <dc:description/>
  <cp:lastModifiedBy>Olga Kosilova</cp:lastModifiedBy>
  <cp:revision/>
  <dcterms:created xsi:type="dcterms:W3CDTF">2024-05-21T11:18:48Z</dcterms:created>
  <dcterms:modified xsi:type="dcterms:W3CDTF">2024-08-07T16:31:03Z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bfda0-71d3-447e-a4d8-bdd8ff136ad9_Enabled">
    <vt:lpwstr>true</vt:lpwstr>
  </property>
  <property fmtid="{D5CDD505-2E9C-101B-9397-08002B2CF9AE}" pid="3" name="MSIP_Label_d75bfda0-71d3-447e-a4d8-bdd8ff136ad9_SetDate">
    <vt:lpwstr>2024-05-21T12:17:14Z</vt:lpwstr>
  </property>
  <property fmtid="{D5CDD505-2E9C-101B-9397-08002B2CF9AE}" pid="4" name="MSIP_Label_d75bfda0-71d3-447e-a4d8-bdd8ff136ad9_Method">
    <vt:lpwstr>Standard</vt:lpwstr>
  </property>
  <property fmtid="{D5CDD505-2E9C-101B-9397-08002B2CF9AE}" pid="5" name="MSIP_Label_d75bfda0-71d3-447e-a4d8-bdd8ff136ad9_Name">
    <vt:lpwstr>Internal</vt:lpwstr>
  </property>
  <property fmtid="{D5CDD505-2E9C-101B-9397-08002B2CF9AE}" pid="6" name="MSIP_Label_d75bfda0-71d3-447e-a4d8-bdd8ff136ad9_SiteId">
    <vt:lpwstr>38e5bc50-ed60-4cb7-83d9-07d94e42f5f8</vt:lpwstr>
  </property>
  <property fmtid="{D5CDD505-2E9C-101B-9397-08002B2CF9AE}" pid="7" name="MSIP_Label_d75bfda0-71d3-447e-a4d8-bdd8ff136ad9_ActionId">
    <vt:lpwstr>e68bc760-41af-4062-b3e9-213f4cd96b55</vt:lpwstr>
  </property>
  <property fmtid="{D5CDD505-2E9C-101B-9397-08002B2CF9AE}" pid="8" name="MSIP_Label_d75bfda0-71d3-447e-a4d8-bdd8ff136ad9_ContentBits">
    <vt:lpwstr>0</vt:lpwstr>
  </property>
  <property fmtid="{D5CDD505-2E9C-101B-9397-08002B2CF9AE}" pid="9" name="CustomUiType">
    <vt:lpwstr>2</vt:lpwstr>
  </property>
  <property fmtid="{D5CDD505-2E9C-101B-9397-08002B2CF9AE}" pid="10" name="ContentTypeId">
    <vt:lpwstr>0x010100BA117FDFAE1B7D43BC89A750EEC3F064</vt:lpwstr>
  </property>
</Properties>
</file>